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15"/>
  <workbookPr/>
  <mc:AlternateContent xmlns:mc="http://schemas.openxmlformats.org/markup-compatibility/2006">
    <mc:Choice Requires="x15">
      <x15ac:absPath xmlns:x15ac="http://schemas.microsoft.com/office/spreadsheetml/2010/11/ac" url="https://usepa-my.sharepoint.com/personal/pastorkovich_anne-marie_epa_gov/Documents/"/>
    </mc:Choice>
  </mc:AlternateContent>
  <xr:revisionPtr revIDLastSave="0" documentId="8_{54D61ECF-8CB4-45DF-9F53-2A64DBC7917E}" xr6:coauthVersionLast="45" xr6:coauthVersionMax="45" xr10:uidLastSave="{00000000-0000-0000-0000-000000000000}"/>
  <bookViews>
    <workbookView xWindow="-120" yWindow="-120" windowWidth="20730" windowHeight="11160" tabRatio="870" xr2:uid="{00000000-000D-0000-FFFF-FFFF00000000}"/>
  </bookViews>
  <sheets>
    <sheet name="Summary" sheetId="27" r:id="rId1"/>
    <sheet name="I-Fuel Manufacturers" sheetId="5" r:id="rId2"/>
    <sheet name="II-Regulated Blendstock Prods" sheetId="23" r:id="rId3"/>
    <sheet name="III-Blenders" sheetId="26" r:id="rId4"/>
    <sheet name="IV -Transmix" sheetId="16" r:id="rId5"/>
    <sheet name="V - Additive Manufacturers" sheetId="22" r:id="rId6"/>
    <sheet name="VI - Parties in Fuel Distrib." sheetId="24" r:id="rId7"/>
    <sheet name="VII - Third Parties" sheetId="25" r:id="rId8"/>
    <sheet name="Labor Costs" sheetId="2" r:id="rId9"/>
  </sheets>
  <calcPr calcId="191028" calcCompleted="0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9" i="22" l="1"/>
  <c r="K8" i="22"/>
  <c r="K7" i="22"/>
  <c r="J9" i="22"/>
  <c r="J8" i="22"/>
  <c r="J7" i="22"/>
  <c r="I9" i="22"/>
  <c r="I8" i="22"/>
  <c r="I7" i="22"/>
  <c r="F9" i="22"/>
  <c r="F8" i="22"/>
  <c r="F7" i="22"/>
  <c r="I17" i="5" l="1"/>
  <c r="J17" i="5"/>
  <c r="K17" i="5"/>
  <c r="F17" i="5"/>
  <c r="I10" i="23" l="1"/>
  <c r="I8" i="25" l="1"/>
  <c r="J8" i="25" s="1"/>
  <c r="F8" i="25"/>
  <c r="K8" i="25" s="1"/>
  <c r="I7" i="25"/>
  <c r="J7" i="25" s="1"/>
  <c r="F7" i="25"/>
  <c r="K7" i="25" s="1"/>
  <c r="J10" i="22" l="1"/>
  <c r="I10" i="22"/>
  <c r="F10" i="22"/>
  <c r="K10" i="22" s="1"/>
  <c r="G10" i="24" l="1"/>
  <c r="J10" i="24"/>
  <c r="I10" i="24"/>
  <c r="I6" i="24"/>
  <c r="J6" i="24" s="1"/>
  <c r="I5" i="24"/>
  <c r="J5" i="24" s="1"/>
  <c r="I7" i="24"/>
  <c r="J7" i="24" s="1"/>
  <c r="I9" i="24"/>
  <c r="I8" i="24"/>
  <c r="I11" i="22"/>
  <c r="G12" i="22"/>
  <c r="I12" i="16"/>
  <c r="J12" i="16" s="1"/>
  <c r="I11" i="16"/>
  <c r="J11" i="16" s="1"/>
  <c r="I10" i="16"/>
  <c r="J10" i="16" s="1"/>
  <c r="I13" i="16"/>
  <c r="J13" i="16" s="1"/>
  <c r="I9" i="16"/>
  <c r="J9" i="16" s="1"/>
  <c r="I6" i="25"/>
  <c r="J6" i="25" s="1"/>
  <c r="I5" i="25"/>
  <c r="J5" i="25" s="1"/>
  <c r="G9" i="25"/>
  <c r="G14" i="16"/>
  <c r="I8" i="16"/>
  <c r="J8" i="16" s="1"/>
  <c r="I7" i="16"/>
  <c r="J7" i="16" s="1"/>
  <c r="I6" i="16"/>
  <c r="J6" i="16" s="1"/>
  <c r="I5" i="16"/>
  <c r="J5" i="16" s="1"/>
  <c r="J8" i="24" l="1"/>
  <c r="J9" i="24"/>
  <c r="J9" i="25"/>
  <c r="I9" i="25"/>
  <c r="J14" i="16"/>
  <c r="I14" i="16"/>
  <c r="J11" i="22"/>
  <c r="I6" i="22"/>
  <c r="J6" i="22" s="1"/>
  <c r="I5" i="22"/>
  <c r="J5" i="22" s="1"/>
  <c r="J12" i="22" l="1"/>
  <c r="I12" i="22"/>
  <c r="I15" i="23"/>
  <c r="J15" i="23" s="1"/>
  <c r="I14" i="23"/>
  <c r="J14" i="23" s="1"/>
  <c r="I13" i="23"/>
  <c r="J13" i="23" s="1"/>
  <c r="I7" i="23"/>
  <c r="J7" i="23" s="1"/>
  <c r="I22" i="5"/>
  <c r="J22" i="5" s="1"/>
  <c r="I5" i="5"/>
  <c r="J5" i="5" s="1"/>
  <c r="I21" i="5"/>
  <c r="J21" i="5" s="1"/>
  <c r="I11" i="26" l="1"/>
  <c r="J11" i="26" s="1"/>
  <c r="I10" i="26"/>
  <c r="J10" i="26" s="1"/>
  <c r="I12" i="23"/>
  <c r="J12" i="23" s="1"/>
  <c r="I24" i="5"/>
  <c r="J24" i="5"/>
  <c r="I16" i="5"/>
  <c r="J16" i="5" s="1"/>
  <c r="I9" i="26" l="1"/>
  <c r="J9" i="26" s="1"/>
  <c r="I8" i="26"/>
  <c r="I7" i="26"/>
  <c r="J7" i="26" s="1"/>
  <c r="I11" i="23"/>
  <c r="J11" i="23" s="1"/>
  <c r="I10" i="5"/>
  <c r="J10" i="5" s="1"/>
  <c r="I14" i="5"/>
  <c r="J14" i="5" s="1"/>
  <c r="I20" i="5"/>
  <c r="J20" i="5" s="1"/>
  <c r="I23" i="5"/>
  <c r="J23" i="5" s="1"/>
  <c r="I9" i="5"/>
  <c r="J9" i="5" s="1"/>
  <c r="I8" i="5"/>
  <c r="I19" i="5"/>
  <c r="J19" i="5" s="1"/>
  <c r="I18" i="5"/>
  <c r="J18" i="5" s="1"/>
  <c r="I15" i="5"/>
  <c r="J15" i="5" s="1"/>
  <c r="I13" i="5"/>
  <c r="J13" i="5" s="1"/>
  <c r="J8" i="26" l="1"/>
  <c r="G12" i="26" l="1"/>
  <c r="D5" i="2" l="1"/>
  <c r="F5" i="2"/>
  <c r="D6" i="2"/>
  <c r="F6" i="2"/>
  <c r="D7" i="2"/>
  <c r="F7" i="2"/>
  <c r="D8" i="2"/>
  <c r="F8" i="2"/>
  <c r="I6" i="26"/>
  <c r="J6" i="26" s="1"/>
  <c r="I5" i="26"/>
  <c r="J5" i="26" s="1"/>
  <c r="G16" i="23"/>
  <c r="J10" i="23"/>
  <c r="I9" i="23"/>
  <c r="J9" i="23" s="1"/>
  <c r="I8" i="23"/>
  <c r="J8" i="23" s="1"/>
  <c r="I6" i="23"/>
  <c r="J6" i="23"/>
  <c r="I5" i="23"/>
  <c r="J5" i="23" s="1"/>
  <c r="C8" i="27"/>
  <c r="D8" i="27"/>
  <c r="D10" i="27"/>
  <c r="C7" i="27"/>
  <c r="D7" i="27"/>
  <c r="I12" i="5"/>
  <c r="J12" i="5" s="1"/>
  <c r="J8" i="5"/>
  <c r="G26" i="5"/>
  <c r="B19" i="27" s="1"/>
  <c r="I25" i="5"/>
  <c r="J25" i="5" s="1"/>
  <c r="I11" i="5"/>
  <c r="J11" i="5" s="1"/>
  <c r="I7" i="5"/>
  <c r="J7" i="5" s="1"/>
  <c r="I6" i="5"/>
  <c r="J6" i="5" s="1"/>
  <c r="J12" i="26" l="1"/>
  <c r="D6" i="27" s="1"/>
  <c r="I12" i="26"/>
  <c r="C6" i="27" s="1"/>
  <c r="I16" i="23"/>
  <c r="C5" i="27" s="1"/>
  <c r="J16" i="23"/>
  <c r="D5" i="27" s="1"/>
  <c r="J26" i="5"/>
  <c r="D4" i="27" s="1"/>
  <c r="I26" i="5"/>
  <c r="C4" i="27" s="1"/>
  <c r="D9" i="27"/>
  <c r="C9" i="27"/>
  <c r="C10" i="27"/>
  <c r="F9" i="2"/>
  <c r="F5" i="16" l="1"/>
  <c r="K5" i="16" s="1"/>
  <c r="F6" i="25"/>
  <c r="K6" i="25" s="1"/>
  <c r="F14" i="23"/>
  <c r="K14" i="23" s="1"/>
  <c r="F15" i="5"/>
  <c r="K15" i="5" s="1"/>
  <c r="F12" i="23"/>
  <c r="K12" i="23" s="1"/>
  <c r="F10" i="5"/>
  <c r="K10" i="5" s="1"/>
  <c r="F9" i="5"/>
  <c r="K9" i="5" s="1"/>
  <c r="D11" i="27"/>
  <c r="F10" i="2"/>
  <c r="F10" i="16" s="1"/>
  <c r="K10" i="16" s="1"/>
  <c r="F6" i="26"/>
  <c r="K6" i="26" s="1"/>
  <c r="F6" i="23"/>
  <c r="K6" i="23" s="1"/>
  <c r="F8" i="5"/>
  <c r="K8" i="5" s="1"/>
  <c r="C11" i="27"/>
  <c r="F6" i="16" l="1"/>
  <c r="K6" i="16" s="1"/>
  <c r="F14" i="5"/>
  <c r="K14" i="5" s="1"/>
  <c r="F11" i="22"/>
  <c r="K11" i="22" s="1"/>
  <c r="F8" i="24"/>
  <c r="K8" i="24" s="1"/>
  <c r="F9" i="26"/>
  <c r="K9" i="26" s="1"/>
  <c r="F7" i="26"/>
  <c r="K7" i="26" s="1"/>
  <c r="F11" i="23"/>
  <c r="K11" i="23" s="1"/>
  <c r="F11" i="26"/>
  <c r="K11" i="26" s="1"/>
  <c r="F7" i="23"/>
  <c r="K7" i="23" s="1"/>
  <c r="F21" i="5"/>
  <c r="K21" i="5" s="1"/>
  <c r="F5" i="22"/>
  <c r="K5" i="22" s="1"/>
  <c r="F13" i="16"/>
  <c r="K13" i="16" s="1"/>
  <c r="F5" i="25"/>
  <c r="K5" i="25" s="1"/>
  <c r="K9" i="25" s="1"/>
  <c r="E10" i="27" s="1"/>
  <c r="F8" i="16"/>
  <c r="K8" i="16" s="1"/>
  <c r="F7" i="24"/>
  <c r="K7" i="24" s="1"/>
  <c r="F6" i="5"/>
  <c r="K6" i="5" s="1"/>
  <c r="F8" i="23"/>
  <c r="K8" i="23" s="1"/>
  <c r="F13" i="5"/>
  <c r="K13" i="5" s="1"/>
  <c r="F19" i="5"/>
  <c r="K19" i="5" s="1"/>
  <c r="F8" i="26"/>
  <c r="K8" i="26" s="1"/>
  <c r="K12" i="26" s="1"/>
  <c r="E6" i="27" s="1"/>
  <c r="F24" i="5"/>
  <c r="K24" i="5" s="1"/>
  <c r="F22" i="5"/>
  <c r="K22" i="5" s="1"/>
  <c r="F13" i="23"/>
  <c r="K13" i="23" s="1"/>
  <c r="F6" i="22"/>
  <c r="K6" i="22" s="1"/>
  <c r="F11" i="16"/>
  <c r="K11" i="16" s="1"/>
  <c r="F12" i="16"/>
  <c r="K12" i="16" s="1"/>
  <c r="F9" i="16"/>
  <c r="K9" i="16" s="1"/>
  <c r="F9" i="24"/>
  <c r="K9" i="24" s="1"/>
  <c r="F7" i="5"/>
  <c r="K7" i="5" s="1"/>
  <c r="F5" i="26"/>
  <c r="K5" i="26" s="1"/>
  <c r="F18" i="5"/>
  <c r="K18" i="5" s="1"/>
  <c r="F20" i="5"/>
  <c r="K20" i="5" s="1"/>
  <c r="F23" i="5"/>
  <c r="K23" i="5" s="1"/>
  <c r="F16" i="5"/>
  <c r="K16" i="5" s="1"/>
  <c r="F10" i="26"/>
  <c r="K10" i="26" s="1"/>
  <c r="F5" i="5"/>
  <c r="K5" i="5" s="1"/>
  <c r="F15" i="23"/>
  <c r="K15" i="23" s="1"/>
  <c r="F7" i="16"/>
  <c r="K7" i="16" s="1"/>
  <c r="F5" i="24"/>
  <c r="K5" i="24" s="1"/>
  <c r="F6" i="24"/>
  <c r="K6" i="24" s="1"/>
  <c r="F25" i="5"/>
  <c r="K25" i="5" s="1"/>
  <c r="F11" i="5"/>
  <c r="K11" i="5" s="1"/>
  <c r="F5" i="23"/>
  <c r="K5" i="23" s="1"/>
  <c r="F10" i="23"/>
  <c r="K10" i="23" s="1"/>
  <c r="F12" i="5"/>
  <c r="K12" i="5" s="1"/>
  <c r="F9" i="23"/>
  <c r="K9" i="23" s="1"/>
  <c r="K12" i="22" l="1"/>
  <c r="E8" i="27" s="1"/>
  <c r="K14" i="16"/>
  <c r="K10" i="24"/>
  <c r="E9" i="27" s="1"/>
  <c r="K16" i="23"/>
  <c r="E5" i="27" s="1"/>
  <c r="K26" i="5"/>
  <c r="E4" i="27" s="1"/>
  <c r="E7" i="27"/>
  <c r="E11" i="27" l="1"/>
  <c r="B21" i="2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tc={97073134-5788-4252-93AF-874441258CAE}</author>
  </authors>
  <commentList>
    <comment ref="L25" authorId="0" shapeId="0" xr:uid="{97073134-5788-4252-93AF-874441258CAE}">
      <text>
        <t>[Threaded comment]
Your version of Excel allows you to read this threaded comment; however, any edits to it will get removed if the file is opened in a newer version of Excel. Learn more: https://go.microsoft.com/fwlink/?linkid=870924
Comment:
    I think this might need updating, yes? If so, we need to do it to docket with the NPRM.</t>
      </text>
    </comment>
  </commentList>
</comments>
</file>

<file path=xl/sharedStrings.xml><?xml version="1.0" encoding="utf-8"?>
<sst xmlns="http://schemas.openxmlformats.org/spreadsheetml/2006/main" count="358" uniqueCount="170">
  <si>
    <t>Summary</t>
  </si>
  <si>
    <t>Type of Respondent</t>
  </si>
  <si>
    <t>Total Responses per Year</t>
  </si>
  <si>
    <t>Total Hours per Year</t>
  </si>
  <si>
    <t>Total Cost per Year</t>
  </si>
  <si>
    <t>Fuel Manufacturers</t>
  </si>
  <si>
    <t>Blendstock Producers</t>
  </si>
  <si>
    <t>Blenders</t>
  </si>
  <si>
    <t xml:space="preserve">Transmix </t>
  </si>
  <si>
    <t>Additive Manufacturers</t>
  </si>
  <si>
    <t>Fuel Distributors</t>
  </si>
  <si>
    <t>Third Parties</t>
  </si>
  <si>
    <t>GRAND TOTAL</t>
  </si>
  <si>
    <t>We assume  $5,744,016 capital costs related to laboratory costs.</t>
  </si>
  <si>
    <t>TOTAL NUMBER of Respondents:</t>
  </si>
  <si>
    <t xml:space="preserve">GRAND TOTAL with capital costs: </t>
  </si>
  <si>
    <t>Annual Respondent Burden and Cost by Type of Party</t>
  </si>
  <si>
    <t xml:space="preserve">Table 1 -All Fuel Manufacturers: Refiners and Importers of Gasoline and Diesel; Assumes 400 Gasoline Manufacturers of All Types and 275 Diesel Manufacturers; Gasoline Manufacturer Includes: Refiner (including Blender-Refiner), Importer, Certified Butane Blender, Certified Pentane Blender. </t>
  </si>
  <si>
    <t>Information Collection Activity</t>
  </si>
  <si>
    <t>Hours and Cost</t>
  </si>
  <si>
    <t>Total Hours and Cost</t>
  </si>
  <si>
    <t>Forms &amp; Notes</t>
  </si>
  <si>
    <t>Citation</t>
  </si>
  <si>
    <t>Activity</t>
  </si>
  <si>
    <t>Standard Industry Mix Hours/ Response</t>
  </si>
  <si>
    <t>Clerical Only Hours/ Response</t>
  </si>
  <si>
    <t xml:space="preserve">Purchased Services Hours/ Response </t>
  </si>
  <si>
    <t>Total Cost/ Response (dollars)</t>
  </si>
  <si>
    <t>Number of Respondents</t>
  </si>
  <si>
    <t>Number of Responses per party/year</t>
  </si>
  <si>
    <t>Total Number of Responses per Year</t>
  </si>
  <si>
    <t>Total Hours/ Year</t>
  </si>
  <si>
    <t>Total Cost/Year</t>
  </si>
  <si>
    <t>Subpart G</t>
  </si>
  <si>
    <r>
      <rPr>
        <b/>
        <sz val="10.5"/>
        <color theme="1"/>
        <rFont val="Times New Roman"/>
        <family val="1"/>
      </rPr>
      <t xml:space="preserve">Reporting: </t>
    </r>
    <r>
      <rPr>
        <sz val="10.5"/>
        <color theme="1"/>
        <rFont val="Times New Roman"/>
        <family val="1"/>
      </rPr>
      <t>Application for Exemption or Hardship</t>
    </r>
  </si>
  <si>
    <t>CBP</t>
  </si>
  <si>
    <t>Subpart I</t>
  </si>
  <si>
    <r>
      <rPr>
        <b/>
        <sz val="10.5"/>
        <rFont val="Times New Roman"/>
        <family val="1"/>
      </rPr>
      <t>Registration:</t>
    </r>
    <r>
      <rPr>
        <sz val="10.5"/>
        <rFont val="Times New Roman"/>
        <family val="1"/>
      </rPr>
      <t xml:space="preserve"> Overhead, basic information - new registrants</t>
    </r>
  </si>
  <si>
    <t>OTAQREG INSTRUCTIONS</t>
  </si>
  <si>
    <r>
      <rPr>
        <b/>
        <sz val="10.5"/>
        <rFont val="Times New Roman"/>
        <family val="1"/>
      </rPr>
      <t>Registration</t>
    </r>
    <r>
      <rPr>
        <sz val="10.5"/>
        <rFont val="Times New Roman"/>
        <family val="1"/>
      </rPr>
      <t xml:space="preserve">: Set up account in CDX, EMTS - new registrants </t>
    </r>
  </si>
  <si>
    <r>
      <rPr>
        <b/>
        <sz val="10.5"/>
        <rFont val="Times New Roman"/>
        <family val="1"/>
      </rPr>
      <t>Registration:</t>
    </r>
    <r>
      <rPr>
        <sz val="10.5"/>
        <rFont val="Times New Roman"/>
        <family val="1"/>
      </rPr>
      <t xml:space="preserve"> Updates to existing registrations to associate with third party auditor.</t>
    </r>
  </si>
  <si>
    <r>
      <rPr>
        <b/>
        <sz val="10.5"/>
        <rFont val="Times New Roman"/>
        <family val="1"/>
      </rPr>
      <t>Registration:</t>
    </r>
    <r>
      <rPr>
        <sz val="10.5"/>
        <rFont val="Times New Roman"/>
        <family val="1"/>
      </rPr>
      <t xml:space="preserve"> Updates to existing registrations to associate with third party lab.</t>
    </r>
  </si>
  <si>
    <t>Note: 200 is 50% of 400 of Gasoline Manufacturers</t>
  </si>
  <si>
    <r>
      <rPr>
        <b/>
        <sz val="10.5"/>
        <rFont val="Times New Roman"/>
        <family val="1"/>
      </rPr>
      <t xml:space="preserve">Registration: </t>
    </r>
    <r>
      <rPr>
        <sz val="10.5"/>
        <rFont val="Times New Roman"/>
        <family val="1"/>
      </rPr>
      <t xml:space="preserve">Updates to existing  registration, all other reasons. </t>
    </r>
  </si>
  <si>
    <t>OTAQREG INSTRUCTIONS Note: assumes 5% of total as updates</t>
  </si>
  <si>
    <t>Subpart J</t>
  </si>
  <si>
    <r>
      <rPr>
        <b/>
        <sz val="10.5"/>
        <rFont val="Times New Roman"/>
        <family val="1"/>
      </rPr>
      <t xml:space="preserve">Reporting: </t>
    </r>
    <r>
      <rPr>
        <sz val="10.5"/>
        <rFont val="Times New Roman"/>
        <family val="1"/>
      </rPr>
      <t>Batch Reporting - Gasoline Properties</t>
    </r>
  </si>
  <si>
    <t>APPENDIX E - RFG030X FORM</t>
  </si>
  <si>
    <r>
      <rPr>
        <b/>
        <sz val="10.5"/>
        <rFont val="Times New Roman"/>
        <family val="1"/>
      </rPr>
      <t xml:space="preserve">Reporting: </t>
    </r>
    <r>
      <rPr>
        <sz val="10.5"/>
        <rFont val="Times New Roman"/>
        <family val="1"/>
      </rPr>
      <t xml:space="preserve">Gasoline Sulfur &amp; Benzene Annual Compliance </t>
    </r>
  </si>
  <si>
    <t>APPENDIX H- ABT030X FORM</t>
  </si>
  <si>
    <r>
      <t xml:space="preserve">Reporting: </t>
    </r>
    <r>
      <rPr>
        <sz val="10.5"/>
        <rFont val="Times New Roman"/>
        <family val="1"/>
      </rPr>
      <t>Diesel Sulfur Reporting for ULSD &gt; 15 ppm</t>
    </r>
  </si>
  <si>
    <t>5 of about 275; assuming FFARS reporting stays under FFARS and that only five (5) parties a year have to submit a &gt;15 ppm report on the batch report under Appendix B</t>
  </si>
  <si>
    <t>Subpart K</t>
  </si>
  <si>
    <r>
      <t xml:space="preserve">Recordkeeping: </t>
    </r>
    <r>
      <rPr>
        <sz val="10.5"/>
        <rFont val="Times New Roman"/>
        <family val="1"/>
      </rPr>
      <t>Initial programming of new PTD statements</t>
    </r>
  </si>
  <si>
    <t xml:space="preserve"> CBP; Note: About an hour to put them in once, divided over three years. </t>
  </si>
  <si>
    <r>
      <t xml:space="preserve">Recordkeeping: </t>
    </r>
    <r>
      <rPr>
        <sz val="10.5"/>
        <rFont val="Times New Roman"/>
        <family val="1"/>
      </rPr>
      <t>PTDs</t>
    </r>
    <r>
      <rPr>
        <b/>
        <sz val="10.5"/>
        <rFont val="Times New Roman"/>
        <family val="1"/>
      </rPr>
      <t xml:space="preserve"> use and retention</t>
    </r>
  </si>
  <si>
    <t>Automated and CBP</t>
  </si>
  <si>
    <t>Subpart L</t>
  </si>
  <si>
    <r>
      <t xml:space="preserve">Recordkeeping: </t>
    </r>
    <r>
      <rPr>
        <sz val="10.5"/>
        <rFont val="Times New Roman"/>
        <family val="1"/>
      </rPr>
      <t>General and manufacturer records</t>
    </r>
  </si>
  <si>
    <t>Subpart M</t>
  </si>
  <si>
    <r>
      <t xml:space="preserve">Reporting: </t>
    </r>
    <r>
      <rPr>
        <sz val="10.5"/>
        <rFont val="Times New Roman"/>
        <family val="1"/>
      </rPr>
      <t>In-line blending applications</t>
    </r>
  </si>
  <si>
    <t>CBP - no form; assumes 20 refiners with two refineries each, for a total of 40 refineries. This includes existing plus future applicants (expected), and assumes 48 hours per application divided by three years to annualize to 16 hours.</t>
  </si>
  <si>
    <r>
      <t xml:space="preserve">Recordkeeping: </t>
    </r>
    <r>
      <rPr>
        <sz val="10.5"/>
        <rFont val="Times New Roman"/>
        <family val="1"/>
      </rPr>
      <t xml:space="preserve">Sampling, Testing and Retention Requirements </t>
    </r>
    <r>
      <rPr>
        <b/>
        <sz val="10.5"/>
        <rFont val="Times New Roman"/>
        <family val="1"/>
      </rPr>
      <t>-</t>
    </r>
    <r>
      <rPr>
        <sz val="10.5"/>
        <rFont val="Times New Roman"/>
        <family val="1"/>
      </rPr>
      <t xml:space="preserve"> in-house</t>
    </r>
    <r>
      <rPr>
        <b/>
        <sz val="10.5"/>
        <rFont val="Times New Roman"/>
        <family val="1"/>
      </rPr>
      <t xml:space="preserve"> </t>
    </r>
    <r>
      <rPr>
        <sz val="10.5"/>
        <rFont val="Times New Roman"/>
        <family val="1"/>
      </rPr>
      <t xml:space="preserve">(see supporting statement - assumes $5,744,016 in capital costs pulled over from RFG and AD ICR) - Gasoline parameters </t>
    </r>
  </si>
  <si>
    <t xml:space="preserve">CBP; Note: Assumes 1/2 of 260 business days. </t>
  </si>
  <si>
    <t xml:space="preserve">Subpart M </t>
  </si>
  <si>
    <r>
      <t xml:space="preserve">Recordkeeping: </t>
    </r>
    <r>
      <rPr>
        <sz val="10.5"/>
        <rFont val="Times New Roman"/>
        <family val="1"/>
      </rPr>
      <t>Sampling, Testing and Retention Requirements - Gasoline parameters - independent lab</t>
    </r>
    <r>
      <rPr>
        <b/>
        <sz val="10.5"/>
        <rFont val="Times New Roman"/>
        <family val="1"/>
      </rPr>
      <t xml:space="preserve"> </t>
    </r>
  </si>
  <si>
    <r>
      <t xml:space="preserve">Recordkeeping: </t>
    </r>
    <r>
      <rPr>
        <sz val="10.5"/>
        <rFont val="Times New Roman"/>
        <family val="1"/>
      </rPr>
      <t xml:space="preserve">Sampling, Testing and Retention Requirements - Diesel Sulfur Only </t>
    </r>
  </si>
  <si>
    <r>
      <t xml:space="preserve">Recordkeeping: </t>
    </r>
    <r>
      <rPr>
        <sz val="10.5"/>
        <rFont val="Times New Roman"/>
        <family val="1"/>
      </rPr>
      <t xml:space="preserve">PBMS Burden Estimate - Gasoline and Diesel </t>
    </r>
  </si>
  <si>
    <t xml:space="preserve">CBP, in accordance with industry practice and regulatory requirements.   </t>
  </si>
  <si>
    <r>
      <t xml:space="preserve">Recordkeeping: </t>
    </r>
    <r>
      <rPr>
        <sz val="10.5"/>
        <rFont val="Times New Roman"/>
        <family val="1"/>
      </rPr>
      <t>PBMS Burden Estimate - Gasoline - independent lab</t>
    </r>
  </si>
  <si>
    <t>Subpart N</t>
  </si>
  <si>
    <r>
      <t xml:space="preserve">Reporting: </t>
    </r>
    <r>
      <rPr>
        <sz val="10.5"/>
        <rFont val="Times New Roman"/>
        <family val="1"/>
      </rPr>
      <t>Participation in Survey</t>
    </r>
    <r>
      <rPr>
        <b/>
        <sz val="10.5"/>
        <rFont val="Times New Roman"/>
        <family val="1"/>
      </rPr>
      <t xml:space="preserve"> </t>
    </r>
  </si>
  <si>
    <t>This item is for the cost of participation; the surveyor (Table VII) submits the SVY010X (quarterly)and SVY020X (annual). SEE APPENDIX C and APPENDIX D for these survey forms.</t>
  </si>
  <si>
    <t>Subpart P</t>
  </si>
  <si>
    <r>
      <rPr>
        <b/>
        <sz val="10.5"/>
        <rFont val="Times New Roman"/>
        <family val="1"/>
      </rPr>
      <t>Recordkeeping</t>
    </r>
    <r>
      <rPr>
        <sz val="10.5"/>
        <rFont val="Times New Roman"/>
        <family val="1"/>
      </rPr>
      <t>: provisions related to importation by marine vessel, certification, testing, and exportation, exclusion of GTAB, rail car</t>
    </r>
  </si>
  <si>
    <t>CBP; and note: Assumed 70 parties, monthly shipment.</t>
  </si>
  <si>
    <t>Supparts R; J</t>
  </si>
  <si>
    <r>
      <t xml:space="preserve">Reporting: </t>
    </r>
    <r>
      <rPr>
        <sz val="10.5"/>
        <rFont val="Times New Roman"/>
        <family val="1"/>
      </rPr>
      <t>Annual Attest Engagements Report</t>
    </r>
  </si>
  <si>
    <t>HOW TO MANAGE ATTEST ENGAGEMENT SUBMISSIONS IN OTAQREG (ATTEST ENGAGEMENT GUIDE) and APPENDIX G - Attest Engagement Webform Structure</t>
  </si>
  <si>
    <t>Table 2 - Regulated Blendstock Producers -Assumes 67, including 50 Certified Butane, 1 Certified Pentane (54 facilities), and 16 Ethanol Denaturant Producers</t>
  </si>
  <si>
    <r>
      <rPr>
        <b/>
        <sz val="10.5"/>
        <rFont val="Times New Roman"/>
        <family val="1"/>
      </rPr>
      <t>Registration</t>
    </r>
    <r>
      <rPr>
        <sz val="10.5"/>
        <rFont val="Times New Roman"/>
        <family val="1"/>
      </rPr>
      <t>: Set up account in CDX - new registrants</t>
    </r>
  </si>
  <si>
    <r>
      <rPr>
        <b/>
        <sz val="10.5"/>
        <rFont val="Times New Roman"/>
        <family val="1"/>
      </rPr>
      <t>Registration</t>
    </r>
    <r>
      <rPr>
        <sz val="10.5"/>
        <rFont val="Times New Roman"/>
        <family val="1"/>
      </rPr>
      <t>: Updates to existing registrations to associate with third party auditor - pentane producers only.</t>
    </r>
  </si>
  <si>
    <t xml:space="preserve">OTAQREG INSTRUCTIONS; Note: There is only one registered pentane producer, with 54 facilities. </t>
  </si>
  <si>
    <r>
      <rPr>
        <b/>
        <sz val="10.5"/>
        <rFont val="Times New Roman"/>
        <family val="1"/>
      </rPr>
      <t>Registration:</t>
    </r>
    <r>
      <rPr>
        <sz val="10.5"/>
        <rFont val="Times New Roman"/>
        <family val="1"/>
      </rPr>
      <t xml:space="preserve"> Updates to existing registrations (as needed when information changes)</t>
    </r>
  </si>
  <si>
    <t xml:space="preserve">Subpart J </t>
  </si>
  <si>
    <r>
      <t xml:space="preserve">Reporting: </t>
    </r>
    <r>
      <rPr>
        <sz val="10.5"/>
        <rFont val="Times New Roman"/>
        <family val="1"/>
      </rPr>
      <t>Batch reporting for certified pentane producers</t>
    </r>
  </si>
  <si>
    <t>APPENDIX E - RFG030X</t>
  </si>
  <si>
    <r>
      <rPr>
        <b/>
        <sz val="10.5"/>
        <rFont val="Times New Roman"/>
        <family val="1"/>
      </rPr>
      <t xml:space="preserve">Recordkeeping: </t>
    </r>
    <r>
      <rPr>
        <sz val="10.5"/>
        <rFont val="Times New Roman"/>
        <family val="1"/>
      </rPr>
      <t>PTD - initial programming of new PTD statements</t>
    </r>
  </si>
  <si>
    <t xml:space="preserve">CBP; Note: There is only one registered pentane producer with 54 facilities. There are only 16 registered ethanol denaturant producers/importers. </t>
  </si>
  <si>
    <r>
      <rPr>
        <b/>
        <sz val="10.5"/>
        <rFont val="Times New Roman"/>
        <family val="1"/>
      </rPr>
      <t>Recordkeeping</t>
    </r>
    <r>
      <rPr>
        <sz val="10.5"/>
        <rFont val="Times New Roman"/>
        <family val="1"/>
      </rPr>
      <t>:PTD use and retention</t>
    </r>
  </si>
  <si>
    <t xml:space="preserve">Subpart L </t>
  </si>
  <si>
    <r>
      <rPr>
        <b/>
        <sz val="10.5"/>
        <rFont val="Times New Roman"/>
        <family val="1"/>
      </rPr>
      <t>Recordkeeping:</t>
    </r>
    <r>
      <rPr>
        <sz val="10.5"/>
        <rFont val="Times New Roman"/>
        <family val="1"/>
      </rPr>
      <t xml:space="preserve"> General and specific</t>
    </r>
  </si>
  <si>
    <r>
      <rPr>
        <b/>
        <sz val="10.5"/>
        <rFont val="Times New Roman"/>
        <family val="1"/>
      </rPr>
      <t>Recordkeeping:</t>
    </r>
    <r>
      <rPr>
        <sz val="10.5"/>
        <rFont val="Times New Roman"/>
        <family val="1"/>
      </rPr>
      <t xml:space="preserve"> Sampling Testing &amp; Retention </t>
    </r>
  </si>
  <si>
    <t xml:space="preserve">Assumes company-level recordkeeping. </t>
  </si>
  <si>
    <r>
      <rPr>
        <b/>
        <sz val="10.5"/>
        <rFont val="Times New Roman"/>
        <family val="1"/>
      </rPr>
      <t>Reporting:</t>
    </r>
    <r>
      <rPr>
        <sz val="10.5"/>
        <rFont val="Times New Roman"/>
        <family val="1"/>
      </rPr>
      <t xml:space="preserve"> Participation in Survey (certified pentane producers only)</t>
    </r>
  </si>
  <si>
    <t xml:space="preserve">There is only one registered pentane producer. This item is for the cost of participation; the surveyor (Table VII) submits the SVY010X (quarterly)and SVY020X (annual). SEE APPENDIX C and APPENDIX D for these forms. </t>
  </si>
  <si>
    <t xml:space="preserve">Subpart R,J </t>
  </si>
  <si>
    <r>
      <rPr>
        <b/>
        <sz val="10.5"/>
        <rFont val="Times New Roman"/>
        <family val="1"/>
      </rPr>
      <t>Reporting:</t>
    </r>
    <r>
      <rPr>
        <sz val="10.5"/>
        <rFont val="Times New Roman"/>
        <family val="1"/>
      </rPr>
      <t xml:space="preserve"> Annual Attest Engagement (certified pentane producers only)</t>
    </r>
  </si>
  <si>
    <t xml:space="preserve">HOW TO MANAGE ATTEST ENGAGEMENT SUBMISSIONS IN OTAQREG (ATTEST ENGAGEMENT GUIDE) and APPENDIX G - Attest Engagement Webform Structure; Note: There is only one registered pentane producer. </t>
  </si>
  <si>
    <t>Table 3 -  470 Blenders, Including 370 Oxygen and 100 Detergent Blenders</t>
  </si>
  <si>
    <r>
      <rPr>
        <b/>
        <sz val="10.5"/>
        <rFont val="Times New Roman"/>
        <family val="1"/>
      </rPr>
      <t xml:space="preserve">Registration: </t>
    </r>
    <r>
      <rPr>
        <sz val="10.5"/>
        <rFont val="Times New Roman"/>
        <family val="1"/>
      </rPr>
      <t>Updates to existing registrations (as needed when information changes)</t>
    </r>
  </si>
  <si>
    <t xml:space="preserve">Subpart K </t>
  </si>
  <si>
    <r>
      <t xml:space="preserve">Recordkeeping: </t>
    </r>
    <r>
      <rPr>
        <sz val="10.5"/>
        <rFont val="Times New Roman"/>
        <family val="1"/>
      </rPr>
      <t>Initial Programming of New PTD statements</t>
    </r>
  </si>
  <si>
    <r>
      <t xml:space="preserve">Recordkeeping: </t>
    </r>
    <r>
      <rPr>
        <sz val="10.5"/>
        <rFont val="Times New Roman"/>
        <family val="1"/>
      </rPr>
      <t>PTD use and retention</t>
    </r>
  </si>
  <si>
    <r>
      <t xml:space="preserve">Recordkeeping: </t>
    </r>
    <r>
      <rPr>
        <sz val="10.5"/>
        <rFont val="Times New Roman"/>
        <family val="1"/>
      </rPr>
      <t xml:space="preserve">to support compliance demonstration with 1090.240(a), as specified in 1090.1240 </t>
    </r>
  </si>
  <si>
    <t>Table 4 - Transmix - includes 31 Transmix Processors and 116 Transmix Blenders</t>
  </si>
  <si>
    <r>
      <rPr>
        <b/>
        <sz val="10.5"/>
        <color theme="1"/>
        <rFont val="Times New Roman"/>
        <family val="1"/>
      </rPr>
      <t>Registration:</t>
    </r>
    <r>
      <rPr>
        <sz val="10.5"/>
        <color theme="1"/>
        <rFont val="Times New Roman"/>
        <family val="1"/>
      </rPr>
      <t xml:space="preserve"> Overhead, basic information - new registrants - Transmix Processors</t>
    </r>
  </si>
  <si>
    <t>OTAQREG INSTRUC-TIONS</t>
  </si>
  <si>
    <r>
      <rPr>
        <b/>
        <sz val="10.5"/>
        <color theme="1"/>
        <rFont val="Times New Roman"/>
        <family val="1"/>
      </rPr>
      <t>Registration:</t>
    </r>
    <r>
      <rPr>
        <sz val="10.5"/>
        <color theme="1"/>
        <rFont val="Times New Roman"/>
        <family val="1"/>
      </rPr>
      <t xml:space="preserve"> Set up account in CDX, EMTS - new registrants - Transmix Processors</t>
    </r>
  </si>
  <si>
    <r>
      <rPr>
        <b/>
        <sz val="10.5"/>
        <color theme="1"/>
        <rFont val="Times New Roman"/>
        <family val="1"/>
      </rPr>
      <t>Registration:</t>
    </r>
    <r>
      <rPr>
        <sz val="10.5"/>
        <color theme="1"/>
        <rFont val="Times New Roman"/>
        <family val="1"/>
      </rPr>
      <t xml:space="preserve"> Updates to existing registrations to associate with third party lab _ Transmix Processors Only</t>
    </r>
  </si>
  <si>
    <t>OTAQREG INSTRUC-TIONS; Note: Assumed half of the parties.</t>
  </si>
  <si>
    <r>
      <rPr>
        <b/>
        <sz val="10.5"/>
        <color theme="1"/>
        <rFont val="Times New Roman"/>
        <family val="1"/>
      </rPr>
      <t>Registration:</t>
    </r>
    <r>
      <rPr>
        <sz val="10.5"/>
        <color theme="1"/>
        <rFont val="Times New Roman"/>
        <family val="1"/>
      </rPr>
      <t xml:space="preserve"> Updates to existing  registration, all other reasons - Transmix Processors </t>
    </r>
  </si>
  <si>
    <r>
      <rPr>
        <b/>
        <sz val="10.5"/>
        <color theme="1"/>
        <rFont val="Times New Roman"/>
        <family val="1"/>
      </rPr>
      <t>Reporting</t>
    </r>
    <r>
      <rPr>
        <sz val="10.5"/>
        <color theme="1"/>
        <rFont val="Times New Roman"/>
        <family val="1"/>
      </rPr>
      <t>: Batch Reporting - Transmix - Transmix Processors</t>
    </r>
  </si>
  <si>
    <t>APPENDIX E- RFG030X</t>
  </si>
  <si>
    <r>
      <rPr>
        <b/>
        <sz val="10.5"/>
        <color theme="1"/>
        <rFont val="Times New Roman"/>
        <family val="1"/>
      </rPr>
      <t>Recordkeeping</t>
    </r>
    <r>
      <rPr>
        <sz val="10.5"/>
        <color theme="1"/>
        <rFont val="Times New Roman"/>
        <family val="1"/>
      </rPr>
      <t>: Initial programming of new PTD statements</t>
    </r>
  </si>
  <si>
    <t xml:space="preserve">CBP: Note: About an hour to put them in once, divided over three years. </t>
  </si>
  <si>
    <r>
      <rPr>
        <b/>
        <sz val="10.5"/>
        <color theme="1"/>
        <rFont val="Times New Roman"/>
        <family val="1"/>
      </rPr>
      <t>Recordkeeping</t>
    </r>
    <r>
      <rPr>
        <sz val="10.5"/>
        <color theme="1"/>
        <rFont val="Times New Roman"/>
        <family val="1"/>
      </rPr>
      <t>: PTDs use and retention</t>
    </r>
  </si>
  <si>
    <r>
      <rPr>
        <b/>
        <sz val="10.5"/>
        <color theme="1"/>
        <rFont val="Times New Roman"/>
        <family val="1"/>
      </rPr>
      <t>Recordkeeping:</t>
    </r>
    <r>
      <rPr>
        <sz val="10.5"/>
        <color theme="1"/>
        <rFont val="Times New Roman"/>
        <family val="1"/>
      </rPr>
      <t xml:space="preserve"> General and manufacturer records</t>
    </r>
  </si>
  <si>
    <t xml:space="preserve">Subpart M &amp; F </t>
  </si>
  <si>
    <r>
      <rPr>
        <b/>
        <sz val="10.5"/>
        <color theme="1"/>
        <rFont val="Times New Roman"/>
        <family val="1"/>
      </rPr>
      <t>Recordkeeping:</t>
    </r>
    <r>
      <rPr>
        <sz val="10.5"/>
        <color theme="1"/>
        <rFont val="Times New Roman"/>
        <family val="1"/>
      </rPr>
      <t xml:space="preserve"> Sampling, Testing and Retention Requirements - Transmix Processors and Blenders  </t>
    </r>
  </si>
  <si>
    <t xml:space="preserve">Assumes 1/2 of 260 business days. </t>
  </si>
  <si>
    <t xml:space="preserve">I'm in the middle of this one right now that's why it's not finished. </t>
  </si>
  <si>
    <t xml:space="preserve">Yes, this is way low. </t>
  </si>
  <si>
    <t>Table 5 - Additive Manufacturers (400) - Gasoline Additive Manufacturers, Oxygenate Manufacturers, Detergent Manufacturers, Diesel Fuel Additive Manufacturers; assumes 100 of each</t>
  </si>
  <si>
    <r>
      <rPr>
        <b/>
        <sz val="10.5"/>
        <rFont val="Times New Roman"/>
        <family val="1"/>
      </rPr>
      <t>Recordkeeping:</t>
    </r>
    <r>
      <rPr>
        <sz val="10.5"/>
        <rFont val="Times New Roman"/>
        <family val="1"/>
      </rPr>
      <t xml:space="preserve"> Initial programming of new PTD statements</t>
    </r>
  </si>
  <si>
    <r>
      <rPr>
        <b/>
        <sz val="11"/>
        <rFont val="Times New Roman"/>
        <family val="1"/>
      </rPr>
      <t>Recordkeeping:</t>
    </r>
    <r>
      <rPr>
        <sz val="11"/>
        <rFont val="Times New Roman"/>
        <family val="1"/>
      </rPr>
      <t xml:space="preserve"> PTDs use and retention</t>
    </r>
  </si>
  <si>
    <r>
      <rPr>
        <b/>
        <sz val="11"/>
        <rFont val="Times New Roman"/>
        <family val="1"/>
      </rPr>
      <t>Registration:</t>
    </r>
    <r>
      <rPr>
        <sz val="11"/>
        <rFont val="Times New Roman"/>
        <family val="1"/>
      </rPr>
      <t xml:space="preserve"> Overhead, basic information - new registrants - oxygenate manufacturers</t>
    </r>
  </si>
  <si>
    <r>
      <rPr>
        <b/>
        <sz val="11"/>
        <rFont val="Times New Roman"/>
        <family val="1"/>
      </rPr>
      <t>Registration</t>
    </r>
    <r>
      <rPr>
        <sz val="11"/>
        <rFont val="Times New Roman"/>
        <family val="1"/>
      </rPr>
      <t>: Set up new account in CDX - new registrants - oxygenate manufacturers</t>
    </r>
  </si>
  <si>
    <r>
      <rPr>
        <b/>
        <sz val="11"/>
        <rFont val="Times New Roman"/>
        <family val="1"/>
      </rPr>
      <t>Registration:</t>
    </r>
    <r>
      <rPr>
        <sz val="11"/>
        <rFont val="Times New Roman"/>
        <family val="1"/>
      </rPr>
      <t xml:space="preserve"> Updates to existing registrations - oxygenate manufacturers</t>
    </r>
  </si>
  <si>
    <r>
      <rPr>
        <b/>
        <sz val="11"/>
        <rFont val="Times New Roman"/>
        <family val="1"/>
      </rPr>
      <t>Reporting:</t>
    </r>
    <r>
      <rPr>
        <sz val="11"/>
        <rFont val="Times New Roman"/>
        <family val="1"/>
      </rPr>
      <t xml:space="preserve"> Batch reporting by oxygenate manufacturers</t>
    </r>
  </si>
  <si>
    <t>APPENDIX  E - RFG030X</t>
  </si>
  <si>
    <r>
      <rPr>
        <b/>
        <sz val="11"/>
        <color theme="1"/>
        <rFont val="Times New Roman"/>
        <family val="1"/>
      </rPr>
      <t>Recordkeeping:</t>
    </r>
    <r>
      <rPr>
        <sz val="11"/>
        <color theme="1"/>
        <rFont val="Times New Roman"/>
        <family val="1"/>
      </rPr>
      <t xml:space="preserve"> Sampling Testing &amp; Retention - Gasoline detergent manufacturers </t>
    </r>
  </si>
  <si>
    <t>Gasoline detergent additive manufacturers (100); 1/2 the business days of the year</t>
  </si>
  <si>
    <t xml:space="preserve">Note: Certified ethanol denaturant producers are on Table II. </t>
  </si>
  <si>
    <t xml:space="preserve"> </t>
  </si>
  <si>
    <t>Table 6 - Parties in Fuel Distribution System - assuming 500 truckers, 168K  gas stations that sell fuel  (retail and wp-c), and 250 pipeline operators</t>
  </si>
  <si>
    <r>
      <rPr>
        <b/>
        <sz val="11"/>
        <color theme="1"/>
        <rFont val="Times New Roman"/>
        <family val="1"/>
      </rPr>
      <t>Registration:</t>
    </r>
    <r>
      <rPr>
        <sz val="11"/>
        <color theme="1"/>
        <rFont val="Times New Roman"/>
        <family val="1"/>
      </rPr>
      <t xml:space="preserve"> Overhead, basic information - new registrants - only for those in 500 LM diesel distribution chain under a compliance plan filed under 1090.xxx</t>
    </r>
  </si>
  <si>
    <r>
      <rPr>
        <b/>
        <sz val="11"/>
        <color theme="1"/>
        <rFont val="Times New Roman"/>
        <family val="1"/>
      </rPr>
      <t>Registration:</t>
    </r>
    <r>
      <rPr>
        <sz val="11"/>
        <color theme="1"/>
        <rFont val="Times New Roman"/>
        <family val="1"/>
      </rPr>
      <t xml:space="preserve"> Set up account in CDX, EMTS - new registrants - only for those in 500 LM diesel distribution chain under a compliance plan filed under 1090.xxx </t>
    </r>
  </si>
  <si>
    <t>Subpart K &amp; L</t>
  </si>
  <si>
    <r>
      <rPr>
        <b/>
        <sz val="10.5"/>
        <rFont val="Times New Roman"/>
        <family val="1"/>
      </rPr>
      <t>Recordkeeping:</t>
    </r>
    <r>
      <rPr>
        <sz val="10.5"/>
        <rFont val="Times New Roman"/>
        <family val="1"/>
      </rPr>
      <t xml:space="preserve"> PTD use and retention</t>
    </r>
  </si>
  <si>
    <t>Subpart O</t>
  </si>
  <si>
    <r>
      <rPr>
        <b/>
        <sz val="10.5"/>
        <rFont val="Times New Roman"/>
        <family val="1"/>
      </rPr>
      <t xml:space="preserve">Reporting: </t>
    </r>
    <r>
      <rPr>
        <sz val="10.5"/>
        <rFont val="Times New Roman"/>
        <family val="1"/>
      </rPr>
      <t>Affix fuel label required for E15</t>
    </r>
  </si>
  <si>
    <t>Assumed a 1% subset of 168K</t>
  </si>
  <si>
    <r>
      <rPr>
        <b/>
        <sz val="10.5"/>
        <rFont val="Times New Roman"/>
        <family val="1"/>
      </rPr>
      <t>Reporting:</t>
    </r>
    <r>
      <rPr>
        <sz val="10.5"/>
        <rFont val="Times New Roman"/>
        <family val="1"/>
      </rPr>
      <t xml:space="preserve"> Affix fuel label required for heating oil, 500 LM, or ECA marine</t>
    </r>
  </si>
  <si>
    <t xml:space="preserve">If a party changes the quality of fuel and is a fuel manufacturer, they fall under Table I. </t>
  </si>
  <si>
    <t>Table 7 -  One (1) Surveyors, 100 Attest Auditors, and 50 Third Parties</t>
  </si>
  <si>
    <r>
      <rPr>
        <b/>
        <sz val="10.5"/>
        <rFont val="Times New Roman"/>
        <family val="1"/>
      </rPr>
      <t xml:space="preserve">Registration: </t>
    </r>
    <r>
      <rPr>
        <sz val="10.5"/>
        <rFont val="Times New Roman"/>
        <family val="1"/>
      </rPr>
      <t>Overhead, basic information - new registrants</t>
    </r>
  </si>
  <si>
    <r>
      <rPr>
        <b/>
        <sz val="10.5"/>
        <color theme="1"/>
        <rFont val="Times New Roman"/>
        <family val="1"/>
      </rPr>
      <t>Reporting:</t>
    </r>
    <r>
      <rPr>
        <sz val="10.5"/>
        <color theme="1"/>
        <rFont val="Times New Roman"/>
        <family val="1"/>
      </rPr>
      <t xml:space="preserve"> Submit survey</t>
    </r>
  </si>
  <si>
    <t>APPENDIX C - SVY0104</t>
  </si>
  <si>
    <r>
      <rPr>
        <b/>
        <sz val="11"/>
        <color theme="1"/>
        <rFont val="Times New Roman"/>
        <family val="1"/>
      </rPr>
      <t>Reporting:</t>
    </r>
    <r>
      <rPr>
        <sz val="11"/>
        <color theme="1"/>
        <rFont val="Times New Roman"/>
        <family val="1"/>
      </rPr>
      <t xml:space="preserve"> Submit survey</t>
    </r>
  </si>
  <si>
    <t>APPENDIX D - SVY020X</t>
  </si>
  <si>
    <t>The cost associated with registration and reporting for these parties is borne by the parties in Tables I-VI who pay for their services.</t>
  </si>
  <si>
    <t>This table is focused on counting them up for registration purposes and on counting up instances of survey submissions.</t>
  </si>
  <si>
    <t xml:space="preserve">The actual reporting burden is covered as a purchased service on the other tables. </t>
  </si>
  <si>
    <t>Labor Costs</t>
  </si>
  <si>
    <t>Labor Type</t>
  </si>
  <si>
    <t>Labor Cost/hour</t>
  </si>
  <si>
    <r>
      <t>Labor + Overhead/ hour</t>
    </r>
    <r>
      <rPr>
        <i/>
        <vertAlign val="superscript"/>
        <sz val="11"/>
        <color theme="1"/>
        <rFont val="Calibri"/>
        <family val="2"/>
        <scheme val="minor"/>
      </rPr>
      <t>a</t>
    </r>
  </si>
  <si>
    <t>Portion attributed/hour</t>
  </si>
  <si>
    <t>Employer Cost/hour</t>
  </si>
  <si>
    <t>Managerial</t>
  </si>
  <si>
    <t>Technical/Professional</t>
  </si>
  <si>
    <t>Clerical</t>
  </si>
  <si>
    <t>Legal</t>
  </si>
  <si>
    <t>Total Employer Cost/hour</t>
  </si>
  <si>
    <r>
      <t>Purchased Services</t>
    </r>
    <r>
      <rPr>
        <vertAlign val="superscript"/>
        <sz val="11"/>
        <color rgb="FFFF0000"/>
        <rFont val="Calibri"/>
        <family val="2"/>
        <scheme val="minor"/>
      </rPr>
      <t>b</t>
    </r>
  </si>
  <si>
    <r>
      <rPr>
        <vertAlign val="superscript"/>
        <sz val="11"/>
        <color theme="1"/>
        <rFont val="Calibri"/>
        <family val="2"/>
        <scheme val="minor"/>
      </rPr>
      <t xml:space="preserve">a </t>
    </r>
    <r>
      <rPr>
        <sz val="11"/>
        <color theme="1"/>
        <rFont val="Calibri"/>
        <family val="2"/>
        <scheme val="minor"/>
      </rPr>
      <t>Overhead is calculated to be equal to the cost of labor.</t>
    </r>
  </si>
  <si>
    <r>
      <rPr>
        <vertAlign val="super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The cost of purchased services (for example, cost of attest auditors) is calculated at twice the Total Employer Cost.</t>
    </r>
  </si>
  <si>
    <t>The estimates use BLS figures from the "National Industry-Specific Occupational Wage and</t>
  </si>
  <si>
    <t xml:space="preserve">Employment Estimate - Petroleum and Coal Products Manufacturing" (March 2017).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</si>
</sst>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#,##0.0"/>
  </numFmts>
  <fonts count="3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20"/>
      <name val="Arial"/>
      <family val="2"/>
    </font>
    <font>
      <b/>
      <sz val="14"/>
      <color theme="1"/>
      <name val="Calibri"/>
      <family val="2"/>
      <scheme val="minor"/>
    </font>
    <font>
      <vertAlign val="superscript"/>
      <sz val="11"/>
      <color rgb="FFFF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.5"/>
      <name val="Times New Roman"/>
      <family val="1"/>
    </font>
    <font>
      <sz val="10.5"/>
      <color theme="1"/>
      <name val="Times New Roman"/>
      <family val="1"/>
    </font>
    <font>
      <i/>
      <sz val="10.5"/>
      <name val="Times New Roman"/>
      <family val="1"/>
    </font>
    <font>
      <i/>
      <sz val="10.5"/>
      <color theme="1"/>
      <name val="Times New Roman"/>
      <family val="1"/>
    </font>
    <font>
      <sz val="10.5"/>
      <name val="Times New Roman"/>
      <family val="1"/>
    </font>
    <font>
      <b/>
      <sz val="10.5"/>
      <color theme="1"/>
      <name val="Times New Roman"/>
      <family val="1"/>
    </font>
    <font>
      <sz val="10.5"/>
      <name val="Calibri"/>
      <family val="2"/>
    </font>
    <font>
      <sz val="10.5"/>
      <name val="Times New Roman"/>
      <family val="2"/>
    </font>
    <font>
      <sz val="10.5"/>
      <color theme="2" tint="-0.249977111117893"/>
      <name val="Times New Roman"/>
      <family val="1"/>
    </font>
    <font>
      <b/>
      <sz val="10.5"/>
      <color theme="2" tint="-0.249977111117893"/>
      <name val="Times New Roman"/>
      <family val="1"/>
    </font>
    <font>
      <sz val="12"/>
      <color theme="1"/>
      <name val="Arial"/>
      <family val="2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43" fontId="27" fillId="0" borderId="0" applyFont="0" applyFill="0" applyBorder="0" applyAlignment="0" applyProtection="0"/>
  </cellStyleXfs>
  <cellXfs count="218">
    <xf numFmtId="0" fontId="0" fillId="0" borderId="0" xfId="0"/>
    <xf numFmtId="0" fontId="2" fillId="0" borderId="0" xfId="0" applyFont="1"/>
    <xf numFmtId="0" fontId="0" fillId="0" borderId="0" xfId="0" applyFont="1"/>
    <xf numFmtId="0" fontId="6" fillId="0" borderId="0" xfId="0" applyFont="1"/>
    <xf numFmtId="0" fontId="3" fillId="0" borderId="0" xfId="0" applyFont="1"/>
    <xf numFmtId="0" fontId="7" fillId="0" borderId="0" xfId="0" applyFont="1"/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0" fillId="0" borderId="12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2" fillId="0" borderId="0" xfId="1" applyFont="1"/>
    <xf numFmtId="0" fontId="16" fillId="2" borderId="5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0" fontId="16" fillId="2" borderId="9" xfId="0" applyFont="1" applyFill="1" applyBorder="1" applyAlignment="1">
      <alignment horizontal="center" wrapText="1"/>
    </xf>
    <xf numFmtId="0" fontId="16" fillId="2" borderId="7" xfId="0" applyFont="1" applyFill="1" applyBorder="1" applyAlignment="1">
      <alignment horizontal="center" wrapText="1"/>
    </xf>
    <xf numFmtId="0" fontId="16" fillId="2" borderId="10" xfId="0" applyFont="1" applyFill="1" applyBorder="1" applyAlignment="1">
      <alignment horizontal="center" wrapText="1"/>
    </xf>
    <xf numFmtId="0" fontId="17" fillId="2" borderId="12" xfId="0" applyFont="1" applyFill="1" applyBorder="1" applyAlignment="1">
      <alignment horizontal="left" wrapText="1"/>
    </xf>
    <xf numFmtId="0" fontId="17" fillId="2" borderId="13" xfId="0" applyFont="1" applyFill="1" applyBorder="1" applyAlignment="1">
      <alignment horizontal="left" wrapText="1"/>
    </xf>
    <xf numFmtId="3" fontId="14" fillId="0" borderId="15" xfId="0" applyNumberFormat="1" applyFont="1" applyBorder="1" applyAlignment="1">
      <alignment horizontal="center" wrapText="1"/>
    </xf>
    <xf numFmtId="3" fontId="17" fillId="2" borderId="33" xfId="0" applyNumberFormat="1" applyFont="1" applyFill="1" applyBorder="1" applyAlignment="1">
      <alignment horizontal="center"/>
    </xf>
    <xf numFmtId="3" fontId="17" fillId="2" borderId="14" xfId="0" applyNumberFormat="1" applyFont="1" applyFill="1" applyBorder="1" applyAlignment="1">
      <alignment horizontal="center"/>
    </xf>
    <xf numFmtId="3" fontId="17" fillId="2" borderId="13" xfId="0" applyNumberFormat="1" applyFont="1" applyFill="1" applyBorder="1" applyAlignment="1">
      <alignment horizontal="center"/>
    </xf>
    <xf numFmtId="0" fontId="13" fillId="2" borderId="13" xfId="0" applyFont="1" applyFill="1" applyBorder="1" applyAlignment="1">
      <alignment horizontal="left" wrapText="1"/>
    </xf>
    <xf numFmtId="0" fontId="20" fillId="2" borderId="12" xfId="0" applyFont="1" applyFill="1" applyBorder="1" applyAlignment="1">
      <alignment horizontal="left" wrapText="1"/>
    </xf>
    <xf numFmtId="0" fontId="21" fillId="0" borderId="9" xfId="0" applyFont="1" applyBorder="1" applyAlignment="1">
      <alignment horizontal="center"/>
    </xf>
    <xf numFmtId="3" fontId="21" fillId="0" borderId="7" xfId="0" applyNumberFormat="1" applyFont="1" applyBorder="1" applyAlignment="1">
      <alignment horizontal="center"/>
    </xf>
    <xf numFmtId="0" fontId="21" fillId="0" borderId="0" xfId="0" applyFont="1"/>
    <xf numFmtId="2" fontId="17" fillId="0" borderId="12" xfId="0" applyNumberFormat="1" applyFont="1" applyBorder="1" applyAlignment="1">
      <alignment horizontal="center"/>
    </xf>
    <xf numFmtId="2" fontId="17" fillId="0" borderId="32" xfId="0" applyNumberFormat="1" applyFont="1" applyBorder="1" applyAlignment="1">
      <alignment horizontal="center"/>
    </xf>
    <xf numFmtId="2" fontId="17" fillId="0" borderId="14" xfId="0" applyNumberFormat="1" applyFont="1" applyBorder="1" applyAlignment="1">
      <alignment horizontal="center"/>
    </xf>
    <xf numFmtId="0" fontId="17" fillId="3" borderId="13" xfId="0" applyFont="1" applyFill="1" applyBorder="1" applyAlignment="1">
      <alignment horizontal="left" wrapText="1"/>
    </xf>
    <xf numFmtId="0" fontId="19" fillId="2" borderId="12" xfId="0" applyFont="1" applyFill="1" applyBorder="1" applyAlignment="1">
      <alignment horizontal="left" wrapText="1"/>
    </xf>
    <xf numFmtId="0" fontId="23" fillId="0" borderId="0" xfId="0" applyFont="1"/>
    <xf numFmtId="3" fontId="0" fillId="0" borderId="0" xfId="0" applyNumberFormat="1"/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0" fillId="0" borderId="35" xfId="0" applyBorder="1"/>
    <xf numFmtId="0" fontId="0" fillId="0" borderId="38" xfId="0" applyBorder="1"/>
    <xf numFmtId="0" fontId="0" fillId="0" borderId="27" xfId="0" applyBorder="1"/>
    <xf numFmtId="3" fontId="0" fillId="0" borderId="28" xfId="0" applyNumberFormat="1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2" fillId="0" borderId="1" xfId="0" applyFont="1" applyBorder="1"/>
    <xf numFmtId="0" fontId="17" fillId="0" borderId="12" xfId="0" applyFont="1" applyFill="1" applyBorder="1" applyAlignment="1">
      <alignment horizontal="left" wrapText="1"/>
    </xf>
    <xf numFmtId="0" fontId="20" fillId="0" borderId="12" xfId="0" applyFont="1" applyFill="1" applyBorder="1" applyAlignment="1">
      <alignment horizontal="left" wrapText="1"/>
    </xf>
    <xf numFmtId="0" fontId="0" fillId="0" borderId="0" xfId="0" applyFill="1"/>
    <xf numFmtId="1" fontId="0" fillId="0" borderId="0" xfId="0" applyNumberFormat="1"/>
    <xf numFmtId="0" fontId="14" fillId="0" borderId="17" xfId="0" applyFont="1" applyFill="1" applyBorder="1" applyAlignment="1">
      <alignment horizontal="center" vertical="center" wrapText="1"/>
    </xf>
    <xf numFmtId="3" fontId="17" fillId="0" borderId="13" xfId="0" applyNumberFormat="1" applyFont="1" applyFill="1" applyBorder="1" applyAlignment="1">
      <alignment horizontal="center"/>
    </xf>
    <xf numFmtId="0" fontId="12" fillId="0" borderId="0" xfId="1" applyFont="1" applyFill="1"/>
    <xf numFmtId="0" fontId="23" fillId="0" borderId="0" xfId="0" applyFont="1" applyFill="1"/>
    <xf numFmtId="0" fontId="21" fillId="0" borderId="0" xfId="0" applyFont="1" applyFill="1"/>
    <xf numFmtId="0" fontId="14" fillId="0" borderId="3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wrapText="1"/>
    </xf>
    <xf numFmtId="0" fontId="14" fillId="2" borderId="39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 wrapText="1"/>
    </xf>
    <xf numFmtId="0" fontId="16" fillId="0" borderId="40" xfId="0" applyFont="1" applyBorder="1" applyAlignment="1">
      <alignment horizontal="center" wrapText="1"/>
    </xf>
    <xf numFmtId="0" fontId="16" fillId="0" borderId="41" xfId="0" applyFont="1" applyBorder="1" applyAlignment="1">
      <alignment horizontal="center" wrapText="1"/>
    </xf>
    <xf numFmtId="0" fontId="16" fillId="0" borderId="42" xfId="0" applyFont="1" applyBorder="1" applyAlignment="1">
      <alignment horizontal="center" wrapText="1"/>
    </xf>
    <xf numFmtId="0" fontId="16" fillId="2" borderId="29" xfId="0" applyFont="1" applyFill="1" applyBorder="1" applyAlignment="1">
      <alignment horizontal="center" wrapText="1"/>
    </xf>
    <xf numFmtId="0" fontId="16" fillId="2" borderId="41" xfId="0" applyFont="1" applyFill="1" applyBorder="1" applyAlignment="1">
      <alignment horizontal="center" wrapText="1"/>
    </xf>
    <xf numFmtId="0" fontId="16" fillId="2" borderId="37" xfId="0" applyFont="1" applyFill="1" applyBorder="1" applyAlignment="1">
      <alignment horizontal="center" wrapText="1"/>
    </xf>
    <xf numFmtId="2" fontId="17" fillId="0" borderId="43" xfId="0" applyNumberFormat="1" applyFont="1" applyBorder="1" applyAlignment="1">
      <alignment horizontal="center"/>
    </xf>
    <xf numFmtId="3" fontId="14" fillId="0" borderId="44" xfId="0" applyNumberFormat="1" applyFont="1" applyBorder="1" applyAlignment="1">
      <alignment horizontal="center" wrapText="1"/>
    </xf>
    <xf numFmtId="3" fontId="17" fillId="2" borderId="32" xfId="0" applyNumberFormat="1" applyFont="1" applyFill="1" applyBorder="1" applyAlignment="1">
      <alignment horizontal="center"/>
    </xf>
    <xf numFmtId="3" fontId="17" fillId="2" borderId="45" xfId="0" applyNumberFormat="1" applyFont="1" applyFill="1" applyBorder="1" applyAlignment="1">
      <alignment horizontal="center"/>
    </xf>
    <xf numFmtId="0" fontId="14" fillId="0" borderId="14" xfId="0" applyFont="1" applyBorder="1" applyAlignment="1">
      <alignment horizontal="center" wrapText="1"/>
    </xf>
    <xf numFmtId="0" fontId="14" fillId="2" borderId="14" xfId="0" applyFont="1" applyFill="1" applyBorder="1" applyAlignment="1">
      <alignment horizontal="center" wrapText="1"/>
    </xf>
    <xf numFmtId="0" fontId="16" fillId="2" borderId="40" xfId="0" applyFont="1" applyFill="1" applyBorder="1" applyAlignment="1">
      <alignment horizontal="center"/>
    </xf>
    <xf numFmtId="0" fontId="21" fillId="0" borderId="46" xfId="0" applyFont="1" applyBorder="1" applyAlignment="1">
      <alignment horizontal="center"/>
    </xf>
    <xf numFmtId="3" fontId="21" fillId="0" borderId="47" xfId="0" applyNumberFormat="1" applyFont="1" applyBorder="1" applyAlignment="1">
      <alignment horizontal="center"/>
    </xf>
    <xf numFmtId="0" fontId="17" fillId="2" borderId="13" xfId="0" applyFont="1" applyFill="1" applyBorder="1" applyAlignment="1">
      <alignment horizontal="left" vertical="top" wrapText="1"/>
    </xf>
    <xf numFmtId="0" fontId="11" fillId="0" borderId="0" xfId="1" applyFont="1" applyFill="1"/>
    <xf numFmtId="0" fontId="28" fillId="0" borderId="0" xfId="0" applyFont="1"/>
    <xf numFmtId="0" fontId="24" fillId="0" borderId="14" xfId="0" applyFont="1" applyBorder="1"/>
    <xf numFmtId="0" fontId="24" fillId="0" borderId="14" xfId="0" applyFont="1" applyBorder="1" applyAlignment="1">
      <alignment vertical="top" wrapText="1"/>
    </xf>
    <xf numFmtId="2" fontId="24" fillId="0" borderId="14" xfId="0" applyNumberFormat="1" applyFont="1" applyBorder="1" applyAlignment="1">
      <alignment horizontal="center"/>
    </xf>
    <xf numFmtId="1" fontId="24" fillId="0" borderId="14" xfId="0" applyNumberFormat="1" applyFont="1" applyBorder="1" applyAlignment="1">
      <alignment horizontal="center"/>
    </xf>
    <xf numFmtId="165" fontId="24" fillId="0" borderId="14" xfId="2" applyNumberFormat="1" applyFont="1" applyBorder="1" applyAlignment="1">
      <alignment horizontal="center"/>
    </xf>
    <xf numFmtId="0" fontId="14" fillId="0" borderId="17" xfId="0" applyFont="1" applyFill="1" applyBorder="1" applyAlignment="1">
      <alignment horizontal="center" vertical="top" wrapText="1"/>
    </xf>
    <xf numFmtId="0" fontId="30" fillId="0" borderId="0" xfId="1" applyFont="1" applyFill="1"/>
    <xf numFmtId="0" fontId="31" fillId="0" borderId="0" xfId="0" applyFont="1"/>
    <xf numFmtId="0" fontId="14" fillId="0" borderId="14" xfId="0" applyFont="1" applyFill="1" applyBorder="1" applyAlignment="1">
      <alignment horizontal="center" wrapText="1"/>
    </xf>
    <xf numFmtId="3" fontId="17" fillId="0" borderId="33" xfId="0" applyNumberFormat="1" applyFont="1" applyFill="1" applyBorder="1" applyAlignment="1">
      <alignment horizontal="center"/>
    </xf>
    <xf numFmtId="3" fontId="17" fillId="0" borderId="16" xfId="0" applyNumberFormat="1" applyFont="1" applyFill="1" applyBorder="1" applyAlignment="1">
      <alignment horizontal="center"/>
    </xf>
    <xf numFmtId="3" fontId="21" fillId="0" borderId="7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14" fillId="2" borderId="14" xfId="0" applyFont="1" applyFill="1" applyBorder="1" applyAlignment="1">
      <alignment vertical="top"/>
    </xf>
    <xf numFmtId="0" fontId="14" fillId="2" borderId="14" xfId="0" applyFont="1" applyFill="1" applyBorder="1" applyAlignment="1">
      <alignment vertical="top" wrapText="1"/>
    </xf>
    <xf numFmtId="1" fontId="14" fillId="2" borderId="14" xfId="0" applyNumberFormat="1" applyFont="1" applyFill="1" applyBorder="1" applyAlignment="1">
      <alignment horizontal="center" wrapText="1"/>
    </xf>
    <xf numFmtId="1" fontId="14" fillId="2" borderId="14" xfId="2" applyNumberFormat="1" applyFont="1" applyFill="1" applyBorder="1" applyAlignment="1">
      <alignment horizontal="center" wrapText="1"/>
    </xf>
    <xf numFmtId="2" fontId="14" fillId="0" borderId="14" xfId="0" applyNumberFormat="1" applyFont="1" applyBorder="1" applyAlignment="1">
      <alignment horizontal="center" wrapText="1"/>
    </xf>
    <xf numFmtId="1" fontId="14" fillId="0" borderId="14" xfId="0" applyNumberFormat="1" applyFont="1" applyBorder="1" applyAlignment="1">
      <alignment horizontal="center" wrapText="1"/>
    </xf>
    <xf numFmtId="0" fontId="24" fillId="0" borderId="14" xfId="0" applyFont="1" applyFill="1" applyBorder="1" applyAlignment="1">
      <alignment horizontal="left" vertical="top" wrapText="1"/>
    </xf>
    <xf numFmtId="166" fontId="14" fillId="0" borderId="15" xfId="0" applyNumberFormat="1" applyFont="1" applyBorder="1" applyAlignment="1">
      <alignment horizontal="center" wrapText="1"/>
    </xf>
    <xf numFmtId="0" fontId="20" fillId="2" borderId="43" xfId="0" applyFont="1" applyFill="1" applyBorder="1" applyAlignment="1">
      <alignment horizontal="left" wrapText="1"/>
    </xf>
    <xf numFmtId="0" fontId="17" fillId="3" borderId="45" xfId="0" applyFont="1" applyFill="1" applyBorder="1" applyAlignment="1">
      <alignment horizontal="left" wrapText="1"/>
    </xf>
    <xf numFmtId="166" fontId="14" fillId="0" borderId="44" xfId="0" applyNumberFormat="1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24" fillId="0" borderId="14" xfId="0" applyFont="1" applyBorder="1" applyAlignment="1">
      <alignment wrapText="1"/>
    </xf>
    <xf numFmtId="0" fontId="0" fillId="0" borderId="13" xfId="0" applyBorder="1" applyAlignment="1">
      <alignment horizontal="center"/>
    </xf>
    <xf numFmtId="3" fontId="21" fillId="0" borderId="48" xfId="0" applyNumberFormat="1" applyFont="1" applyBorder="1" applyAlignment="1">
      <alignment horizontal="center"/>
    </xf>
    <xf numFmtId="0" fontId="21" fillId="0" borderId="14" xfId="0" applyFont="1" applyFill="1" applyBorder="1"/>
    <xf numFmtId="0" fontId="19" fillId="0" borderId="12" xfId="0" applyFont="1" applyFill="1" applyBorder="1" applyAlignment="1">
      <alignment horizontal="left" wrapText="1"/>
    </xf>
    <xf numFmtId="0" fontId="17" fillId="0" borderId="13" xfId="0" applyFont="1" applyFill="1" applyBorder="1" applyAlignment="1">
      <alignment horizontal="left" wrapText="1"/>
    </xf>
    <xf numFmtId="2" fontId="17" fillId="0" borderId="12" xfId="0" applyNumberFormat="1" applyFont="1" applyFill="1" applyBorder="1" applyAlignment="1">
      <alignment horizontal="center"/>
    </xf>
    <xf numFmtId="2" fontId="17" fillId="0" borderId="32" xfId="0" applyNumberFormat="1" applyFont="1" applyFill="1" applyBorder="1" applyAlignment="1">
      <alignment horizontal="center"/>
    </xf>
    <xf numFmtId="3" fontId="14" fillId="0" borderId="15" xfId="0" applyNumberFormat="1" applyFont="1" applyFill="1" applyBorder="1" applyAlignment="1">
      <alignment horizontal="center" wrapText="1"/>
    </xf>
    <xf numFmtId="3" fontId="17" fillId="0" borderId="14" xfId="0" applyNumberFormat="1" applyFont="1" applyFill="1" applyBorder="1" applyAlignment="1">
      <alignment horizontal="center"/>
    </xf>
    <xf numFmtId="0" fontId="13" fillId="0" borderId="13" xfId="0" applyFont="1" applyFill="1" applyBorder="1" applyAlignment="1">
      <alignment horizontal="left" wrapText="1"/>
    </xf>
    <xf numFmtId="2" fontId="17" fillId="0" borderId="14" xfId="0" applyNumberFormat="1" applyFont="1" applyFill="1" applyBorder="1" applyAlignment="1">
      <alignment horizontal="center"/>
    </xf>
    <xf numFmtId="0" fontId="14" fillId="0" borderId="14" xfId="0" applyFont="1" applyFill="1" applyBorder="1" applyAlignment="1">
      <alignment vertical="top"/>
    </xf>
    <xf numFmtId="0" fontId="14" fillId="0" borderId="14" xfId="0" applyFont="1" applyFill="1" applyBorder="1" applyAlignment="1">
      <alignment vertical="top" wrapText="1"/>
    </xf>
    <xf numFmtId="2" fontId="14" fillId="0" borderId="14" xfId="0" applyNumberFormat="1" applyFont="1" applyFill="1" applyBorder="1" applyAlignment="1">
      <alignment horizontal="center" wrapText="1"/>
    </xf>
    <xf numFmtId="1" fontId="14" fillId="0" borderId="14" xfId="0" applyNumberFormat="1" applyFont="1" applyFill="1" applyBorder="1" applyAlignment="1">
      <alignment horizontal="center" wrapText="1"/>
    </xf>
    <xf numFmtId="3" fontId="24" fillId="0" borderId="14" xfId="0" applyNumberFormat="1" applyFont="1" applyFill="1" applyBorder="1" applyAlignment="1">
      <alignment horizontal="center" wrapText="1"/>
    </xf>
    <xf numFmtId="3" fontId="25" fillId="0" borderId="14" xfId="0" applyNumberFormat="1" applyFont="1" applyFill="1" applyBorder="1" applyAlignment="1">
      <alignment horizontal="center" wrapText="1"/>
    </xf>
    <xf numFmtId="0" fontId="14" fillId="3" borderId="14" xfId="0" applyFont="1" applyFill="1" applyBorder="1" applyAlignment="1">
      <alignment horizontal="center" vertical="center" wrapText="1"/>
    </xf>
    <xf numFmtId="0" fontId="32" fillId="0" borderId="14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wrapText="1"/>
    </xf>
    <xf numFmtId="0" fontId="14" fillId="2" borderId="14" xfId="0" applyFont="1" applyFill="1" applyBorder="1" applyAlignment="1">
      <alignment horizontal="left"/>
    </xf>
    <xf numFmtId="0" fontId="14" fillId="2" borderId="14" xfId="0" applyFont="1" applyFill="1" applyBorder="1" applyAlignment="1">
      <alignment horizontal="left" wrapText="1"/>
    </xf>
    <xf numFmtId="0" fontId="24" fillId="0" borderId="14" xfId="0" applyFont="1" applyBorder="1" applyAlignment="1">
      <alignment horizontal="center"/>
    </xf>
    <xf numFmtId="0" fontId="0" fillId="0" borderId="36" xfId="0" applyBorder="1"/>
    <xf numFmtId="0" fontId="34" fillId="3" borderId="35" xfId="0" applyFont="1" applyFill="1" applyBorder="1"/>
    <xf numFmtId="0" fontId="34" fillId="3" borderId="37" xfId="0" applyFont="1" applyFill="1" applyBorder="1"/>
    <xf numFmtId="3" fontId="34" fillId="3" borderId="35" xfId="0" applyNumberFormat="1" applyFont="1" applyFill="1" applyBorder="1"/>
    <xf numFmtId="164" fontId="34" fillId="3" borderId="35" xfId="0" applyNumberFormat="1" applyFont="1" applyFill="1" applyBorder="1"/>
    <xf numFmtId="0" fontId="34" fillId="0" borderId="38" xfId="0" applyFont="1" applyBorder="1"/>
    <xf numFmtId="0" fontId="34" fillId="0" borderId="10" xfId="0" applyFont="1" applyBorder="1"/>
    <xf numFmtId="0" fontId="33" fillId="0" borderId="14" xfId="0" applyFont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wrapText="1"/>
    </xf>
    <xf numFmtId="0" fontId="33" fillId="0" borderId="14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center"/>
    </xf>
    <xf numFmtId="0" fontId="16" fillId="2" borderId="14" xfId="0" applyFont="1" applyFill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7" fillId="2" borderId="14" xfId="0" applyFont="1" applyFill="1" applyBorder="1" applyAlignment="1">
      <alignment horizontal="left" wrapText="1"/>
    </xf>
    <xf numFmtId="3" fontId="14" fillId="0" borderId="14" xfId="0" applyNumberFormat="1" applyFont="1" applyBorder="1" applyAlignment="1">
      <alignment horizontal="center" wrapText="1"/>
    </xf>
    <xf numFmtId="0" fontId="21" fillId="0" borderId="14" xfId="0" applyFont="1" applyBorder="1" applyAlignment="1">
      <alignment horizontal="center"/>
    </xf>
    <xf numFmtId="3" fontId="21" fillId="0" borderId="14" xfId="0" applyNumberFormat="1" applyFont="1" applyBorder="1" applyAlignment="1">
      <alignment horizontal="center"/>
    </xf>
    <xf numFmtId="0" fontId="0" fillId="0" borderId="14" xfId="0" applyBorder="1"/>
    <xf numFmtId="0" fontId="17" fillId="0" borderId="14" xfId="0" applyFont="1" applyFill="1" applyBorder="1" applyAlignment="1">
      <alignment horizontal="left" wrapText="1"/>
    </xf>
    <xf numFmtId="0" fontId="25" fillId="0" borderId="14" xfId="0" applyFont="1" applyFill="1" applyBorder="1" applyAlignment="1">
      <alignment vertical="top" wrapText="1"/>
    </xf>
    <xf numFmtId="3" fontId="14" fillId="0" borderId="14" xfId="0" applyNumberFormat="1" applyFont="1" applyFill="1" applyBorder="1" applyAlignment="1">
      <alignment horizontal="center" wrapText="1"/>
    </xf>
    <xf numFmtId="0" fontId="17" fillId="0" borderId="13" xfId="0" applyFont="1" applyFill="1" applyBorder="1" applyAlignment="1">
      <alignment horizontal="left" vertical="top" wrapText="1"/>
    </xf>
    <xf numFmtId="0" fontId="25" fillId="0" borderId="45" xfId="0" applyFont="1" applyFill="1" applyBorder="1" applyAlignment="1">
      <alignment vertical="top" wrapText="1"/>
    </xf>
    <xf numFmtId="3" fontId="24" fillId="0" borderId="12" xfId="0" applyNumberFormat="1" applyFont="1" applyFill="1" applyBorder="1" applyAlignment="1">
      <alignment horizontal="center" wrapText="1"/>
    </xf>
    <xf numFmtId="3" fontId="25" fillId="0" borderId="15" xfId="0" applyNumberFormat="1" applyFont="1" applyFill="1" applyBorder="1" applyAlignment="1">
      <alignment horizont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8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4" fillId="0" borderId="2" xfId="0" applyFont="1" applyBorder="1" applyAlignment="1"/>
    <xf numFmtId="0" fontId="14" fillId="0" borderId="3" xfId="0" applyFont="1" applyBorder="1" applyAlignment="1"/>
    <xf numFmtId="0" fontId="15" fillId="0" borderId="1" xfId="0" applyFont="1" applyBorder="1" applyAlignment="1">
      <alignment horizontal="center"/>
    </xf>
    <xf numFmtId="0" fontId="16" fillId="0" borderId="2" xfId="0" applyFont="1" applyBorder="1" applyAlignment="1"/>
    <xf numFmtId="0" fontId="16" fillId="0" borderId="36" xfId="0" applyFont="1" applyBorder="1" applyAlignment="1"/>
    <xf numFmtId="0" fontId="22" fillId="0" borderId="1" xfId="0" applyFont="1" applyBorder="1" applyAlignment="1">
      <alignment wrapText="1"/>
    </xf>
    <xf numFmtId="0" fontId="21" fillId="0" borderId="3" xfId="0" applyFont="1" applyBorder="1" applyAlignment="1">
      <alignment wrapText="1"/>
    </xf>
    <xf numFmtId="0" fontId="18" fillId="2" borderId="1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/>
    </xf>
    <xf numFmtId="0" fontId="16" fillId="0" borderId="3" xfId="0" applyFont="1" applyBorder="1" applyAlignment="1"/>
    <xf numFmtId="0" fontId="14" fillId="0" borderId="4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/>
    </xf>
    <xf numFmtId="0" fontId="22" fillId="0" borderId="38" xfId="0" applyFont="1" applyBorder="1" applyAlignment="1">
      <alignment wrapText="1"/>
    </xf>
    <xf numFmtId="0" fontId="21" fillId="0" borderId="10" xfId="0" applyFont="1" applyBorder="1" applyAlignment="1">
      <alignment wrapText="1"/>
    </xf>
    <xf numFmtId="0" fontId="22" fillId="0" borderId="14" xfId="0" applyFont="1" applyBorder="1" applyAlignment="1">
      <alignment wrapText="1"/>
    </xf>
    <xf numFmtId="0" fontId="21" fillId="0" borderId="14" xfId="0" applyFont="1" applyBorder="1" applyAlignment="1">
      <alignment wrapText="1"/>
    </xf>
    <xf numFmtId="0" fontId="13" fillId="0" borderId="27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14" fillId="0" borderId="28" xfId="0" applyFont="1" applyBorder="1" applyAlignment="1"/>
    <xf numFmtId="0" fontId="14" fillId="0" borderId="36" xfId="0" applyFont="1" applyBorder="1" applyAlignment="1"/>
    <xf numFmtId="0" fontId="15" fillId="0" borderId="14" xfId="0" applyFont="1" applyBorder="1" applyAlignment="1">
      <alignment horizontal="center"/>
    </xf>
    <xf numFmtId="0" fontId="16" fillId="0" borderId="14" xfId="0" applyFont="1" applyBorder="1" applyAlignment="1"/>
    <xf numFmtId="0" fontId="18" fillId="2" borderId="14" xfId="0" applyFont="1" applyFill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" fillId="0" borderId="27" xfId="0" applyFont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1" fillId="0" borderId="30" xfId="0" applyFont="1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0" xfId="0" applyFill="1" applyBorder="1" applyAlignment="1">
      <alignment horizontal="left" wrapText="1"/>
    </xf>
    <xf numFmtId="0" fontId="0" fillId="0" borderId="0" xfId="0" applyAlignment="1">
      <alignment wrapText="1"/>
    </xf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astorkovich, Anne-Marie" id="{25B5A3A5-7686-4E43-B1CF-B98D12368F4A}" userId="S::Pastorkovich.Anne-Marie@epa.gov::6f8c8f41-a948-4dc8-9e3c-c4b760c8821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25" dT="2019-12-11T16:13:37.51" personId="{25B5A3A5-7686-4E43-B1CF-B98D12368F4A}" id="{97073134-5788-4252-93AF-874441258CAE}">
    <text>I think this might need updating, yes? If so, we need to do it to docket with the NPRM.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2"/>
  <sheetViews>
    <sheetView tabSelected="1" workbookViewId="0">
      <selection activeCell="I11" sqref="I11"/>
    </sheetView>
  </sheetViews>
  <sheetFormatPr defaultRowHeight="15"/>
  <cols>
    <col min="2" max="2" width="22.28515625" bestFit="1" customWidth="1"/>
    <col min="3" max="5" width="20.7109375" customWidth="1"/>
  </cols>
  <sheetData>
    <row r="1" spans="2:11" ht="15.75" thickBot="1"/>
    <row r="2" spans="2:11" ht="19.5" thickBot="1">
      <c r="B2" s="170" t="s">
        <v>0</v>
      </c>
      <c r="C2" s="171"/>
      <c r="D2" s="171"/>
      <c r="E2" s="172"/>
    </row>
    <row r="3" spans="2:11" ht="30.75" thickBot="1">
      <c r="B3" s="45" t="s">
        <v>1</v>
      </c>
      <c r="C3" s="46" t="s">
        <v>2</v>
      </c>
      <c r="D3" s="46" t="s">
        <v>3</v>
      </c>
      <c r="E3" s="47" t="s">
        <v>4</v>
      </c>
    </row>
    <row r="4" spans="2:11">
      <c r="B4" s="50" t="s">
        <v>5</v>
      </c>
      <c r="C4" s="51">
        <f>'I-Fuel Manufacturers'!I26</f>
        <v>443779</v>
      </c>
      <c r="D4" s="51">
        <f>'I-Fuel Manufacturers'!J26</f>
        <v>280248.5</v>
      </c>
      <c r="E4" s="52">
        <f>'I-Fuel Manufacturers'!K26</f>
        <v>33147079</v>
      </c>
    </row>
    <row r="5" spans="2:11">
      <c r="B5" s="48" t="s">
        <v>6</v>
      </c>
      <c r="C5" s="55">
        <f>'II-Regulated Blendstock Prods'!I16</f>
        <v>69428</v>
      </c>
      <c r="D5" s="55">
        <f>'II-Regulated Blendstock Prods'!J16</f>
        <v>31878.600000000002</v>
      </c>
      <c r="E5" s="53">
        <f>'II-Regulated Blendstock Prods'!K16</f>
        <v>2830740.4</v>
      </c>
    </row>
    <row r="6" spans="2:11">
      <c r="B6" s="48" t="s">
        <v>7</v>
      </c>
      <c r="C6" s="55">
        <f>'III-Blenders'!I12</f>
        <v>244935</v>
      </c>
      <c r="D6" s="55">
        <f>'III-Blenders'!J12</f>
        <v>18546.349999999999</v>
      </c>
      <c r="E6" s="53">
        <f>'III-Blenders'!K12</f>
        <v>1743356.9</v>
      </c>
    </row>
    <row r="7" spans="2:11">
      <c r="B7" s="48" t="s">
        <v>8</v>
      </c>
      <c r="C7" s="55">
        <f>'IV -Transmix'!I14</f>
        <v>95751</v>
      </c>
      <c r="D7" s="55">
        <f>'IV -Transmix'!J14</f>
        <v>74648.009999999995</v>
      </c>
      <c r="E7" s="53">
        <f>'IV -Transmix'!K14</f>
        <v>7016912.9400000013</v>
      </c>
    </row>
    <row r="8" spans="2:11">
      <c r="B8" s="48" t="s">
        <v>9</v>
      </c>
      <c r="C8" s="55">
        <f>'V - Additive Manufacturers'!I12</f>
        <v>117515</v>
      </c>
      <c r="D8" s="55">
        <f>'V - Additive Manufacturers'!J12</f>
        <v>28947</v>
      </c>
      <c r="E8" s="53">
        <f>'V - Additive Manufacturers'!K12</f>
        <v>2721018</v>
      </c>
    </row>
    <row r="9" spans="2:11">
      <c r="B9" s="48" t="s">
        <v>10</v>
      </c>
      <c r="C9" s="55">
        <f>'VI - Parties in Fuel Distrib.'!I10</f>
        <v>8778370</v>
      </c>
      <c r="D9" s="55">
        <f>'VI - Parties in Fuel Distrib.'!J10</f>
        <v>87793.600000000006</v>
      </c>
      <c r="E9" s="53">
        <f>'VI - Parties in Fuel Distrib.'!K10</f>
        <v>3512284</v>
      </c>
    </row>
    <row r="10" spans="2:11" ht="15.75" thickBot="1">
      <c r="B10" s="49" t="s">
        <v>11</v>
      </c>
      <c r="C10" s="56">
        <f>'VII - Third Parties'!I9</f>
        <v>306</v>
      </c>
      <c r="D10" s="56">
        <f>'VII - Third Parties'!J9</f>
        <v>306</v>
      </c>
      <c r="E10" s="54">
        <f>'VII - Third Parties'!K9</f>
        <v>28764</v>
      </c>
    </row>
    <row r="11" spans="2:11" ht="15.75" thickBot="1">
      <c r="B11" s="59" t="s">
        <v>12</v>
      </c>
      <c r="C11" s="57">
        <f>SUM(C4:C10)</f>
        <v>9750084</v>
      </c>
      <c r="D11" s="57">
        <f t="shared" ref="D11:E11" si="0">SUM(D4:D10)</f>
        <v>522368.05999999994</v>
      </c>
      <c r="E11" s="58">
        <f t="shared" si="0"/>
        <v>51000155.239999995</v>
      </c>
    </row>
    <row r="14" spans="2:11">
      <c r="B14" t="s">
        <v>13</v>
      </c>
      <c r="K14" s="103"/>
    </row>
    <row r="16" spans="2:11" ht="15.75" thickBot="1"/>
    <row r="17" spans="2:3">
      <c r="B17" s="50"/>
      <c r="C17" s="142"/>
    </row>
    <row r="18" spans="2:3">
      <c r="B18" s="143" t="s">
        <v>14</v>
      </c>
      <c r="C18" s="144"/>
    </row>
    <row r="19" spans="2:3">
      <c r="B19" s="145">
        <f>'I-Fuel Manufacturers'!G26+'II-Regulated Blendstock Prods'!G16+'III-Blenders'!G12+'IV -Transmix'!G14+'V - Additive Manufacturers'!G12+'VI - Parties in Fuel Distrib.'!G10+'VII - Third Parties'!G9</f>
        <v>182269</v>
      </c>
      <c r="C19" s="144"/>
    </row>
    <row r="20" spans="2:3">
      <c r="B20" s="143" t="s">
        <v>15</v>
      </c>
      <c r="C20" s="144"/>
    </row>
    <row r="21" spans="2:3">
      <c r="B21" s="146">
        <f>SUM(E11, 5744016)</f>
        <v>56744171.239999995</v>
      </c>
      <c r="C21" s="144"/>
    </row>
    <row r="22" spans="2:3" ht="15.75" thickBot="1">
      <c r="B22" s="147"/>
      <c r="C22" s="148"/>
    </row>
  </sheetData>
  <mergeCells count="1">
    <mergeCell ref="B2:E2"/>
  </mergeCells>
  <pageMargins left="0.7" right="0.7" top="0.75" bottom="0.7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CG69"/>
  <sheetViews>
    <sheetView zoomScale="90" zoomScaleNormal="90" workbookViewId="0">
      <selection activeCell="J18" sqref="J18"/>
    </sheetView>
  </sheetViews>
  <sheetFormatPr defaultRowHeight="15"/>
  <cols>
    <col min="1" max="1" width="19.42578125" customWidth="1"/>
    <col min="2" max="2" width="26.7109375" customWidth="1"/>
    <col min="3" max="3" width="10.7109375" customWidth="1"/>
    <col min="4" max="4" width="10.140625" customWidth="1"/>
    <col min="5" max="5" width="10.7109375" customWidth="1"/>
    <col min="6" max="6" width="9.85546875" customWidth="1"/>
    <col min="7" max="7" width="13.140625" customWidth="1"/>
    <col min="8" max="10" width="11.42578125" customWidth="1"/>
    <col min="11" max="11" width="11.42578125" bestFit="1" customWidth="1"/>
    <col min="12" max="12" width="17.42578125" customWidth="1"/>
  </cols>
  <sheetData>
    <row r="1" spans="1:13" ht="15.75" thickBot="1">
      <c r="A1" s="173" t="s">
        <v>16</v>
      </c>
      <c r="B1" s="174"/>
      <c r="C1" s="174"/>
      <c r="D1" s="174"/>
      <c r="E1" s="174"/>
      <c r="F1" s="174"/>
      <c r="G1" s="174"/>
      <c r="H1" s="174"/>
      <c r="I1" s="175"/>
      <c r="J1" s="175"/>
      <c r="K1" s="175"/>
      <c r="L1" s="176"/>
    </row>
    <row r="2" spans="1:13" ht="15.75" thickBot="1">
      <c r="A2" s="177" t="s">
        <v>17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9"/>
    </row>
    <row r="3" spans="1:13" s="1" customFormat="1" ht="16.149999999999999" customHeight="1" thickBot="1">
      <c r="A3" s="182" t="s">
        <v>18</v>
      </c>
      <c r="B3" s="183"/>
      <c r="C3" s="184" t="s">
        <v>19</v>
      </c>
      <c r="D3" s="185"/>
      <c r="E3" s="185"/>
      <c r="F3" s="186"/>
      <c r="G3" s="183" t="s">
        <v>20</v>
      </c>
      <c r="H3" s="187"/>
      <c r="I3" s="187"/>
      <c r="J3" s="187"/>
      <c r="K3" s="187"/>
      <c r="L3" s="188" t="s">
        <v>21</v>
      </c>
    </row>
    <row r="4" spans="1:13" ht="55.5" thickBot="1">
      <c r="A4" s="19" t="s">
        <v>22</v>
      </c>
      <c r="B4" s="20" t="s">
        <v>23</v>
      </c>
      <c r="C4" s="73" t="s">
        <v>24</v>
      </c>
      <c r="D4" s="74" t="s">
        <v>25</v>
      </c>
      <c r="E4" s="74" t="s">
        <v>26</v>
      </c>
      <c r="F4" s="75" t="s">
        <v>27</v>
      </c>
      <c r="G4" s="76" t="s">
        <v>28</v>
      </c>
      <c r="H4" s="76" t="s">
        <v>29</v>
      </c>
      <c r="I4" s="77" t="s">
        <v>30</v>
      </c>
      <c r="J4" s="77" t="s">
        <v>31</v>
      </c>
      <c r="K4" s="70" t="s">
        <v>32</v>
      </c>
      <c r="L4" s="189"/>
    </row>
    <row r="5" spans="1:13" ht="27.75">
      <c r="A5" s="71" t="s">
        <v>33</v>
      </c>
      <c r="B5" s="72" t="s">
        <v>34</v>
      </c>
      <c r="C5" s="83">
        <v>4</v>
      </c>
      <c r="D5" s="83">
        <v>0</v>
      </c>
      <c r="E5" s="83">
        <v>0</v>
      </c>
      <c r="F5" s="83">
        <f>(C5*'Labor Costs'!$F$9)+(D5*('Labor Costs'!$D$7))+(E5*'Labor Costs'!$F$10)</f>
        <v>376</v>
      </c>
      <c r="G5" s="99">
        <v>2</v>
      </c>
      <c r="H5" s="84">
        <v>1</v>
      </c>
      <c r="I5" s="84">
        <f t="shared" ref="I5" si="0">G5*H5</f>
        <v>2</v>
      </c>
      <c r="J5" s="84">
        <f t="shared" ref="J5" si="1">(C5+D5+E5)*I5</f>
        <v>8</v>
      </c>
      <c r="K5" s="150">
        <f>F5*I5</f>
        <v>752</v>
      </c>
      <c r="L5" s="167" t="s">
        <v>35</v>
      </c>
    </row>
    <row r="6" spans="1:13" ht="41.25">
      <c r="A6" s="27" t="s">
        <v>36</v>
      </c>
      <c r="B6" s="28" t="s">
        <v>37</v>
      </c>
      <c r="C6" s="79">
        <v>1</v>
      </c>
      <c r="D6" s="39">
        <v>0</v>
      </c>
      <c r="E6" s="39">
        <v>0</v>
      </c>
      <c r="F6" s="80">
        <f>(C6*'Labor Costs'!$F$9)+(D6*('Labor Costs'!$D$7))+(E6*'Labor Costs'!$F$10)</f>
        <v>94</v>
      </c>
      <c r="G6" s="100">
        <v>5</v>
      </c>
      <c r="H6" s="81">
        <v>1</v>
      </c>
      <c r="I6" s="81">
        <f t="shared" ref="I6:I10" si="2">G6*H6</f>
        <v>5</v>
      </c>
      <c r="J6" s="82">
        <f t="shared" ref="J6:J10" si="3">(C6+D6+E6)*I6</f>
        <v>5</v>
      </c>
      <c r="K6" s="82">
        <f t="shared" ref="K6:K11" si="4">F6*I6</f>
        <v>470</v>
      </c>
      <c r="L6" s="135" t="s">
        <v>38</v>
      </c>
    </row>
    <row r="7" spans="1:13" ht="41.25">
      <c r="A7" s="34" t="s">
        <v>36</v>
      </c>
      <c r="B7" s="28" t="s">
        <v>39</v>
      </c>
      <c r="C7" s="38">
        <v>1</v>
      </c>
      <c r="D7" s="39">
        <v>0</v>
      </c>
      <c r="E7" s="39">
        <v>0</v>
      </c>
      <c r="F7" s="29">
        <f>(C7*'Labor Costs'!$F$9)+(D7*('Labor Costs'!$D$7))+(E7*'Labor Costs'!$F$10)</f>
        <v>94</v>
      </c>
      <c r="G7" s="100">
        <v>5</v>
      </c>
      <c r="H7" s="31">
        <v>1</v>
      </c>
      <c r="I7" s="31">
        <f t="shared" si="2"/>
        <v>5</v>
      </c>
      <c r="J7" s="32">
        <f t="shared" si="3"/>
        <v>5</v>
      </c>
      <c r="K7" s="32">
        <f t="shared" si="4"/>
        <v>470</v>
      </c>
      <c r="L7" s="135" t="s">
        <v>38</v>
      </c>
    </row>
    <row r="8" spans="1:13" ht="54.75">
      <c r="A8" s="34" t="s">
        <v>36</v>
      </c>
      <c r="B8" s="41" t="s">
        <v>40</v>
      </c>
      <c r="C8" s="38">
        <v>0.25</v>
      </c>
      <c r="D8" s="39">
        <v>0</v>
      </c>
      <c r="E8" s="39">
        <v>0</v>
      </c>
      <c r="F8" s="29">
        <f>(C8*'Labor Costs'!$F$9)+(D8*('Labor Costs'!$D$7))+(E8*'Labor Costs'!$F$10)</f>
        <v>23.5</v>
      </c>
      <c r="G8" s="100">
        <v>675</v>
      </c>
      <c r="H8" s="31">
        <v>1</v>
      </c>
      <c r="I8" s="31">
        <f t="shared" si="2"/>
        <v>675</v>
      </c>
      <c r="J8" s="32">
        <f t="shared" si="3"/>
        <v>168.75</v>
      </c>
      <c r="K8" s="32">
        <f t="shared" si="4"/>
        <v>15862.5</v>
      </c>
      <c r="L8" s="135" t="s">
        <v>38</v>
      </c>
    </row>
    <row r="9" spans="1:13" ht="41.25">
      <c r="A9" s="34" t="s">
        <v>36</v>
      </c>
      <c r="B9" s="41" t="s">
        <v>41</v>
      </c>
      <c r="C9" s="38">
        <v>0.25</v>
      </c>
      <c r="D9" s="39">
        <v>0</v>
      </c>
      <c r="E9" s="39">
        <v>0</v>
      </c>
      <c r="F9" s="29">
        <f>(C9*'Labor Costs'!$F$9)+(D9*('Labor Costs'!$D$7))+(E9*'Labor Costs'!$F$10)</f>
        <v>23.5</v>
      </c>
      <c r="G9" s="100">
        <v>200</v>
      </c>
      <c r="H9" s="31">
        <v>1</v>
      </c>
      <c r="I9" s="31">
        <f t="shared" si="2"/>
        <v>200</v>
      </c>
      <c r="J9" s="32">
        <f t="shared" si="3"/>
        <v>50</v>
      </c>
      <c r="K9" s="32">
        <f t="shared" si="4"/>
        <v>4700</v>
      </c>
      <c r="L9" s="167" t="s">
        <v>42</v>
      </c>
    </row>
    <row r="10" spans="1:13" ht="54">
      <c r="A10" s="34" t="s">
        <v>36</v>
      </c>
      <c r="B10" s="41" t="s">
        <v>43</v>
      </c>
      <c r="C10" s="38">
        <v>0.5</v>
      </c>
      <c r="D10" s="39">
        <v>0</v>
      </c>
      <c r="E10" s="39">
        <v>0</v>
      </c>
      <c r="F10" s="29">
        <f>(C10*'Labor Costs'!$F$9)+(D10*('Labor Costs'!$D$7))+(E10*'Labor Costs'!$F$10)</f>
        <v>47</v>
      </c>
      <c r="G10" s="100">
        <v>34</v>
      </c>
      <c r="H10" s="31">
        <v>1</v>
      </c>
      <c r="I10" s="31">
        <f t="shared" si="2"/>
        <v>34</v>
      </c>
      <c r="J10" s="32">
        <f t="shared" si="3"/>
        <v>17</v>
      </c>
      <c r="K10" s="32">
        <f t="shared" si="4"/>
        <v>1598</v>
      </c>
      <c r="L10" s="135" t="s">
        <v>44</v>
      </c>
    </row>
    <row r="11" spans="1:13" ht="27.75">
      <c r="A11" s="121" t="s">
        <v>45</v>
      </c>
      <c r="B11" s="122" t="s">
        <v>46</v>
      </c>
      <c r="C11" s="123">
        <v>2</v>
      </c>
      <c r="D11" s="124">
        <v>0</v>
      </c>
      <c r="E11" s="124">
        <v>0</v>
      </c>
      <c r="F11" s="125">
        <f>(C11*'Labor Costs'!$F$9)+(D11*('Labor Costs'!$D$7))+(E11*'Labor Costs'!$F$10)</f>
        <v>188</v>
      </c>
      <c r="G11" s="100">
        <v>400</v>
      </c>
      <c r="H11" s="126">
        <v>1</v>
      </c>
      <c r="I11" s="126">
        <f t="shared" ref="I11:I25" si="5">G11*H11</f>
        <v>400</v>
      </c>
      <c r="J11" s="65">
        <f t="shared" ref="J11:J25" si="6">(C11+D11+E11)*I11</f>
        <v>800</v>
      </c>
      <c r="K11" s="65">
        <f t="shared" si="4"/>
        <v>75200</v>
      </c>
      <c r="L11" s="135" t="s">
        <v>47</v>
      </c>
    </row>
    <row r="12" spans="1:13" ht="27.75">
      <c r="A12" s="121" t="s">
        <v>45</v>
      </c>
      <c r="B12" s="122" t="s">
        <v>48</v>
      </c>
      <c r="C12" s="123">
        <v>2</v>
      </c>
      <c r="D12" s="124">
        <v>0</v>
      </c>
      <c r="E12" s="124">
        <v>0</v>
      </c>
      <c r="F12" s="125">
        <f>(C12*'Labor Costs'!$F$9)+(D12*('Labor Costs'!$D$7))+(E12*'Labor Costs'!$F$10)</f>
        <v>188</v>
      </c>
      <c r="G12" s="100">
        <v>400</v>
      </c>
      <c r="H12" s="126">
        <v>1</v>
      </c>
      <c r="I12" s="126">
        <f t="shared" si="5"/>
        <v>400</v>
      </c>
      <c r="J12" s="65">
        <f t="shared" si="6"/>
        <v>800</v>
      </c>
      <c r="K12" s="65">
        <f t="shared" ref="K12:K24" si="7">F12*I12</f>
        <v>75200</v>
      </c>
      <c r="L12" s="135" t="s">
        <v>49</v>
      </c>
    </row>
    <row r="13" spans="1:13" ht="135">
      <c r="A13" s="121" t="s">
        <v>45</v>
      </c>
      <c r="B13" s="127" t="s">
        <v>50</v>
      </c>
      <c r="C13" s="123">
        <v>1</v>
      </c>
      <c r="D13" s="128">
        <v>0</v>
      </c>
      <c r="E13" s="128">
        <v>0</v>
      </c>
      <c r="F13" s="125">
        <f>(C13*'Labor Costs'!$F$9)+(D13*('Labor Costs'!$D$7))+(E13*'Labor Costs'!$F$10)</f>
        <v>94</v>
      </c>
      <c r="G13" s="100">
        <v>5</v>
      </c>
      <c r="H13" s="126">
        <v>1</v>
      </c>
      <c r="I13" s="126">
        <f t="shared" ref="I13:I24" si="8">G13*H13</f>
        <v>5</v>
      </c>
      <c r="J13" s="65">
        <f t="shared" si="6"/>
        <v>5</v>
      </c>
      <c r="K13" s="65">
        <f t="shared" si="7"/>
        <v>470</v>
      </c>
      <c r="L13" s="167" t="s">
        <v>51</v>
      </c>
      <c r="M13" s="62"/>
    </row>
    <row r="14" spans="1:13" ht="54">
      <c r="A14" s="42" t="s">
        <v>52</v>
      </c>
      <c r="B14" s="33" t="s">
        <v>53</v>
      </c>
      <c r="C14" s="38">
        <v>0.33</v>
      </c>
      <c r="D14" s="40">
        <v>0</v>
      </c>
      <c r="E14" s="40">
        <v>0</v>
      </c>
      <c r="F14" s="29">
        <f>(C14*'Labor Costs'!$F$9)+(D14*('Labor Costs'!$D$7))+(E14*'Labor Costs'!$F$10)</f>
        <v>31.020000000000003</v>
      </c>
      <c r="G14" s="100">
        <v>675</v>
      </c>
      <c r="H14" s="31">
        <v>1</v>
      </c>
      <c r="I14" s="31">
        <f t="shared" si="8"/>
        <v>675</v>
      </c>
      <c r="J14" s="32">
        <f t="shared" si="6"/>
        <v>222.75</v>
      </c>
      <c r="K14" s="32">
        <f t="shared" si="7"/>
        <v>20938.500000000004</v>
      </c>
      <c r="L14" s="167" t="s">
        <v>54</v>
      </c>
      <c r="M14" s="62"/>
    </row>
    <row r="15" spans="1:13" ht="27.75">
      <c r="A15" s="42" t="s">
        <v>52</v>
      </c>
      <c r="B15" s="33" t="s">
        <v>55</v>
      </c>
      <c r="C15" s="38">
        <v>0.05</v>
      </c>
      <c r="D15" s="40">
        <v>0</v>
      </c>
      <c r="E15" s="40">
        <v>0</v>
      </c>
      <c r="F15" s="29">
        <f>(C15*'Labor Costs'!$F$9)+(D15*('Labor Costs'!$D$7))+(E15*'Labor Costs'!$F$10)</f>
        <v>4.7</v>
      </c>
      <c r="G15" s="100">
        <v>675</v>
      </c>
      <c r="H15" s="31">
        <v>260</v>
      </c>
      <c r="I15" s="31">
        <f t="shared" si="8"/>
        <v>175500</v>
      </c>
      <c r="J15" s="32">
        <f t="shared" si="6"/>
        <v>8775</v>
      </c>
      <c r="K15" s="32">
        <f t="shared" si="7"/>
        <v>824850</v>
      </c>
      <c r="L15" s="167" t="s">
        <v>56</v>
      </c>
      <c r="M15" s="62"/>
    </row>
    <row r="16" spans="1:13" ht="27.75">
      <c r="A16" s="42" t="s">
        <v>57</v>
      </c>
      <c r="B16" s="33" t="s">
        <v>58</v>
      </c>
      <c r="C16" s="38">
        <v>0.1</v>
      </c>
      <c r="D16" s="40">
        <v>0</v>
      </c>
      <c r="E16" s="40">
        <v>0</v>
      </c>
      <c r="F16" s="29">
        <f>(C16*'Labor Costs'!$F$9)+(D16*('Labor Costs'!$D$7))+(E16*'Labor Costs'!$F$10)</f>
        <v>9.4</v>
      </c>
      <c r="G16" s="100">
        <v>675</v>
      </c>
      <c r="H16" s="31">
        <v>260</v>
      </c>
      <c r="I16" s="31">
        <f t="shared" si="8"/>
        <v>175500</v>
      </c>
      <c r="J16" s="32">
        <f t="shared" si="6"/>
        <v>17550</v>
      </c>
      <c r="K16" s="32">
        <f t="shared" si="7"/>
        <v>1649700</v>
      </c>
      <c r="L16" s="167" t="s">
        <v>56</v>
      </c>
      <c r="M16" s="62"/>
    </row>
    <row r="17" spans="1:77" ht="189">
      <c r="A17" s="121" t="s">
        <v>59</v>
      </c>
      <c r="B17" s="127" t="s">
        <v>60</v>
      </c>
      <c r="C17" s="123">
        <v>16</v>
      </c>
      <c r="D17" s="128">
        <v>0</v>
      </c>
      <c r="E17" s="128">
        <v>0</v>
      </c>
      <c r="F17" s="125">
        <f>(C17*'Labor Costs'!$F$9)+(D17*('Labor Costs'!$D$7))+(E17*'Labor Costs'!$F$10)</f>
        <v>1504</v>
      </c>
      <c r="G17" s="100">
        <v>40</v>
      </c>
      <c r="H17" s="126">
        <v>1</v>
      </c>
      <c r="I17" s="126">
        <f t="shared" si="8"/>
        <v>40</v>
      </c>
      <c r="J17" s="65">
        <f t="shared" si="6"/>
        <v>640</v>
      </c>
      <c r="K17" s="65">
        <f t="shared" si="7"/>
        <v>60160</v>
      </c>
      <c r="L17" s="167" t="s">
        <v>61</v>
      </c>
      <c r="M17" s="62"/>
    </row>
    <row r="18" spans="1:77" ht="108.75">
      <c r="A18" s="42" t="s">
        <v>59</v>
      </c>
      <c r="B18" s="33" t="s">
        <v>62</v>
      </c>
      <c r="C18" s="38">
        <v>3.6</v>
      </c>
      <c r="D18" s="40">
        <v>0</v>
      </c>
      <c r="E18" s="40">
        <v>0</v>
      </c>
      <c r="F18" s="29">
        <f>(C18*'Labor Costs'!$F$9)+(D18*('Labor Costs'!$D$7))+(E18*'Labor Costs'!$F$10)</f>
        <v>338.40000000000003</v>
      </c>
      <c r="G18" s="100">
        <v>200</v>
      </c>
      <c r="H18" s="31">
        <v>130</v>
      </c>
      <c r="I18" s="31">
        <f t="shared" si="8"/>
        <v>26000</v>
      </c>
      <c r="J18" s="32">
        <f t="shared" si="6"/>
        <v>93600</v>
      </c>
      <c r="K18" s="32">
        <f t="shared" si="7"/>
        <v>8798400</v>
      </c>
      <c r="L18" s="167" t="s">
        <v>63</v>
      </c>
      <c r="M18" s="62"/>
    </row>
    <row r="19" spans="1:77" ht="54.75">
      <c r="A19" s="42" t="s">
        <v>64</v>
      </c>
      <c r="B19" s="33" t="s">
        <v>65</v>
      </c>
      <c r="C19" s="38">
        <v>0</v>
      </c>
      <c r="D19" s="40">
        <v>0</v>
      </c>
      <c r="E19" s="40">
        <v>1.8</v>
      </c>
      <c r="F19" s="29">
        <f>(C19*'Labor Costs'!$F$9)+(D19*('Labor Costs'!$D$7))+(E19*'Labor Costs'!$F$10)</f>
        <v>338.40000000000003</v>
      </c>
      <c r="G19" s="100">
        <v>200</v>
      </c>
      <c r="H19" s="31">
        <v>130</v>
      </c>
      <c r="I19" s="31">
        <f t="shared" si="8"/>
        <v>26000</v>
      </c>
      <c r="J19" s="32">
        <f t="shared" si="6"/>
        <v>46800</v>
      </c>
      <c r="K19" s="32">
        <f t="shared" si="7"/>
        <v>8798400</v>
      </c>
      <c r="L19" s="167" t="s">
        <v>35</v>
      </c>
      <c r="M19" s="62"/>
    </row>
    <row r="20" spans="1:77" ht="54.75">
      <c r="A20" s="42" t="s">
        <v>59</v>
      </c>
      <c r="B20" s="33" t="s">
        <v>66</v>
      </c>
      <c r="C20" s="38">
        <v>1.8</v>
      </c>
      <c r="D20" s="40">
        <v>0</v>
      </c>
      <c r="E20" s="40">
        <v>0</v>
      </c>
      <c r="F20" s="29">
        <f>(C20*'Labor Costs'!$F$9)+(D20*('Labor Costs'!$D$7))+(E20*'Labor Costs'!$F$10)</f>
        <v>169.20000000000002</v>
      </c>
      <c r="G20" s="100">
        <v>275</v>
      </c>
      <c r="H20" s="31">
        <v>130</v>
      </c>
      <c r="I20" s="31">
        <f t="shared" si="8"/>
        <v>35750</v>
      </c>
      <c r="J20" s="32">
        <f t="shared" si="6"/>
        <v>64350</v>
      </c>
      <c r="K20" s="32">
        <f t="shared" si="7"/>
        <v>6048900.0000000009</v>
      </c>
      <c r="L20" s="167" t="s">
        <v>35</v>
      </c>
      <c r="M20" s="62"/>
    </row>
    <row r="21" spans="1:77" ht="67.5">
      <c r="A21" s="42" t="s">
        <v>64</v>
      </c>
      <c r="B21" s="33" t="s">
        <v>67</v>
      </c>
      <c r="C21" s="38">
        <v>40</v>
      </c>
      <c r="D21" s="40">
        <v>0</v>
      </c>
      <c r="E21" s="40">
        <v>0</v>
      </c>
      <c r="F21" s="29">
        <f>(C21*'Labor Costs'!$F$9)+(D21*('Labor Costs'!$D$7))+(E21*'Labor Costs'!$F$10)</f>
        <v>3760</v>
      </c>
      <c r="G21" s="100">
        <v>475</v>
      </c>
      <c r="H21" s="31">
        <v>1</v>
      </c>
      <c r="I21" s="31">
        <f t="shared" si="8"/>
        <v>475</v>
      </c>
      <c r="J21" s="32">
        <f t="shared" si="6"/>
        <v>19000</v>
      </c>
      <c r="K21" s="32">
        <f t="shared" si="7"/>
        <v>1786000</v>
      </c>
      <c r="L21" s="135" t="s">
        <v>68</v>
      </c>
      <c r="M21" s="62"/>
    </row>
    <row r="22" spans="1:77" ht="67.5">
      <c r="A22" s="42" t="s">
        <v>59</v>
      </c>
      <c r="B22" s="33" t="s">
        <v>69</v>
      </c>
      <c r="C22" s="38">
        <v>0</v>
      </c>
      <c r="D22" s="40">
        <v>0</v>
      </c>
      <c r="E22" s="40">
        <v>20</v>
      </c>
      <c r="F22" s="29">
        <f>(C22*'Labor Costs'!$F$9)+(D22*('Labor Costs'!$D$7))+(E22*'Labor Costs'!$F$10)</f>
        <v>3760</v>
      </c>
      <c r="G22" s="100">
        <v>200</v>
      </c>
      <c r="H22" s="31">
        <v>1</v>
      </c>
      <c r="I22" s="31">
        <f t="shared" ref="I22" si="9">G22*H22</f>
        <v>200</v>
      </c>
      <c r="J22" s="32">
        <f t="shared" ref="J22" si="10">(C22+D22+E22)*I22</f>
        <v>4000</v>
      </c>
      <c r="K22" s="32">
        <f t="shared" ref="K22" si="11">F22*I22</f>
        <v>752000</v>
      </c>
      <c r="L22" s="135" t="s">
        <v>68</v>
      </c>
      <c r="M22" s="62"/>
    </row>
    <row r="23" spans="1:77" ht="162">
      <c r="A23" s="42" t="s">
        <v>70</v>
      </c>
      <c r="B23" s="33" t="s">
        <v>71</v>
      </c>
      <c r="C23" s="38">
        <v>0</v>
      </c>
      <c r="D23" s="40">
        <v>0</v>
      </c>
      <c r="E23" s="40">
        <v>20</v>
      </c>
      <c r="F23" s="29">
        <f>(C23*'Labor Costs'!$F$9)+(D23*('Labor Costs'!$D$7))+(E23*'Labor Costs'!$F$10)</f>
        <v>3760</v>
      </c>
      <c r="G23" s="100">
        <v>675</v>
      </c>
      <c r="H23" s="31">
        <v>1</v>
      </c>
      <c r="I23" s="31">
        <f t="shared" si="8"/>
        <v>675</v>
      </c>
      <c r="J23" s="32">
        <f t="shared" si="6"/>
        <v>13500</v>
      </c>
      <c r="K23" s="32">
        <f t="shared" si="7"/>
        <v>2538000</v>
      </c>
      <c r="L23" s="135" t="s">
        <v>72</v>
      </c>
      <c r="M23" s="62"/>
    </row>
    <row r="24" spans="1:77" ht="68.25">
      <c r="A24" s="42" t="s">
        <v>73</v>
      </c>
      <c r="B24" s="28" t="s">
        <v>74</v>
      </c>
      <c r="C24" s="38">
        <v>2</v>
      </c>
      <c r="D24" s="40">
        <v>0</v>
      </c>
      <c r="E24" s="40">
        <v>2</v>
      </c>
      <c r="F24" s="29">
        <f>(C24*'Labor Costs'!$F$9)+(D24*('Labor Costs'!$D$7))+(E24*'Labor Costs'!$F$10)</f>
        <v>564</v>
      </c>
      <c r="G24" s="100">
        <v>70</v>
      </c>
      <c r="H24" s="31">
        <v>12</v>
      </c>
      <c r="I24" s="31">
        <f t="shared" si="8"/>
        <v>840</v>
      </c>
      <c r="J24" s="32">
        <f t="shared" si="6"/>
        <v>3360</v>
      </c>
      <c r="K24" s="32">
        <f t="shared" si="7"/>
        <v>473760</v>
      </c>
      <c r="L24" s="135" t="s">
        <v>75</v>
      </c>
      <c r="M24" s="62"/>
    </row>
    <row r="25" spans="1:77" ht="162.75" thickBot="1">
      <c r="A25" s="34" t="s">
        <v>76</v>
      </c>
      <c r="B25" s="33" t="s">
        <v>77</v>
      </c>
      <c r="C25" s="38">
        <v>0.5</v>
      </c>
      <c r="D25" s="40">
        <v>0</v>
      </c>
      <c r="E25" s="40">
        <v>16</v>
      </c>
      <c r="F25" s="29">
        <f>(C25*'Labor Costs'!$F$9)+(D25*('Labor Costs'!$D$7))+(E25*'Labor Costs'!$F$10)</f>
        <v>3055</v>
      </c>
      <c r="G25" s="101">
        <v>400</v>
      </c>
      <c r="H25" s="31">
        <v>1</v>
      </c>
      <c r="I25" s="31">
        <f t="shared" si="5"/>
        <v>400</v>
      </c>
      <c r="J25" s="32">
        <f t="shared" si="6"/>
        <v>6600</v>
      </c>
      <c r="K25" s="32">
        <f>F25*I25</f>
        <v>1222000</v>
      </c>
      <c r="L25" s="135" t="s">
        <v>78</v>
      </c>
      <c r="M25" s="62"/>
    </row>
    <row r="26" spans="1:77" ht="15.75" thickBot="1">
      <c r="A26" s="180" t="s">
        <v>12</v>
      </c>
      <c r="B26" s="181"/>
      <c r="C26" s="35"/>
      <c r="D26" s="36"/>
      <c r="E26" s="36"/>
      <c r="F26" s="36"/>
      <c r="G26" s="102">
        <f>SUM(G6:G25)</f>
        <v>6284</v>
      </c>
      <c r="H26" s="36"/>
      <c r="I26" s="36">
        <f>SUM(I6:I25)</f>
        <v>443779</v>
      </c>
      <c r="J26" s="36">
        <f>SUM(J6:J25)</f>
        <v>280248.5</v>
      </c>
      <c r="K26" s="36">
        <f>SUM(K6:K25)</f>
        <v>33147079</v>
      </c>
      <c r="L26" s="68"/>
    </row>
    <row r="27" spans="1:77" ht="15.75">
      <c r="A27" s="18"/>
      <c r="G27" s="62"/>
    </row>
    <row r="28" spans="1:77" ht="15.75">
      <c r="A28" s="66"/>
      <c r="G28" s="62"/>
    </row>
    <row r="29" spans="1:77" ht="15.75">
      <c r="A29" s="66"/>
    </row>
    <row r="30" spans="1:77" ht="15.75">
      <c r="A30" s="18"/>
      <c r="T30" s="18"/>
      <c r="AM30" s="18"/>
      <c r="BF30" s="18"/>
      <c r="BY30" s="18"/>
    </row>
    <row r="31" spans="1:77" ht="15.75">
      <c r="A31" s="18"/>
      <c r="T31" s="18"/>
      <c r="AM31" s="18"/>
      <c r="BF31" s="18"/>
      <c r="BY31" s="18"/>
    </row>
    <row r="33" spans="1:85" ht="15.75">
      <c r="A33" s="43"/>
      <c r="T33" s="43"/>
      <c r="AM33" s="43"/>
      <c r="BF33" s="43"/>
      <c r="BY33" s="43"/>
    </row>
    <row r="35" spans="1:85" ht="15.75">
      <c r="A35" s="43"/>
      <c r="G35" s="44"/>
      <c r="I35" s="44"/>
      <c r="J35" s="44"/>
      <c r="K35" s="44"/>
      <c r="T35" s="43"/>
      <c r="Z35" s="44"/>
      <c r="AB35" s="44"/>
      <c r="AC35" s="44"/>
      <c r="AD35" s="44"/>
      <c r="AM35" s="43"/>
      <c r="AS35" s="44"/>
      <c r="AU35" s="44"/>
      <c r="AV35" s="44"/>
      <c r="AW35" s="44"/>
      <c r="BF35" s="43"/>
      <c r="BL35" s="44"/>
      <c r="BN35" s="44"/>
      <c r="BO35" s="44"/>
      <c r="BP35" s="44"/>
      <c r="BY35" s="43"/>
      <c r="CE35" s="44"/>
      <c r="CG35" s="44"/>
    </row>
    <row r="39" spans="1:85">
      <c r="G39" s="44"/>
      <c r="Z39" s="44"/>
      <c r="AS39" s="44"/>
      <c r="BL39" s="44"/>
      <c r="CE39" s="44"/>
    </row>
    <row r="60" s="2" customFormat="1" ht="18" customHeight="1"/>
    <row r="61" s="3" customFormat="1" ht="15.75"/>
    <row r="67" spans="1:10" s="2" customFormat="1"/>
    <row r="68" spans="1:10" ht="25.5">
      <c r="A68" s="4"/>
      <c r="B68" s="5"/>
      <c r="C68" s="5"/>
      <c r="D68" s="5"/>
      <c r="E68" s="5"/>
      <c r="F68" s="5"/>
      <c r="G68" s="5"/>
      <c r="H68" s="5"/>
      <c r="I68" s="5"/>
      <c r="J68" s="5"/>
    </row>
    <row r="69" spans="1:10" ht="25.5">
      <c r="A69" s="5"/>
      <c r="B69" s="5"/>
      <c r="C69" s="5"/>
      <c r="D69" s="5"/>
      <c r="E69" s="5"/>
      <c r="F69" s="5"/>
      <c r="G69" s="5"/>
      <c r="H69" s="5"/>
      <c r="I69" s="5"/>
      <c r="J69" s="5"/>
    </row>
  </sheetData>
  <mergeCells count="7">
    <mergeCell ref="A1:L1"/>
    <mergeCell ref="A2:L2"/>
    <mergeCell ref="A26:B26"/>
    <mergeCell ref="A3:B3"/>
    <mergeCell ref="C3:F3"/>
    <mergeCell ref="G3:K3"/>
    <mergeCell ref="L3:L4"/>
  </mergeCells>
  <pageMargins left="0.7" right="0.7" top="0.75" bottom="0.75" header="0.3" footer="0.3"/>
  <pageSetup scale="74" fitToHeight="0" orientation="landscape" horizontalDpi="200" verticalDpi="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L59"/>
  <sheetViews>
    <sheetView topLeftCell="A4" zoomScaleNormal="100" workbookViewId="0">
      <selection activeCell="L5" sqref="L5"/>
    </sheetView>
  </sheetViews>
  <sheetFormatPr defaultRowHeight="15"/>
  <cols>
    <col min="1" max="1" width="19.42578125" customWidth="1"/>
    <col min="2" max="2" width="26.7109375" customWidth="1"/>
    <col min="3" max="3" width="10.7109375" customWidth="1"/>
    <col min="4" max="4" width="10.140625" customWidth="1"/>
    <col min="5" max="5" width="10.7109375" customWidth="1"/>
    <col min="6" max="6" width="9.85546875" customWidth="1"/>
    <col min="7" max="7" width="13.140625" customWidth="1"/>
    <col min="8" max="10" width="11.42578125" customWidth="1"/>
    <col min="11" max="11" width="11.42578125" bestFit="1" customWidth="1"/>
    <col min="12" max="12" width="17.42578125" customWidth="1"/>
  </cols>
  <sheetData>
    <row r="1" spans="1:12" ht="15.75" thickBot="1">
      <c r="A1" s="173" t="s">
        <v>16</v>
      </c>
      <c r="B1" s="174"/>
      <c r="C1" s="174"/>
      <c r="D1" s="174"/>
      <c r="E1" s="174"/>
      <c r="F1" s="174"/>
      <c r="G1" s="174"/>
      <c r="H1" s="174"/>
      <c r="I1" s="175"/>
      <c r="J1" s="175"/>
      <c r="K1" s="175"/>
      <c r="L1" s="176"/>
    </row>
    <row r="2" spans="1:12" ht="15.75" thickBot="1">
      <c r="A2" s="177" t="s">
        <v>79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90"/>
    </row>
    <row r="3" spans="1:12" s="1" customFormat="1" ht="16.149999999999999" customHeight="1">
      <c r="A3" s="182" t="s">
        <v>18</v>
      </c>
      <c r="B3" s="183"/>
      <c r="C3" s="184" t="s">
        <v>19</v>
      </c>
      <c r="D3" s="185"/>
      <c r="E3" s="185"/>
      <c r="F3" s="186"/>
      <c r="G3" s="183" t="s">
        <v>20</v>
      </c>
      <c r="H3" s="187"/>
      <c r="I3" s="187"/>
      <c r="J3" s="187"/>
      <c r="K3" s="187"/>
      <c r="L3" s="191" t="s">
        <v>21</v>
      </c>
    </row>
    <row r="4" spans="1:12" ht="55.5" thickBot="1">
      <c r="A4" s="19" t="s">
        <v>22</v>
      </c>
      <c r="B4" s="20" t="s">
        <v>23</v>
      </c>
      <c r="C4" s="21" t="s">
        <v>24</v>
      </c>
      <c r="D4" s="22" t="s">
        <v>25</v>
      </c>
      <c r="E4" s="22" t="s">
        <v>26</v>
      </c>
      <c r="F4" s="23" t="s">
        <v>27</v>
      </c>
      <c r="G4" s="24" t="s">
        <v>28</v>
      </c>
      <c r="H4" s="24" t="s">
        <v>29</v>
      </c>
      <c r="I4" s="25" t="s">
        <v>30</v>
      </c>
      <c r="J4" s="25" t="s">
        <v>31</v>
      </c>
      <c r="K4" s="26" t="s">
        <v>32</v>
      </c>
      <c r="L4" s="192"/>
    </row>
    <row r="5" spans="1:12" ht="27.75">
      <c r="A5" s="27" t="s">
        <v>36</v>
      </c>
      <c r="B5" s="28" t="s">
        <v>37</v>
      </c>
      <c r="C5" s="38">
        <v>1</v>
      </c>
      <c r="D5" s="39">
        <v>0</v>
      </c>
      <c r="E5" s="39">
        <v>0</v>
      </c>
      <c r="F5" s="29">
        <f>(C5*'Labor Costs'!$F$9)+(D5*('Labor Costs'!$D$7))+(E5*'Labor Costs'!$F$10)</f>
        <v>94</v>
      </c>
      <c r="G5" s="100">
        <v>5</v>
      </c>
      <c r="H5" s="31">
        <v>1</v>
      </c>
      <c r="I5" s="31">
        <f t="shared" ref="I5:I10" si="0">G5*H5</f>
        <v>5</v>
      </c>
      <c r="J5" s="32">
        <f t="shared" ref="J5:J10" si="1">(C5+D5+E5)*I5</f>
        <v>5</v>
      </c>
      <c r="K5" s="32">
        <f>F5*I5</f>
        <v>470</v>
      </c>
      <c r="L5" s="64" t="s">
        <v>38</v>
      </c>
    </row>
    <row r="6" spans="1:12" ht="27.75">
      <c r="A6" s="34" t="s">
        <v>36</v>
      </c>
      <c r="B6" s="28" t="s">
        <v>80</v>
      </c>
      <c r="C6" s="38">
        <v>1</v>
      </c>
      <c r="D6" s="39">
        <v>0</v>
      </c>
      <c r="E6" s="39">
        <v>0</v>
      </c>
      <c r="F6" s="29">
        <f>(C6*'Labor Costs'!$F$9)+(D6*('Labor Costs'!$D$7))+(E6*'Labor Costs'!$F$10)</f>
        <v>94</v>
      </c>
      <c r="G6" s="100">
        <v>5</v>
      </c>
      <c r="H6" s="31">
        <v>1</v>
      </c>
      <c r="I6" s="31">
        <f t="shared" si="0"/>
        <v>5</v>
      </c>
      <c r="J6" s="32">
        <f t="shared" si="1"/>
        <v>5</v>
      </c>
      <c r="K6" s="32">
        <f>F6*I6</f>
        <v>470</v>
      </c>
      <c r="L6" s="64" t="s">
        <v>38</v>
      </c>
    </row>
    <row r="7" spans="1:12" ht="81">
      <c r="A7" s="34" t="s">
        <v>36</v>
      </c>
      <c r="B7" s="28" t="s">
        <v>81</v>
      </c>
      <c r="C7" s="38">
        <v>0.25</v>
      </c>
      <c r="D7" s="39">
        <v>0</v>
      </c>
      <c r="E7" s="39">
        <v>0</v>
      </c>
      <c r="F7" s="29">
        <f>(C7*'Labor Costs'!$F$9)+(D7*('Labor Costs'!$D$7))+(E7*'Labor Costs'!$F$10)</f>
        <v>23.5</v>
      </c>
      <c r="G7" s="100">
        <v>1</v>
      </c>
      <c r="H7" s="31">
        <v>1</v>
      </c>
      <c r="I7" s="31">
        <f t="shared" ref="I7" si="2">G7*H7</f>
        <v>1</v>
      </c>
      <c r="J7" s="32">
        <f t="shared" ref="J7" si="3">(C7+D7+E7)*I7</f>
        <v>0.25</v>
      </c>
      <c r="K7" s="32">
        <f>F7*I7</f>
        <v>23.5</v>
      </c>
      <c r="L7" s="64" t="s">
        <v>82</v>
      </c>
    </row>
    <row r="8" spans="1:12" ht="54.75">
      <c r="A8" s="34" t="s">
        <v>36</v>
      </c>
      <c r="B8" s="41" t="s">
        <v>83</v>
      </c>
      <c r="C8" s="38">
        <v>0.5</v>
      </c>
      <c r="D8" s="39">
        <v>0</v>
      </c>
      <c r="E8" s="39">
        <v>0</v>
      </c>
      <c r="F8" s="29">
        <f>(C8*'Labor Costs'!$F$9)+(D8*('Labor Costs'!$D$7))+(E8*'Labor Costs'!$F$10)</f>
        <v>47</v>
      </c>
      <c r="G8" s="100">
        <v>5</v>
      </c>
      <c r="H8" s="31">
        <v>1</v>
      </c>
      <c r="I8" s="31">
        <f t="shared" si="0"/>
        <v>5</v>
      </c>
      <c r="J8" s="32">
        <f t="shared" si="1"/>
        <v>2.5</v>
      </c>
      <c r="K8" s="32">
        <f>F8*I8</f>
        <v>235</v>
      </c>
      <c r="L8" s="64" t="s">
        <v>38</v>
      </c>
    </row>
    <row r="9" spans="1:12" ht="27.75">
      <c r="A9" s="121" t="s">
        <v>84</v>
      </c>
      <c r="B9" s="127" t="s">
        <v>85</v>
      </c>
      <c r="C9" s="123">
        <v>0.5</v>
      </c>
      <c r="D9" s="128">
        <v>0</v>
      </c>
      <c r="E9" s="128">
        <v>0</v>
      </c>
      <c r="F9" s="125">
        <f>(C9*'Labor Costs'!$F$9)+(D9*('Labor Costs'!$D$7))+(E9*'Labor Costs'!$F$10)</f>
        <v>47</v>
      </c>
      <c r="G9" s="100">
        <v>1</v>
      </c>
      <c r="H9" s="126">
        <v>260</v>
      </c>
      <c r="I9" s="126">
        <f t="shared" si="0"/>
        <v>260</v>
      </c>
      <c r="J9" s="65">
        <f t="shared" si="1"/>
        <v>130</v>
      </c>
      <c r="K9" s="65">
        <f t="shared" ref="K9" si="4">F9*I9</f>
        <v>12220</v>
      </c>
      <c r="L9" s="64" t="s">
        <v>86</v>
      </c>
    </row>
    <row r="10" spans="1:12" ht="121.5">
      <c r="A10" s="34" t="s">
        <v>52</v>
      </c>
      <c r="B10" s="28" t="s">
        <v>87</v>
      </c>
      <c r="C10" s="38">
        <v>0.33</v>
      </c>
      <c r="D10" s="40">
        <v>0</v>
      </c>
      <c r="E10" s="40">
        <v>0</v>
      </c>
      <c r="F10" s="29">
        <f>(C10*'Labor Costs'!$F$9)+(D10*('Labor Costs'!$D$7))+(E10*'Labor Costs'!$F$10)</f>
        <v>31.020000000000003</v>
      </c>
      <c r="G10" s="101">
        <v>120</v>
      </c>
      <c r="H10" s="31">
        <v>1</v>
      </c>
      <c r="I10" s="31">
        <f t="shared" si="0"/>
        <v>120</v>
      </c>
      <c r="J10" s="32">
        <f t="shared" si="1"/>
        <v>39.6</v>
      </c>
      <c r="K10" s="32">
        <f>F10*I10</f>
        <v>3722.4000000000005</v>
      </c>
      <c r="L10" s="64" t="s">
        <v>88</v>
      </c>
    </row>
    <row r="11" spans="1:12" ht="27.75">
      <c r="A11" s="34" t="s">
        <v>52</v>
      </c>
      <c r="B11" s="28" t="s">
        <v>89</v>
      </c>
      <c r="C11" s="38">
        <v>0.05</v>
      </c>
      <c r="D11" s="40">
        <v>0.1</v>
      </c>
      <c r="E11" s="40">
        <v>0</v>
      </c>
      <c r="F11" s="29">
        <f>(C11*'Labor Costs'!$F$9)+(D11*('Labor Costs'!$D$7))+(E11*'Labor Costs'!$F$10)</f>
        <v>8.6999999999999993</v>
      </c>
      <c r="G11" s="101">
        <v>120</v>
      </c>
      <c r="H11" s="31">
        <v>260</v>
      </c>
      <c r="I11" s="31">
        <f t="shared" ref="I11:I15" si="5">G11*H11</f>
        <v>31200</v>
      </c>
      <c r="J11" s="32">
        <f t="shared" ref="J11:J15" si="6">(C11+D11+E11)*I11</f>
        <v>4680.0000000000009</v>
      </c>
      <c r="K11" s="32">
        <f t="shared" ref="K11:K14" si="7">F11*I11</f>
        <v>271440</v>
      </c>
      <c r="L11" s="64" t="s">
        <v>56</v>
      </c>
    </row>
    <row r="12" spans="1:12" ht="27.75">
      <c r="A12" s="34" t="s">
        <v>90</v>
      </c>
      <c r="B12" s="28" t="s">
        <v>91</v>
      </c>
      <c r="C12" s="38">
        <v>0.1</v>
      </c>
      <c r="D12" s="40">
        <v>0</v>
      </c>
      <c r="E12" s="40">
        <v>0</v>
      </c>
      <c r="F12" s="29">
        <f>(C12*'Labor Costs'!$F$9)+(D12*('Labor Costs'!$D$7))+(E12*'Labor Costs'!$F$10)</f>
        <v>9.4</v>
      </c>
      <c r="G12" s="101">
        <v>120</v>
      </c>
      <c r="H12" s="31">
        <v>260</v>
      </c>
      <c r="I12" s="31">
        <f t="shared" si="5"/>
        <v>31200</v>
      </c>
      <c r="J12" s="32">
        <f t="shared" si="6"/>
        <v>3120</v>
      </c>
      <c r="K12" s="32">
        <f t="shared" si="7"/>
        <v>293280</v>
      </c>
      <c r="L12" s="64" t="s">
        <v>56</v>
      </c>
    </row>
    <row r="13" spans="1:12" ht="27.75">
      <c r="A13" s="34" t="s">
        <v>59</v>
      </c>
      <c r="B13" s="28" t="s">
        <v>92</v>
      </c>
      <c r="C13" s="38">
        <v>3.6</v>
      </c>
      <c r="D13" s="40">
        <v>0</v>
      </c>
      <c r="E13" s="40">
        <v>0</v>
      </c>
      <c r="F13" s="29">
        <f>(C13*'Labor Costs'!$F$9)+(D13*('Labor Costs'!$D$7))+(E13*'Labor Costs'!$F$10)</f>
        <v>338.40000000000003</v>
      </c>
      <c r="G13" s="101">
        <v>51</v>
      </c>
      <c r="H13" s="31">
        <v>130</v>
      </c>
      <c r="I13" s="31">
        <f t="shared" si="5"/>
        <v>6630</v>
      </c>
      <c r="J13" s="32">
        <f t="shared" si="6"/>
        <v>23868</v>
      </c>
      <c r="K13" s="32">
        <f t="shared" si="7"/>
        <v>2243592</v>
      </c>
      <c r="L13" s="64" t="s">
        <v>93</v>
      </c>
    </row>
    <row r="14" spans="1:12" ht="175.5">
      <c r="A14" s="34" t="s">
        <v>70</v>
      </c>
      <c r="B14" s="28" t="s">
        <v>94</v>
      </c>
      <c r="C14" s="38">
        <v>0</v>
      </c>
      <c r="D14" s="40">
        <v>0</v>
      </c>
      <c r="E14" s="40">
        <v>20</v>
      </c>
      <c r="F14" s="29">
        <f>(C14*'Labor Costs'!$F$9)+(D14*('Labor Costs'!$D$7))+(E14*'Labor Costs'!$F$10)</f>
        <v>3760</v>
      </c>
      <c r="G14" s="101">
        <v>1</v>
      </c>
      <c r="H14" s="31">
        <v>1</v>
      </c>
      <c r="I14" s="31">
        <f t="shared" si="5"/>
        <v>1</v>
      </c>
      <c r="J14" s="32">
        <f t="shared" si="6"/>
        <v>20</v>
      </c>
      <c r="K14" s="32">
        <f t="shared" si="7"/>
        <v>3760</v>
      </c>
      <c r="L14" s="64" t="s">
        <v>95</v>
      </c>
    </row>
    <row r="15" spans="1:12" ht="216.75" thickBot="1">
      <c r="A15" s="34" t="s">
        <v>96</v>
      </c>
      <c r="B15" s="28" t="s">
        <v>97</v>
      </c>
      <c r="C15" s="38">
        <v>0.25</v>
      </c>
      <c r="D15" s="40">
        <v>0</v>
      </c>
      <c r="E15" s="40">
        <v>8</v>
      </c>
      <c r="F15" s="29">
        <f>(C15*'Labor Costs'!$F$9)+(D15*('Labor Costs'!$D$7))+(E15*'Labor Costs'!$F$10)</f>
        <v>1527.5</v>
      </c>
      <c r="G15" s="101">
        <v>1</v>
      </c>
      <c r="H15" s="31">
        <v>1</v>
      </c>
      <c r="I15" s="31">
        <f t="shared" si="5"/>
        <v>1</v>
      </c>
      <c r="J15" s="32">
        <f t="shared" si="6"/>
        <v>8.25</v>
      </c>
      <c r="K15" s="32">
        <f>F15*I15</f>
        <v>1527.5</v>
      </c>
      <c r="L15" s="69" t="s">
        <v>98</v>
      </c>
    </row>
    <row r="16" spans="1:12" ht="15.75" thickBot="1">
      <c r="A16" s="180" t="s">
        <v>12</v>
      </c>
      <c r="B16" s="181"/>
      <c r="C16" s="35"/>
      <c r="D16" s="36"/>
      <c r="E16" s="36"/>
      <c r="F16" s="36"/>
      <c r="G16" s="102">
        <f>SUM(G5:G15)</f>
        <v>430</v>
      </c>
      <c r="H16" s="36"/>
      <c r="I16" s="36">
        <f>SUM(I5:I15)</f>
        <v>69428</v>
      </c>
      <c r="J16" s="36">
        <f>SUM(J5:J15)</f>
        <v>31878.600000000002</v>
      </c>
      <c r="K16" s="36">
        <f>SUM(K5:K15)</f>
        <v>2830740.4</v>
      </c>
      <c r="L16" s="68"/>
    </row>
    <row r="17" spans="1:12" ht="15.75">
      <c r="A17" s="18"/>
      <c r="G17" s="62"/>
      <c r="L17" s="62"/>
    </row>
    <row r="18" spans="1:12" ht="15.75">
      <c r="A18" s="66"/>
    </row>
    <row r="19" spans="1:12" ht="15.75">
      <c r="A19" s="66"/>
    </row>
    <row r="20" spans="1:12" ht="15.75">
      <c r="A20" s="18"/>
    </row>
    <row r="21" spans="1:12" ht="15.75">
      <c r="A21" s="18"/>
    </row>
    <row r="23" spans="1:12" ht="15.75">
      <c r="A23" s="43"/>
    </row>
    <row r="25" spans="1:12" ht="15.75">
      <c r="A25" s="43"/>
    </row>
    <row r="50" spans="1:10" s="2" customFormat="1" ht="18" customHeight="1"/>
    <row r="51" spans="1:10" s="3" customFormat="1" ht="15.75"/>
    <row r="57" spans="1:10" s="2" customFormat="1"/>
    <row r="58" spans="1:10" ht="25.5">
      <c r="A58" s="4"/>
      <c r="B58" s="5"/>
      <c r="C58" s="5"/>
      <c r="D58" s="5"/>
      <c r="E58" s="5"/>
      <c r="F58" s="5"/>
      <c r="G58" s="5"/>
      <c r="H58" s="5"/>
      <c r="I58" s="5"/>
      <c r="J58" s="5"/>
    </row>
    <row r="59" spans="1:10" ht="25.5">
      <c r="A59" s="5"/>
      <c r="B59" s="5"/>
      <c r="C59" s="5"/>
      <c r="D59" s="5"/>
      <c r="E59" s="5"/>
      <c r="F59" s="5"/>
      <c r="G59" s="5"/>
      <c r="H59" s="5"/>
      <c r="I59" s="5"/>
      <c r="J59" s="5"/>
    </row>
  </sheetData>
  <mergeCells count="7">
    <mergeCell ref="A16:B16"/>
    <mergeCell ref="A1:L1"/>
    <mergeCell ref="A2:L2"/>
    <mergeCell ref="A3:B3"/>
    <mergeCell ref="C3:F3"/>
    <mergeCell ref="G3:K3"/>
    <mergeCell ref="L3:L4"/>
  </mergeCells>
  <pageMargins left="0.7" right="0.7" top="0.75" bottom="0.75" header="0.3" footer="0.3"/>
  <pageSetup scale="74" fitToHeight="0" orientation="landscape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M21"/>
  <sheetViews>
    <sheetView topLeftCell="A4" workbookViewId="0">
      <selection activeCell="H18" sqref="H18"/>
    </sheetView>
  </sheetViews>
  <sheetFormatPr defaultRowHeight="15"/>
  <cols>
    <col min="1" max="1" width="19.42578125" customWidth="1"/>
    <col min="2" max="2" width="26.7109375" customWidth="1"/>
    <col min="3" max="3" width="10.7109375" customWidth="1"/>
    <col min="4" max="4" width="10.140625" customWidth="1"/>
    <col min="5" max="5" width="10.7109375" customWidth="1"/>
    <col min="6" max="6" width="9.85546875" customWidth="1"/>
    <col min="7" max="7" width="13.140625" customWidth="1"/>
    <col min="8" max="10" width="11.42578125" customWidth="1"/>
    <col min="11" max="11" width="11.42578125" bestFit="1" customWidth="1"/>
    <col min="12" max="12" width="17.42578125" customWidth="1"/>
  </cols>
  <sheetData>
    <row r="1" spans="1:13" ht="15.75" thickBot="1">
      <c r="A1" s="173" t="s">
        <v>16</v>
      </c>
      <c r="B1" s="174"/>
      <c r="C1" s="174"/>
      <c r="D1" s="174"/>
      <c r="E1" s="174"/>
      <c r="F1" s="174"/>
      <c r="G1" s="174"/>
      <c r="H1" s="174"/>
      <c r="I1" s="175"/>
      <c r="J1" s="175"/>
      <c r="K1" s="175"/>
      <c r="L1" s="176"/>
    </row>
    <row r="2" spans="1:13" ht="15.75" thickBot="1">
      <c r="A2" s="177" t="s">
        <v>99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90"/>
    </row>
    <row r="3" spans="1:13" ht="15.75" thickBot="1">
      <c r="A3" s="182" t="s">
        <v>18</v>
      </c>
      <c r="B3" s="183"/>
      <c r="C3" s="184" t="s">
        <v>19</v>
      </c>
      <c r="D3" s="185"/>
      <c r="E3" s="185"/>
      <c r="F3" s="186"/>
      <c r="G3" s="183" t="s">
        <v>20</v>
      </c>
      <c r="H3" s="187"/>
      <c r="I3" s="187"/>
      <c r="J3" s="187"/>
      <c r="K3" s="187"/>
      <c r="L3" s="191" t="s">
        <v>21</v>
      </c>
      <c r="M3" s="62"/>
    </row>
    <row r="4" spans="1:13" ht="55.5" thickBot="1">
      <c r="A4" s="19" t="s">
        <v>22</v>
      </c>
      <c r="B4" s="20" t="s">
        <v>23</v>
      </c>
      <c r="C4" s="21" t="s">
        <v>24</v>
      </c>
      <c r="D4" s="22" t="s">
        <v>25</v>
      </c>
      <c r="E4" s="22" t="s">
        <v>26</v>
      </c>
      <c r="F4" s="23" t="s">
        <v>27</v>
      </c>
      <c r="G4" s="24" t="s">
        <v>28</v>
      </c>
      <c r="H4" s="24" t="s">
        <v>29</v>
      </c>
      <c r="I4" s="25" t="s">
        <v>30</v>
      </c>
      <c r="J4" s="25" t="s">
        <v>31</v>
      </c>
      <c r="K4" s="26" t="s">
        <v>32</v>
      </c>
      <c r="L4" s="192"/>
      <c r="M4" s="62"/>
    </row>
    <row r="5" spans="1:13" ht="27.75">
      <c r="A5" s="60" t="s">
        <v>36</v>
      </c>
      <c r="B5" s="28" t="s">
        <v>37</v>
      </c>
      <c r="C5" s="38">
        <v>1</v>
      </c>
      <c r="D5" s="39">
        <v>0</v>
      </c>
      <c r="E5" s="39">
        <v>0</v>
      </c>
      <c r="F5" s="29">
        <f>(C5*'Labor Costs'!$F$9)+(D5*('Labor Costs'!$D$7))+(E5*'Labor Costs'!$F$10)</f>
        <v>94</v>
      </c>
      <c r="G5" s="100">
        <v>5</v>
      </c>
      <c r="H5" s="31">
        <v>1</v>
      </c>
      <c r="I5" s="31">
        <f t="shared" ref="I5:I6" si="0">G5*H5</f>
        <v>5</v>
      </c>
      <c r="J5" s="32">
        <f t="shared" ref="J5:J6" si="1">(C5+D5+E5)*I5</f>
        <v>5</v>
      </c>
      <c r="K5" s="32">
        <f t="shared" ref="K5:K9" si="2">F5*I5</f>
        <v>470</v>
      </c>
      <c r="L5" s="64" t="s">
        <v>38</v>
      </c>
      <c r="M5" s="62"/>
    </row>
    <row r="6" spans="1:13" ht="27.75">
      <c r="A6" s="61" t="s">
        <v>36</v>
      </c>
      <c r="B6" s="28" t="s">
        <v>80</v>
      </c>
      <c r="C6" s="38">
        <v>1</v>
      </c>
      <c r="D6" s="39">
        <v>0</v>
      </c>
      <c r="E6" s="39">
        <v>0</v>
      </c>
      <c r="F6" s="29">
        <f>(C6*'Labor Costs'!$F$9)+(D6*('Labor Costs'!$D$7))+(E6*'Labor Costs'!$F$10)</f>
        <v>94</v>
      </c>
      <c r="G6" s="100">
        <v>5</v>
      </c>
      <c r="H6" s="31">
        <v>1</v>
      </c>
      <c r="I6" s="31">
        <f t="shared" si="0"/>
        <v>5</v>
      </c>
      <c r="J6" s="32">
        <f t="shared" si="1"/>
        <v>5</v>
      </c>
      <c r="K6" s="32">
        <f t="shared" si="2"/>
        <v>470</v>
      </c>
      <c r="L6" s="64" t="s">
        <v>38</v>
      </c>
      <c r="M6" s="62"/>
    </row>
    <row r="7" spans="1:13" ht="54.75">
      <c r="A7" s="61" t="s">
        <v>36</v>
      </c>
      <c r="B7" s="28" t="s">
        <v>100</v>
      </c>
      <c r="C7" s="38">
        <v>0.25</v>
      </c>
      <c r="D7" s="39">
        <v>0</v>
      </c>
      <c r="E7" s="39">
        <v>0</v>
      </c>
      <c r="F7" s="29">
        <f>(C7*'Labor Costs'!$F$9)+(D7*('Labor Costs'!$D$7))+(E7*'Labor Costs'!$F$10)</f>
        <v>23.5</v>
      </c>
      <c r="G7" s="100">
        <v>5</v>
      </c>
      <c r="H7" s="31">
        <v>1</v>
      </c>
      <c r="I7" s="31">
        <f t="shared" ref="I7:I11" si="3">G7*H7</f>
        <v>5</v>
      </c>
      <c r="J7" s="32">
        <f t="shared" ref="J7:J11" si="4">(C7+D7+E7)*I7</f>
        <v>1.25</v>
      </c>
      <c r="K7" s="32">
        <f t="shared" si="2"/>
        <v>117.5</v>
      </c>
      <c r="L7" s="64" t="s">
        <v>38</v>
      </c>
      <c r="M7" s="62"/>
    </row>
    <row r="8" spans="1:13" ht="41.25">
      <c r="A8" s="61" t="s">
        <v>101</v>
      </c>
      <c r="B8" s="33" t="s">
        <v>102</v>
      </c>
      <c r="C8" s="38">
        <v>0.33</v>
      </c>
      <c r="D8" s="39">
        <v>0</v>
      </c>
      <c r="E8" s="39">
        <v>0</v>
      </c>
      <c r="F8" s="29">
        <f>(C8*'Labor Costs'!$F$9)+(D8*('Labor Costs'!$D$7))+(E8*'Labor Costs'!$F$10)</f>
        <v>31.020000000000003</v>
      </c>
      <c r="G8" s="100">
        <v>470</v>
      </c>
      <c r="H8" s="31">
        <v>1</v>
      </c>
      <c r="I8" s="31">
        <f t="shared" si="3"/>
        <v>470</v>
      </c>
      <c r="J8" s="32">
        <f t="shared" si="4"/>
        <v>155.1</v>
      </c>
      <c r="K8" s="32">
        <f t="shared" si="2"/>
        <v>14579.400000000001</v>
      </c>
      <c r="L8" s="64" t="s">
        <v>35</v>
      </c>
      <c r="M8" s="62"/>
    </row>
    <row r="9" spans="1:13" ht="27.75">
      <c r="A9" s="61" t="s">
        <v>101</v>
      </c>
      <c r="B9" s="33" t="s">
        <v>103</v>
      </c>
      <c r="C9" s="38">
        <v>0.05</v>
      </c>
      <c r="D9" s="39">
        <v>0</v>
      </c>
      <c r="E9" s="39">
        <v>0</v>
      </c>
      <c r="F9" s="29">
        <f>(C9*'Labor Costs'!$F$9)+(D9*('Labor Costs'!$D$7))+(E9*'Labor Costs'!$F$10)</f>
        <v>4.7</v>
      </c>
      <c r="G9" s="100">
        <v>470</v>
      </c>
      <c r="H9" s="31">
        <v>260</v>
      </c>
      <c r="I9" s="31">
        <f t="shared" si="3"/>
        <v>122200</v>
      </c>
      <c r="J9" s="32">
        <f t="shared" si="4"/>
        <v>6110</v>
      </c>
      <c r="K9" s="32">
        <f t="shared" si="2"/>
        <v>574340</v>
      </c>
      <c r="L9" s="64" t="s">
        <v>56</v>
      </c>
      <c r="M9" s="62"/>
    </row>
    <row r="10" spans="1:13" ht="54.75">
      <c r="A10" s="61" t="s">
        <v>101</v>
      </c>
      <c r="B10" s="33" t="s">
        <v>104</v>
      </c>
      <c r="C10" s="38">
        <v>1</v>
      </c>
      <c r="D10" s="39">
        <v>0</v>
      </c>
      <c r="E10" s="39">
        <v>0</v>
      </c>
      <c r="F10" s="29">
        <f>(C10*'Labor Costs'!$F$9)+(D10*('Labor Costs'!$D$7))+(E10*'Labor Costs'!$F$10)</f>
        <v>94</v>
      </c>
      <c r="G10" s="100">
        <v>50</v>
      </c>
      <c r="H10" s="31">
        <v>1</v>
      </c>
      <c r="I10" s="31">
        <f t="shared" si="3"/>
        <v>50</v>
      </c>
      <c r="J10" s="32">
        <f t="shared" si="4"/>
        <v>50</v>
      </c>
      <c r="K10" s="32">
        <f t="shared" ref="K10:K11" si="5">F10*I10</f>
        <v>4700</v>
      </c>
      <c r="L10" s="64" t="s">
        <v>35</v>
      </c>
      <c r="M10" s="62"/>
    </row>
    <row r="11" spans="1:13" ht="28.5" thickBot="1">
      <c r="A11" s="61" t="s">
        <v>90</v>
      </c>
      <c r="B11" s="41" t="s">
        <v>91</v>
      </c>
      <c r="C11" s="38">
        <v>0.1</v>
      </c>
      <c r="D11" s="39">
        <v>0</v>
      </c>
      <c r="E11" s="39">
        <v>0</v>
      </c>
      <c r="F11" s="29">
        <f>(C11*'Labor Costs'!$F$9)+(D11*('Labor Costs'!$D$7))+(E11*'Labor Costs'!$F$10)</f>
        <v>9.4</v>
      </c>
      <c r="G11" s="100">
        <v>470</v>
      </c>
      <c r="H11" s="31">
        <v>260</v>
      </c>
      <c r="I11" s="31">
        <f t="shared" si="3"/>
        <v>122200</v>
      </c>
      <c r="J11" s="32">
        <f t="shared" si="4"/>
        <v>12220</v>
      </c>
      <c r="K11" s="32">
        <f t="shared" si="5"/>
        <v>1148680</v>
      </c>
      <c r="L11" s="69" t="s">
        <v>56</v>
      </c>
      <c r="M11" s="62"/>
    </row>
    <row r="12" spans="1:13" ht="15.75" thickBot="1">
      <c r="A12" s="180" t="s">
        <v>12</v>
      </c>
      <c r="B12" s="181"/>
      <c r="C12" s="35"/>
      <c r="D12" s="36"/>
      <c r="E12" s="36"/>
      <c r="F12" s="36"/>
      <c r="G12" s="102">
        <f>SUM(G5:G11)</f>
        <v>1475</v>
      </c>
      <c r="H12" s="36"/>
      <c r="I12" s="36">
        <f>SUM(I5:I11)</f>
        <v>244935</v>
      </c>
      <c r="J12" s="36">
        <f>SUM(J5:J11)</f>
        <v>18546.349999999999</v>
      </c>
      <c r="K12" s="36">
        <f>SUM(K5:K11)</f>
        <v>1743356.9</v>
      </c>
      <c r="L12" s="68"/>
      <c r="M12" s="62"/>
    </row>
    <row r="13" spans="1:13" ht="15.75">
      <c r="A13" s="18"/>
    </row>
    <row r="14" spans="1:13" ht="15.75">
      <c r="A14" s="66"/>
    </row>
    <row r="15" spans="1:13" ht="15.75">
      <c r="A15" s="66"/>
    </row>
    <row r="16" spans="1:13" ht="15.75">
      <c r="A16" s="18"/>
    </row>
    <row r="17" spans="1:10" ht="15.75">
      <c r="A17" s="18"/>
    </row>
    <row r="19" spans="1:10" ht="15.75">
      <c r="A19" s="43"/>
    </row>
    <row r="21" spans="1:10">
      <c r="J21" s="63"/>
    </row>
  </sheetData>
  <mergeCells count="7">
    <mergeCell ref="A12:B12"/>
    <mergeCell ref="A1:L1"/>
    <mergeCell ref="A2:L2"/>
    <mergeCell ref="A3:B3"/>
    <mergeCell ref="C3:F3"/>
    <mergeCell ref="G3:K3"/>
    <mergeCell ref="L3:L4"/>
  </mergeCells>
  <pageMargins left="0.7" right="0.7" top="0.75" bottom="0.75" header="0.3" footer="0.3"/>
  <pageSetup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L58"/>
  <sheetViews>
    <sheetView topLeftCell="A7" zoomScale="85" zoomScaleNormal="85" workbookViewId="0">
      <selection activeCell="L10" sqref="L10"/>
    </sheetView>
  </sheetViews>
  <sheetFormatPr defaultRowHeight="15"/>
  <cols>
    <col min="1" max="1" width="19.42578125" customWidth="1"/>
    <col min="2" max="2" width="26.7109375" customWidth="1"/>
    <col min="3" max="3" width="10.7109375" customWidth="1"/>
    <col min="4" max="4" width="10.140625" customWidth="1"/>
    <col min="5" max="5" width="10.7109375" customWidth="1"/>
    <col min="6" max="6" width="9.85546875" customWidth="1"/>
    <col min="7" max="7" width="13.140625" customWidth="1"/>
    <col min="8" max="10" width="11.42578125" customWidth="1"/>
    <col min="11" max="11" width="11.42578125" bestFit="1" customWidth="1"/>
    <col min="12" max="12" width="10.28515625" customWidth="1"/>
  </cols>
  <sheetData>
    <row r="1" spans="1:12" ht="15.75" thickBot="1">
      <c r="A1" s="173" t="s">
        <v>16</v>
      </c>
      <c r="B1" s="174"/>
      <c r="C1" s="174"/>
      <c r="D1" s="174"/>
      <c r="E1" s="174"/>
      <c r="F1" s="174"/>
      <c r="G1" s="174"/>
      <c r="H1" s="174"/>
      <c r="I1" s="175"/>
      <c r="J1" s="175"/>
      <c r="K1" s="175"/>
      <c r="L1" s="176"/>
    </row>
    <row r="2" spans="1:12" ht="15.75" thickBot="1">
      <c r="A2" s="177" t="s">
        <v>105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90"/>
    </row>
    <row r="3" spans="1:12" s="1" customFormat="1" ht="16.149999999999999" customHeight="1" thickBot="1">
      <c r="A3" s="182" t="s">
        <v>18</v>
      </c>
      <c r="B3" s="183"/>
      <c r="C3" s="184" t="s">
        <v>19</v>
      </c>
      <c r="D3" s="185"/>
      <c r="E3" s="185"/>
      <c r="F3" s="186"/>
      <c r="G3" s="183" t="s">
        <v>20</v>
      </c>
      <c r="H3" s="187"/>
      <c r="I3" s="187"/>
      <c r="J3" s="187"/>
      <c r="K3" s="187"/>
      <c r="L3" s="191" t="s">
        <v>21</v>
      </c>
    </row>
    <row r="4" spans="1:12" ht="54.75">
      <c r="A4" s="85" t="s">
        <v>22</v>
      </c>
      <c r="B4" s="70" t="s">
        <v>23</v>
      </c>
      <c r="C4" s="73" t="s">
        <v>24</v>
      </c>
      <c r="D4" s="74" t="s">
        <v>25</v>
      </c>
      <c r="E4" s="74" t="s">
        <v>26</v>
      </c>
      <c r="F4" s="75" t="s">
        <v>27</v>
      </c>
      <c r="G4" s="76" t="s">
        <v>28</v>
      </c>
      <c r="H4" s="76" t="s">
        <v>29</v>
      </c>
      <c r="I4" s="77" t="s">
        <v>30</v>
      </c>
      <c r="J4" s="77" t="s">
        <v>31</v>
      </c>
      <c r="K4" s="78" t="s">
        <v>32</v>
      </c>
      <c r="L4" s="192"/>
    </row>
    <row r="5" spans="1:12" ht="40.5">
      <c r="A5" s="104" t="s">
        <v>36</v>
      </c>
      <c r="B5" s="105" t="s">
        <v>106</v>
      </c>
      <c r="C5" s="108">
        <v>1</v>
      </c>
      <c r="D5" s="108">
        <v>0</v>
      </c>
      <c r="E5" s="108">
        <v>0</v>
      </c>
      <c r="F5" s="109">
        <f>(C5*'Labor Costs'!$F$9)+(D5*('Labor Costs'!$D$7))+(E5*'Labor Costs'!$F$10)</f>
        <v>94</v>
      </c>
      <c r="G5" s="84">
        <v>1</v>
      </c>
      <c r="H5" s="84">
        <v>1</v>
      </c>
      <c r="I5" s="84">
        <f t="shared" ref="I5:I13" si="0">G5*H5</f>
        <v>1</v>
      </c>
      <c r="J5" s="84">
        <f t="shared" ref="J5:J13" si="1">(C5+D5+E5)*I5</f>
        <v>1</v>
      </c>
      <c r="K5" s="84">
        <f>F5*I5</f>
        <v>94</v>
      </c>
      <c r="L5" s="136" t="s">
        <v>107</v>
      </c>
    </row>
    <row r="6" spans="1:12" ht="54">
      <c r="A6" s="104" t="s">
        <v>36</v>
      </c>
      <c r="B6" s="105" t="s">
        <v>108</v>
      </c>
      <c r="C6" s="108">
        <v>1</v>
      </c>
      <c r="D6" s="108">
        <v>0</v>
      </c>
      <c r="E6" s="108">
        <v>0</v>
      </c>
      <c r="F6" s="109">
        <f>(C6*'Labor Costs'!$F$9)+(D6*('Labor Costs'!$D$7))+(E6*'Labor Costs'!$F$10)</f>
        <v>94</v>
      </c>
      <c r="G6" s="84">
        <v>1</v>
      </c>
      <c r="H6" s="84">
        <v>1</v>
      </c>
      <c r="I6" s="84">
        <f t="shared" si="0"/>
        <v>1</v>
      </c>
      <c r="J6" s="84">
        <f t="shared" si="1"/>
        <v>1</v>
      </c>
      <c r="K6" s="84">
        <f t="shared" ref="K6:K13" si="2">F6*I6</f>
        <v>94</v>
      </c>
      <c r="L6" s="167" t="s">
        <v>107</v>
      </c>
    </row>
    <row r="7" spans="1:12" ht="94.5">
      <c r="A7" s="104" t="s">
        <v>36</v>
      </c>
      <c r="B7" s="105" t="s">
        <v>109</v>
      </c>
      <c r="C7" s="108">
        <v>0.25</v>
      </c>
      <c r="D7" s="108">
        <v>0</v>
      </c>
      <c r="E7" s="108">
        <v>0</v>
      </c>
      <c r="F7" s="109">
        <f>(C7*'Labor Costs'!$F$9)+(D7*('Labor Costs'!$D$7))+(E7*'Labor Costs'!$F$10)</f>
        <v>23.5</v>
      </c>
      <c r="G7" s="84">
        <v>16</v>
      </c>
      <c r="H7" s="84">
        <v>1</v>
      </c>
      <c r="I7" s="84">
        <f t="shared" si="0"/>
        <v>16</v>
      </c>
      <c r="J7" s="84">
        <f t="shared" si="1"/>
        <v>4</v>
      </c>
      <c r="K7" s="106">
        <f t="shared" si="2"/>
        <v>376</v>
      </c>
      <c r="L7" s="167" t="s">
        <v>110</v>
      </c>
    </row>
    <row r="8" spans="1:12" ht="54">
      <c r="A8" s="104" t="s">
        <v>36</v>
      </c>
      <c r="B8" s="105" t="s">
        <v>111</v>
      </c>
      <c r="C8" s="108">
        <v>0.5</v>
      </c>
      <c r="D8" s="108">
        <v>0</v>
      </c>
      <c r="E8" s="108">
        <v>0</v>
      </c>
      <c r="F8" s="109">
        <f>(C8*'Labor Costs'!$F$9)+(D8*('Labor Costs'!$D$7))+(E8*'Labor Costs'!$F$10)</f>
        <v>47</v>
      </c>
      <c r="G8" s="84">
        <v>5</v>
      </c>
      <c r="H8" s="84">
        <v>1</v>
      </c>
      <c r="I8" s="84">
        <f t="shared" si="0"/>
        <v>5</v>
      </c>
      <c r="J8" s="84">
        <f t="shared" si="1"/>
        <v>2.5</v>
      </c>
      <c r="K8" s="107">
        <f t="shared" si="2"/>
        <v>235</v>
      </c>
      <c r="L8" s="167" t="s">
        <v>107</v>
      </c>
    </row>
    <row r="9" spans="1:12" ht="40.5">
      <c r="A9" s="129" t="s">
        <v>45</v>
      </c>
      <c r="B9" s="130" t="s">
        <v>112</v>
      </c>
      <c r="C9" s="131">
        <v>2</v>
      </c>
      <c r="D9" s="131">
        <v>0</v>
      </c>
      <c r="E9" s="131">
        <v>0</v>
      </c>
      <c r="F9" s="132">
        <f>(C9*'Labor Costs'!$F$9)+(D9*('Labor Costs'!$D$7))+(E9*'Labor Costs'!$F$10)</f>
        <v>188</v>
      </c>
      <c r="G9" s="99">
        <v>31</v>
      </c>
      <c r="H9" s="99">
        <v>1</v>
      </c>
      <c r="I9" s="99">
        <f t="shared" si="0"/>
        <v>31</v>
      </c>
      <c r="J9" s="99">
        <f t="shared" si="1"/>
        <v>62</v>
      </c>
      <c r="K9" s="99">
        <f t="shared" si="2"/>
        <v>5828</v>
      </c>
      <c r="L9" s="167" t="s">
        <v>113</v>
      </c>
    </row>
    <row r="10" spans="1:12" ht="108">
      <c r="A10" s="104" t="s">
        <v>52</v>
      </c>
      <c r="B10" s="105" t="s">
        <v>114</v>
      </c>
      <c r="C10" s="108">
        <v>0.33</v>
      </c>
      <c r="D10" s="108">
        <v>0</v>
      </c>
      <c r="E10" s="108">
        <v>0</v>
      </c>
      <c r="F10" s="109">
        <f>(C10*'Labor Costs'!$F$9)+(D10*('Labor Costs'!$D$7))+(E10*'Labor Costs'!$F$10)</f>
        <v>31.020000000000003</v>
      </c>
      <c r="G10" s="84">
        <v>147</v>
      </c>
      <c r="H10" s="84">
        <v>1</v>
      </c>
      <c r="I10" s="84">
        <f t="shared" si="0"/>
        <v>147</v>
      </c>
      <c r="J10" s="84">
        <f t="shared" si="1"/>
        <v>48.510000000000005</v>
      </c>
      <c r="K10" s="84">
        <f t="shared" si="2"/>
        <v>4559.9400000000005</v>
      </c>
      <c r="L10" s="167" t="s">
        <v>115</v>
      </c>
    </row>
    <row r="11" spans="1:12" ht="27">
      <c r="A11" s="104" t="s">
        <v>52</v>
      </c>
      <c r="B11" s="105" t="s">
        <v>116</v>
      </c>
      <c r="C11" s="108">
        <v>0.05</v>
      </c>
      <c r="D11" s="108">
        <v>0</v>
      </c>
      <c r="E11" s="108">
        <v>0</v>
      </c>
      <c r="F11" s="109">
        <f>(C11*'Labor Costs'!$F$9)+(D11*('Labor Costs'!$D$7))+(E11*'Labor Costs'!$F$10)</f>
        <v>4.7</v>
      </c>
      <c r="G11" s="84">
        <v>147</v>
      </c>
      <c r="H11" s="84">
        <v>260</v>
      </c>
      <c r="I11" s="84">
        <f t="shared" si="0"/>
        <v>38220</v>
      </c>
      <c r="J11" s="84">
        <f t="shared" si="1"/>
        <v>1911</v>
      </c>
      <c r="K11" s="84">
        <f t="shared" si="2"/>
        <v>179634</v>
      </c>
      <c r="L11" s="167" t="s">
        <v>56</v>
      </c>
    </row>
    <row r="12" spans="1:12" ht="27">
      <c r="A12" s="104" t="s">
        <v>57</v>
      </c>
      <c r="B12" s="105" t="s">
        <v>117</v>
      </c>
      <c r="C12" s="108">
        <v>0.1</v>
      </c>
      <c r="D12" s="108">
        <v>0</v>
      </c>
      <c r="E12" s="108">
        <v>0</v>
      </c>
      <c r="F12" s="109">
        <f>(C12*'Labor Costs'!$F$9)+(D12*('Labor Costs'!$D$7))+(E12*'Labor Costs'!$F$10)</f>
        <v>9.4</v>
      </c>
      <c r="G12" s="84">
        <v>147</v>
      </c>
      <c r="H12" s="84">
        <v>260</v>
      </c>
      <c r="I12" s="84">
        <f t="shared" si="0"/>
        <v>38220</v>
      </c>
      <c r="J12" s="84">
        <f t="shared" si="1"/>
        <v>3822</v>
      </c>
      <c r="K12" s="84">
        <f t="shared" si="2"/>
        <v>359268</v>
      </c>
      <c r="L12" s="167" t="s">
        <v>56</v>
      </c>
    </row>
    <row r="13" spans="1:12" ht="54">
      <c r="A13" s="104" t="s">
        <v>118</v>
      </c>
      <c r="B13" s="105" t="s">
        <v>119</v>
      </c>
      <c r="C13" s="108">
        <v>3.6</v>
      </c>
      <c r="D13" s="108">
        <v>0</v>
      </c>
      <c r="E13" s="108">
        <v>0</v>
      </c>
      <c r="F13" s="109">
        <f>(C13*'Labor Costs'!$F$9)+(D13*('Labor Costs'!$D$7))+(E13*'Labor Costs'!$F$10)</f>
        <v>338.40000000000003</v>
      </c>
      <c r="G13" s="84">
        <v>147</v>
      </c>
      <c r="H13" s="84">
        <v>130</v>
      </c>
      <c r="I13" s="84">
        <f t="shared" si="0"/>
        <v>19110</v>
      </c>
      <c r="J13" s="84">
        <f t="shared" si="1"/>
        <v>68796</v>
      </c>
      <c r="K13" s="84">
        <f t="shared" si="2"/>
        <v>6466824.0000000009</v>
      </c>
      <c r="L13" s="167" t="s">
        <v>120</v>
      </c>
    </row>
    <row r="14" spans="1:12" ht="15.75" thickBot="1">
      <c r="A14" s="193" t="s">
        <v>12</v>
      </c>
      <c r="B14" s="194"/>
      <c r="C14" s="86"/>
      <c r="D14" s="87"/>
      <c r="E14" s="87"/>
      <c r="F14" s="87"/>
      <c r="G14" s="87">
        <f>SUM(G5:G13)</f>
        <v>642</v>
      </c>
      <c r="H14" s="87"/>
      <c r="I14" s="87">
        <f>SUM(I5:I13)</f>
        <v>95751</v>
      </c>
      <c r="J14" s="87">
        <f>SUM(J5:J13)</f>
        <v>74648.009999999995</v>
      </c>
      <c r="K14" s="87">
        <f>SUM(K5:K13)</f>
        <v>7016912.9400000013</v>
      </c>
      <c r="L14" s="37"/>
    </row>
    <row r="15" spans="1:12" ht="15.75">
      <c r="A15" s="18"/>
    </row>
    <row r="16" spans="1:12" ht="15.75">
      <c r="A16" s="66" t="s">
        <v>121</v>
      </c>
      <c r="B16" s="67"/>
      <c r="C16" s="62"/>
      <c r="D16" s="62"/>
      <c r="E16" s="62"/>
      <c r="F16" s="62"/>
      <c r="G16" s="62"/>
      <c r="H16" s="62"/>
      <c r="I16" s="62"/>
      <c r="J16" s="62"/>
      <c r="K16" s="62"/>
      <c r="L16" s="62"/>
    </row>
    <row r="17" spans="1:12" ht="15.75">
      <c r="A17" s="66" t="s">
        <v>122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</row>
    <row r="18" spans="1:12" ht="15.75">
      <c r="A18" s="66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</row>
    <row r="19" spans="1:12" ht="15.75">
      <c r="A19" s="66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</row>
    <row r="20" spans="1:12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</row>
    <row r="49" spans="1:10" s="2" customFormat="1" ht="18" customHeight="1"/>
    <row r="50" spans="1:10" s="3" customFormat="1" ht="15.75"/>
    <row r="56" spans="1:10" s="2" customFormat="1"/>
    <row r="57" spans="1:10" ht="25.5">
      <c r="A57" s="4"/>
      <c r="B57" s="5"/>
      <c r="C57" s="5"/>
      <c r="D57" s="5"/>
      <c r="E57" s="5"/>
      <c r="F57" s="5"/>
      <c r="G57" s="5"/>
      <c r="H57" s="5"/>
      <c r="I57" s="5"/>
      <c r="J57" s="5"/>
    </row>
    <row r="58" spans="1:10" ht="25.5">
      <c r="A58" s="5"/>
      <c r="B58" s="5"/>
      <c r="C58" s="5"/>
      <c r="D58" s="5"/>
      <c r="E58" s="5"/>
      <c r="F58" s="5"/>
      <c r="G58" s="5"/>
      <c r="H58" s="5"/>
      <c r="I58" s="5"/>
      <c r="J58" s="5"/>
    </row>
  </sheetData>
  <mergeCells count="7">
    <mergeCell ref="A14:B14"/>
    <mergeCell ref="A1:L1"/>
    <mergeCell ref="A2:L2"/>
    <mergeCell ref="A3:B3"/>
    <mergeCell ref="C3:F3"/>
    <mergeCell ref="G3:K3"/>
    <mergeCell ref="L3:L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L56"/>
  <sheetViews>
    <sheetView topLeftCell="A13" zoomScale="85" zoomScaleNormal="85" workbookViewId="0">
      <selection activeCell="N7" sqref="N7"/>
    </sheetView>
  </sheetViews>
  <sheetFormatPr defaultRowHeight="15"/>
  <cols>
    <col min="1" max="1" width="19.42578125" customWidth="1"/>
    <col min="2" max="2" width="26.7109375" customWidth="1"/>
    <col min="3" max="3" width="10.7109375" customWidth="1"/>
    <col min="4" max="4" width="10.140625" customWidth="1"/>
    <col min="5" max="5" width="10.7109375" customWidth="1"/>
    <col min="6" max="6" width="9.85546875" customWidth="1"/>
    <col min="7" max="7" width="13.140625" customWidth="1"/>
    <col min="8" max="10" width="11.42578125" customWidth="1"/>
    <col min="11" max="11" width="13.140625" bestFit="1" customWidth="1"/>
    <col min="12" max="12" width="10.28515625" customWidth="1"/>
  </cols>
  <sheetData>
    <row r="1" spans="1:12" ht="15.75" thickBot="1">
      <c r="A1" s="173" t="s">
        <v>16</v>
      </c>
      <c r="B1" s="174"/>
      <c r="C1" s="174"/>
      <c r="D1" s="174"/>
      <c r="E1" s="174"/>
      <c r="F1" s="174"/>
      <c r="G1" s="174"/>
      <c r="H1" s="174"/>
      <c r="I1" s="175"/>
      <c r="J1" s="175"/>
      <c r="K1" s="175"/>
      <c r="L1" s="176"/>
    </row>
    <row r="2" spans="1:12" ht="15.75" thickBot="1">
      <c r="A2" s="177" t="s">
        <v>123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90"/>
    </row>
    <row r="3" spans="1:12" s="1" customFormat="1" ht="16.149999999999999" customHeight="1" thickBot="1">
      <c r="A3" s="182" t="s">
        <v>18</v>
      </c>
      <c r="B3" s="183"/>
      <c r="C3" s="184" t="s">
        <v>19</v>
      </c>
      <c r="D3" s="185"/>
      <c r="E3" s="185"/>
      <c r="F3" s="186"/>
      <c r="G3" s="183" t="s">
        <v>20</v>
      </c>
      <c r="H3" s="187"/>
      <c r="I3" s="187"/>
      <c r="J3" s="187"/>
      <c r="K3" s="187"/>
      <c r="L3" s="191" t="s">
        <v>21</v>
      </c>
    </row>
    <row r="4" spans="1:12" ht="54.75">
      <c r="A4" s="85" t="s">
        <v>22</v>
      </c>
      <c r="B4" s="70" t="s">
        <v>23</v>
      </c>
      <c r="C4" s="73" t="s">
        <v>24</v>
      </c>
      <c r="D4" s="74" t="s">
        <v>25</v>
      </c>
      <c r="E4" s="74" t="s">
        <v>26</v>
      </c>
      <c r="F4" s="75" t="s">
        <v>27</v>
      </c>
      <c r="G4" s="76" t="s">
        <v>28</v>
      </c>
      <c r="H4" s="76" t="s">
        <v>29</v>
      </c>
      <c r="I4" s="77" t="s">
        <v>30</v>
      </c>
      <c r="J4" s="77" t="s">
        <v>31</v>
      </c>
      <c r="K4" s="78" t="s">
        <v>32</v>
      </c>
      <c r="L4" s="192"/>
    </row>
    <row r="5" spans="1:12" ht="108">
      <c r="A5" s="60" t="s">
        <v>52</v>
      </c>
      <c r="B5" s="163" t="s">
        <v>124</v>
      </c>
      <c r="C5" s="123">
        <v>0.33</v>
      </c>
      <c r="D5" s="128">
        <v>0</v>
      </c>
      <c r="E5" s="128">
        <v>0</v>
      </c>
      <c r="F5" s="125">
        <f>(C5*'Labor Costs'!$F$9)+(D5*('Labor Costs'!$D$7))+(E5*'Labor Costs'!$F$10)</f>
        <v>31.020000000000003</v>
      </c>
      <c r="G5" s="101">
        <v>400</v>
      </c>
      <c r="H5" s="126">
        <v>1</v>
      </c>
      <c r="I5" s="126">
        <f t="shared" ref="I5" si="0">G5*H5</f>
        <v>400</v>
      </c>
      <c r="J5" s="65">
        <f t="shared" ref="J5:J10" si="1">(C5+D5+E5)*I5</f>
        <v>132</v>
      </c>
      <c r="K5" s="65">
        <f t="shared" ref="K5" si="2">F5*I5</f>
        <v>12408.000000000002</v>
      </c>
      <c r="L5" s="96" t="s">
        <v>115</v>
      </c>
    </row>
    <row r="6" spans="1:12" ht="30">
      <c r="A6" s="60" t="s">
        <v>52</v>
      </c>
      <c r="B6" s="164" t="s">
        <v>125</v>
      </c>
      <c r="C6" s="123">
        <v>0.05</v>
      </c>
      <c r="D6" s="128">
        <v>0</v>
      </c>
      <c r="E6" s="128">
        <v>0</v>
      </c>
      <c r="F6" s="125">
        <f>(C6*'Labor Costs'!$F$9)+(D6*('Labor Costs'!$D$7))+(E6*'Labor Costs'!$F$10)</f>
        <v>4.7</v>
      </c>
      <c r="G6" s="165">
        <v>400</v>
      </c>
      <c r="H6" s="133">
        <v>260</v>
      </c>
      <c r="I6" s="134">
        <f>G6*H6</f>
        <v>104000</v>
      </c>
      <c r="J6" s="134">
        <f t="shared" si="1"/>
        <v>5200</v>
      </c>
      <c r="K6" s="166">
        <f>F6*I6</f>
        <v>488800</v>
      </c>
      <c r="L6" s="69" t="s">
        <v>56</v>
      </c>
    </row>
    <row r="7" spans="1:12" ht="60">
      <c r="A7" s="160" t="s">
        <v>36</v>
      </c>
      <c r="B7" s="161" t="s">
        <v>126</v>
      </c>
      <c r="C7" s="128">
        <v>1</v>
      </c>
      <c r="D7" s="128">
        <v>0</v>
      </c>
      <c r="E7" s="128">
        <v>0</v>
      </c>
      <c r="F7" s="162">
        <f>(C7*'Labor Costs'!$F$9)+(D7*('Labor Costs'!$D$7))+(E7*'Labor Costs'!$F$10)</f>
        <v>94</v>
      </c>
      <c r="G7" s="133">
        <v>5</v>
      </c>
      <c r="H7" s="133">
        <v>1</v>
      </c>
      <c r="I7" s="134">
        <f>G7*H7</f>
        <v>5</v>
      </c>
      <c r="J7" s="134">
        <f t="shared" si="1"/>
        <v>5</v>
      </c>
      <c r="K7" s="134">
        <f>F7*I7</f>
        <v>470</v>
      </c>
      <c r="L7" s="167" t="s">
        <v>38</v>
      </c>
    </row>
    <row r="8" spans="1:12" ht="60">
      <c r="A8" s="160" t="s">
        <v>36</v>
      </c>
      <c r="B8" s="161" t="s">
        <v>127</v>
      </c>
      <c r="C8" s="128">
        <v>1</v>
      </c>
      <c r="D8" s="128">
        <v>0</v>
      </c>
      <c r="E8" s="128">
        <v>0</v>
      </c>
      <c r="F8" s="162">
        <f>(C8*'Labor Costs'!$F$9)+(D8*('Labor Costs'!$D$7))+(E8*'Labor Costs'!$F$10)</f>
        <v>94</v>
      </c>
      <c r="G8" s="133">
        <v>5</v>
      </c>
      <c r="H8" s="133">
        <v>1</v>
      </c>
      <c r="I8" s="134">
        <f>G8*H8</f>
        <v>5</v>
      </c>
      <c r="J8" s="134">
        <f t="shared" si="1"/>
        <v>5</v>
      </c>
      <c r="K8" s="134">
        <f>F8*I8</f>
        <v>470</v>
      </c>
      <c r="L8" s="167" t="s">
        <v>38</v>
      </c>
    </row>
    <row r="9" spans="1:12" ht="45">
      <c r="A9" s="160" t="s">
        <v>36</v>
      </c>
      <c r="B9" s="161" t="s">
        <v>128</v>
      </c>
      <c r="C9" s="128">
        <v>1</v>
      </c>
      <c r="D9" s="128">
        <v>0</v>
      </c>
      <c r="E9" s="128">
        <v>0</v>
      </c>
      <c r="F9" s="162">
        <f>(C9*'Labor Costs'!$F$9)+(D9*('Labor Costs'!$D$7))+(E9*'Labor Costs'!$F$10)</f>
        <v>94</v>
      </c>
      <c r="G9" s="133">
        <v>5</v>
      </c>
      <c r="H9" s="133">
        <v>1</v>
      </c>
      <c r="I9" s="134">
        <f>G9*H9</f>
        <v>5</v>
      </c>
      <c r="J9" s="134">
        <f t="shared" si="1"/>
        <v>5</v>
      </c>
      <c r="K9" s="134">
        <f>F9*I9</f>
        <v>470</v>
      </c>
      <c r="L9" s="167" t="s">
        <v>38</v>
      </c>
    </row>
    <row r="10" spans="1:12" ht="36">
      <c r="A10" s="160" t="s">
        <v>45</v>
      </c>
      <c r="B10" s="161" t="s">
        <v>129</v>
      </c>
      <c r="C10" s="128">
        <v>2</v>
      </c>
      <c r="D10" s="128">
        <v>0</v>
      </c>
      <c r="E10" s="128">
        <v>0</v>
      </c>
      <c r="F10" s="162">
        <f>(C10*'Labor Costs'!$F$9)+(D10*('Labor Costs'!$D$7))+(E10*'Labor Costs'!$F$10)</f>
        <v>188</v>
      </c>
      <c r="G10" s="133">
        <v>100</v>
      </c>
      <c r="H10" s="133">
        <v>1</v>
      </c>
      <c r="I10" s="134">
        <f>G10*H10</f>
        <v>100</v>
      </c>
      <c r="J10" s="134">
        <f t="shared" si="1"/>
        <v>200</v>
      </c>
      <c r="K10" s="134">
        <f>F10*I10</f>
        <v>18800</v>
      </c>
      <c r="L10" s="137" t="s">
        <v>130</v>
      </c>
    </row>
    <row r="11" spans="1:12" ht="135">
      <c r="A11" s="91" t="s">
        <v>59</v>
      </c>
      <c r="B11" s="92" t="s">
        <v>131</v>
      </c>
      <c r="C11" s="93">
        <v>1.8</v>
      </c>
      <c r="D11" s="93">
        <v>0</v>
      </c>
      <c r="E11" s="93">
        <v>0</v>
      </c>
      <c r="F11" s="94">
        <f>(C11*'Labor Costs'!$F$9)+(D11*('Labor Costs'!$D$7))+(E11*'Labor Costs'!$F$10)</f>
        <v>169.20000000000002</v>
      </c>
      <c r="G11" s="94">
        <v>100</v>
      </c>
      <c r="H11" s="94">
        <v>130</v>
      </c>
      <c r="I11" s="95">
        <f t="shared" ref="I11" si="3">G11*H11</f>
        <v>13000</v>
      </c>
      <c r="J11" s="95">
        <f t="shared" ref="J11" si="4">(C11+D11+E11)*I11</f>
        <v>23400</v>
      </c>
      <c r="K11" s="95">
        <f t="shared" ref="K11" si="5">F11*I11</f>
        <v>2199600</v>
      </c>
      <c r="L11" s="110" t="s">
        <v>132</v>
      </c>
    </row>
    <row r="12" spans="1:12" ht="15.75" thickBot="1">
      <c r="A12" s="193" t="s">
        <v>12</v>
      </c>
      <c r="B12" s="194"/>
      <c r="C12" s="86"/>
      <c r="D12" s="87"/>
      <c r="E12" s="87"/>
      <c r="F12" s="87"/>
      <c r="G12" s="87">
        <f>SUM(G5:G11)</f>
        <v>1015</v>
      </c>
      <c r="H12" s="87"/>
      <c r="I12" s="87">
        <f>SUM(I5:I11)</f>
        <v>117515</v>
      </c>
      <c r="J12" s="87">
        <f>SUM(J5:J11)</f>
        <v>28947</v>
      </c>
      <c r="K12" s="87">
        <f>SUM(K5:K11)</f>
        <v>2721018</v>
      </c>
      <c r="L12" s="68"/>
    </row>
    <row r="13" spans="1:12" ht="15.75">
      <c r="A13" s="18"/>
    </row>
    <row r="14" spans="1:12" ht="15.75">
      <c r="A14" s="66"/>
      <c r="B14" s="43"/>
    </row>
    <row r="15" spans="1:12" ht="15.75">
      <c r="A15" s="66"/>
    </row>
    <row r="16" spans="1:12" ht="15.75">
      <c r="A16" s="97" t="s">
        <v>133</v>
      </c>
      <c r="B16" s="98"/>
      <c r="C16" s="98"/>
      <c r="D16" s="90"/>
      <c r="E16" s="90"/>
      <c r="F16" s="90"/>
      <c r="G16" s="90"/>
      <c r="H16" s="90"/>
    </row>
    <row r="17" spans="1:8">
      <c r="A17" s="89"/>
      <c r="B17" s="90"/>
      <c r="C17" s="90"/>
      <c r="D17" s="90"/>
      <c r="E17" s="90"/>
      <c r="F17" s="90"/>
      <c r="G17" s="90"/>
      <c r="H17" s="90"/>
    </row>
    <row r="19" spans="1:8">
      <c r="B19" t="s">
        <v>134</v>
      </c>
    </row>
    <row r="47" s="2" customFormat="1" ht="18" customHeight="1"/>
    <row r="48" s="3" customFormat="1" ht="15.75"/>
    <row r="54" spans="1:10" s="2" customFormat="1"/>
    <row r="55" spans="1:10" ht="25.5">
      <c r="A55" s="4"/>
      <c r="B55" s="5"/>
      <c r="C55" s="5"/>
      <c r="D55" s="5"/>
      <c r="E55" s="5"/>
      <c r="F55" s="5"/>
      <c r="G55" s="5"/>
      <c r="H55" s="5"/>
      <c r="I55" s="5"/>
      <c r="J55" s="5"/>
    </row>
    <row r="56" spans="1:10" ht="25.5">
      <c r="A56" s="5"/>
      <c r="B56" s="5"/>
      <c r="C56" s="5"/>
      <c r="D56" s="5"/>
      <c r="E56" s="5"/>
      <c r="F56" s="5"/>
      <c r="G56" s="5"/>
      <c r="H56" s="5"/>
      <c r="I56" s="5"/>
      <c r="J56" s="5"/>
    </row>
  </sheetData>
  <mergeCells count="7">
    <mergeCell ref="A12:B12"/>
    <mergeCell ref="A1:L1"/>
    <mergeCell ref="A2:L2"/>
    <mergeCell ref="A3:B3"/>
    <mergeCell ref="C3:F3"/>
    <mergeCell ref="G3:K3"/>
    <mergeCell ref="L3:L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L54"/>
  <sheetViews>
    <sheetView topLeftCell="A4" zoomScale="85" zoomScaleNormal="85" workbookViewId="0">
      <selection activeCell="G4" sqref="G4"/>
    </sheetView>
  </sheetViews>
  <sheetFormatPr defaultRowHeight="15"/>
  <cols>
    <col min="1" max="1" width="19.42578125" customWidth="1"/>
    <col min="2" max="2" width="26.7109375" customWidth="1"/>
    <col min="3" max="3" width="10.7109375" customWidth="1"/>
    <col min="4" max="4" width="10.140625" customWidth="1"/>
    <col min="5" max="5" width="10.7109375" customWidth="1"/>
    <col min="6" max="6" width="9.85546875" customWidth="1"/>
    <col min="7" max="7" width="13.140625" customWidth="1"/>
    <col min="8" max="10" width="11.42578125" customWidth="1"/>
    <col min="11" max="11" width="11.42578125" bestFit="1" customWidth="1"/>
    <col min="12" max="12" width="16.140625" bestFit="1" customWidth="1"/>
  </cols>
  <sheetData>
    <row r="1" spans="1:12" ht="15.75" thickBot="1">
      <c r="A1" s="173" t="s">
        <v>16</v>
      </c>
      <c r="B1" s="174"/>
      <c r="C1" s="174"/>
      <c r="D1" s="174"/>
      <c r="E1" s="174"/>
      <c r="F1" s="174"/>
      <c r="G1" s="174"/>
      <c r="H1" s="174"/>
      <c r="I1" s="175"/>
      <c r="J1" s="175"/>
      <c r="K1" s="175"/>
      <c r="L1" s="176"/>
    </row>
    <row r="2" spans="1:12" ht="15.75" thickBot="1">
      <c r="A2" s="177" t="s">
        <v>135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9"/>
    </row>
    <row r="3" spans="1:12" s="1" customFormat="1" ht="16.149999999999999" customHeight="1" thickBot="1">
      <c r="A3" s="182" t="s">
        <v>18</v>
      </c>
      <c r="B3" s="183"/>
      <c r="C3" s="184" t="s">
        <v>19</v>
      </c>
      <c r="D3" s="185"/>
      <c r="E3" s="185"/>
      <c r="F3" s="186"/>
      <c r="G3" s="183" t="s">
        <v>20</v>
      </c>
      <c r="H3" s="187"/>
      <c r="I3" s="187"/>
      <c r="J3" s="187"/>
      <c r="K3" s="187"/>
      <c r="L3" s="188" t="s">
        <v>21</v>
      </c>
    </row>
    <row r="4" spans="1:12" ht="54.75">
      <c r="A4" s="85" t="s">
        <v>22</v>
      </c>
      <c r="B4" s="70" t="s">
        <v>23</v>
      </c>
      <c r="C4" s="73" t="s">
        <v>24</v>
      </c>
      <c r="D4" s="74" t="s">
        <v>25</v>
      </c>
      <c r="E4" s="74" t="s">
        <v>26</v>
      </c>
      <c r="F4" s="75" t="s">
        <v>27</v>
      </c>
      <c r="G4" s="76" t="s">
        <v>28</v>
      </c>
      <c r="H4" s="76" t="s">
        <v>29</v>
      </c>
      <c r="I4" s="77" t="s">
        <v>30</v>
      </c>
      <c r="J4" s="77" t="s">
        <v>31</v>
      </c>
      <c r="K4" s="70" t="s">
        <v>32</v>
      </c>
      <c r="L4" s="189"/>
    </row>
    <row r="5" spans="1:12" ht="90">
      <c r="A5" s="91" t="s">
        <v>36</v>
      </c>
      <c r="B5" s="117" t="s">
        <v>136</v>
      </c>
      <c r="C5" s="116">
        <v>1</v>
      </c>
      <c r="D5" s="116">
        <v>0</v>
      </c>
      <c r="E5" s="116">
        <v>0</v>
      </c>
      <c r="F5" s="116">
        <f>(C5*'Labor Costs'!$F$9)+(D5*('Labor Costs'!$D$7))+(E5*'Labor Costs'!$F$10)</f>
        <v>94</v>
      </c>
      <c r="G5" s="115">
        <v>5</v>
      </c>
      <c r="H5" s="115">
        <v>1</v>
      </c>
      <c r="I5" s="115">
        <f t="shared" ref="I5:I6" si="0">G5*H5</f>
        <v>5</v>
      </c>
      <c r="J5" s="115">
        <f t="shared" ref="J5:J6" si="1">(C5+D5+E5)*I5</f>
        <v>5</v>
      </c>
      <c r="K5" s="118">
        <f t="shared" ref="K5:K6" si="2">F5*I5</f>
        <v>470</v>
      </c>
      <c r="L5" s="138" t="s">
        <v>38</v>
      </c>
    </row>
    <row r="6" spans="1:12" ht="105">
      <c r="A6" s="91" t="s">
        <v>36</v>
      </c>
      <c r="B6" s="117" t="s">
        <v>137</v>
      </c>
      <c r="C6" s="116">
        <v>1</v>
      </c>
      <c r="D6" s="116">
        <v>0</v>
      </c>
      <c r="E6" s="116">
        <v>0</v>
      </c>
      <c r="F6" s="116">
        <f>(C6*'Labor Costs'!$F$9)+(D6*('Labor Costs'!$D$7))+(E6*'Labor Costs'!$F$10)</f>
        <v>94</v>
      </c>
      <c r="G6" s="115">
        <v>5</v>
      </c>
      <c r="H6" s="115">
        <v>1</v>
      </c>
      <c r="I6" s="115">
        <f t="shared" si="0"/>
        <v>5</v>
      </c>
      <c r="J6" s="115">
        <f t="shared" si="1"/>
        <v>5</v>
      </c>
      <c r="K6" s="118">
        <f t="shared" si="2"/>
        <v>470</v>
      </c>
      <c r="L6" s="138" t="s">
        <v>38</v>
      </c>
    </row>
    <row r="7" spans="1:12" ht="27.75">
      <c r="A7" s="112" t="s">
        <v>138</v>
      </c>
      <c r="B7" s="113" t="s">
        <v>139</v>
      </c>
      <c r="C7" s="79">
        <v>0</v>
      </c>
      <c r="D7" s="39">
        <v>0.01</v>
      </c>
      <c r="E7" s="39">
        <v>0</v>
      </c>
      <c r="F7" s="114">
        <f>(C7*'Labor Costs'!$F$9)+(D7*('Labor Costs'!$D$7))+(E7*'Labor Costs'!$F$10)</f>
        <v>0.4</v>
      </c>
      <c r="G7" s="30">
        <v>168750</v>
      </c>
      <c r="H7" s="81">
        <v>52</v>
      </c>
      <c r="I7" s="81">
        <f>G7*H7</f>
        <v>8775000</v>
      </c>
      <c r="J7" s="82">
        <f>(C7+D7+E7)*I7</f>
        <v>87750</v>
      </c>
      <c r="K7" s="82">
        <f>F7*I7</f>
        <v>3510000</v>
      </c>
      <c r="L7" s="167" t="s">
        <v>56</v>
      </c>
    </row>
    <row r="8" spans="1:12" ht="29.25" customHeight="1">
      <c r="A8" s="27" t="s">
        <v>140</v>
      </c>
      <c r="B8" s="28" t="s">
        <v>141</v>
      </c>
      <c r="C8" s="38">
        <v>0</v>
      </c>
      <c r="D8" s="39">
        <v>0.01</v>
      </c>
      <c r="E8" s="39">
        <v>0</v>
      </c>
      <c r="F8" s="111">
        <f>(C8*'Labor Costs'!$F$9)+(D8*('Labor Costs'!$D$7))+(E8*'Labor Costs'!$F$10)</f>
        <v>0.4</v>
      </c>
      <c r="G8" s="30">
        <v>1680</v>
      </c>
      <c r="H8" s="31">
        <v>1</v>
      </c>
      <c r="I8" s="31">
        <f>G8*H8</f>
        <v>1680</v>
      </c>
      <c r="J8" s="32">
        <f>(C8+D8+E8)*I8</f>
        <v>16.8</v>
      </c>
      <c r="K8" s="32">
        <f>F8*I8</f>
        <v>672</v>
      </c>
      <c r="L8" s="167" t="s">
        <v>142</v>
      </c>
    </row>
    <row r="9" spans="1:12" ht="29.25" customHeight="1" thickBot="1">
      <c r="A9" s="34" t="s">
        <v>140</v>
      </c>
      <c r="B9" s="88" t="s">
        <v>143</v>
      </c>
      <c r="C9" s="38">
        <v>0</v>
      </c>
      <c r="D9" s="39">
        <v>0.01</v>
      </c>
      <c r="E9" s="39">
        <v>0</v>
      </c>
      <c r="F9" s="111">
        <f>(C9*'Labor Costs'!$F$9)+(D9*('Labor Costs'!$D$7))+(E9*'Labor Costs'!$F$10)</f>
        <v>0.4</v>
      </c>
      <c r="G9" s="30">
        <v>1680</v>
      </c>
      <c r="H9" s="31">
        <v>1</v>
      </c>
      <c r="I9" s="31">
        <f>G9*H9</f>
        <v>1680</v>
      </c>
      <c r="J9" s="32">
        <f>(C9+D9+E9)*I9</f>
        <v>16.8</v>
      </c>
      <c r="K9" s="32">
        <f>F9*I9</f>
        <v>672</v>
      </c>
      <c r="L9" s="167" t="s">
        <v>142</v>
      </c>
    </row>
    <row r="10" spans="1:12" ht="15.75" thickBot="1">
      <c r="A10" s="180" t="s">
        <v>12</v>
      </c>
      <c r="B10" s="181"/>
      <c r="C10" s="35"/>
      <c r="D10" s="36"/>
      <c r="E10" s="36"/>
      <c r="F10" s="36"/>
      <c r="G10" s="36">
        <f>SUM(G4:G9)</f>
        <v>172120</v>
      </c>
      <c r="H10" s="36"/>
      <c r="I10" s="36">
        <f>SUM(I4:I9)</f>
        <v>8778370</v>
      </c>
      <c r="J10" s="36">
        <f>SUM(J4:J9)</f>
        <v>87793.600000000006</v>
      </c>
      <c r="K10" s="119">
        <f>SUM(K4:K9)</f>
        <v>3512284</v>
      </c>
      <c r="L10" s="120"/>
    </row>
    <row r="11" spans="1:12" ht="15.75">
      <c r="A11" s="18"/>
    </row>
    <row r="12" spans="1:12" ht="15.75">
      <c r="A12" s="66"/>
      <c r="B12" s="67"/>
      <c r="C12" s="62"/>
      <c r="D12" s="62"/>
      <c r="E12" s="62"/>
      <c r="F12" s="62"/>
      <c r="G12" s="62"/>
      <c r="H12" s="62"/>
      <c r="I12" s="62"/>
    </row>
    <row r="13" spans="1:12" ht="15.75">
      <c r="A13" s="66" t="s">
        <v>144</v>
      </c>
      <c r="B13" s="62"/>
      <c r="C13" s="62"/>
      <c r="D13" s="62"/>
      <c r="E13" s="62"/>
      <c r="F13" s="62"/>
      <c r="G13" s="62"/>
      <c r="H13" s="62"/>
      <c r="I13" s="62"/>
    </row>
    <row r="14" spans="1:12" ht="15.75">
      <c r="A14" s="66"/>
      <c r="B14" s="62"/>
      <c r="C14" s="62"/>
      <c r="D14" s="62"/>
      <c r="E14" s="62"/>
      <c r="F14" s="62"/>
      <c r="G14" s="62"/>
      <c r="H14" s="62"/>
      <c r="I14" s="62"/>
    </row>
    <row r="15" spans="1:12" ht="15.75">
      <c r="A15" s="66"/>
      <c r="B15" s="62"/>
      <c r="C15" s="62"/>
      <c r="D15" s="62"/>
      <c r="E15" s="62"/>
      <c r="F15" s="62"/>
      <c r="G15" s="62"/>
      <c r="H15" s="62"/>
      <c r="I15" s="62"/>
    </row>
    <row r="16" spans="1:12">
      <c r="A16" s="62"/>
      <c r="B16" s="62"/>
      <c r="C16" s="62"/>
      <c r="D16" s="62"/>
      <c r="E16" s="62"/>
      <c r="F16" s="62"/>
      <c r="G16" s="62"/>
      <c r="H16" s="62"/>
      <c r="I16" s="62"/>
    </row>
    <row r="17" spans="1:9">
      <c r="A17" s="62"/>
      <c r="B17" s="62"/>
      <c r="C17" s="62"/>
      <c r="D17" s="62"/>
      <c r="E17" s="62"/>
      <c r="F17" s="62"/>
      <c r="G17" s="62"/>
      <c r="H17" s="62"/>
      <c r="I17" s="62"/>
    </row>
    <row r="18" spans="1:9">
      <c r="A18" s="62"/>
      <c r="B18" s="62"/>
      <c r="C18" s="62"/>
      <c r="D18" s="62"/>
      <c r="E18" s="62"/>
      <c r="F18" s="62"/>
      <c r="G18" s="62"/>
      <c r="H18" s="62"/>
      <c r="I18" s="62"/>
    </row>
    <row r="19" spans="1:9">
      <c r="A19" s="62"/>
      <c r="B19" s="62"/>
      <c r="C19" s="62"/>
      <c r="D19" s="62"/>
      <c r="E19" s="62"/>
      <c r="F19" s="62"/>
      <c r="G19" s="62"/>
      <c r="H19" s="62"/>
      <c r="I19" s="62"/>
    </row>
    <row r="20" spans="1:9">
      <c r="A20" s="62"/>
      <c r="B20" s="62"/>
      <c r="C20" s="62"/>
      <c r="D20" s="62"/>
      <c r="E20" s="62"/>
      <c r="F20" s="62"/>
      <c r="G20" s="62"/>
      <c r="H20" s="62"/>
      <c r="I20" s="62"/>
    </row>
    <row r="45" s="2" customFormat="1" ht="18" customHeight="1"/>
    <row r="46" s="3" customFormat="1" ht="15.75"/>
    <row r="52" spans="1:10" s="2" customFormat="1"/>
    <row r="53" spans="1:10" ht="25.5">
      <c r="A53" s="4"/>
      <c r="B53" s="5"/>
      <c r="C53" s="5"/>
      <c r="D53" s="5"/>
      <c r="E53" s="5"/>
      <c r="F53" s="5"/>
      <c r="G53" s="5"/>
      <c r="H53" s="5"/>
      <c r="I53" s="5"/>
      <c r="J53" s="5"/>
    </row>
    <row r="54" spans="1:10" ht="25.5">
      <c r="A54" s="5"/>
      <c r="B54" s="5"/>
      <c r="C54" s="5"/>
      <c r="D54" s="5"/>
      <c r="E54" s="5"/>
      <c r="F54" s="5"/>
      <c r="G54" s="5"/>
      <c r="H54" s="5"/>
      <c r="I54" s="5"/>
      <c r="J54" s="5"/>
    </row>
  </sheetData>
  <mergeCells count="7">
    <mergeCell ref="A10:B10"/>
    <mergeCell ref="A1:L1"/>
    <mergeCell ref="A2:L2"/>
    <mergeCell ref="A3:B3"/>
    <mergeCell ref="C3:F3"/>
    <mergeCell ref="G3:K3"/>
    <mergeCell ref="L3:L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L53"/>
  <sheetViews>
    <sheetView zoomScale="85" zoomScaleNormal="85" workbookViewId="0">
      <selection activeCell="O5" sqref="O5"/>
    </sheetView>
  </sheetViews>
  <sheetFormatPr defaultRowHeight="15"/>
  <cols>
    <col min="1" max="1" width="19.42578125" customWidth="1"/>
    <col min="2" max="2" width="26.7109375" customWidth="1"/>
    <col min="3" max="3" width="10.7109375" customWidth="1"/>
    <col min="4" max="4" width="10.140625" customWidth="1"/>
    <col min="5" max="5" width="10.7109375" customWidth="1"/>
    <col min="6" max="6" width="9.85546875" customWidth="1"/>
    <col min="7" max="7" width="13.140625" customWidth="1"/>
    <col min="8" max="10" width="11.42578125" customWidth="1"/>
    <col min="11" max="11" width="11.42578125" bestFit="1" customWidth="1"/>
    <col min="12" max="12" width="10.28515625" customWidth="1"/>
  </cols>
  <sheetData>
    <row r="1" spans="1:12">
      <c r="A1" s="197" t="s">
        <v>16</v>
      </c>
      <c r="B1" s="198"/>
      <c r="C1" s="198"/>
      <c r="D1" s="198"/>
      <c r="E1" s="198"/>
      <c r="F1" s="198"/>
      <c r="G1" s="198"/>
      <c r="H1" s="198"/>
      <c r="I1" s="199"/>
      <c r="J1" s="199"/>
      <c r="K1" s="199"/>
      <c r="L1" s="200"/>
    </row>
    <row r="2" spans="1:12">
      <c r="A2" s="201" t="s">
        <v>145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2" s="1" customFormat="1" ht="16.149999999999999" customHeight="1">
      <c r="A3" s="203" t="s">
        <v>18</v>
      </c>
      <c r="B3" s="203"/>
      <c r="C3" s="204" t="s">
        <v>19</v>
      </c>
      <c r="D3" s="205"/>
      <c r="E3" s="205"/>
      <c r="F3" s="205"/>
      <c r="G3" s="203" t="s">
        <v>20</v>
      </c>
      <c r="H3" s="206"/>
      <c r="I3" s="206"/>
      <c r="J3" s="206"/>
      <c r="K3" s="206"/>
      <c r="L3" s="188" t="s">
        <v>21</v>
      </c>
    </row>
    <row r="4" spans="1:12" ht="54.75">
      <c r="A4" s="152" t="s">
        <v>22</v>
      </c>
      <c r="B4" s="153" t="s">
        <v>23</v>
      </c>
      <c r="C4" s="154" t="s">
        <v>24</v>
      </c>
      <c r="D4" s="154" t="s">
        <v>25</v>
      </c>
      <c r="E4" s="154" t="s">
        <v>26</v>
      </c>
      <c r="F4" s="154" t="s">
        <v>27</v>
      </c>
      <c r="G4" s="153" t="s">
        <v>28</v>
      </c>
      <c r="H4" s="153" t="s">
        <v>29</v>
      </c>
      <c r="I4" s="153" t="s">
        <v>30</v>
      </c>
      <c r="J4" s="153" t="s">
        <v>31</v>
      </c>
      <c r="K4" s="153" t="s">
        <v>32</v>
      </c>
      <c r="L4" s="189"/>
    </row>
    <row r="5" spans="1:12" ht="41.25">
      <c r="A5" s="155" t="s">
        <v>36</v>
      </c>
      <c r="B5" s="155" t="s">
        <v>146</v>
      </c>
      <c r="C5" s="40">
        <v>1</v>
      </c>
      <c r="D5" s="40">
        <v>0</v>
      </c>
      <c r="E5" s="40">
        <v>0</v>
      </c>
      <c r="F5" s="156">
        <f>(C5*'Labor Costs'!$F$9)+(D5*('Labor Costs'!$D$7))+(E5*'Labor Costs'!$F$10)</f>
        <v>94</v>
      </c>
      <c r="G5" s="31">
        <v>151</v>
      </c>
      <c r="H5" s="31">
        <v>1</v>
      </c>
      <c r="I5" s="31">
        <f>G5*H5</f>
        <v>151</v>
      </c>
      <c r="J5" s="31">
        <f>(C5+D5+E5)*I5</f>
        <v>151</v>
      </c>
      <c r="K5" s="31">
        <f>F5*I5</f>
        <v>14194</v>
      </c>
      <c r="L5" s="151" t="s">
        <v>107</v>
      </c>
    </row>
    <row r="6" spans="1:12" ht="41.25">
      <c r="A6" s="155" t="s">
        <v>36</v>
      </c>
      <c r="B6" s="155" t="s">
        <v>39</v>
      </c>
      <c r="C6" s="40">
        <v>1</v>
      </c>
      <c r="D6" s="40">
        <v>0</v>
      </c>
      <c r="E6" s="40">
        <v>0</v>
      </c>
      <c r="F6" s="156">
        <f>(C6*'Labor Costs'!$F$9)+(D6*('Labor Costs'!$D$7))+(E6*'Labor Costs'!$F$10)</f>
        <v>94</v>
      </c>
      <c r="G6" s="31">
        <v>151</v>
      </c>
      <c r="H6" s="31">
        <v>1</v>
      </c>
      <c r="I6" s="31">
        <f t="shared" ref="I6" si="0">G6*H6</f>
        <v>151</v>
      </c>
      <c r="J6" s="31">
        <f t="shared" ref="J6" si="1">(C6+D6+E6)*I6</f>
        <v>151</v>
      </c>
      <c r="K6" s="31">
        <f t="shared" ref="K6" si="2">F6*I6</f>
        <v>14194</v>
      </c>
      <c r="L6" s="137" t="s">
        <v>107</v>
      </c>
    </row>
    <row r="7" spans="1:12" ht="24">
      <c r="A7" s="139" t="s">
        <v>70</v>
      </c>
      <c r="B7" s="140" t="s">
        <v>147</v>
      </c>
      <c r="C7" s="108">
        <v>1</v>
      </c>
      <c r="D7" s="108">
        <v>0</v>
      </c>
      <c r="E7" s="108">
        <v>0</v>
      </c>
      <c r="F7" s="83">
        <f>(C7*'Labor Costs'!$F$9)+(D7*('Labor Costs'!$D$7))+(E7*'Labor Costs'!$F$10)</f>
        <v>94</v>
      </c>
      <c r="G7" s="84">
        <v>1</v>
      </c>
      <c r="H7" s="84">
        <v>4</v>
      </c>
      <c r="I7" s="168">
        <f t="shared" ref="I7" si="3">G7*H7</f>
        <v>4</v>
      </c>
      <c r="J7" s="84">
        <f t="shared" ref="J7" si="4">(C7+D7+E7)*I7</f>
        <v>4</v>
      </c>
      <c r="K7" s="84">
        <f t="shared" ref="K7" si="5">F7*I7</f>
        <v>376</v>
      </c>
      <c r="L7" s="137" t="s">
        <v>148</v>
      </c>
    </row>
    <row r="8" spans="1:12" ht="29.25" customHeight="1">
      <c r="A8" s="91" t="s">
        <v>70</v>
      </c>
      <c r="B8" s="91" t="s">
        <v>149</v>
      </c>
      <c r="C8" s="93">
        <v>1</v>
      </c>
      <c r="D8" s="93">
        <v>0</v>
      </c>
      <c r="E8" s="93">
        <v>0</v>
      </c>
      <c r="F8" s="141">
        <f>(C8*'Labor Costs'!$F$9)+(D8*('Labor Costs'!$D$7))+(E8*'Labor Costs'!$F$10)</f>
        <v>94</v>
      </c>
      <c r="G8" s="141">
        <v>1</v>
      </c>
      <c r="H8" s="141">
        <v>1</v>
      </c>
      <c r="I8" s="141">
        <f t="shared" ref="I8" si="6">G8*H8</f>
        <v>1</v>
      </c>
      <c r="J8" s="141">
        <f t="shared" ref="J8" si="7">(C8+D8+E8)*I8</f>
        <v>1</v>
      </c>
      <c r="K8" s="141">
        <f t="shared" ref="K8" si="8">F8*I8</f>
        <v>94</v>
      </c>
      <c r="L8" s="149" t="s">
        <v>150</v>
      </c>
    </row>
    <row r="9" spans="1:12">
      <c r="A9" s="195" t="s">
        <v>12</v>
      </c>
      <c r="B9" s="196"/>
      <c r="C9" s="157"/>
      <c r="D9" s="158"/>
      <c r="E9" s="158"/>
      <c r="F9" s="158"/>
      <c r="G9" s="158">
        <f>SUM(G5:G7)</f>
        <v>303</v>
      </c>
      <c r="H9" s="158"/>
      <c r="I9" s="158">
        <f>SUM(I5:I7)</f>
        <v>306</v>
      </c>
      <c r="J9" s="158">
        <f>SUM(J5:J7)</f>
        <v>306</v>
      </c>
      <c r="K9" s="158">
        <f>SUM(K5:K7)</f>
        <v>28764</v>
      </c>
      <c r="L9" s="159"/>
    </row>
    <row r="10" spans="1:12" ht="15.75">
      <c r="A10" s="66"/>
      <c r="B10" s="62"/>
      <c r="C10" s="62"/>
      <c r="D10" s="62"/>
      <c r="E10" s="62"/>
      <c r="F10" s="62"/>
      <c r="G10" s="62"/>
      <c r="H10" s="62"/>
      <c r="I10" s="62"/>
      <c r="J10" s="62"/>
    </row>
    <row r="11" spans="1:12" ht="15.75">
      <c r="A11" s="66"/>
      <c r="B11" s="67"/>
      <c r="C11" s="62"/>
      <c r="D11" s="62"/>
      <c r="E11" s="62"/>
      <c r="F11" s="62"/>
      <c r="G11" s="62"/>
      <c r="H11" s="62"/>
      <c r="I11" s="62"/>
      <c r="J11" s="62"/>
    </row>
    <row r="12" spans="1:12" ht="15.75">
      <c r="A12" s="66" t="s">
        <v>151</v>
      </c>
      <c r="B12" s="62"/>
      <c r="C12" s="62"/>
      <c r="D12" s="62"/>
      <c r="E12" s="62"/>
      <c r="F12" s="62"/>
      <c r="G12" s="62"/>
      <c r="H12" s="62"/>
      <c r="I12" s="62"/>
      <c r="J12" s="62"/>
    </row>
    <row r="13" spans="1:12" ht="15.75">
      <c r="A13" s="66" t="s">
        <v>152</v>
      </c>
      <c r="B13" s="62"/>
      <c r="C13" s="62"/>
      <c r="D13" s="62"/>
      <c r="E13" s="62"/>
      <c r="F13" s="62"/>
      <c r="G13" s="62"/>
      <c r="H13" s="62"/>
      <c r="I13" s="62"/>
      <c r="J13" s="62"/>
    </row>
    <row r="14" spans="1:12" ht="15.75">
      <c r="A14" s="66" t="s">
        <v>153</v>
      </c>
      <c r="B14" s="62"/>
      <c r="C14" s="62"/>
      <c r="D14" s="62"/>
      <c r="E14" s="62"/>
      <c r="F14" s="62"/>
      <c r="G14" s="62"/>
      <c r="H14" s="62"/>
      <c r="I14" s="62"/>
      <c r="J14" s="62"/>
    </row>
    <row r="15" spans="1:12">
      <c r="A15" s="62"/>
      <c r="B15" s="62"/>
      <c r="C15" s="62"/>
      <c r="D15" s="62"/>
      <c r="E15" s="62"/>
      <c r="F15" s="62"/>
      <c r="G15" s="62"/>
      <c r="H15" s="62"/>
      <c r="I15" s="62"/>
      <c r="J15" s="62"/>
    </row>
    <row r="16" spans="1:12">
      <c r="A16" s="62"/>
      <c r="B16" s="62"/>
      <c r="C16" s="62"/>
      <c r="D16" s="62"/>
      <c r="E16" s="62"/>
      <c r="F16" s="62"/>
      <c r="G16" s="62"/>
      <c r="H16" s="62"/>
      <c r="I16" s="62"/>
      <c r="J16" s="62"/>
    </row>
    <row r="17" spans="1:11">
      <c r="A17" s="62"/>
      <c r="B17" s="62"/>
      <c r="C17" s="62"/>
      <c r="D17" s="62"/>
      <c r="E17" s="62"/>
      <c r="F17" s="62"/>
      <c r="G17" s="62"/>
      <c r="H17" s="62"/>
      <c r="I17" s="62"/>
      <c r="J17" s="62"/>
    </row>
    <row r="18" spans="1:11">
      <c r="A18" s="62"/>
      <c r="B18" s="62"/>
      <c r="C18" s="62"/>
      <c r="D18" s="62"/>
      <c r="E18" s="62"/>
      <c r="F18" s="62"/>
      <c r="G18" s="62"/>
      <c r="H18" s="62"/>
      <c r="I18" s="62"/>
      <c r="J18" s="62"/>
    </row>
    <row r="19" spans="1:11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169"/>
    </row>
    <row r="41" spans="1:11" s="2" customFormat="1" ht="18" customHeight="1">
      <c r="A41"/>
      <c r="B41"/>
      <c r="C41"/>
      <c r="D41"/>
      <c r="E41"/>
      <c r="F41"/>
      <c r="G41"/>
      <c r="H41"/>
      <c r="I41"/>
      <c r="J41"/>
      <c r="K41"/>
    </row>
    <row r="42" spans="1:11" s="3" customFormat="1" ht="15.75">
      <c r="A42"/>
      <c r="B42"/>
      <c r="C42"/>
      <c r="D42"/>
      <c r="E42"/>
      <c r="F42"/>
      <c r="G42"/>
      <c r="H42"/>
      <c r="I42"/>
      <c r="J42"/>
      <c r="K42"/>
    </row>
    <row r="44" spans="1:1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5.7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8" spans="1:11" s="2" customFormat="1">
      <c r="A48"/>
      <c r="B48"/>
      <c r="C48"/>
      <c r="D48"/>
      <c r="E48"/>
      <c r="F48"/>
      <c r="G48"/>
      <c r="H48"/>
      <c r="I48"/>
      <c r="J48"/>
      <c r="K48"/>
    </row>
    <row r="51" spans="1:1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25.5">
      <c r="A52" s="4"/>
      <c r="B52" s="5"/>
      <c r="C52" s="5"/>
      <c r="D52" s="5"/>
      <c r="E52" s="5"/>
      <c r="F52" s="5"/>
      <c r="G52" s="5"/>
      <c r="H52" s="5"/>
      <c r="I52" s="5"/>
      <c r="J52" s="5"/>
    </row>
    <row r="53" spans="1:11" ht="25.5">
      <c r="A53" s="5"/>
      <c r="B53" s="5"/>
      <c r="C53" s="5"/>
      <c r="D53" s="5"/>
      <c r="E53" s="5"/>
      <c r="F53" s="5"/>
      <c r="G53" s="5"/>
      <c r="H53" s="5"/>
      <c r="I53" s="5"/>
      <c r="J53" s="5"/>
    </row>
  </sheetData>
  <mergeCells count="7">
    <mergeCell ref="A9:B9"/>
    <mergeCell ref="A1:L1"/>
    <mergeCell ref="A2:L2"/>
    <mergeCell ref="A3:B3"/>
    <mergeCell ref="C3:F3"/>
    <mergeCell ref="G3:K3"/>
    <mergeCell ref="L3:L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H17"/>
  <sheetViews>
    <sheetView workbookViewId="0">
      <selection activeCell="D21" sqref="D21"/>
    </sheetView>
  </sheetViews>
  <sheetFormatPr defaultRowHeight="15"/>
  <cols>
    <col min="1" max="1" width="11.28515625" customWidth="1"/>
    <col min="2" max="2" width="21.42578125" bestFit="1" customWidth="1"/>
    <col min="3" max="4" width="11.85546875" customWidth="1"/>
    <col min="5" max="5" width="10.42578125" customWidth="1"/>
    <col min="6" max="6" width="11.85546875" customWidth="1"/>
  </cols>
  <sheetData>
    <row r="2" spans="2:8" ht="15.75" thickBot="1"/>
    <row r="3" spans="2:8" ht="19.5" thickBot="1">
      <c r="B3" s="207" t="s">
        <v>154</v>
      </c>
      <c r="C3" s="208"/>
      <c r="D3" s="208"/>
      <c r="E3" s="208"/>
      <c r="F3" s="209"/>
    </row>
    <row r="4" spans="2:8" ht="47.25">
      <c r="B4" s="6" t="s">
        <v>155</v>
      </c>
      <c r="C4" s="7" t="s">
        <v>156</v>
      </c>
      <c r="D4" s="7" t="s">
        <v>157</v>
      </c>
      <c r="E4" s="8" t="s">
        <v>158</v>
      </c>
      <c r="F4" s="9" t="s">
        <v>159</v>
      </c>
    </row>
    <row r="5" spans="2:8">
      <c r="B5" s="10" t="s">
        <v>160</v>
      </c>
      <c r="C5" s="11">
        <v>57.2</v>
      </c>
      <c r="D5" s="11">
        <f>ROUNDUP(C5*2,0)</f>
        <v>115</v>
      </c>
      <c r="E5" s="11">
        <v>0.05</v>
      </c>
      <c r="F5" s="12">
        <f>D5*E5</f>
        <v>5.75</v>
      </c>
    </row>
    <row r="6" spans="2:8">
      <c r="B6" s="10" t="s">
        <v>161</v>
      </c>
      <c r="C6" s="11">
        <v>52.99</v>
      </c>
      <c r="D6" s="11">
        <f t="shared" ref="D6:D8" si="0">ROUNDUP(C6*2,0)</f>
        <v>106</v>
      </c>
      <c r="E6" s="11">
        <v>0.7</v>
      </c>
      <c r="F6" s="12">
        <f t="shared" ref="F6:F8" si="1">D6*E6</f>
        <v>74.199999999999989</v>
      </c>
    </row>
    <row r="7" spans="2:8">
      <c r="B7" s="10" t="s">
        <v>162</v>
      </c>
      <c r="C7" s="11">
        <v>19.670000000000002</v>
      </c>
      <c r="D7" s="11">
        <f t="shared" si="0"/>
        <v>40</v>
      </c>
      <c r="E7" s="11">
        <v>0.2</v>
      </c>
      <c r="F7" s="12">
        <f t="shared" si="1"/>
        <v>8</v>
      </c>
    </row>
    <row r="8" spans="2:8" ht="15.75" thickBot="1">
      <c r="B8" s="13" t="s">
        <v>163</v>
      </c>
      <c r="C8" s="14">
        <v>57.25</v>
      </c>
      <c r="D8" s="11">
        <f t="shared" si="0"/>
        <v>115</v>
      </c>
      <c r="E8" s="14">
        <v>0.05</v>
      </c>
      <c r="F8" s="15">
        <f t="shared" si="1"/>
        <v>5.75</v>
      </c>
    </row>
    <row r="9" spans="2:8">
      <c r="B9" s="210" t="s">
        <v>164</v>
      </c>
      <c r="C9" s="211"/>
      <c r="D9" s="211"/>
      <c r="E9" s="212"/>
      <c r="F9" s="16">
        <f>ROUNDUP(SUM(F5:F8),0)</f>
        <v>94</v>
      </c>
    </row>
    <row r="10" spans="2:8" ht="18" thickBot="1">
      <c r="B10" s="213" t="s">
        <v>165</v>
      </c>
      <c r="C10" s="214"/>
      <c r="D10" s="214"/>
      <c r="E10" s="215"/>
      <c r="F10" s="17">
        <f>F9*2</f>
        <v>188</v>
      </c>
    </row>
    <row r="11" spans="2:8">
      <c r="B11" s="216" t="s">
        <v>166</v>
      </c>
      <c r="C11" s="216"/>
      <c r="D11" s="216"/>
      <c r="E11" s="216"/>
      <c r="F11" s="217"/>
      <c r="G11" s="217"/>
      <c r="H11" s="217"/>
    </row>
    <row r="12" spans="2:8">
      <c r="B12" s="217"/>
      <c r="C12" s="217"/>
      <c r="D12" s="217"/>
      <c r="E12" s="217"/>
      <c r="F12" s="217"/>
      <c r="G12" s="217"/>
      <c r="H12" s="217"/>
    </row>
    <row r="13" spans="2:8">
      <c r="B13" s="216" t="s">
        <v>167</v>
      </c>
      <c r="C13" s="216"/>
      <c r="D13" s="216"/>
      <c r="E13" s="216"/>
      <c r="F13" s="217"/>
      <c r="G13" s="217"/>
      <c r="H13" s="217"/>
    </row>
    <row r="14" spans="2:8">
      <c r="B14" s="217"/>
      <c r="C14" s="217"/>
      <c r="D14" s="217"/>
      <c r="E14" s="217"/>
      <c r="F14" s="217"/>
      <c r="G14" s="217"/>
      <c r="H14" s="217"/>
    </row>
    <row r="16" spans="2:8">
      <c r="B16" t="s">
        <v>168</v>
      </c>
    </row>
    <row r="17" spans="2:2">
      <c r="B17" t="s">
        <v>169</v>
      </c>
    </row>
  </sheetData>
  <mergeCells count="5">
    <mergeCell ref="B3:F3"/>
    <mergeCell ref="B9:E9"/>
    <mergeCell ref="B10:E10"/>
    <mergeCell ref="B11:H12"/>
    <mergeCell ref="B13:H1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29f62856-1543-49d4-a736-4569d363f533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A2C30431D4EC4897D285529CBEF9BD" ma:contentTypeVersion="37" ma:contentTypeDescription="Create a new document." ma:contentTypeScope="" ma:versionID="11c32ffac9bd92357a17b0cb52d6f7e1">
  <xsd:schema xmlns:xsd="http://www.w3.org/2001/XMLSchema" xmlns:xs="http://www.w3.org/2001/XMLSchema" xmlns:p="http://schemas.microsoft.com/office/2006/metadata/properties" xmlns:ns1="http://schemas.microsoft.com/sharepoint/v3" xmlns:ns3="4ffa91fb-a0ff-4ac5-b2db-65c790d184a4" xmlns:ns4="http://schemas.microsoft.com/sharepoint.v3" xmlns:ns5="http://schemas.microsoft.com/sharepoint/v3/fields" xmlns:ns6="c1b83ad4-d79b-4b71-ba4b-25d47299884d" xmlns:ns7="02c7e5c4-f095-412f-ba62-3d5024b668be" targetNamespace="http://schemas.microsoft.com/office/2006/metadata/properties" ma:root="true" ma:fieldsID="f984157ed364f3195de9f1cd65246853" ns1:_="" ns3:_="" ns4:_="" ns5:_="" ns6:_="" ns7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c1b83ad4-d79b-4b71-ba4b-25d47299884d"/>
    <xsd:import namespace="02c7e5c4-f095-412f-ba62-3d5024b668be"/>
    <xsd:element name="properties">
      <xsd:complexType>
        <xsd:sequence>
          <xsd:element name="documentManagement">
            <xsd:complexType>
              <xsd:all>
                <xsd:element ref="ns3:Document_x0020_Creation_x0020_Date" minOccurs="0"/>
                <xsd:element ref="ns3:Creator" minOccurs="0"/>
                <xsd:element ref="ns3:EPA_x0020_Office" minOccurs="0"/>
                <xsd:element ref="ns3:Record" minOccurs="0"/>
                <xsd:element ref="ns4:CategoryDescription" minOccurs="0"/>
                <xsd:element ref="ns3:Identifier" minOccurs="0"/>
                <xsd:element ref="ns3:EPA_x0020_Contributor" minOccurs="0"/>
                <xsd:element ref="ns3:External_x0020_Contributor" minOccurs="0"/>
                <xsd:element ref="ns5:_Coverage" minOccurs="0"/>
                <xsd:element ref="ns3:EPA_x0020_Related_x0020_Documents" minOccurs="0"/>
                <xsd:element ref="ns5:_Source" minOccurs="0"/>
                <xsd:element ref="ns3:Rights" minOccurs="0"/>
                <xsd:element ref="ns1:Language" minOccurs="0"/>
                <xsd:element ref="ns3:j747ac98061d40f0aa7bd47e1db5675d" minOccurs="0"/>
                <xsd:element ref="ns3:TaxKeywordTaxHTField" minOccurs="0"/>
                <xsd:element ref="ns3:TaxCatchAllLabel" minOccurs="0"/>
                <xsd:element ref="ns3:TaxCatchAll" minOccurs="0"/>
                <xsd:element ref="ns6:SharedWithUsers" minOccurs="0"/>
                <xsd:element ref="ns6:SharedWithDetails" minOccurs="0"/>
                <xsd:element ref="ns6:SharingHintHash" minOccurs="0"/>
                <xsd:element ref="ns7:MediaServiceMetadata" minOccurs="0"/>
                <xsd:element ref="ns7:MediaServiceFastMetadata" minOccurs="0"/>
                <xsd:element ref="ns6:Records_x0020_Status" minOccurs="0"/>
                <xsd:element ref="ns6:Records_x0020_Date" minOccurs="0"/>
                <xsd:element ref="ns7:MediaServiceAutoKeyPoints" minOccurs="0"/>
                <xsd:element ref="ns7:MediaServiceKeyPoints" minOccurs="0"/>
                <xsd:element ref="ns7:MediaServiceAutoTags" minOccurs="0"/>
                <xsd:element ref="ns7:MediaServiceGenerationTime" minOccurs="0"/>
                <xsd:element ref="ns7:MediaServiceEventHashCode" minOccurs="0"/>
                <xsd:element ref="ns7:MediaServiceDateTaken" minOccurs="0"/>
                <xsd:element ref="ns7:MediaServiceOCR" minOccurs="0"/>
                <xsd:element ref="ns7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c86d4b29-d9f0-4668-be32-aa40dbbc3297}" ma:internalName="TaxCatchAllLabel" ma:readOnly="true" ma:showField="CatchAllDataLabel" ma:web="c1b83ad4-d79b-4b71-ba4b-25d4729988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c86d4b29-d9f0-4668-be32-aa40dbbc3297}" ma:internalName="TaxCatchAll" ma:showField="CatchAllData" ma:web="c1b83ad4-d79b-4b71-ba4b-25d4729988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b83ad4-d79b-4b71-ba4b-25d47299884d" elementFormDefault="qualified">
    <xsd:import namespace="http://schemas.microsoft.com/office/2006/documentManagement/types"/>
    <xsd:import namespace="http://schemas.microsoft.com/office/infopath/2007/PartnerControls"/>
    <xsd:element name="SharedWithUsers" ma:index="2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30" nillable="true" ma:displayName="Sharing Hint Hash" ma:description="" ma:hidden="true" ma:internalName="SharingHintHash" ma:readOnly="true">
      <xsd:simpleType>
        <xsd:restriction base="dms:Text"/>
      </xsd:simpleType>
    </xsd:element>
    <xsd:element name="Records_x0020_Status" ma:index="33" nillable="true" ma:displayName="Records Status" ma:default="Pending" ma:internalName="Records_x0020_Status">
      <xsd:simpleType>
        <xsd:restriction base="dms:Text"/>
      </xsd:simpleType>
    </xsd:element>
    <xsd:element name="Records_x0020_Date" ma:index="34" nillable="true" ma:displayName="Records Date" ma:hidden="true" ma:internalName="Records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c7e5c4-f095-412f-ba62-3d5024b668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37" nillable="true" ma:displayName="Tags" ma:internalName="MediaServiceAutoTags" ma:readOnly="true">
      <xsd:simpleType>
        <xsd:restriction base="dms:Text"/>
      </xsd:simpleType>
    </xsd:element>
    <xsd:element name="MediaServiceGenerationTime" ma:index="3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4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4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42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ights xmlns="4ffa91fb-a0ff-4ac5-b2db-65c790d184a4" xsi:nil="true"/>
    <Document_x0020_Creation_x0020_Date xmlns="4ffa91fb-a0ff-4ac5-b2db-65c790d184a4">2017-12-13T05:00:00+00:00</Document_x0020_Creation_x0020_Date>
    <EPA_x0020_Office xmlns="4ffa91fb-a0ff-4ac5-b2db-65c790d184a4">OAR-OTAQ-CD-FCCI</EPA_x0020_Office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>Pastorkovich, Anne-Marie</DisplayName>
        <AccountId>3809</AccountId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/>
    <SharedWithUsers xmlns="c1b83ad4-d79b-4b71-ba4b-25d47299884d">
      <UserInfo>
        <DisplayName>Larson, Ben</DisplayName>
        <AccountId>3545</AccountId>
        <AccountType/>
      </UserInfo>
      <UserInfo>
        <DisplayName>Weihrauch, John</DisplayName>
        <AccountId>3546</AccountId>
        <AccountType/>
      </UserInfo>
      <UserInfo>
        <DisplayName>Anderson, Robert</DisplayName>
        <AccountId>1364</AccountId>
        <AccountType/>
      </UserInfo>
    </SharedWithUsers>
    <Records_x0020_Date xmlns="c1b83ad4-d79b-4b71-ba4b-25d47299884d" xsi:nil="true"/>
    <Records_x0020_Status xmlns="c1b83ad4-d79b-4b71-ba4b-25d47299884d">Pending</Records_x0020_Status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78D618-0F1F-4911-AE5E-0063B96CA444}"/>
</file>

<file path=customXml/itemProps2.xml><?xml version="1.0" encoding="utf-8"?>
<ds:datastoreItem xmlns:ds="http://schemas.openxmlformats.org/officeDocument/2006/customXml" ds:itemID="{FDA389C9-463D-4D94-8E3F-097059971E3A}"/>
</file>

<file path=customXml/itemProps3.xml><?xml version="1.0" encoding="utf-8"?>
<ds:datastoreItem xmlns:ds="http://schemas.openxmlformats.org/officeDocument/2006/customXml" ds:itemID="{AE8C684E-33EB-4DF3-87FA-0EBC7F2E0537}"/>
</file>

<file path=customXml/itemProps4.xml><?xml version="1.0" encoding="utf-8"?>
<ds:datastoreItem xmlns:ds="http://schemas.openxmlformats.org/officeDocument/2006/customXml" ds:itemID="{7CAD7704-BFC6-4232-83E3-A6A598D084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A STREAMLINING ICR Tables I Through VII </dc:title>
  <dc:subject/>
  <dc:creator>Robert Anderson</dc:creator>
  <cp:keywords/>
  <dc:description/>
  <cp:lastModifiedBy/>
  <cp:revision/>
  <dcterms:created xsi:type="dcterms:W3CDTF">2016-04-05T14:34:29Z</dcterms:created>
  <dcterms:modified xsi:type="dcterms:W3CDTF">2020-04-01T18:51:29Z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0x01010032A2C30431D4EC4897D285529CBEF9BD</vt:lpwstr>
  </property>
  <property fmtid="{D5CDD505-2E9C-101B-9397-08002B2CF9AE}" pid="3" name="TaxKeyword">
    <vt:lpwstr/>
  </property>
  <property fmtid="{D5CDD505-2E9C-101B-9397-08002B2CF9AE}" pid="4" name="Document Type">
    <vt:lpwstr/>
  </property>
  <property fmtid="{D5CDD505-2E9C-101B-9397-08002B2CF9AE}" pid="5" name="EPA Subject">
    <vt:lpwstr/>
  </property>
</Properties>
</file>