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_Trade Programs\_Import Policies\05 Sugar Dairy TAA Restricted\Sugar\Paper Work Reduction Act Sugar\CQEs\FY 2020 to Connie\Technical Stuff\Final Draft\"/>
    </mc:Choice>
  </mc:AlternateContent>
  <xr:revisionPtr revIDLastSave="0" documentId="13_ncr:1_{4CE1E2A2-68F3-4C5B-AEBE-83CE23CAEB6B}" xr6:coauthVersionLast="44" xr6:coauthVersionMax="44" xr10:uidLastSave="{00000000-0000-0000-0000-000000000000}"/>
  <bookViews>
    <workbookView xWindow="-110" yWindow="-110" windowWidth="19420" windowHeight="10420" activeTab="1" xr2:uid="{F6B3F12D-498E-4F5E-BA20-4AC326EA9322}"/>
  </bookViews>
  <sheets>
    <sheet name="Western Hemisphere" sheetId="1" r:id="rId1"/>
    <sheet name="Total Worl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G16" i="1"/>
  <c r="G48" i="1" s="1"/>
  <c r="G11" i="1"/>
  <c r="G6" i="1"/>
  <c r="E135" i="2" l="1"/>
  <c r="E119" i="2"/>
  <c r="E110" i="2"/>
  <c r="E105" i="2"/>
  <c r="E97" i="2"/>
  <c r="E69" i="2"/>
  <c r="E63" i="2"/>
  <c r="E45" i="2"/>
  <c r="E9" i="2"/>
  <c r="E134" i="2"/>
  <c r="D45" i="1"/>
  <c r="H135" i="2"/>
  <c r="H134" i="2"/>
  <c r="E96" i="2" l="1"/>
  <c r="H96" i="2" s="1"/>
  <c r="E126" i="2"/>
  <c r="H126" i="2" s="1"/>
  <c r="E118" i="2"/>
  <c r="H118" i="2" s="1"/>
  <c r="F117" i="2"/>
  <c r="E117" i="2"/>
  <c r="E109" i="2"/>
  <c r="H109" i="2" s="1"/>
  <c r="F108" i="2"/>
  <c r="E108" i="2"/>
  <c r="E104" i="2"/>
  <c r="H104" i="2" s="1"/>
  <c r="E103" i="2"/>
  <c r="H103" i="2" s="1"/>
  <c r="F102" i="2"/>
  <c r="E102" i="2"/>
  <c r="E95" i="2"/>
  <c r="H95" i="2" s="1"/>
  <c r="F94" i="2"/>
  <c r="E94" i="2"/>
  <c r="F83" i="2"/>
  <c r="E83" i="2"/>
  <c r="F78" i="2"/>
  <c r="E78" i="2"/>
  <c r="F76" i="2"/>
  <c r="E76" i="2"/>
  <c r="F71" i="2"/>
  <c r="E71" i="2"/>
  <c r="E68" i="2"/>
  <c r="H68" i="2" s="1"/>
  <c r="E67" i="2"/>
  <c r="H67" i="2" s="1"/>
  <c r="F66" i="2"/>
  <c r="E66" i="2"/>
  <c r="E62" i="2"/>
  <c r="H62" i="2" s="1"/>
  <c r="F61" i="2"/>
  <c r="E61" i="2"/>
  <c r="F56" i="2"/>
  <c r="E56" i="2"/>
  <c r="F49" i="2"/>
  <c r="E49" i="2"/>
  <c r="F47" i="2"/>
  <c r="E47" i="2"/>
  <c r="E44" i="2"/>
  <c r="H44" i="2" s="1"/>
  <c r="F43" i="2"/>
  <c r="E43" i="2"/>
  <c r="F18" i="2"/>
  <c r="E18" i="2"/>
  <c r="H94" i="2" l="1"/>
  <c r="H108" i="2"/>
  <c r="H110" i="2" s="1"/>
  <c r="H102" i="2"/>
  <c r="H105" i="2" s="1"/>
  <c r="H117" i="2"/>
  <c r="H119" i="2" s="1"/>
  <c r="H66" i="2"/>
  <c r="H69" i="2" s="1"/>
  <c r="H78" i="2"/>
  <c r="H76" i="2"/>
  <c r="H83" i="2"/>
  <c r="H97" i="2"/>
  <c r="H71" i="2"/>
  <c r="H56" i="2"/>
  <c r="H43" i="2"/>
  <c r="H45" i="2" s="1"/>
  <c r="H49" i="2"/>
  <c r="H47" i="2"/>
  <c r="H61" i="2"/>
  <c r="H63" i="2" s="1"/>
  <c r="H18" i="2"/>
  <c r="F15" i="2"/>
  <c r="E15" i="2"/>
  <c r="E12" i="2"/>
  <c r="H12" i="2" s="1"/>
  <c r="E8" i="2"/>
  <c r="H8" i="2" s="1"/>
  <c r="E7" i="2"/>
  <c r="H7" i="2" s="1"/>
  <c r="E6" i="2"/>
  <c r="F6" i="2"/>
  <c r="B129" i="2"/>
  <c r="B131" i="2" s="1"/>
  <c r="H15" i="2" l="1"/>
  <c r="H6" i="2"/>
  <c r="H9" i="2" s="1"/>
  <c r="E41" i="1" l="1"/>
  <c r="E42" i="1"/>
  <c r="E43" i="1"/>
  <c r="E44" i="1"/>
  <c r="E40" i="1"/>
  <c r="E37" i="1"/>
  <c r="E36" i="1"/>
  <c r="E35" i="1"/>
  <c r="E24" i="1"/>
  <c r="E27" i="1"/>
  <c r="E29" i="1"/>
  <c r="E30" i="1"/>
  <c r="E23" i="1"/>
  <c r="E20" i="1"/>
  <c r="E19" i="1"/>
  <c r="E15" i="1"/>
  <c r="E10" i="1"/>
  <c r="E9" i="1"/>
  <c r="E5" i="1"/>
  <c r="E4" i="1"/>
  <c r="D42" i="1" l="1"/>
  <c r="G42" i="1" s="1"/>
  <c r="D40" i="1"/>
  <c r="G40" i="1" s="1"/>
  <c r="D44" i="1"/>
  <c r="G44" i="1" s="1"/>
  <c r="D43" i="1"/>
  <c r="G43" i="1" s="1"/>
  <c r="D41" i="1"/>
  <c r="G41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D30" i="1"/>
  <c r="G30" i="1" s="1"/>
  <c r="D29" i="1"/>
  <c r="G29" i="1" s="1"/>
  <c r="D27" i="1"/>
  <c r="G27" i="1" s="1"/>
  <c r="D24" i="1"/>
  <c r="G24" i="1" s="1"/>
  <c r="D23" i="1"/>
  <c r="G23" i="1" s="1"/>
  <c r="D20" i="1"/>
  <c r="G20" i="1" s="1"/>
  <c r="D18" i="1"/>
  <c r="G18" i="1" s="1"/>
  <c r="D19" i="1"/>
  <c r="G19" i="1" s="1"/>
  <c r="D15" i="1"/>
  <c r="G15" i="1" s="1"/>
  <c r="D14" i="1"/>
  <c r="G14" i="1" s="1"/>
  <c r="D13" i="1"/>
  <c r="G13" i="1" s="1"/>
  <c r="D10" i="1"/>
  <c r="G10" i="1" s="1"/>
  <c r="D9" i="1"/>
  <c r="G9" i="1" s="1"/>
  <c r="D8" i="1"/>
  <c r="G8" i="1" s="1"/>
  <c r="D4" i="1"/>
  <c r="G4" i="1" s="1"/>
  <c r="D5" i="1"/>
  <c r="G5" i="1" s="1"/>
  <c r="D2" i="1"/>
  <c r="G2" i="1" s="1"/>
  <c r="D3" i="1"/>
  <c r="G3" i="1" s="1"/>
</calcChain>
</file>

<file path=xl/sharedStrings.xml><?xml version="1.0" encoding="utf-8"?>
<sst xmlns="http://schemas.openxmlformats.org/spreadsheetml/2006/main" count="176" uniqueCount="77">
  <si>
    <t>Post</t>
  </si>
  <si>
    <t>Position</t>
  </si>
  <si>
    <t>Colombia</t>
  </si>
  <si>
    <t>Counselor</t>
  </si>
  <si>
    <t>Time Per Month (Hours)</t>
  </si>
  <si>
    <t>Time Per Year (Hours)</t>
  </si>
  <si>
    <t>Attache</t>
  </si>
  <si>
    <t>Ag. Specialist</t>
  </si>
  <si>
    <t>Clerk/Messanger</t>
  </si>
  <si>
    <t>Argentina</t>
  </si>
  <si>
    <t>Brazil</t>
  </si>
  <si>
    <t>Canada</t>
  </si>
  <si>
    <t>Admin.</t>
  </si>
  <si>
    <t>Peru</t>
  </si>
  <si>
    <t>Ecuador</t>
  </si>
  <si>
    <t>Dominican Republic</t>
  </si>
  <si>
    <t>Guatemala</t>
  </si>
  <si>
    <t>Marketing Specialist</t>
  </si>
  <si>
    <t>Costa Rica</t>
  </si>
  <si>
    <t>Panama</t>
  </si>
  <si>
    <t>Nicaragua</t>
  </si>
  <si>
    <t>Hourly Salary</t>
  </si>
  <si>
    <t>Annual Salary</t>
  </si>
  <si>
    <t>Total Cost (Hours * Hourly Salary)</t>
  </si>
  <si>
    <t>Total</t>
  </si>
  <si>
    <t>FY 2019 Number of CQEs</t>
  </si>
  <si>
    <t xml:space="preserve">Australia </t>
  </si>
  <si>
    <t>Barbados</t>
  </si>
  <si>
    <t xml:space="preserve">Belize </t>
  </si>
  <si>
    <t xml:space="preserve">Bolivia </t>
  </si>
  <si>
    <t xml:space="preserve">Brazil </t>
  </si>
  <si>
    <t xml:space="preserve">Colombia </t>
  </si>
  <si>
    <t>Congo, Brazzaville</t>
  </si>
  <si>
    <t xml:space="preserve">Costa Rica </t>
  </si>
  <si>
    <t>Cote d'Ivoire</t>
  </si>
  <si>
    <t xml:space="preserve">Dominican Republic </t>
  </si>
  <si>
    <t xml:space="preserve">Ecuador </t>
  </si>
  <si>
    <t xml:space="preserve">El Salvador </t>
  </si>
  <si>
    <t>Eswatini, Swaziland</t>
  </si>
  <si>
    <t>Fiji</t>
  </si>
  <si>
    <t>Gabon</t>
  </si>
  <si>
    <t xml:space="preserve">Guatemala </t>
  </si>
  <si>
    <t>Guyana</t>
  </si>
  <si>
    <t>Haiti</t>
  </si>
  <si>
    <t xml:space="preserve">Honduras </t>
  </si>
  <si>
    <t xml:space="preserve">India </t>
  </si>
  <si>
    <t>Jamaica</t>
  </si>
  <si>
    <t>Madagascar</t>
  </si>
  <si>
    <t>Malawi</t>
  </si>
  <si>
    <t>Mauritius</t>
  </si>
  <si>
    <t xml:space="preserve">Mexico </t>
  </si>
  <si>
    <t>Mozambique</t>
  </si>
  <si>
    <t xml:space="preserve">Nicaragua </t>
  </si>
  <si>
    <t xml:space="preserve">Panama </t>
  </si>
  <si>
    <t>Papua New Guinea</t>
  </si>
  <si>
    <t>Paraguay</t>
  </si>
  <si>
    <t xml:space="preserve">Peru </t>
  </si>
  <si>
    <t xml:space="preserve">Philippines </t>
  </si>
  <si>
    <t xml:space="preserve">South Africa </t>
  </si>
  <si>
    <t xml:space="preserve">St. Kitts and Nevis </t>
  </si>
  <si>
    <t xml:space="preserve">Taiwan </t>
  </si>
  <si>
    <t xml:space="preserve">Thailand </t>
  </si>
  <si>
    <t>Trinidad-Tobago</t>
  </si>
  <si>
    <t>Uruguay</t>
  </si>
  <si>
    <t xml:space="preserve">Zimbabwe </t>
  </si>
  <si>
    <t>Total WTO</t>
  </si>
  <si>
    <t>Total FTA</t>
  </si>
  <si>
    <t>Grand Total</t>
  </si>
  <si>
    <t>Subtotal</t>
  </si>
  <si>
    <t>See worksheet one</t>
  </si>
  <si>
    <t>Rest of World</t>
  </si>
  <si>
    <t>Western Hemisphere</t>
  </si>
  <si>
    <r>
      <t xml:space="preserve">Post </t>
    </r>
    <r>
      <rPr>
        <sz val="16"/>
        <color rgb="FFFF0000"/>
        <rFont val="Arial"/>
        <family val="2"/>
      </rPr>
      <t>(Red means no CQEs issued.)</t>
    </r>
    <r>
      <rPr>
        <sz val="16"/>
        <color theme="1"/>
        <rFont val="Arial"/>
        <family val="2"/>
      </rPr>
      <t xml:space="preserve">  </t>
    </r>
    <r>
      <rPr>
        <sz val="16"/>
        <color rgb="FF7030A0"/>
        <rFont val="Arial"/>
        <family val="2"/>
      </rPr>
      <t>(Purple means FTA CQEs issued.)</t>
    </r>
  </si>
  <si>
    <t>Colombia, Total</t>
  </si>
  <si>
    <t>Argentina, Total</t>
  </si>
  <si>
    <t>Brazil, Total</t>
  </si>
  <si>
    <t>Canada,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</si>
</sst>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sz val="16"/>
      <color rgb="FF7030A0"/>
      <name val="Arial"/>
      <family val="2"/>
    </font>
    <font>
      <sz val="12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quotePrefix="1" applyFont="1"/>
    <xf numFmtId="3" fontId="0" fillId="0" borderId="0" xfId="0" applyNumberFormat="1"/>
    <xf numFmtId="3" fontId="4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2" fillId="0" borderId="0" xfId="0" applyNumberFormat="1" applyFont="1"/>
    <xf numFmtId="0" fontId="3" fillId="0" borderId="0" xfId="0" applyFont="1"/>
    <xf numFmtId="0" fontId="2" fillId="0" borderId="0" xfId="0" applyFont="1" applyFill="1"/>
    <xf numFmtId="0" fontId="5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2" borderId="0" xfId="0" applyNumberFormat="1" applyFont="1" applyFill="1"/>
    <xf numFmtId="164" fontId="2" fillId="2" borderId="0" xfId="0" applyNumberFormat="1" applyFont="1" applyFill="1"/>
    <xf numFmtId="0" fontId="1" fillId="0" borderId="0" xfId="0" applyFont="1" applyAlignment="1">
      <alignment horizontal="center" vertical="top" wrapText="1"/>
    </xf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034B2-1EF6-4B7B-9659-B8B06A9E2449}">
  <dimension ref="A1:G48"/>
  <sheetViews>
    <sheetView workbookViewId="0">
      <pane ySplit="1" topLeftCell="A35" activePane="bottomLeft" state="frozen"/>
      <selection pane="bottomLeft" activeCell="A2" sqref="A2"/>
    </sheetView>
  </sheetViews>
  <sheetFormatPr defaultRowHeight="14.5" x14ac:dyDescent="0.35"/>
  <cols>
    <col min="1" max="2" width="25.81640625" customWidth="1"/>
    <col min="3" max="3" width="35.81640625" customWidth="1"/>
    <col min="4" max="4" width="35.1796875" customWidth="1"/>
    <col min="5" max="7" width="25.81640625" customWidth="1"/>
  </cols>
  <sheetData>
    <row r="1" spans="1:7" ht="20" x14ac:dyDescent="0.4">
      <c r="A1" s="1" t="s">
        <v>0</v>
      </c>
      <c r="B1" s="1" t="s">
        <v>1</v>
      </c>
      <c r="C1" s="1" t="s">
        <v>4</v>
      </c>
      <c r="D1" s="1" t="s">
        <v>5</v>
      </c>
      <c r="E1" s="1" t="s">
        <v>21</v>
      </c>
      <c r="F1" s="1" t="s">
        <v>22</v>
      </c>
      <c r="G1" s="1" t="s">
        <v>23</v>
      </c>
    </row>
    <row r="2" spans="1:7" ht="15.5" x14ac:dyDescent="0.35">
      <c r="A2" s="2" t="s">
        <v>2</v>
      </c>
      <c r="B2" s="2" t="s">
        <v>3</v>
      </c>
      <c r="C2" s="2">
        <v>0.5</v>
      </c>
      <c r="D2" s="2">
        <f>0.5*12</f>
        <v>6</v>
      </c>
      <c r="E2" s="3">
        <v>65.86</v>
      </c>
      <c r="F2" s="4"/>
      <c r="G2" s="3">
        <f>D2*E2</f>
        <v>395.15999999999997</v>
      </c>
    </row>
    <row r="3" spans="1:7" ht="15.5" x14ac:dyDescent="0.35">
      <c r="A3" s="2" t="s">
        <v>2</v>
      </c>
      <c r="B3" s="2" t="s">
        <v>6</v>
      </c>
      <c r="C3" s="2">
        <v>1.5</v>
      </c>
      <c r="D3" s="2">
        <f>1.5*12</f>
        <v>18</v>
      </c>
      <c r="E3" s="3">
        <v>39.85</v>
      </c>
      <c r="F3" s="4"/>
      <c r="G3" s="3">
        <f t="shared" ref="G3:G44" si="0">D3*E3</f>
        <v>717.30000000000007</v>
      </c>
    </row>
    <row r="4" spans="1:7" ht="15.5" x14ac:dyDescent="0.35">
      <c r="A4" s="2" t="s">
        <v>2</v>
      </c>
      <c r="B4" s="2" t="s">
        <v>7</v>
      </c>
      <c r="C4" s="2">
        <v>10</v>
      </c>
      <c r="D4" s="2">
        <f>10*12</f>
        <v>120</v>
      </c>
      <c r="E4" s="3">
        <f>(F4/26/80)</f>
        <v>38.613461538461536</v>
      </c>
      <c r="F4" s="4">
        <v>80316</v>
      </c>
      <c r="G4" s="3">
        <f t="shared" si="0"/>
        <v>4633.6153846153848</v>
      </c>
    </row>
    <row r="5" spans="1:7" ht="15.5" x14ac:dyDescent="0.35">
      <c r="A5" s="2" t="s">
        <v>2</v>
      </c>
      <c r="B5" s="2" t="s">
        <v>8</v>
      </c>
      <c r="C5" s="2">
        <v>3</v>
      </c>
      <c r="D5" s="2">
        <f>3*12</f>
        <v>36</v>
      </c>
      <c r="E5" s="3">
        <f>(F5/26/80)</f>
        <v>6.7331730769230775</v>
      </c>
      <c r="F5" s="4">
        <v>14005</v>
      </c>
      <c r="G5" s="3">
        <f t="shared" si="0"/>
        <v>242.3942307692308</v>
      </c>
    </row>
    <row r="6" spans="1:7" ht="15.5" x14ac:dyDescent="0.35">
      <c r="A6" s="2" t="s">
        <v>73</v>
      </c>
      <c r="B6" s="2"/>
      <c r="C6" s="2"/>
      <c r="D6" s="2"/>
      <c r="E6" s="3"/>
      <c r="F6" s="4"/>
      <c r="G6" s="3">
        <f>SUM(G2:G5)</f>
        <v>5988.4696153846153</v>
      </c>
    </row>
    <row r="7" spans="1:7" ht="15.5" x14ac:dyDescent="0.35">
      <c r="A7" s="2"/>
      <c r="B7" s="2"/>
      <c r="C7" s="2"/>
      <c r="D7" s="2"/>
      <c r="E7" s="3"/>
      <c r="F7" s="4"/>
      <c r="G7" s="3"/>
    </row>
    <row r="8" spans="1:7" ht="15.5" x14ac:dyDescent="0.35">
      <c r="A8" s="2" t="s">
        <v>9</v>
      </c>
      <c r="B8" s="2" t="s">
        <v>3</v>
      </c>
      <c r="C8" s="2">
        <v>2</v>
      </c>
      <c r="D8" s="2">
        <f>2*12</f>
        <v>24</v>
      </c>
      <c r="E8" s="3">
        <v>65.86</v>
      </c>
      <c r="F8" s="4"/>
      <c r="G8" s="3">
        <f t="shared" si="0"/>
        <v>1580.6399999999999</v>
      </c>
    </row>
    <row r="9" spans="1:7" ht="15.5" x14ac:dyDescent="0.35">
      <c r="A9" s="2" t="s">
        <v>9</v>
      </c>
      <c r="B9" s="2" t="s">
        <v>7</v>
      </c>
      <c r="C9" s="2">
        <v>2</v>
      </c>
      <c r="D9" s="2">
        <f>2*12</f>
        <v>24</v>
      </c>
      <c r="E9" s="3">
        <f>F9/26/80</f>
        <v>32.517307692307689</v>
      </c>
      <c r="F9" s="4">
        <v>67636</v>
      </c>
      <c r="G9" s="3">
        <f t="shared" si="0"/>
        <v>780.41538461538448</v>
      </c>
    </row>
    <row r="10" spans="1:7" ht="15.5" x14ac:dyDescent="0.35">
      <c r="A10" s="2" t="s">
        <v>9</v>
      </c>
      <c r="B10" s="2" t="s">
        <v>8</v>
      </c>
      <c r="C10" s="2">
        <v>6</v>
      </c>
      <c r="D10" s="2">
        <f>6*12</f>
        <v>72</v>
      </c>
      <c r="E10" s="3">
        <f>F10/26/80</f>
        <v>15.003365384615384</v>
      </c>
      <c r="F10" s="4">
        <v>31207</v>
      </c>
      <c r="G10" s="3">
        <f t="shared" si="0"/>
        <v>1080.2423076923076</v>
      </c>
    </row>
    <row r="11" spans="1:7" ht="15.5" x14ac:dyDescent="0.35">
      <c r="A11" s="2" t="s">
        <v>74</v>
      </c>
      <c r="B11" s="2"/>
      <c r="C11" s="2"/>
      <c r="D11" s="2"/>
      <c r="E11" s="3"/>
      <c r="F11" s="4"/>
      <c r="G11" s="3">
        <f>SUM(G8:G10)</f>
        <v>3441.2976923076922</v>
      </c>
    </row>
    <row r="12" spans="1:7" ht="15.5" x14ac:dyDescent="0.35">
      <c r="A12" s="2"/>
      <c r="B12" s="2"/>
      <c r="C12" s="2"/>
      <c r="D12" s="2"/>
      <c r="E12" s="3"/>
      <c r="F12" s="4"/>
      <c r="G12" s="3"/>
    </row>
    <row r="13" spans="1:7" ht="15.5" x14ac:dyDescent="0.35">
      <c r="A13" s="2" t="s">
        <v>10</v>
      </c>
      <c r="B13" s="2" t="s">
        <v>3</v>
      </c>
      <c r="C13" s="2">
        <v>1</v>
      </c>
      <c r="D13" s="2">
        <f>1*12</f>
        <v>12</v>
      </c>
      <c r="E13" s="3">
        <v>65.86</v>
      </c>
      <c r="F13" s="4"/>
      <c r="G13" s="3">
        <f t="shared" si="0"/>
        <v>790.31999999999994</v>
      </c>
    </row>
    <row r="14" spans="1:7" ht="15.5" x14ac:dyDescent="0.35">
      <c r="A14" s="2" t="s">
        <v>10</v>
      </c>
      <c r="B14" s="2" t="s">
        <v>6</v>
      </c>
      <c r="C14" s="2">
        <v>0.25</v>
      </c>
      <c r="D14" s="2">
        <f>12*0.25</f>
        <v>3</v>
      </c>
      <c r="E14" s="3">
        <v>39.85</v>
      </c>
      <c r="F14" s="4"/>
      <c r="G14" s="3">
        <f t="shared" si="0"/>
        <v>119.55000000000001</v>
      </c>
    </row>
    <row r="15" spans="1:7" ht="15.5" x14ac:dyDescent="0.35">
      <c r="A15" s="2" t="s">
        <v>10</v>
      </c>
      <c r="B15" s="2" t="s">
        <v>7</v>
      </c>
      <c r="C15" s="2">
        <v>6</v>
      </c>
      <c r="D15" s="2">
        <f>12*6</f>
        <v>72</v>
      </c>
      <c r="E15" s="3">
        <f>F15/26/80</f>
        <v>18.634615384615383</v>
      </c>
      <c r="F15" s="4">
        <v>38760</v>
      </c>
      <c r="G15" s="3">
        <f t="shared" si="0"/>
        <v>1341.6923076923076</v>
      </c>
    </row>
    <row r="16" spans="1:7" ht="15.5" x14ac:dyDescent="0.35">
      <c r="A16" s="2" t="s">
        <v>75</v>
      </c>
      <c r="B16" s="2"/>
      <c r="C16" s="2"/>
      <c r="D16" s="2"/>
      <c r="E16" s="3"/>
      <c r="F16" s="4"/>
      <c r="G16" s="3">
        <f>SUM(G13:G15)</f>
        <v>2251.5623076923075</v>
      </c>
    </row>
    <row r="17" spans="1:7" ht="15.5" x14ac:dyDescent="0.35">
      <c r="A17" s="2"/>
      <c r="B17" s="2"/>
      <c r="C17" s="2"/>
      <c r="D17" s="2"/>
      <c r="E17" s="3"/>
      <c r="F17" s="4"/>
      <c r="G17" s="3"/>
    </row>
    <row r="18" spans="1:7" ht="15.5" x14ac:dyDescent="0.35">
      <c r="A18" s="2" t="s">
        <v>11</v>
      </c>
      <c r="B18" s="2" t="s">
        <v>6</v>
      </c>
      <c r="C18" s="2">
        <v>0.25</v>
      </c>
      <c r="D18" s="2">
        <f>0.25*12</f>
        <v>3</v>
      </c>
      <c r="E18" s="3">
        <v>47.38</v>
      </c>
      <c r="F18" s="4"/>
      <c r="G18" s="3">
        <f t="shared" si="0"/>
        <v>142.14000000000001</v>
      </c>
    </row>
    <row r="19" spans="1:7" ht="15.5" x14ac:dyDescent="0.35">
      <c r="A19" s="2" t="s">
        <v>11</v>
      </c>
      <c r="B19" s="2" t="s">
        <v>7</v>
      </c>
      <c r="C19" s="2">
        <v>0.25</v>
      </c>
      <c r="D19" s="2">
        <f>0.25*12</f>
        <v>3</v>
      </c>
      <c r="E19" s="3">
        <f>F19/26/80</f>
        <v>50.95</v>
      </c>
      <c r="F19" s="4">
        <v>105976</v>
      </c>
      <c r="G19" s="3">
        <f t="shared" si="0"/>
        <v>152.85000000000002</v>
      </c>
    </row>
    <row r="20" spans="1:7" ht="15.5" x14ac:dyDescent="0.35">
      <c r="A20" s="2" t="s">
        <v>11</v>
      </c>
      <c r="B20" s="2" t="s">
        <v>12</v>
      </c>
      <c r="C20" s="2">
        <v>0.5</v>
      </c>
      <c r="D20" s="2">
        <f>0.5*12</f>
        <v>6</v>
      </c>
      <c r="E20" s="3">
        <f>F20/26/80</f>
        <v>40.07163461538461</v>
      </c>
      <c r="F20" s="4">
        <v>83349</v>
      </c>
      <c r="G20" s="3">
        <f t="shared" si="0"/>
        <v>240.42980769230766</v>
      </c>
    </row>
    <row r="21" spans="1:7" ht="15.5" x14ac:dyDescent="0.35">
      <c r="A21" s="2" t="s">
        <v>76</v>
      </c>
      <c r="B21" s="2"/>
      <c r="C21" s="2"/>
      <c r="D21" s="2"/>
      <c r="E21" s="3"/>
      <c r="F21" s="4"/>
      <c r="G21" s="3">
        <f>SUM(G18:G20)</f>
        <v>535.4198076923077</v>
      </c>
    </row>
    <row r="22" spans="1:7" ht="15.5" x14ac:dyDescent="0.35">
      <c r="A22" s="2"/>
      <c r="B22" s="2"/>
      <c r="C22" s="2"/>
      <c r="D22" s="2"/>
      <c r="E22" s="3"/>
      <c r="F22" s="4"/>
      <c r="G22" s="3"/>
    </row>
    <row r="23" spans="1:7" ht="15.5" x14ac:dyDescent="0.35">
      <c r="A23" s="2" t="s">
        <v>13</v>
      </c>
      <c r="B23" s="2" t="s">
        <v>7</v>
      </c>
      <c r="C23" s="2">
        <v>8</v>
      </c>
      <c r="D23" s="2">
        <f>12*8</f>
        <v>96</v>
      </c>
      <c r="E23" s="3">
        <f>F23/26/80</f>
        <v>43.963461538461537</v>
      </c>
      <c r="F23" s="4">
        <v>91444</v>
      </c>
      <c r="G23" s="3">
        <f t="shared" si="0"/>
        <v>4220.4923076923078</v>
      </c>
    </row>
    <row r="24" spans="1:7" ht="15.5" x14ac:dyDescent="0.35">
      <c r="A24" s="2" t="s">
        <v>13</v>
      </c>
      <c r="B24" s="2" t="s">
        <v>8</v>
      </c>
      <c r="C24" s="2">
        <v>1</v>
      </c>
      <c r="D24" s="2">
        <f>12*1</f>
        <v>12</v>
      </c>
      <c r="E24" s="3">
        <f t="shared" ref="E24:E30" si="1">F24/26/80</f>
        <v>15.606730769230769</v>
      </c>
      <c r="F24" s="4">
        <v>32462</v>
      </c>
      <c r="G24" s="3">
        <f t="shared" si="0"/>
        <v>187.28076923076924</v>
      </c>
    </row>
    <row r="25" spans="1:7" ht="15.5" x14ac:dyDescent="0.35">
      <c r="A25" s="2"/>
      <c r="B25" s="2"/>
      <c r="C25" s="2"/>
      <c r="D25" s="2"/>
      <c r="E25" s="3"/>
      <c r="F25" s="4"/>
      <c r="G25" s="3"/>
    </row>
    <row r="26" spans="1:7" ht="15.5" x14ac:dyDescent="0.35">
      <c r="A26" s="2"/>
      <c r="B26" s="2"/>
      <c r="C26" s="2"/>
      <c r="D26" s="2"/>
      <c r="E26" s="3"/>
      <c r="F26" s="4"/>
      <c r="G26" s="3"/>
    </row>
    <row r="27" spans="1:7" ht="15.5" x14ac:dyDescent="0.35">
      <c r="A27" s="2" t="s">
        <v>14</v>
      </c>
      <c r="B27" s="2" t="s">
        <v>7</v>
      </c>
      <c r="C27" s="2">
        <v>1</v>
      </c>
      <c r="D27" s="2">
        <f>1*12</f>
        <v>12</v>
      </c>
      <c r="E27" s="3">
        <f t="shared" si="1"/>
        <v>21.594230769230769</v>
      </c>
      <c r="F27" s="4">
        <v>44916</v>
      </c>
      <c r="G27" s="3">
        <f t="shared" si="0"/>
        <v>259.13076923076926</v>
      </c>
    </row>
    <row r="28" spans="1:7" ht="15.5" x14ac:dyDescent="0.35">
      <c r="A28" s="2"/>
      <c r="B28" s="2"/>
      <c r="C28" s="2"/>
      <c r="D28" s="2"/>
      <c r="E28" s="3"/>
      <c r="F28" s="4"/>
      <c r="G28" s="3"/>
    </row>
    <row r="29" spans="1:7" ht="15.5" x14ac:dyDescent="0.35">
      <c r="A29" s="2" t="s">
        <v>15</v>
      </c>
      <c r="B29" s="2" t="s">
        <v>7</v>
      </c>
      <c r="C29" s="2">
        <v>0.1</v>
      </c>
      <c r="D29" s="2">
        <f>12*0.1</f>
        <v>1.2000000000000002</v>
      </c>
      <c r="E29" s="3">
        <f t="shared" si="1"/>
        <v>23.91346153846154</v>
      </c>
      <c r="F29" s="4">
        <v>49740</v>
      </c>
      <c r="G29" s="3">
        <f t="shared" si="0"/>
        <v>28.696153846153852</v>
      </c>
    </row>
    <row r="30" spans="1:7" ht="15.5" x14ac:dyDescent="0.35">
      <c r="A30" s="2" t="s">
        <v>15</v>
      </c>
      <c r="B30" s="2" t="s">
        <v>8</v>
      </c>
      <c r="C30" s="2">
        <v>0.5</v>
      </c>
      <c r="D30" s="2">
        <f>0.5*12</f>
        <v>6</v>
      </c>
      <c r="E30" s="3">
        <f t="shared" si="1"/>
        <v>5.4807692307692308</v>
      </c>
      <c r="F30" s="4">
        <v>11400</v>
      </c>
      <c r="G30" s="3">
        <f t="shared" si="0"/>
        <v>32.884615384615387</v>
      </c>
    </row>
    <row r="31" spans="1:7" ht="15.5" x14ac:dyDescent="0.35">
      <c r="A31" s="2"/>
      <c r="B31" s="2"/>
      <c r="C31" s="2"/>
      <c r="D31" s="2"/>
      <c r="E31" s="3"/>
      <c r="F31" s="4"/>
      <c r="G31" s="3"/>
    </row>
    <row r="32" spans="1:7" ht="15.5" x14ac:dyDescent="0.35">
      <c r="A32" s="2"/>
      <c r="B32" s="2"/>
      <c r="C32" s="2"/>
      <c r="D32" s="2"/>
      <c r="E32" s="3"/>
      <c r="F32" s="4"/>
      <c r="G32" s="3"/>
    </row>
    <row r="33" spans="1:7" ht="15.5" x14ac:dyDescent="0.35">
      <c r="A33" s="2" t="s">
        <v>16</v>
      </c>
      <c r="B33" s="2" t="s">
        <v>3</v>
      </c>
      <c r="C33" s="2">
        <v>0.5</v>
      </c>
      <c r="D33" s="2">
        <f>12*0.5</f>
        <v>6</v>
      </c>
      <c r="E33" s="3">
        <v>65.86</v>
      </c>
      <c r="F33" s="4"/>
      <c r="G33" s="3">
        <f t="shared" si="0"/>
        <v>395.15999999999997</v>
      </c>
    </row>
    <row r="34" spans="1:7" ht="15.5" x14ac:dyDescent="0.35">
      <c r="A34" s="2" t="s">
        <v>16</v>
      </c>
      <c r="B34" s="2" t="s">
        <v>6</v>
      </c>
      <c r="C34" s="2">
        <v>0.5</v>
      </c>
      <c r="D34" s="2">
        <f>0.5*12</f>
        <v>6</v>
      </c>
      <c r="E34" s="3">
        <v>39.85</v>
      </c>
      <c r="F34" s="4"/>
      <c r="G34" s="3">
        <f t="shared" si="0"/>
        <v>239.10000000000002</v>
      </c>
    </row>
    <row r="35" spans="1:7" ht="15.5" x14ac:dyDescent="0.35">
      <c r="A35" s="2" t="s">
        <v>16</v>
      </c>
      <c r="B35" s="2" t="s">
        <v>7</v>
      </c>
      <c r="C35" s="2">
        <v>0.75</v>
      </c>
      <c r="D35" s="2">
        <f>12*0.75</f>
        <v>9</v>
      </c>
      <c r="E35" s="3">
        <f>F35/26/80</f>
        <v>36.463461538461537</v>
      </c>
      <c r="F35" s="4">
        <v>75844</v>
      </c>
      <c r="G35" s="3">
        <f t="shared" si="0"/>
        <v>328.17115384615386</v>
      </c>
    </row>
    <row r="36" spans="1:7" ht="15.5" x14ac:dyDescent="0.35">
      <c r="A36" s="2" t="s">
        <v>16</v>
      </c>
      <c r="B36" s="2" t="s">
        <v>17</v>
      </c>
      <c r="C36" s="2">
        <v>1</v>
      </c>
      <c r="D36" s="2">
        <f>12*1</f>
        <v>12</v>
      </c>
      <c r="E36" s="3">
        <f>F36/26/80</f>
        <v>31.71394230769231</v>
      </c>
      <c r="F36" s="4">
        <v>65965</v>
      </c>
      <c r="G36" s="3">
        <f t="shared" si="0"/>
        <v>380.56730769230774</v>
      </c>
    </row>
    <row r="37" spans="1:7" ht="15.5" x14ac:dyDescent="0.35">
      <c r="A37" s="2" t="s">
        <v>16</v>
      </c>
      <c r="B37" s="2" t="s">
        <v>12</v>
      </c>
      <c r="C37" s="2">
        <v>0.25</v>
      </c>
      <c r="D37" s="2">
        <f>12*0.25</f>
        <v>3</v>
      </c>
      <c r="E37" s="3">
        <f>F37/26/80</f>
        <v>15.331250000000001</v>
      </c>
      <c r="F37" s="4">
        <v>31889</v>
      </c>
      <c r="G37" s="3">
        <f t="shared" si="0"/>
        <v>45.993750000000006</v>
      </c>
    </row>
    <row r="38" spans="1:7" ht="15.5" x14ac:dyDescent="0.35">
      <c r="A38" s="2" t="s">
        <v>18</v>
      </c>
      <c r="B38" s="2" t="s">
        <v>3</v>
      </c>
      <c r="C38" s="2">
        <v>0.25</v>
      </c>
      <c r="D38" s="2">
        <f>0.25*12</f>
        <v>3</v>
      </c>
      <c r="E38" s="3">
        <v>65.86</v>
      </c>
      <c r="F38" s="4"/>
      <c r="G38" s="3">
        <f t="shared" si="0"/>
        <v>197.57999999999998</v>
      </c>
    </row>
    <row r="39" spans="1:7" ht="15.5" x14ac:dyDescent="0.35">
      <c r="A39" s="2" t="s">
        <v>18</v>
      </c>
      <c r="B39" s="2" t="s">
        <v>6</v>
      </c>
      <c r="C39" s="2">
        <v>0.5</v>
      </c>
      <c r="D39" s="2">
        <f>12*0.5</f>
        <v>6</v>
      </c>
      <c r="E39" s="3">
        <v>47.38</v>
      </c>
      <c r="F39" s="4"/>
      <c r="G39" s="3">
        <f t="shared" si="0"/>
        <v>284.28000000000003</v>
      </c>
    </row>
    <row r="40" spans="1:7" ht="15.5" x14ac:dyDescent="0.35">
      <c r="A40" s="2" t="s">
        <v>18</v>
      </c>
      <c r="B40" s="2" t="s">
        <v>7</v>
      </c>
      <c r="C40" s="2">
        <v>2</v>
      </c>
      <c r="D40" s="2">
        <f>12*2</f>
        <v>24</v>
      </c>
      <c r="E40" s="3">
        <f>F40/26/80</f>
        <v>49.351923076923079</v>
      </c>
      <c r="F40" s="4">
        <v>102652</v>
      </c>
      <c r="G40" s="3">
        <f t="shared" si="0"/>
        <v>1184.4461538461539</v>
      </c>
    </row>
    <row r="41" spans="1:7" ht="15.5" x14ac:dyDescent="0.35">
      <c r="A41" s="2" t="s">
        <v>18</v>
      </c>
      <c r="B41" s="2" t="s">
        <v>8</v>
      </c>
      <c r="C41" s="2">
        <v>0.5</v>
      </c>
      <c r="D41" s="2">
        <f>12*0.5</f>
        <v>6</v>
      </c>
      <c r="E41" s="3">
        <f t="shared" ref="E41:E44" si="2">F41/26/80</f>
        <v>7.3899038461538469</v>
      </c>
      <c r="F41" s="4">
        <v>15371</v>
      </c>
      <c r="G41" s="3">
        <f t="shared" si="0"/>
        <v>44.339423076923083</v>
      </c>
    </row>
    <row r="42" spans="1:7" ht="15.5" x14ac:dyDescent="0.35">
      <c r="A42" s="2" t="s">
        <v>19</v>
      </c>
      <c r="B42" s="2" t="s">
        <v>7</v>
      </c>
      <c r="C42" s="2">
        <v>2</v>
      </c>
      <c r="D42" s="2">
        <f>12*2</f>
        <v>24</v>
      </c>
      <c r="E42" s="3">
        <f t="shared" si="2"/>
        <v>29.6</v>
      </c>
      <c r="F42" s="4">
        <v>61568</v>
      </c>
      <c r="G42" s="3">
        <f t="shared" si="0"/>
        <v>710.40000000000009</v>
      </c>
    </row>
    <row r="43" spans="1:7" ht="15.5" x14ac:dyDescent="0.35">
      <c r="A43" s="2" t="s">
        <v>19</v>
      </c>
      <c r="B43" s="2" t="s">
        <v>12</v>
      </c>
      <c r="C43" s="2">
        <v>1</v>
      </c>
      <c r="D43" s="2">
        <f>12*1</f>
        <v>12</v>
      </c>
      <c r="E43" s="3">
        <f t="shared" si="2"/>
        <v>16.601923076923079</v>
      </c>
      <c r="F43" s="4">
        <v>34532</v>
      </c>
      <c r="G43" s="3">
        <f t="shared" si="0"/>
        <v>199.22307692307695</v>
      </c>
    </row>
    <row r="44" spans="1:7" ht="15.5" x14ac:dyDescent="0.35">
      <c r="A44" s="2" t="s">
        <v>20</v>
      </c>
      <c r="B44" s="2" t="s">
        <v>7</v>
      </c>
      <c r="C44" s="2">
        <v>2</v>
      </c>
      <c r="D44" s="2">
        <f>12*2</f>
        <v>24</v>
      </c>
      <c r="E44" s="3">
        <f t="shared" si="2"/>
        <v>15.590384615384616</v>
      </c>
      <c r="F44" s="4">
        <v>32428</v>
      </c>
      <c r="G44" s="3">
        <f t="shared" si="0"/>
        <v>374.16923076923081</v>
      </c>
    </row>
    <row r="45" spans="1:7" ht="15.5" x14ac:dyDescent="0.35">
      <c r="D45" s="15">
        <f>SUM(D2:D44)</f>
        <v>661.2</v>
      </c>
      <c r="F45" s="5"/>
      <c r="G45" s="3"/>
    </row>
    <row r="48" spans="1:7" ht="15.5" x14ac:dyDescent="0.35">
      <c r="F48" s="5" t="s">
        <v>24</v>
      </c>
      <c r="G48" s="3">
        <f>SUM(G5:G47)</f>
        <v>27799.338173076929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E8D0-5FCF-43A2-80B8-4A4AD7D23AC5}">
  <dimension ref="A1:I136"/>
  <sheetViews>
    <sheetView tabSelected="1" topLeftCell="C1" workbookViewId="0">
      <pane ySplit="1" topLeftCell="A125" activePane="bottomLeft" state="frozen"/>
      <selection pane="bottomLeft" activeCell="E135" sqref="E135"/>
    </sheetView>
  </sheetViews>
  <sheetFormatPr defaultRowHeight="14.5" x14ac:dyDescent="0.35"/>
  <cols>
    <col min="1" max="1" width="42.81640625" customWidth="1"/>
    <col min="2" max="2" width="24.08984375" customWidth="1"/>
    <col min="3" max="3" width="30.6328125" customWidth="1"/>
    <col min="4" max="4" width="32.08984375" customWidth="1"/>
    <col min="5" max="7" width="30.6328125" customWidth="1"/>
    <col min="8" max="8" width="47" customWidth="1"/>
    <col min="9" max="13" width="30.6328125" customWidth="1"/>
  </cols>
  <sheetData>
    <row r="1" spans="1:9" ht="63.5" customHeight="1" x14ac:dyDescent="0.35">
      <c r="A1" s="24" t="s">
        <v>72</v>
      </c>
      <c r="B1" s="7" t="s">
        <v>25</v>
      </c>
      <c r="C1" s="24" t="s">
        <v>1</v>
      </c>
      <c r="D1" s="24" t="s">
        <v>4</v>
      </c>
      <c r="E1" s="24" t="s">
        <v>5</v>
      </c>
      <c r="F1" s="24" t="s">
        <v>21</v>
      </c>
      <c r="G1" s="24" t="s">
        <v>22</v>
      </c>
      <c r="H1" s="24" t="s">
        <v>23</v>
      </c>
      <c r="I1" s="8"/>
    </row>
    <row r="2" spans="1:9" ht="15.5" x14ac:dyDescent="0.35">
      <c r="A2" s="2" t="s">
        <v>9</v>
      </c>
      <c r="B2" s="9">
        <v>50</v>
      </c>
    </row>
    <row r="3" spans="1:9" ht="15.5" x14ac:dyDescent="0.35">
      <c r="A3" s="2"/>
      <c r="B3" s="9"/>
      <c r="C3" s="2" t="s">
        <v>69</v>
      </c>
    </row>
    <row r="4" spans="1:9" ht="15.5" x14ac:dyDescent="0.35">
      <c r="A4" s="2"/>
      <c r="B4" s="9"/>
    </row>
    <row r="5" spans="1:9" ht="15.5" x14ac:dyDescent="0.35">
      <c r="A5" s="2" t="s">
        <v>26</v>
      </c>
      <c r="B5" s="9">
        <v>25</v>
      </c>
    </row>
    <row r="6" spans="1:9" ht="15.5" x14ac:dyDescent="0.35">
      <c r="A6" s="2"/>
      <c r="B6" s="9"/>
      <c r="C6" s="2" t="s">
        <v>7</v>
      </c>
      <c r="D6" s="2">
        <v>1</v>
      </c>
      <c r="E6" s="2">
        <f>12*D6</f>
        <v>12</v>
      </c>
      <c r="F6" s="3">
        <f t="shared" ref="F6" si="0">G6/26/80</f>
        <v>15.590384615384616</v>
      </c>
      <c r="G6" s="4">
        <v>32428</v>
      </c>
      <c r="H6" s="3">
        <f t="shared" ref="H6:H8" si="1">E6*F6</f>
        <v>187.0846153846154</v>
      </c>
    </row>
    <row r="7" spans="1:9" ht="15.5" x14ac:dyDescent="0.35">
      <c r="A7" s="2"/>
      <c r="B7" s="9"/>
      <c r="C7" s="2" t="s">
        <v>6</v>
      </c>
      <c r="D7" s="2">
        <v>0.5</v>
      </c>
      <c r="E7" s="2">
        <f>12*D7</f>
        <v>6</v>
      </c>
      <c r="F7" s="3">
        <v>47.38</v>
      </c>
      <c r="H7" s="3">
        <f t="shared" si="1"/>
        <v>284.28000000000003</v>
      </c>
    </row>
    <row r="8" spans="1:9" ht="15.5" x14ac:dyDescent="0.35">
      <c r="A8" s="2"/>
      <c r="B8" s="9"/>
      <c r="C8" s="2" t="s">
        <v>3</v>
      </c>
      <c r="D8" s="2">
        <v>1</v>
      </c>
      <c r="E8" s="2">
        <f>12*D8</f>
        <v>12</v>
      </c>
      <c r="F8" s="3">
        <v>65.86</v>
      </c>
      <c r="H8" s="3">
        <f t="shared" si="1"/>
        <v>790.31999999999994</v>
      </c>
    </row>
    <row r="9" spans="1:9" ht="15.5" x14ac:dyDescent="0.35">
      <c r="A9" s="2"/>
      <c r="B9" s="9"/>
      <c r="C9" s="2" t="s">
        <v>68</v>
      </c>
      <c r="E9" s="2">
        <f>SUM(E6:E8)</f>
        <v>30</v>
      </c>
      <c r="H9" s="3">
        <f>SUM(H6:H8)</f>
        <v>1261.6846153846154</v>
      </c>
    </row>
    <row r="10" spans="1:9" ht="15.5" x14ac:dyDescent="0.35">
      <c r="A10" s="2"/>
      <c r="B10" s="9"/>
    </row>
    <row r="11" spans="1:9" ht="15.5" x14ac:dyDescent="0.35">
      <c r="A11" s="2" t="s">
        <v>27</v>
      </c>
      <c r="B11" s="9">
        <v>5</v>
      </c>
    </row>
    <row r="12" spans="1:9" ht="15.5" x14ac:dyDescent="0.35">
      <c r="A12" s="2"/>
      <c r="B12" s="9"/>
      <c r="C12" s="2" t="s">
        <v>7</v>
      </c>
      <c r="D12" s="2">
        <v>0.5</v>
      </c>
      <c r="E12" s="2">
        <f>12*D12</f>
        <v>6</v>
      </c>
      <c r="F12" s="3">
        <v>15.590384615384616</v>
      </c>
      <c r="H12" s="3">
        <f t="shared" ref="H12" si="2">E12*F12</f>
        <v>93.542307692307702</v>
      </c>
    </row>
    <row r="13" spans="1:9" ht="15.5" x14ac:dyDescent="0.35">
      <c r="A13" s="2"/>
      <c r="B13" s="9"/>
      <c r="C13" s="2"/>
      <c r="D13" s="2"/>
      <c r="E13" s="2"/>
      <c r="F13" s="3"/>
      <c r="H13" s="3"/>
    </row>
    <row r="14" spans="1:9" ht="15.5" x14ac:dyDescent="0.35">
      <c r="A14" s="2" t="s">
        <v>28</v>
      </c>
      <c r="B14" s="9">
        <v>10</v>
      </c>
    </row>
    <row r="15" spans="1:9" ht="15.5" x14ac:dyDescent="0.35">
      <c r="A15" s="2"/>
      <c r="B15" s="9"/>
      <c r="C15" s="2" t="s">
        <v>7</v>
      </c>
      <c r="D15" s="2">
        <v>1</v>
      </c>
      <c r="E15" s="2">
        <f>12*D15</f>
        <v>12</v>
      </c>
      <c r="F15" s="3">
        <f t="shared" ref="F15" si="3">G15/26/80</f>
        <v>15.590384615384616</v>
      </c>
      <c r="G15" s="4">
        <v>32428</v>
      </c>
      <c r="H15" s="3">
        <f t="shared" ref="H15" si="4">E15*F15</f>
        <v>187.0846153846154</v>
      </c>
    </row>
    <row r="16" spans="1:9" ht="15.5" x14ac:dyDescent="0.35">
      <c r="A16" s="2"/>
      <c r="B16" s="9"/>
    </row>
    <row r="17" spans="1:8" ht="15.5" x14ac:dyDescent="0.35">
      <c r="A17" s="2" t="s">
        <v>29</v>
      </c>
      <c r="B17" s="9">
        <v>15</v>
      </c>
    </row>
    <row r="18" spans="1:8" ht="15.5" x14ac:dyDescent="0.35">
      <c r="A18" s="2"/>
      <c r="B18" s="9"/>
      <c r="C18" s="2" t="s">
        <v>7</v>
      </c>
      <c r="D18" s="2">
        <v>1.5</v>
      </c>
      <c r="E18" s="2">
        <f>12*D18</f>
        <v>18</v>
      </c>
      <c r="F18" s="3">
        <f t="shared" ref="F18" si="5">G18/26/80</f>
        <v>15.590384615384616</v>
      </c>
      <c r="G18" s="4">
        <v>32428</v>
      </c>
      <c r="H18" s="3">
        <f t="shared" ref="H18" si="6">E18*F18</f>
        <v>280.62692307692311</v>
      </c>
    </row>
    <row r="19" spans="1:8" ht="15.5" x14ac:dyDescent="0.35">
      <c r="A19" s="2"/>
      <c r="B19" s="9"/>
    </row>
    <row r="20" spans="1:8" ht="15.5" x14ac:dyDescent="0.35">
      <c r="A20" s="2" t="s">
        <v>30</v>
      </c>
      <c r="B20" s="9">
        <v>50</v>
      </c>
    </row>
    <row r="21" spans="1:8" ht="15.5" x14ac:dyDescent="0.35">
      <c r="A21" s="2"/>
      <c r="B21" s="9"/>
      <c r="C21" s="2" t="s">
        <v>69</v>
      </c>
    </row>
    <row r="22" spans="1:8" ht="15.5" x14ac:dyDescent="0.35">
      <c r="A22" s="2"/>
      <c r="B22" s="9"/>
    </row>
    <row r="23" spans="1:8" ht="15.5" x14ac:dyDescent="0.35">
      <c r="A23" s="2" t="s">
        <v>11</v>
      </c>
      <c r="B23" s="9">
        <v>700</v>
      </c>
    </row>
    <row r="24" spans="1:8" ht="15.5" x14ac:dyDescent="0.35">
      <c r="A24" s="2"/>
      <c r="B24" s="9"/>
      <c r="C24" s="2" t="s">
        <v>69</v>
      </c>
    </row>
    <row r="25" spans="1:8" ht="15.5" x14ac:dyDescent="0.35">
      <c r="A25" s="2"/>
      <c r="B25" s="9"/>
    </row>
    <row r="26" spans="1:8" ht="15.5" x14ac:dyDescent="0.35">
      <c r="A26" s="25" t="s">
        <v>31</v>
      </c>
      <c r="B26" s="9">
        <v>650</v>
      </c>
    </row>
    <row r="27" spans="1:8" ht="15.5" x14ac:dyDescent="0.35">
      <c r="A27" s="17"/>
      <c r="B27" s="9"/>
      <c r="C27" s="2" t="s">
        <v>69</v>
      </c>
    </row>
    <row r="28" spans="1:8" ht="15.5" x14ac:dyDescent="0.35">
      <c r="A28" s="17"/>
      <c r="B28" s="9"/>
      <c r="C28" s="2"/>
    </row>
    <row r="29" spans="1:8" ht="15.5" x14ac:dyDescent="0.35">
      <c r="A29" s="10" t="s">
        <v>32</v>
      </c>
      <c r="B29" s="11">
        <v>0</v>
      </c>
    </row>
    <row r="30" spans="1:8" ht="15.5" x14ac:dyDescent="0.35">
      <c r="A30" s="10"/>
      <c r="B30" s="11"/>
    </row>
    <row r="31" spans="1:8" ht="15.5" x14ac:dyDescent="0.35">
      <c r="A31" s="2" t="s">
        <v>33</v>
      </c>
      <c r="B31" s="9">
        <v>15</v>
      </c>
    </row>
    <row r="32" spans="1:8" ht="15.5" x14ac:dyDescent="0.35">
      <c r="A32" s="2"/>
      <c r="B32" s="9"/>
      <c r="C32" s="2" t="s">
        <v>69</v>
      </c>
      <c r="D32" s="2"/>
      <c r="E32" s="2"/>
      <c r="F32" s="3"/>
      <c r="G32" s="4"/>
      <c r="H32" s="3"/>
    </row>
    <row r="33" spans="1:8" ht="15.5" x14ac:dyDescent="0.35">
      <c r="A33" s="2"/>
      <c r="B33" s="9"/>
      <c r="C33" s="2"/>
      <c r="D33" s="2"/>
      <c r="E33" s="2"/>
      <c r="F33" s="3"/>
      <c r="G33" s="4"/>
      <c r="H33" s="3"/>
    </row>
    <row r="34" spans="1:8" ht="15.5" x14ac:dyDescent="0.35">
      <c r="A34" s="10" t="s">
        <v>34</v>
      </c>
      <c r="B34" s="11">
        <v>0</v>
      </c>
    </row>
    <row r="35" spans="1:8" ht="15.5" x14ac:dyDescent="0.35">
      <c r="A35" s="10"/>
      <c r="B35" s="18"/>
    </row>
    <row r="36" spans="1:8" ht="15.5" x14ac:dyDescent="0.35">
      <c r="A36" s="2" t="s">
        <v>35</v>
      </c>
      <c r="B36" s="12">
        <v>100</v>
      </c>
    </row>
    <row r="37" spans="1:8" ht="15.5" x14ac:dyDescent="0.35">
      <c r="A37" s="2"/>
      <c r="B37" s="12"/>
      <c r="C37" s="2" t="s">
        <v>69</v>
      </c>
    </row>
    <row r="38" spans="1:8" ht="15.5" x14ac:dyDescent="0.35">
      <c r="A38" s="2"/>
      <c r="B38" s="12"/>
      <c r="C38" s="2"/>
      <c r="H38" s="3"/>
    </row>
    <row r="39" spans="1:8" ht="15.5" x14ac:dyDescent="0.35">
      <c r="A39" s="2" t="s">
        <v>36</v>
      </c>
      <c r="B39" s="12">
        <v>20</v>
      </c>
    </row>
    <row r="40" spans="1:8" ht="15.5" x14ac:dyDescent="0.35">
      <c r="A40" s="2"/>
      <c r="B40" s="12"/>
      <c r="C40" s="2" t="s">
        <v>69</v>
      </c>
    </row>
    <row r="41" spans="1:8" ht="15.5" x14ac:dyDescent="0.35">
      <c r="A41" s="2"/>
      <c r="B41" s="12"/>
    </row>
    <row r="42" spans="1:8" ht="15.5" x14ac:dyDescent="0.35">
      <c r="A42" s="2" t="s">
        <v>37</v>
      </c>
      <c r="B42" s="12">
        <v>25</v>
      </c>
    </row>
    <row r="43" spans="1:8" ht="15.5" x14ac:dyDescent="0.35">
      <c r="A43" s="2"/>
      <c r="B43" s="12"/>
      <c r="C43" s="2" t="s">
        <v>7</v>
      </c>
      <c r="D43" s="2">
        <v>3</v>
      </c>
      <c r="E43" s="2">
        <f>12*D43</f>
        <v>36</v>
      </c>
      <c r="F43" s="3">
        <f t="shared" ref="F43" si="7">G43/26/80</f>
        <v>15.590384615384616</v>
      </c>
      <c r="G43" s="4">
        <v>32428</v>
      </c>
      <c r="H43" s="3">
        <f t="shared" ref="H43:H44" si="8">E43*F43</f>
        <v>561.25384615384621</v>
      </c>
    </row>
    <row r="44" spans="1:8" ht="15.5" x14ac:dyDescent="0.35">
      <c r="A44" s="2"/>
      <c r="B44" s="12"/>
      <c r="C44" s="2" t="s">
        <v>6</v>
      </c>
      <c r="D44" s="2">
        <v>0.25</v>
      </c>
      <c r="E44" s="2">
        <f>12*D44</f>
        <v>3</v>
      </c>
      <c r="F44" s="3">
        <v>47.38</v>
      </c>
      <c r="H44" s="3">
        <f t="shared" si="8"/>
        <v>142.14000000000001</v>
      </c>
    </row>
    <row r="45" spans="1:8" ht="15.5" x14ac:dyDescent="0.35">
      <c r="A45" s="2"/>
      <c r="B45" s="12"/>
      <c r="C45" s="2" t="s">
        <v>68</v>
      </c>
      <c r="E45" s="2">
        <f>SUM(E43:E44)</f>
        <v>39</v>
      </c>
      <c r="H45" s="3">
        <f>SUM(H43:H44)</f>
        <v>703.3938461538462</v>
      </c>
    </row>
    <row r="46" spans="1:8" ht="15.5" x14ac:dyDescent="0.35">
      <c r="A46" s="2"/>
      <c r="B46" s="12"/>
      <c r="C46" s="2"/>
      <c r="H46" s="3"/>
    </row>
    <row r="47" spans="1:8" ht="15.5" x14ac:dyDescent="0.35">
      <c r="A47" s="2" t="s">
        <v>38</v>
      </c>
      <c r="B47" s="9">
        <v>35</v>
      </c>
      <c r="C47" s="2" t="s">
        <v>7</v>
      </c>
      <c r="D47" s="2">
        <v>4</v>
      </c>
      <c r="E47" s="2">
        <f>12*D47</f>
        <v>48</v>
      </c>
      <c r="F47" s="3">
        <f t="shared" ref="F47" si="9">G47/26/80</f>
        <v>15.590384615384616</v>
      </c>
      <c r="G47" s="4">
        <v>32428</v>
      </c>
      <c r="H47" s="3">
        <f t="shared" ref="H47" si="10">E47*F47</f>
        <v>748.33846153846162</v>
      </c>
    </row>
    <row r="48" spans="1:8" ht="15.5" x14ac:dyDescent="0.35">
      <c r="A48" s="2"/>
      <c r="B48" s="12"/>
    </row>
    <row r="49" spans="1:8" ht="15.5" x14ac:dyDescent="0.35">
      <c r="A49" s="2" t="s">
        <v>39</v>
      </c>
      <c r="B49" s="12">
        <v>10</v>
      </c>
      <c r="C49" s="2" t="s">
        <v>7</v>
      </c>
      <c r="D49" s="2">
        <v>1</v>
      </c>
      <c r="E49" s="2">
        <f>12*D49</f>
        <v>12</v>
      </c>
      <c r="F49" s="3">
        <f t="shared" ref="F49" si="11">G49/26/80</f>
        <v>15.590384615384616</v>
      </c>
      <c r="G49" s="4">
        <v>32428</v>
      </c>
      <c r="H49" s="3">
        <f t="shared" ref="H49" si="12">E49*F49</f>
        <v>187.0846153846154</v>
      </c>
    </row>
    <row r="50" spans="1:8" ht="15.5" x14ac:dyDescent="0.35">
      <c r="A50" s="2"/>
      <c r="B50" s="12"/>
    </row>
    <row r="51" spans="1:8" ht="15.5" x14ac:dyDescent="0.35">
      <c r="A51" s="10" t="s">
        <v>40</v>
      </c>
      <c r="B51" s="11">
        <v>0</v>
      </c>
    </row>
    <row r="52" spans="1:8" ht="15.5" x14ac:dyDescent="0.35">
      <c r="A52" s="10"/>
      <c r="B52" s="18"/>
    </row>
    <row r="53" spans="1:8" ht="15.5" x14ac:dyDescent="0.35">
      <c r="A53" s="2" t="s">
        <v>41</v>
      </c>
      <c r="B53" s="12">
        <v>70</v>
      </c>
    </row>
    <row r="54" spans="1:8" ht="15.5" x14ac:dyDescent="0.35">
      <c r="A54" s="2"/>
      <c r="B54" s="12"/>
      <c r="C54" s="2" t="s">
        <v>69</v>
      </c>
    </row>
    <row r="55" spans="1:8" ht="15.5" x14ac:dyDescent="0.35">
      <c r="A55" s="2"/>
      <c r="B55" s="12"/>
      <c r="C55" s="2"/>
      <c r="H55" s="3"/>
    </row>
    <row r="56" spans="1:8" ht="15.5" x14ac:dyDescent="0.35">
      <c r="A56" s="2" t="s">
        <v>42</v>
      </c>
      <c r="B56" s="9">
        <v>20</v>
      </c>
      <c r="C56" s="2" t="s">
        <v>7</v>
      </c>
      <c r="D56" s="2">
        <v>1.5</v>
      </c>
      <c r="E56" s="2">
        <f>12*D56</f>
        <v>18</v>
      </c>
      <c r="F56" s="3">
        <f t="shared" ref="F56" si="13">G56/26/80</f>
        <v>15.590384615384616</v>
      </c>
      <c r="G56" s="4">
        <v>32428</v>
      </c>
      <c r="H56" s="3">
        <f t="shared" ref="H56" si="14">E56*F56</f>
        <v>280.62692307692311</v>
      </c>
    </row>
    <row r="57" spans="1:8" ht="15.5" x14ac:dyDescent="0.35">
      <c r="A57" s="2"/>
      <c r="B57" s="19"/>
    </row>
    <row r="58" spans="1:8" ht="15.5" x14ac:dyDescent="0.35">
      <c r="A58" s="10" t="s">
        <v>43</v>
      </c>
      <c r="B58" s="10">
        <v>0</v>
      </c>
    </row>
    <row r="59" spans="1:8" ht="15.5" x14ac:dyDescent="0.35">
      <c r="A59" s="10"/>
      <c r="B59" s="10"/>
    </row>
    <row r="60" spans="1:8" ht="15.5" x14ac:dyDescent="0.35">
      <c r="A60" s="2" t="s">
        <v>44</v>
      </c>
      <c r="B60" s="9">
        <v>30</v>
      </c>
    </row>
    <row r="61" spans="1:8" ht="15.5" x14ac:dyDescent="0.35">
      <c r="A61" s="2"/>
      <c r="B61" s="9"/>
      <c r="C61" s="2" t="s">
        <v>7</v>
      </c>
      <c r="D61" s="2">
        <v>2</v>
      </c>
      <c r="E61" s="2">
        <f>12*D61</f>
        <v>24</v>
      </c>
      <c r="F61" s="3">
        <f t="shared" ref="F61" si="15">G61/26/80</f>
        <v>15.590384615384616</v>
      </c>
      <c r="G61" s="4">
        <v>32428</v>
      </c>
      <c r="H61" s="3">
        <f t="shared" ref="H61:H62" si="16">E61*F61</f>
        <v>374.16923076923081</v>
      </c>
    </row>
    <row r="62" spans="1:8" ht="15.5" x14ac:dyDescent="0.35">
      <c r="A62" s="2"/>
      <c r="B62" s="9"/>
      <c r="C62" s="2" t="s">
        <v>6</v>
      </c>
      <c r="D62" s="2">
        <v>0.5</v>
      </c>
      <c r="E62" s="2">
        <f>12*D62</f>
        <v>6</v>
      </c>
      <c r="F62" s="3">
        <v>47.38</v>
      </c>
      <c r="H62" s="3">
        <f t="shared" si="16"/>
        <v>284.28000000000003</v>
      </c>
    </row>
    <row r="63" spans="1:8" ht="15.5" x14ac:dyDescent="0.35">
      <c r="A63" s="2"/>
      <c r="B63" s="9"/>
      <c r="C63" s="2" t="s">
        <v>68</v>
      </c>
      <c r="E63" s="2">
        <f>SUM(E61:E62)</f>
        <v>30</v>
      </c>
      <c r="H63" s="3">
        <f>SUM(H61:H62)</f>
        <v>658.44923076923078</v>
      </c>
    </row>
    <row r="64" spans="1:8" ht="15.5" x14ac:dyDescent="0.35">
      <c r="A64" s="2"/>
      <c r="B64" s="9"/>
    </row>
    <row r="65" spans="1:8" ht="15.5" x14ac:dyDescent="0.35">
      <c r="A65" s="2" t="s">
        <v>45</v>
      </c>
      <c r="B65" s="9">
        <v>100</v>
      </c>
    </row>
    <row r="66" spans="1:8" ht="15.5" x14ac:dyDescent="0.35">
      <c r="A66" s="2"/>
      <c r="B66" s="9"/>
      <c r="C66" s="2" t="s">
        <v>7</v>
      </c>
      <c r="D66" s="2">
        <v>4</v>
      </c>
      <c r="E66" s="2">
        <f>12*D66</f>
        <v>48</v>
      </c>
      <c r="F66" s="3">
        <f t="shared" ref="F66" si="17">G66/26/80</f>
        <v>15.590384615384616</v>
      </c>
      <c r="G66" s="4">
        <v>32428</v>
      </c>
      <c r="H66" s="3">
        <f t="shared" ref="H66:H68" si="18">E66*F66</f>
        <v>748.33846153846162</v>
      </c>
    </row>
    <row r="67" spans="1:8" ht="15.5" x14ac:dyDescent="0.35">
      <c r="A67" s="2"/>
      <c r="B67" s="9"/>
      <c r="C67" s="2" t="s">
        <v>6</v>
      </c>
      <c r="D67" s="2">
        <v>2</v>
      </c>
      <c r="E67" s="2">
        <f>12*D67</f>
        <v>24</v>
      </c>
      <c r="F67" s="3">
        <v>47.38</v>
      </c>
      <c r="H67" s="3">
        <f t="shared" si="18"/>
        <v>1137.1200000000001</v>
      </c>
    </row>
    <row r="68" spans="1:8" ht="15.5" x14ac:dyDescent="0.35">
      <c r="A68" s="2"/>
      <c r="B68" s="9"/>
      <c r="C68" s="2" t="s">
        <v>3</v>
      </c>
      <c r="D68" s="2">
        <v>0.5</v>
      </c>
      <c r="E68" s="2">
        <f>12*D68</f>
        <v>6</v>
      </c>
      <c r="F68" s="3">
        <v>65.86</v>
      </c>
      <c r="H68" s="3">
        <f t="shared" si="18"/>
        <v>395.15999999999997</v>
      </c>
    </row>
    <row r="69" spans="1:8" ht="15.5" x14ac:dyDescent="0.35">
      <c r="A69" s="2"/>
      <c r="B69" s="9"/>
      <c r="C69" s="2" t="s">
        <v>68</v>
      </c>
      <c r="E69" s="2">
        <f>SUM(E66:E68)</f>
        <v>78</v>
      </c>
      <c r="H69" s="3">
        <f>SUM(H66:H68)</f>
        <v>2280.6184615384618</v>
      </c>
    </row>
    <row r="70" spans="1:8" ht="15.5" x14ac:dyDescent="0.35">
      <c r="A70" s="2"/>
      <c r="B70" s="9"/>
      <c r="C70" s="2"/>
      <c r="H70" s="3"/>
    </row>
    <row r="71" spans="1:8" ht="15.5" x14ac:dyDescent="0.35">
      <c r="A71" s="2" t="s">
        <v>46</v>
      </c>
      <c r="B71" s="9">
        <v>15</v>
      </c>
      <c r="C71" s="2" t="s">
        <v>7</v>
      </c>
      <c r="D71" s="2">
        <v>1.5</v>
      </c>
      <c r="E71" s="2">
        <f>12*D71</f>
        <v>18</v>
      </c>
      <c r="F71" s="3">
        <f t="shared" ref="F71" si="19">G71/26/80</f>
        <v>15.590384615384616</v>
      </c>
      <c r="G71" s="4">
        <v>32428</v>
      </c>
      <c r="H71" s="3">
        <f t="shared" ref="H71" si="20">E71*F71</f>
        <v>280.62692307692311</v>
      </c>
    </row>
    <row r="72" spans="1:8" ht="15.5" x14ac:dyDescent="0.35">
      <c r="A72" s="2"/>
      <c r="B72" s="9"/>
    </row>
    <row r="73" spans="1:8" ht="15.5" x14ac:dyDescent="0.35">
      <c r="A73" s="10" t="s">
        <v>47</v>
      </c>
      <c r="B73" s="13">
        <v>0</v>
      </c>
    </row>
    <row r="74" spans="1:8" ht="15.5" x14ac:dyDescent="0.35">
      <c r="A74" s="10"/>
      <c r="B74" s="13"/>
    </row>
    <row r="75" spans="1:8" ht="15.5" x14ac:dyDescent="0.35">
      <c r="A75" s="2" t="s">
        <v>48</v>
      </c>
      <c r="B75" s="9">
        <v>200</v>
      </c>
    </row>
    <row r="76" spans="1:8" ht="15.5" x14ac:dyDescent="0.35">
      <c r="A76" s="2"/>
      <c r="B76" s="9"/>
      <c r="C76" s="2" t="s">
        <v>7</v>
      </c>
      <c r="D76" s="2">
        <v>3</v>
      </c>
      <c r="E76" s="2">
        <f>12*D76</f>
        <v>36</v>
      </c>
      <c r="F76" s="3">
        <f t="shared" ref="F76" si="21">G76/26/80</f>
        <v>15.590384615384616</v>
      </c>
      <c r="G76" s="4">
        <v>32428</v>
      </c>
      <c r="H76" s="3">
        <f t="shared" ref="H76" si="22">E76*F76</f>
        <v>561.25384615384621</v>
      </c>
    </row>
    <row r="77" spans="1:8" ht="15.5" x14ac:dyDescent="0.35">
      <c r="A77" s="2"/>
      <c r="B77" s="9"/>
    </row>
    <row r="78" spans="1:8" ht="15.5" x14ac:dyDescent="0.35">
      <c r="A78" s="2" t="s">
        <v>49</v>
      </c>
      <c r="B78" s="9">
        <v>200</v>
      </c>
      <c r="C78" s="2" t="s">
        <v>7</v>
      </c>
      <c r="D78" s="2">
        <v>3</v>
      </c>
      <c r="E78" s="2">
        <f>12*D78</f>
        <v>36</v>
      </c>
      <c r="F78" s="3">
        <f t="shared" ref="F78" si="23">G78/26/80</f>
        <v>15.590384615384616</v>
      </c>
      <c r="G78" s="4">
        <v>32428</v>
      </c>
      <c r="H78" s="3">
        <f t="shared" ref="H78" si="24">E78*F78</f>
        <v>561.25384615384621</v>
      </c>
    </row>
    <row r="79" spans="1:8" ht="15.5" x14ac:dyDescent="0.35">
      <c r="A79" s="2"/>
      <c r="B79" s="9"/>
    </row>
    <row r="80" spans="1:8" ht="15.5" x14ac:dyDescent="0.35">
      <c r="A80" s="10" t="s">
        <v>50</v>
      </c>
      <c r="B80" s="13">
        <v>0</v>
      </c>
    </row>
    <row r="81" spans="1:8" ht="15.5" x14ac:dyDescent="0.35">
      <c r="A81" s="10"/>
      <c r="B81" s="13"/>
    </row>
    <row r="82" spans="1:8" ht="15.5" x14ac:dyDescent="0.35">
      <c r="A82" s="2" t="s">
        <v>51</v>
      </c>
      <c r="B82" s="9">
        <v>25</v>
      </c>
    </row>
    <row r="83" spans="1:8" ht="15.5" x14ac:dyDescent="0.35">
      <c r="A83" s="2"/>
      <c r="B83" s="9"/>
      <c r="C83" s="2" t="s">
        <v>7</v>
      </c>
      <c r="D83" s="2">
        <v>2</v>
      </c>
      <c r="E83" s="2">
        <f>12*D83</f>
        <v>24</v>
      </c>
      <c r="F83" s="3">
        <f t="shared" ref="F83" si="25">G83/26/80</f>
        <v>15.590384615384616</v>
      </c>
      <c r="G83" s="4">
        <v>32428</v>
      </c>
      <c r="H83" s="3">
        <f t="shared" ref="H83" si="26">E83*F83</f>
        <v>374.16923076923081</v>
      </c>
    </row>
    <row r="84" spans="1:8" ht="15.5" x14ac:dyDescent="0.35">
      <c r="A84" s="2"/>
      <c r="B84" s="9"/>
    </row>
    <row r="85" spans="1:8" ht="15.5" x14ac:dyDescent="0.35">
      <c r="A85" s="2" t="s">
        <v>52</v>
      </c>
      <c r="B85" s="9">
        <v>25</v>
      </c>
    </row>
    <row r="86" spans="1:8" ht="15.5" x14ac:dyDescent="0.35">
      <c r="A86" s="2"/>
      <c r="B86" s="9"/>
      <c r="C86" s="2" t="s">
        <v>69</v>
      </c>
    </row>
    <row r="87" spans="1:8" ht="15.5" x14ac:dyDescent="0.35">
      <c r="A87" s="2"/>
      <c r="B87" s="9"/>
    </row>
    <row r="88" spans="1:8" ht="15.5" x14ac:dyDescent="0.35">
      <c r="A88" s="25" t="s">
        <v>53</v>
      </c>
      <c r="B88" s="9">
        <v>60</v>
      </c>
    </row>
    <row r="89" spans="1:8" ht="15.5" x14ac:dyDescent="0.35">
      <c r="A89" s="25"/>
      <c r="B89" s="9"/>
      <c r="C89" s="2" t="s">
        <v>69</v>
      </c>
    </row>
    <row r="90" spans="1:8" ht="15.5" x14ac:dyDescent="0.35">
      <c r="A90" s="17"/>
      <c r="B90" s="9"/>
    </row>
    <row r="91" spans="1:8" ht="15.5" x14ac:dyDescent="0.35">
      <c r="A91" s="10" t="s">
        <v>54</v>
      </c>
      <c r="B91" s="13">
        <v>0</v>
      </c>
    </row>
    <row r="92" spans="1:8" ht="15.5" x14ac:dyDescent="0.35">
      <c r="A92" s="10"/>
      <c r="B92" s="13"/>
    </row>
    <row r="93" spans="1:8" ht="15.5" x14ac:dyDescent="0.35">
      <c r="A93" s="2" t="s">
        <v>55</v>
      </c>
      <c r="B93" s="9">
        <v>100</v>
      </c>
    </row>
    <row r="94" spans="1:8" ht="15.5" x14ac:dyDescent="0.35">
      <c r="A94" s="2"/>
      <c r="B94" s="9"/>
      <c r="C94" s="2" t="s">
        <v>7</v>
      </c>
      <c r="D94" s="2">
        <v>4</v>
      </c>
      <c r="E94" s="2">
        <f>12*D94</f>
        <v>48</v>
      </c>
      <c r="F94" s="3">
        <f t="shared" ref="F94" si="27">G94/26/80</f>
        <v>15.590384615384616</v>
      </c>
      <c r="G94" s="4">
        <v>32428</v>
      </c>
      <c r="H94" s="3">
        <f t="shared" ref="H94:H96" si="28">E94*F94</f>
        <v>748.33846153846162</v>
      </c>
    </row>
    <row r="95" spans="1:8" ht="15.5" x14ac:dyDescent="0.35">
      <c r="A95" s="2"/>
      <c r="B95" s="9"/>
      <c r="C95" s="2" t="s">
        <v>6</v>
      </c>
      <c r="D95" s="2">
        <v>1</v>
      </c>
      <c r="E95" s="2">
        <f>12*D95</f>
        <v>12</v>
      </c>
      <c r="F95" s="3">
        <v>47.38</v>
      </c>
      <c r="H95" s="3">
        <f t="shared" si="28"/>
        <v>568.56000000000006</v>
      </c>
    </row>
    <row r="96" spans="1:8" ht="15.5" x14ac:dyDescent="0.35">
      <c r="A96" s="2"/>
      <c r="B96" s="9"/>
      <c r="C96" s="2" t="s">
        <v>3</v>
      </c>
      <c r="D96" s="2">
        <v>0.25</v>
      </c>
      <c r="E96" s="2">
        <f>12*D96</f>
        <v>3</v>
      </c>
      <c r="F96" s="3">
        <v>65.86</v>
      </c>
      <c r="H96" s="3">
        <f t="shared" si="28"/>
        <v>197.57999999999998</v>
      </c>
    </row>
    <row r="97" spans="1:8" ht="15.5" x14ac:dyDescent="0.35">
      <c r="A97" s="2"/>
      <c r="B97" s="9"/>
      <c r="E97" s="2">
        <f>SUM(E94:E96)</f>
        <v>63</v>
      </c>
      <c r="H97" s="3">
        <f>SUM(H93:H95)</f>
        <v>1316.8984615384616</v>
      </c>
    </row>
    <row r="98" spans="1:8" ht="15.5" x14ac:dyDescent="0.35">
      <c r="A98" s="2" t="s">
        <v>56</v>
      </c>
      <c r="B98" s="9">
        <v>15</v>
      </c>
    </row>
    <row r="99" spans="1:8" ht="15.5" x14ac:dyDescent="0.35">
      <c r="A99" s="2"/>
      <c r="B99" s="9"/>
      <c r="C99" s="2" t="s">
        <v>69</v>
      </c>
    </row>
    <row r="100" spans="1:8" ht="15.5" x14ac:dyDescent="0.35">
      <c r="A100" s="2"/>
      <c r="B100" s="9"/>
      <c r="C100" s="2"/>
      <c r="H100" s="3"/>
    </row>
    <row r="101" spans="1:8" ht="15.5" x14ac:dyDescent="0.35">
      <c r="A101" s="2" t="s">
        <v>57</v>
      </c>
      <c r="B101" s="9">
        <v>100</v>
      </c>
    </row>
    <row r="102" spans="1:8" ht="15.5" x14ac:dyDescent="0.35">
      <c r="A102" s="2"/>
      <c r="B102" s="9"/>
      <c r="C102" s="2" t="s">
        <v>7</v>
      </c>
      <c r="D102" s="2">
        <v>4</v>
      </c>
      <c r="E102" s="2">
        <f>12*D102</f>
        <v>48</v>
      </c>
      <c r="F102" s="3">
        <f t="shared" ref="F102" si="29">G102/26/80</f>
        <v>15.590384615384616</v>
      </c>
      <c r="G102" s="4">
        <v>32428</v>
      </c>
      <c r="H102" s="3">
        <f t="shared" ref="H102:H104" si="30">E102*F102</f>
        <v>748.33846153846162</v>
      </c>
    </row>
    <row r="103" spans="1:8" ht="15.5" x14ac:dyDescent="0.35">
      <c r="A103" s="2"/>
      <c r="B103" s="9"/>
      <c r="C103" s="2" t="s">
        <v>6</v>
      </c>
      <c r="D103" s="2">
        <v>2</v>
      </c>
      <c r="E103" s="2">
        <f>12*D103</f>
        <v>24</v>
      </c>
      <c r="F103" s="3">
        <v>47.38</v>
      </c>
      <c r="H103" s="3">
        <f t="shared" si="30"/>
        <v>1137.1200000000001</v>
      </c>
    </row>
    <row r="104" spans="1:8" ht="15.5" x14ac:dyDescent="0.35">
      <c r="A104" s="2"/>
      <c r="B104" s="9"/>
      <c r="C104" s="2" t="s">
        <v>3</v>
      </c>
      <c r="D104" s="2">
        <v>2</v>
      </c>
      <c r="E104" s="2">
        <f>12*D104</f>
        <v>24</v>
      </c>
      <c r="F104" s="3">
        <v>65.86</v>
      </c>
      <c r="H104" s="3">
        <f t="shared" si="30"/>
        <v>1580.6399999999999</v>
      </c>
    </row>
    <row r="105" spans="1:8" ht="15.5" x14ac:dyDescent="0.35">
      <c r="A105" s="2"/>
      <c r="B105" s="9"/>
      <c r="C105" s="2" t="s">
        <v>68</v>
      </c>
      <c r="E105" s="2">
        <f>SUM(E102:E104)</f>
        <v>96</v>
      </c>
      <c r="H105" s="3">
        <f>SUM(H102:H104)</f>
        <v>3466.0984615384614</v>
      </c>
    </row>
    <row r="106" spans="1:8" ht="15.5" x14ac:dyDescent="0.35">
      <c r="A106" s="2"/>
      <c r="B106" s="9"/>
      <c r="C106" s="2"/>
      <c r="H106" s="3"/>
    </row>
    <row r="107" spans="1:8" ht="15.5" x14ac:dyDescent="0.35">
      <c r="A107" s="2" t="s">
        <v>58</v>
      </c>
      <c r="B107" s="9">
        <v>15</v>
      </c>
    </row>
    <row r="108" spans="1:8" ht="15.5" x14ac:dyDescent="0.35">
      <c r="A108" s="2"/>
      <c r="B108" s="9"/>
      <c r="C108" s="2" t="s">
        <v>7</v>
      </c>
      <c r="D108" s="2">
        <v>1.5</v>
      </c>
      <c r="E108" s="2">
        <f>12*D108</f>
        <v>18</v>
      </c>
      <c r="F108" s="3">
        <f t="shared" ref="F108" si="31">G108/26/80</f>
        <v>15.590384615384616</v>
      </c>
      <c r="G108" s="4">
        <v>32428</v>
      </c>
      <c r="H108" s="3">
        <f t="shared" ref="H108:H109" si="32">E108*F108</f>
        <v>280.62692307692311</v>
      </c>
    </row>
    <row r="109" spans="1:8" ht="15.5" x14ac:dyDescent="0.35">
      <c r="A109" s="2"/>
      <c r="B109" s="9"/>
      <c r="C109" s="2" t="s">
        <v>6</v>
      </c>
      <c r="D109" s="2">
        <v>0.25</v>
      </c>
      <c r="E109" s="2">
        <f>12*D109</f>
        <v>3</v>
      </c>
      <c r="F109" s="3">
        <v>47.38</v>
      </c>
      <c r="H109" s="3">
        <f t="shared" si="32"/>
        <v>142.14000000000001</v>
      </c>
    </row>
    <row r="110" spans="1:8" ht="15.5" x14ac:dyDescent="0.35">
      <c r="A110" s="2"/>
      <c r="B110" s="9"/>
      <c r="C110" s="2" t="s">
        <v>68</v>
      </c>
      <c r="E110" s="2">
        <f>SUM(E108:E109)</f>
        <v>21</v>
      </c>
      <c r="H110" s="3">
        <f>SUM(H108:H109)</f>
        <v>422.76692307692315</v>
      </c>
    </row>
    <row r="111" spans="1:8" ht="15.5" x14ac:dyDescent="0.35">
      <c r="A111" s="2"/>
      <c r="B111" s="9"/>
    </row>
    <row r="112" spans="1:8" ht="15.5" x14ac:dyDescent="0.35">
      <c r="A112" s="10" t="s">
        <v>59</v>
      </c>
      <c r="B112" s="13">
        <v>0</v>
      </c>
    </row>
    <row r="113" spans="1:8" ht="15.5" x14ac:dyDescent="0.35">
      <c r="A113" s="10"/>
      <c r="B113" s="13"/>
    </row>
    <row r="114" spans="1:8" ht="15.5" x14ac:dyDescent="0.35">
      <c r="A114" s="10" t="s">
        <v>60</v>
      </c>
      <c r="B114" s="13">
        <v>0</v>
      </c>
    </row>
    <row r="115" spans="1:8" ht="15.5" x14ac:dyDescent="0.35">
      <c r="A115" s="10"/>
      <c r="B115" s="13"/>
    </row>
    <row r="116" spans="1:8" ht="15.5" x14ac:dyDescent="0.35">
      <c r="A116" s="2" t="s">
        <v>61</v>
      </c>
      <c r="B116" s="9">
        <v>25</v>
      </c>
    </row>
    <row r="117" spans="1:8" ht="15.5" x14ac:dyDescent="0.35">
      <c r="A117" s="2"/>
      <c r="B117" s="9"/>
      <c r="C117" s="2" t="s">
        <v>7</v>
      </c>
      <c r="D117" s="2">
        <v>2</v>
      </c>
      <c r="E117" s="2">
        <f>12*D117</f>
        <v>24</v>
      </c>
      <c r="F117" s="3">
        <f t="shared" ref="F117" si="33">G117/26/80</f>
        <v>15.590384615384616</v>
      </c>
      <c r="G117" s="4">
        <v>32428</v>
      </c>
      <c r="H117" s="3">
        <f t="shared" ref="H117:H118" si="34">E117*F117</f>
        <v>374.16923076923081</v>
      </c>
    </row>
    <row r="118" spans="1:8" ht="15.5" x14ac:dyDescent="0.35">
      <c r="A118" s="2"/>
      <c r="B118" s="9"/>
      <c r="C118" s="2" t="s">
        <v>6</v>
      </c>
      <c r="D118" s="2">
        <v>0.5</v>
      </c>
      <c r="E118" s="2">
        <f>12*D118</f>
        <v>6</v>
      </c>
      <c r="F118" s="3">
        <v>47.38</v>
      </c>
      <c r="H118" s="3">
        <f t="shared" si="34"/>
        <v>284.28000000000003</v>
      </c>
    </row>
    <row r="119" spans="1:8" ht="15.5" x14ac:dyDescent="0.35">
      <c r="A119" s="2"/>
      <c r="B119" s="9"/>
      <c r="C119" s="2" t="s">
        <v>68</v>
      </c>
      <c r="E119" s="2">
        <f>SUM(E117:E118)</f>
        <v>30</v>
      </c>
      <c r="H119" s="3">
        <f>SUM(H117:H118)</f>
        <v>658.44923076923078</v>
      </c>
    </row>
    <row r="120" spans="1:8" ht="15.5" x14ac:dyDescent="0.35">
      <c r="A120" s="2"/>
      <c r="B120" s="9"/>
    </row>
    <row r="121" spans="1:8" ht="15.5" x14ac:dyDescent="0.35">
      <c r="A121" s="10" t="s">
        <v>62</v>
      </c>
      <c r="B121" s="13">
        <v>0</v>
      </c>
    </row>
    <row r="122" spans="1:8" ht="15.5" x14ac:dyDescent="0.35">
      <c r="A122" s="10"/>
      <c r="B122" s="13"/>
    </row>
    <row r="123" spans="1:8" ht="15.5" x14ac:dyDescent="0.35">
      <c r="A123" s="10" t="s">
        <v>63</v>
      </c>
      <c r="B123" s="13">
        <v>0</v>
      </c>
    </row>
    <row r="124" spans="1:8" ht="15.5" x14ac:dyDescent="0.35">
      <c r="A124" s="10"/>
      <c r="B124" s="20"/>
    </row>
    <row r="125" spans="1:8" ht="15.5" x14ac:dyDescent="0.35">
      <c r="A125" s="2" t="s">
        <v>64</v>
      </c>
      <c r="B125" s="14">
        <v>6</v>
      </c>
    </row>
    <row r="126" spans="1:8" ht="15.5" x14ac:dyDescent="0.35">
      <c r="A126" s="2"/>
      <c r="B126" s="21"/>
      <c r="C126" s="2" t="s">
        <v>7</v>
      </c>
      <c r="D126" s="2">
        <v>0.5</v>
      </c>
      <c r="E126" s="2">
        <f>12*D126</f>
        <v>6</v>
      </c>
      <c r="F126" s="3">
        <v>15.590384615384616</v>
      </c>
      <c r="H126" s="3">
        <f t="shared" ref="H126" si="35">E126*F126</f>
        <v>93.542307692307702</v>
      </c>
    </row>
    <row r="127" spans="1:8" ht="15.5" x14ac:dyDescent="0.35">
      <c r="A127" s="2"/>
      <c r="B127" s="21"/>
    </row>
    <row r="128" spans="1:8" ht="15.5" x14ac:dyDescent="0.35">
      <c r="A128" s="2"/>
      <c r="B128" s="15"/>
    </row>
    <row r="129" spans="1:8" ht="15.5" x14ac:dyDescent="0.35">
      <c r="A129" s="16" t="s">
        <v>65</v>
      </c>
      <c r="B129" s="15">
        <f>SUM(B2:B125)</f>
        <v>2716</v>
      </c>
    </row>
    <row r="130" spans="1:8" ht="15.5" x14ac:dyDescent="0.35">
      <c r="A130" s="16" t="s">
        <v>66</v>
      </c>
      <c r="B130" s="15">
        <v>1000</v>
      </c>
    </row>
    <row r="131" spans="1:8" ht="15.5" x14ac:dyDescent="0.35">
      <c r="A131" s="2" t="s">
        <v>67</v>
      </c>
      <c r="B131" s="15">
        <f>SUM(B129:B130)</f>
        <v>3716</v>
      </c>
    </row>
    <row r="132" spans="1:8" x14ac:dyDescent="0.35">
      <c r="B132" s="6"/>
    </row>
    <row r="133" spans="1:8" ht="15.5" x14ac:dyDescent="0.35">
      <c r="A133" s="2" t="s">
        <v>71</v>
      </c>
      <c r="B133" s="6"/>
      <c r="E133" s="15">
        <v>661.2</v>
      </c>
      <c r="H133" s="3">
        <v>21328.664134615392</v>
      </c>
    </row>
    <row r="134" spans="1:8" ht="15.5" x14ac:dyDescent="0.35">
      <c r="A134" s="2" t="s">
        <v>70</v>
      </c>
      <c r="B134" s="6"/>
      <c r="E134" s="15">
        <f>SUM(E9, E12, E15, E18, E45, E47, E49, E56, E63, E69, E71, E76, E78, E83, E97, E105, E110, E119, E126)</f>
        <v>621</v>
      </c>
      <c r="H134" s="3">
        <f>SUM(H9, H12, H15, H18, H45, H47, H49, H56, H63, H69, H71, H76, H78, H83, H97, H105, H110, H119, H126)</f>
        <v>14416.50923076923</v>
      </c>
    </row>
    <row r="135" spans="1:8" ht="15.5" x14ac:dyDescent="0.35">
      <c r="A135" s="2" t="s">
        <v>67</v>
      </c>
      <c r="B135" s="6"/>
      <c r="E135" s="22">
        <f>SUM(E133:E134)</f>
        <v>1282.2</v>
      </c>
      <c r="H135" s="23">
        <f>SUM(H133:H134)</f>
        <v>35745.173365384624</v>
      </c>
    </row>
    <row r="136" spans="1:8" x14ac:dyDescent="0.35">
      <c r="B136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Western Hemisphere</vt:lpstr>
      <vt:lpstr>Total World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Branson, Adam - FAS, Washington, DC</dc:creator>
  <cp:lastModifiedBy>Janis, William - FAS</cp:lastModifiedBy>
  <dcterms:created xsi:type="dcterms:W3CDTF">2020-01-29T21:31:53Z</dcterms:created>
  <dcterms:modified xsi:type="dcterms:W3CDTF">2020-04-07T16:22:50Z</dcterms:modified>
</cp:coreProperties>
</file>