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Dsalahud\Desktop\2060NEW\"/>
    </mc:Choice>
  </mc:AlternateContent>
  <xr:revisionPtr revIDLastSave="0" documentId="8_{CF264D7F-F83B-4F55-ACF1-3032846EAD2C}" xr6:coauthVersionLast="41" xr6:coauthVersionMax="41" xr10:uidLastSave="{00000000-0000-0000-0000-000000000000}"/>
  <bookViews>
    <workbookView xWindow="-120" yWindow="-120" windowWidth="19440" windowHeight="15000" tabRatio="870" xr2:uid="{00000000-000D-0000-FFFF-FFFF00000000}"/>
  </bookViews>
  <sheets>
    <sheet name="Totals" sheetId="21" r:id="rId1"/>
    <sheet name="II- Obligated Parties" sheetId="20" r:id="rId2"/>
    <sheet name="I- RIN Generators" sheetId="5" r:id="rId3"/>
    <sheet name="Labor Costs" sheetId="2" r:id="rId4"/>
    <sheet name="ESRI_MAPINFO_SHEET" sheetId="22" state="veryHidden" r:id="rId5"/>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 i="20" l="1"/>
  <c r="J7" i="20" s="1"/>
  <c r="I21" i="20"/>
  <c r="J21" i="20"/>
  <c r="I15" i="5"/>
  <c r="J15" i="5" s="1"/>
  <c r="I14" i="5"/>
  <c r="J14" i="5"/>
  <c r="I13" i="5"/>
  <c r="J13" i="5" s="1"/>
  <c r="I11" i="5"/>
  <c r="J11" i="5" s="1"/>
  <c r="I12" i="5"/>
  <c r="J12" i="5" s="1"/>
  <c r="I9" i="5"/>
  <c r="J9" i="5"/>
  <c r="I10" i="5"/>
  <c r="J10" i="5" s="1"/>
  <c r="I12" i="20"/>
  <c r="J12" i="20"/>
  <c r="I22" i="20"/>
  <c r="J22" i="20" s="1"/>
  <c r="I20" i="20"/>
  <c r="J20" i="20" s="1"/>
  <c r="I19" i="20"/>
  <c r="J19" i="20" s="1"/>
  <c r="I17" i="20"/>
  <c r="J17" i="20"/>
  <c r="I16" i="20"/>
  <c r="J16" i="20" s="1"/>
  <c r="I15" i="20"/>
  <c r="J15" i="20"/>
  <c r="I14" i="20"/>
  <c r="J14" i="20" s="1"/>
  <c r="G16" i="5"/>
  <c r="B3" i="21"/>
  <c r="G23" i="20"/>
  <c r="B4" i="21" s="1"/>
  <c r="I7" i="5"/>
  <c r="J7" i="5" s="1"/>
  <c r="I8" i="5"/>
  <c r="J8" i="5" s="1"/>
  <c r="I6" i="5"/>
  <c r="J6" i="5"/>
  <c r="I5" i="5"/>
  <c r="I6" i="20"/>
  <c r="J6" i="20" s="1"/>
  <c r="I8" i="20"/>
  <c r="J8" i="20" s="1"/>
  <c r="I18" i="20"/>
  <c r="J18" i="20" s="1"/>
  <c r="I13" i="20"/>
  <c r="J13" i="20" s="1"/>
  <c r="I11" i="20"/>
  <c r="J11" i="20" s="1"/>
  <c r="I10" i="20"/>
  <c r="J10" i="20" s="1"/>
  <c r="I9" i="20"/>
  <c r="J9" i="20"/>
  <c r="I5" i="20"/>
  <c r="J5" i="20" s="1"/>
  <c r="D5" i="2"/>
  <c r="F5" i="2" s="1"/>
  <c r="D6" i="2"/>
  <c r="F6" i="2"/>
  <c r="D7" i="2"/>
  <c r="F7" i="2" s="1"/>
  <c r="D8" i="2"/>
  <c r="F8" i="2" s="1"/>
  <c r="J5" i="5"/>
  <c r="I16" i="5" l="1"/>
  <c r="C3" i="21" s="1"/>
  <c r="I23" i="20"/>
  <c r="C4" i="21" s="1"/>
  <c r="C6" i="21" s="1"/>
  <c r="B6" i="21"/>
  <c r="J16" i="5"/>
  <c r="D3" i="21" s="1"/>
  <c r="F9" i="2"/>
  <c r="J23" i="20"/>
  <c r="D4" i="21" s="1"/>
  <c r="D6" i="21" l="1"/>
  <c r="F10" i="2"/>
  <c r="F20" i="20" s="1"/>
  <c r="K20" i="20" s="1"/>
  <c r="F8" i="5"/>
  <c r="K8" i="5" s="1"/>
  <c r="F7" i="5"/>
  <c r="K7" i="5" s="1"/>
  <c r="F9" i="20"/>
  <c r="K9" i="20" s="1"/>
  <c r="F22" i="20"/>
  <c r="K22" i="20" s="1"/>
  <c r="F6" i="5"/>
  <c r="K6" i="5" s="1"/>
  <c r="F12" i="5" l="1"/>
  <c r="K12" i="5" s="1"/>
  <c r="F14" i="20"/>
  <c r="K14" i="20" s="1"/>
  <c r="F12" i="20"/>
  <c r="K12" i="20" s="1"/>
  <c r="F5" i="5"/>
  <c r="K5" i="5" s="1"/>
  <c r="F8" i="20"/>
  <c r="K8" i="20" s="1"/>
  <c r="F19" i="20"/>
  <c r="K19" i="20" s="1"/>
  <c r="F18" i="20"/>
  <c r="K18" i="20" s="1"/>
  <c r="F15" i="5"/>
  <c r="K15" i="5" s="1"/>
  <c r="F13" i="20"/>
  <c r="K13" i="20" s="1"/>
  <c r="F11" i="5"/>
  <c r="K11" i="5" s="1"/>
  <c r="F14" i="5"/>
  <c r="K14" i="5" s="1"/>
  <c r="F17" i="20"/>
  <c r="K17" i="20" s="1"/>
  <c r="F7" i="20"/>
  <c r="K7" i="20" s="1"/>
  <c r="F21" i="20"/>
  <c r="K21" i="20" s="1"/>
  <c r="F16" i="20"/>
  <c r="K16" i="20" s="1"/>
  <c r="F6" i="20"/>
  <c r="K6" i="20" s="1"/>
  <c r="F10" i="20"/>
  <c r="K10" i="20" s="1"/>
  <c r="F9" i="5"/>
  <c r="K9" i="5" s="1"/>
  <c r="F10" i="5"/>
  <c r="K10" i="5" s="1"/>
  <c r="F15" i="20"/>
  <c r="K15" i="20" s="1"/>
  <c r="F5" i="20"/>
  <c r="K5" i="20" s="1"/>
  <c r="F13" i="5"/>
  <c r="K13" i="5" s="1"/>
  <c r="F11" i="20"/>
  <c r="K11" i="20" s="1"/>
  <c r="K23" i="20" l="1"/>
  <c r="E4" i="21" s="1"/>
  <c r="K16" i="5"/>
  <c r="E3" i="21" s="1"/>
  <c r="E6" i="21" l="1"/>
</calcChain>
</file>

<file path=xl/sharedStrings.xml><?xml version="1.0" encoding="utf-8"?>
<sst xmlns="http://schemas.openxmlformats.org/spreadsheetml/2006/main" count="149" uniqueCount="104">
  <si>
    <t>Total Hours and Cost</t>
  </si>
  <si>
    <t>Number of Respondents</t>
  </si>
  <si>
    <t>Total Number of Responses per Year</t>
  </si>
  <si>
    <t>Total Hours/ Year</t>
  </si>
  <si>
    <t>Total Cost/Year</t>
  </si>
  <si>
    <t>RIN Generators</t>
  </si>
  <si>
    <t>Obligated Parties</t>
  </si>
  <si>
    <t>Total</t>
  </si>
  <si>
    <t>Annual Respondent Burden and Cost by Type of Party</t>
  </si>
  <si>
    <t xml:space="preserve">Table 2 - Current Total of Obligated Parties (Refiners/Importers of Non-Renewable Gasoline and Diesel Fuel, assumes 460 refiners plus 263 importers, total of 723 obligated parties). For purposes of these estimates, we assume 272 new or updated registrations for parties who designate certified NTDF as MVNRLM and who would register as refiners. There are currently 613 affected facilities associated with these 272 parties. Estimates are on a company level, except where noted. We have carried the estimates through for registration, recordkeeping and reporting. </t>
  </si>
  <si>
    <t>Information Collection Activity</t>
  </si>
  <si>
    <t>Hours and Cost</t>
  </si>
  <si>
    <t>Applicable Forms</t>
  </si>
  <si>
    <t>Citation</t>
  </si>
  <si>
    <t>Activity</t>
  </si>
  <si>
    <t>Standard Industry Mix Hours/ Response</t>
  </si>
  <si>
    <t>Clerical Only Hours/ Response</t>
  </si>
  <si>
    <t xml:space="preserve">Purchased Services Hours/ Response </t>
  </si>
  <si>
    <t>Total Cost/ Response (dollars)</t>
  </si>
  <si>
    <t>Number of Responses per party/year</t>
  </si>
  <si>
    <t>§80.1407; 80.1454</t>
  </si>
  <si>
    <t>CBP</t>
  </si>
  <si>
    <t>§80.1408, 80.76, 80.1450 </t>
  </si>
  <si>
    <t>OTAQReg USER GUIDE</t>
  </si>
  <si>
    <t>§80.1408, 80.76, 80.1450</t>
  </si>
  <si>
    <t>§80.1408</t>
  </si>
  <si>
    <t>§80.1408; 80.1451</t>
  </si>
  <si>
    <t>*NEW DATA FIELDS - See appendix "FORMAT 1."</t>
  </si>
  <si>
    <t>§80.1408; 80.1451</t>
  </si>
  <si>
    <t>*NEW DATA FIELDS - See appendix "FORMAT 2."</t>
  </si>
  <si>
    <t>§80.1408; 80.1454</t>
  </si>
  <si>
    <t>80.1450, 80.1452</t>
  </si>
  <si>
    <t>§80.1451</t>
  </si>
  <si>
    <r>
      <t xml:space="preserve">Reporting: </t>
    </r>
    <r>
      <rPr>
        <sz val="10.5"/>
        <rFont val="Times New Roman"/>
        <family val="1"/>
      </rPr>
      <t>Report production volume and report volume separately for gasoline products, MVNRLM diesel products, distillate fuel that is not transportation fuel, distillate fuel that is certified NTDF</t>
    </r>
    <r>
      <rPr>
        <b/>
        <sz val="10.5"/>
        <rFont val="Times New Roman"/>
        <family val="1"/>
      </rPr>
      <t xml:space="preserve"> </t>
    </r>
    <r>
      <rPr>
        <sz val="10.5"/>
        <rFont val="Times New Roman"/>
        <family val="1"/>
      </rPr>
      <t>(annual)</t>
    </r>
    <r>
      <rPr>
        <b/>
        <sz val="10.5"/>
        <rFont val="Times New Roman"/>
        <family val="1"/>
      </rPr>
      <t xml:space="preserve"> - </t>
    </r>
    <r>
      <rPr>
        <sz val="10.5"/>
        <rFont val="Times New Roman"/>
        <family val="1"/>
      </rPr>
      <t xml:space="preserve">This estimate includes 723 existing Obligated Parties plus 20 additional. </t>
    </r>
  </si>
  <si>
    <t>* NEW DATA FIELDS - See appendix "FORMAT 3."</t>
  </si>
  <si>
    <r>
      <rPr>
        <sz val="10.5"/>
        <rFont val="Calibri"/>
        <family val="2"/>
      </rPr>
      <t>§</t>
    </r>
    <r>
      <rPr>
        <sz val="9.4499999999999993"/>
        <rFont val="Times New Roman"/>
        <family val="1"/>
      </rPr>
      <t>80.1451</t>
    </r>
  </si>
  <si>
    <t>RFS0104 RFS ACTIVITY REPORT/URF</t>
  </si>
  <si>
    <r>
      <t xml:space="preserve">Reporting: </t>
    </r>
    <r>
      <rPr>
        <sz val="10.5"/>
        <rFont val="Times New Roman"/>
        <family val="1"/>
      </rPr>
      <t>RFS Annual Compliance Reports</t>
    </r>
    <r>
      <rPr>
        <b/>
        <sz val="10.5"/>
        <rFont val="Times New Roman"/>
        <family val="1"/>
      </rPr>
      <t xml:space="preserve"> - </t>
    </r>
    <r>
      <rPr>
        <sz val="10.5"/>
        <rFont val="Times New Roman"/>
        <family val="1"/>
      </rPr>
      <t>updated to reflect 20 new estimated refiners reporting</t>
    </r>
  </si>
  <si>
    <t>RFS0303 RFS ANNUAL COMPLIANCE REPORT/URF</t>
  </si>
  <si>
    <r>
      <rPr>
        <sz val="10.5"/>
        <rFont val="Calibri"/>
        <family val="2"/>
      </rPr>
      <t>§</t>
    </r>
    <r>
      <rPr>
        <sz val="9.4499999999999993"/>
        <rFont val="Times New Roman"/>
        <family val="1"/>
      </rPr>
      <t>80.1452</t>
    </r>
  </si>
  <si>
    <t>w/in EMTS</t>
  </si>
  <si>
    <t>§80.1452</t>
  </si>
  <si>
    <r>
      <t>Reporting:</t>
    </r>
    <r>
      <rPr>
        <sz val="10.5"/>
        <rFont val="Times New Roman"/>
        <family val="1"/>
      </rPr>
      <t xml:space="preserve"> RFS RIN Transaction Report - download in EMTS quarterly and submit</t>
    </r>
  </si>
  <si>
    <t>§80.1453 </t>
  </si>
  <si>
    <r>
      <t xml:space="preserve">Recordkeeping: </t>
    </r>
    <r>
      <rPr>
        <sz val="10.5"/>
        <rFont val="Times New Roman"/>
        <family val="1"/>
      </rPr>
      <t xml:space="preserve">Programming of new PTD code or statement related to transfer of custody or ownership of certified NTDF (This estimate assumes 743 + 20 + 272; this is the number of currently existing Obligated Parties + 20 new registrants + 272.)  </t>
    </r>
  </si>
  <si>
    <t>NO FORM; PTDS are a CBP. EPA provides statement that must appear; respondent must program the statement and code.</t>
  </si>
  <si>
    <r>
      <rPr>
        <sz val="10.5"/>
        <rFont val="Calibri"/>
        <family val="2"/>
      </rPr>
      <t>§</t>
    </r>
    <r>
      <rPr>
        <sz val="9.4499999999999993"/>
        <rFont val="Times New Roman"/>
        <family val="1"/>
      </rPr>
      <t>80.1453</t>
    </r>
    <r>
      <rPr>
        <sz val="10.5"/>
        <rFont val="Times New Roman"/>
        <family val="2"/>
      </rPr>
      <t xml:space="preserve"> </t>
    </r>
  </si>
  <si>
    <r>
      <rPr>
        <sz val="10.5"/>
        <rFont val="Calibri"/>
        <family val="2"/>
      </rPr>
      <t>§</t>
    </r>
    <r>
      <rPr>
        <sz val="9.4499999999999993"/>
        <rFont val="Times New Roman"/>
        <family val="1"/>
      </rPr>
      <t>80.1454</t>
    </r>
  </si>
  <si>
    <t>§80.1464; 80.1475</t>
  </si>
  <si>
    <t>ATTEST ENGAGEMENT USER GUIDE</t>
  </si>
  <si>
    <r>
      <rPr>
        <b/>
        <sz val="10.5"/>
        <rFont val="Times New Roman"/>
        <family val="1"/>
      </rPr>
      <t>Reporting:</t>
    </r>
    <r>
      <rPr>
        <sz val="10.5"/>
        <rFont val="Times New Roman"/>
        <family val="1"/>
      </rPr>
      <t xml:space="preserve"> Additional items for attest engagements for those already subject to attest engagements - this assumes 723 existing obligated parties plus 272 who are required to add refiner to their registration. These estimates are different from line 20, above, because these parties are assumed to already have attest engagement requirements applied to them and are adding services to that attest engagement to cover their refiner activity. </t>
    </r>
  </si>
  <si>
    <t>GRAND TOTAL</t>
  </si>
  <si>
    <t xml:space="preserve">Table 1 - Current Total of RIN Generators (Assuming 595 Producers and 122 Importers of Renewable Fuels, for a total of 717 RIN Generators); we estimate five new producer-registrants under RFS program and have carried through calculations for registration, reporting, and recordkeeping for five new registrants (affected parties would be Producers) on this Table. </t>
  </si>
  <si>
    <r>
      <rPr>
        <sz val="10.5"/>
        <rFont val="Calibri"/>
        <family val="2"/>
      </rPr>
      <t>§</t>
    </r>
    <r>
      <rPr>
        <sz val="9.4499999999999993"/>
        <rFont val="Times New Roman"/>
        <family val="1"/>
      </rPr>
      <t>80.1426; 80.1450</t>
    </r>
    <r>
      <rPr>
        <sz val="10.5"/>
        <rFont val="Times New Roman"/>
        <family val="2"/>
      </rPr>
      <t>, 80.76</t>
    </r>
  </si>
  <si>
    <t>§80.1426; 80.1450, 80.1452</t>
  </si>
  <si>
    <r>
      <rPr>
        <b/>
        <sz val="10.5"/>
        <color theme="1"/>
        <rFont val="Times New Roman"/>
        <family val="1"/>
      </rPr>
      <t>Registration</t>
    </r>
    <r>
      <rPr>
        <sz val="10.5"/>
        <color theme="1"/>
        <rFont val="Times New Roman"/>
        <family val="1"/>
      </rPr>
      <t>: Information to specific products or processes - for five (5) new registrants estimated due to change in Table 1 of 80.1426</t>
    </r>
  </si>
  <si>
    <r>
      <rPr>
        <sz val="10.5"/>
        <rFont val="Calibri"/>
        <family val="2"/>
      </rPr>
      <t>§</t>
    </r>
    <r>
      <rPr>
        <sz val="9.4499999999999993"/>
        <rFont val="Times New Roman"/>
        <family val="1"/>
      </rPr>
      <t>80.1449</t>
    </r>
  </si>
  <si>
    <t>RFS0901: RFS PRODUCTION OUTLOOK REPORT</t>
  </si>
  <si>
    <r>
      <rPr>
        <b/>
        <sz val="10.5"/>
        <color theme="1"/>
        <rFont val="Times New Roman"/>
        <family val="1"/>
      </rPr>
      <t xml:space="preserve">Reporting: </t>
    </r>
    <r>
      <rPr>
        <sz val="10.5"/>
        <color theme="1"/>
        <rFont val="Times New Roman"/>
        <family val="1"/>
      </rPr>
      <t>Quarterly RFS Activity Report (4x/year) - to reflect five (5) new reporting parties</t>
    </r>
  </si>
  <si>
    <t>RFS0104: RFS ACTIVITY REPORT/URF</t>
  </si>
  <si>
    <r>
      <rPr>
        <b/>
        <sz val="10.5"/>
        <color theme="1"/>
        <rFont val="Times New Roman"/>
        <family val="1"/>
      </rPr>
      <t>Reporting:</t>
    </r>
    <r>
      <rPr>
        <sz val="10.5"/>
        <color theme="1"/>
        <rFont val="Times New Roman"/>
        <family val="1"/>
      </rPr>
      <t xml:space="preserve"> EMTS RFS RIN Generation Report - 4x/year - to reflect five (5)  new reporting parites</t>
    </r>
  </si>
  <si>
    <r>
      <rPr>
        <sz val="10.5"/>
        <rFont val="Calibri"/>
        <family val="2"/>
      </rPr>
      <t>§</t>
    </r>
    <r>
      <rPr>
        <sz val="9.4499999999999993"/>
        <rFont val="Times New Roman"/>
        <family val="1"/>
      </rPr>
      <t>80.1453</t>
    </r>
  </si>
  <si>
    <t>§80.1454</t>
  </si>
  <si>
    <t>§80.1464</t>
  </si>
  <si>
    <r>
      <rPr>
        <b/>
        <sz val="10.5"/>
        <color theme="1"/>
        <rFont val="Times New Roman"/>
        <family val="1"/>
      </rPr>
      <t>Reporting:</t>
    </r>
    <r>
      <rPr>
        <sz val="10.5"/>
        <color theme="1"/>
        <rFont val="Times New Roman"/>
        <family val="1"/>
      </rPr>
      <t xml:space="preserve"> Attest engagements -  to reflect five (5) new reporting parties</t>
    </r>
  </si>
  <si>
    <t>Labor Costs</t>
  </si>
  <si>
    <t>Labor Type</t>
  </si>
  <si>
    <t>Labor Cost/hour</t>
  </si>
  <si>
    <r>
      <t>Labor + Overhead/ hour</t>
    </r>
    <r>
      <rPr>
        <i/>
        <vertAlign val="superscript"/>
        <sz val="11"/>
        <color theme="1"/>
        <rFont val="Calibri"/>
        <family val="2"/>
        <scheme val="minor"/>
      </rPr>
      <t>a</t>
    </r>
  </si>
  <si>
    <t>Portion attributed/hour</t>
  </si>
  <si>
    <t>Employer Cost/hour</t>
  </si>
  <si>
    <t>Managerial</t>
  </si>
  <si>
    <t>Technical/Professional</t>
  </si>
  <si>
    <t>Clerical</t>
  </si>
  <si>
    <t>Legal</t>
  </si>
  <si>
    <t>Total Employer Cost/hour</t>
  </si>
  <si>
    <r>
      <t>Purchased Services</t>
    </r>
    <r>
      <rPr>
        <vertAlign val="superscript"/>
        <sz val="11"/>
        <color rgb="FFFF0000"/>
        <rFont val="Calibri"/>
        <family val="2"/>
        <scheme val="minor"/>
      </rPr>
      <t>b</t>
    </r>
  </si>
  <si>
    <r>
      <rPr>
        <vertAlign val="superscript"/>
        <sz val="11"/>
        <color theme="1"/>
        <rFont val="Calibri"/>
        <family val="2"/>
        <scheme val="minor"/>
      </rPr>
      <t xml:space="preserve">a </t>
    </r>
    <r>
      <rPr>
        <sz val="11"/>
        <color theme="1"/>
        <rFont val="Calibri"/>
        <family val="2"/>
        <scheme val="minor"/>
      </rPr>
      <t>Overhead is calculated to be equal to the cost of labor.</t>
    </r>
  </si>
  <si>
    <r>
      <rPr>
        <vertAlign val="superscript"/>
        <sz val="11"/>
        <color theme="1"/>
        <rFont val="Calibri"/>
        <family val="2"/>
        <scheme val="minor"/>
      </rPr>
      <t>b</t>
    </r>
    <r>
      <rPr>
        <sz val="11"/>
        <color theme="1"/>
        <rFont val="Calibri"/>
        <family val="2"/>
        <scheme val="minor"/>
      </rPr>
      <t xml:space="preserve"> The cost of purchased services (for example, cost of attest auditors) is calculated at twice the Total Employer Cost. This figure makes for an easily understandable estimate, and matches past feedback we have received from industry on the actual cost of such services.</t>
    </r>
  </si>
  <si>
    <t xml:space="preserve">The estimates used the Bureau of Labor Statistics figures from "National Industry-Specific Occupational Employment &amp; Wage Estimate “Petroleum and Coal Products Manufacturing” (March 2017). </t>
  </si>
  <si>
    <t xml:space="preserve">These were the most recent estimates available at the time of development of the proposed rule. </t>
  </si>
  <si>
    <t xml:space="preserve">                             Line 13 is the actual use of the PTD at 0.05 hours per instance  and Line 14 is the retention of the PTD at 0.05 hours per instance, for a total of 0.10 hours per instance. </t>
  </si>
  <si>
    <t>Assumptions:       Assumes 260 *work days* for determining daily transactional and routine reporting. Most routine/daily recordkeeping and reporting is highly automated, so we assume daily batching of transactions.</t>
  </si>
  <si>
    <t>Customary Business Practive (CBP)</t>
  </si>
  <si>
    <r>
      <t>Reporting:</t>
    </r>
    <r>
      <rPr>
        <sz val="10.5"/>
        <rFont val="Times New Roman"/>
        <family val="1"/>
      </rPr>
      <t xml:space="preserve"> Quarterly RFS Activity Report (for new registrants)</t>
    </r>
    <r>
      <rPr>
        <b/>
        <sz val="10.5"/>
        <rFont val="Times New Roman"/>
        <family val="1"/>
      </rPr>
      <t xml:space="preserve"> -</t>
    </r>
    <r>
      <rPr>
        <sz val="10.5"/>
        <rFont val="Times New Roman"/>
        <family val="1"/>
      </rPr>
      <t xml:space="preserve"> updated to reflect 20 new estimated refiners (obligated parties) reporting each year.</t>
    </r>
  </si>
  <si>
    <r>
      <t xml:space="preserve">Reporting: </t>
    </r>
    <r>
      <rPr>
        <sz val="10.5"/>
        <rFont val="Times New Roman"/>
        <family val="1"/>
      </rPr>
      <t>RFS RIN Transactions</t>
    </r>
    <r>
      <rPr>
        <b/>
        <sz val="10.5"/>
        <rFont val="Times New Roman"/>
        <family val="1"/>
      </rPr>
      <t xml:space="preserve"> -</t>
    </r>
    <r>
      <rPr>
        <sz val="10.5"/>
        <rFont val="Times New Roman"/>
        <family val="1"/>
      </rPr>
      <t xml:space="preserve"> updated to reflect 20 new estimated refiners reporting</t>
    </r>
    <r>
      <rPr>
        <b/>
        <sz val="10.5"/>
        <rFont val="Times New Roman"/>
        <family val="1"/>
      </rPr>
      <t xml:space="preserve"> </t>
    </r>
    <r>
      <rPr>
        <sz val="10.5"/>
        <rFont val="Times New Roman"/>
        <family val="1"/>
      </rPr>
      <t xml:space="preserve">each year. We assume that RIN Transactions are recorded in real time, up to once per day, for all businesses days excluding weekends and Federal holidays.  </t>
    </r>
  </si>
  <si>
    <r>
      <t xml:space="preserve">Reporting: </t>
    </r>
    <r>
      <rPr>
        <sz val="10.5"/>
        <rFont val="Times New Roman"/>
        <family val="1"/>
      </rPr>
      <t xml:space="preserve">Annual attest engagements for 20 new registrants. </t>
    </r>
  </si>
  <si>
    <r>
      <rPr>
        <b/>
        <sz val="10.5"/>
        <rFont val="Times New Roman"/>
        <family val="1"/>
      </rPr>
      <t>Recordkeeping:</t>
    </r>
    <r>
      <rPr>
        <sz val="10.5"/>
        <rFont val="Times New Roman"/>
        <family val="1"/>
      </rPr>
      <t xml:space="preserve"> Retain records that demonstrate that certified NTDF will be used for non-transporation use (keep records; provide to EPA upon request); assumes 272 companies. Assumes records are stored/retained on a weekly basis during six month heating oil season (26 weeks - for 26 times/year). </t>
    </r>
  </si>
  <si>
    <r>
      <t xml:space="preserve">Recordkeeping: </t>
    </r>
    <r>
      <rPr>
        <sz val="10.5"/>
        <rFont val="Times New Roman"/>
        <family val="1"/>
      </rPr>
      <t xml:space="preserve">Keep records related to all transactions in which certified NTDF is resignated as MVNRLM, to all transactions in which MVNRLM is redesignated to a non-transportation use, and records related to in/our certified NTDF and MVNRLM, respectively. Assumes records kept on a facility basis and are stored weekly during heating oil season (six months of the year). This is 26 weeks, or 26 times/year. </t>
    </r>
  </si>
  <si>
    <t xml:space="preserve">Registration: Overhead, basic information - this anticipates five (5) new registrants each year, estimated due to change in Table 1 of 80.1426; includes an additional five (5) already registered parties who are registered but may have to update information. This is a one time burden. </t>
  </si>
  <si>
    <r>
      <rPr>
        <b/>
        <sz val="10.5"/>
        <color theme="1"/>
        <rFont val="Times New Roman"/>
        <family val="1"/>
      </rPr>
      <t>Registration:</t>
    </r>
    <r>
      <rPr>
        <sz val="10.5"/>
        <color theme="1"/>
        <rFont val="Times New Roman"/>
        <family val="1"/>
      </rPr>
      <t xml:space="preserve"> Set up account in CDX, EMTS - for five (5) new registrants each year estimated due to change in Table 1 of 80.1426. This is a one time burden. </t>
    </r>
  </si>
  <si>
    <r>
      <rPr>
        <b/>
        <sz val="10.5"/>
        <rFont val="Times New Roman"/>
        <family val="1"/>
      </rPr>
      <t>Registration:</t>
    </r>
    <r>
      <rPr>
        <sz val="10.5"/>
        <rFont val="Times New Roman"/>
        <family val="1"/>
      </rPr>
      <t xml:space="preserve"> Initial engineering reviews for five (5) new registrants estimated due to change in Table 1 of 80.1426 (pathways). This is a one time burden during the three years covered by this ICR. </t>
    </r>
  </si>
  <si>
    <r>
      <rPr>
        <b/>
        <sz val="10.5"/>
        <color theme="1"/>
        <rFont val="Times New Roman"/>
        <family val="1"/>
      </rPr>
      <t>Reporting:</t>
    </r>
    <r>
      <rPr>
        <sz val="10.5"/>
        <color theme="1"/>
        <rFont val="Times New Roman"/>
        <family val="1"/>
      </rPr>
      <t xml:space="preserve"> Production Outlook Report - to reflect up to five (5)  new reporting parties who are expected to need to file this report. </t>
    </r>
  </si>
  <si>
    <r>
      <rPr>
        <b/>
        <sz val="10.5"/>
        <rFont val="Times New Roman"/>
        <family val="1"/>
      </rPr>
      <t>Registration:</t>
    </r>
    <r>
      <rPr>
        <sz val="10.5"/>
        <rFont val="Times New Roman"/>
        <family val="1"/>
      </rPr>
      <t xml:space="preserve"> Adding obligated party role to existing registration by  272 companies who redesignate certified NTDF as MVNRLM - one time burden, one hour, spread out over three years. We expect most to add the new role in year one. </t>
    </r>
  </si>
  <si>
    <r>
      <rPr>
        <b/>
        <sz val="10.5"/>
        <rFont val="Times New Roman"/>
        <family val="1"/>
      </rPr>
      <t xml:space="preserve">Registration: </t>
    </r>
    <r>
      <rPr>
        <sz val="10.5"/>
        <rFont val="Times New Roman"/>
        <family val="1"/>
      </rPr>
      <t>New registration by 20</t>
    </r>
    <r>
      <rPr>
        <b/>
        <sz val="10.5"/>
        <rFont val="Times New Roman"/>
        <family val="1"/>
      </rPr>
      <t xml:space="preserve"> </t>
    </r>
    <r>
      <rPr>
        <sz val="10.5"/>
        <rFont val="Times New Roman"/>
        <family val="1"/>
      </rPr>
      <t xml:space="preserve"> companies who redesignate certified NTDF as MVNRLM. We expect 20 new companies, total, most in year one, and have spread the two (2) hour registration burden among the three years of the ICR.  </t>
    </r>
  </si>
  <si>
    <r>
      <rPr>
        <b/>
        <sz val="10.5"/>
        <rFont val="Times New Roman"/>
        <family val="1"/>
      </rPr>
      <t>Recordkeeping</t>
    </r>
    <r>
      <rPr>
        <sz val="10.5"/>
        <rFont val="Times New Roman"/>
        <family val="1"/>
      </rPr>
      <t xml:space="preserve">: Maintain a running balance of MVNRLM (in/out) - Assumes that this information is kept on a facility basis and that there are 613 potentially affected facilities. As this is a running balance, assumes that records are kept on all business days, excluding weekend and Federal holidays - i.e., 260 days per year. </t>
    </r>
  </si>
  <si>
    <r>
      <rPr>
        <b/>
        <sz val="10.5"/>
        <rFont val="Times New Roman"/>
        <family val="1"/>
      </rPr>
      <t>Reporting</t>
    </r>
    <r>
      <rPr>
        <sz val="10.5"/>
        <rFont val="Times New Roman"/>
        <family val="1"/>
      </rPr>
      <t>: Report volume of MVNRLM in/out, report volume of certified NTDF redesignated to MVNRLM, report volume of MVNRLM designated to non-transportation during compliance period (annual reporting)</t>
    </r>
  </si>
  <si>
    <r>
      <t xml:space="preserve">Reporting: </t>
    </r>
    <r>
      <rPr>
        <sz val="10.5"/>
        <rFont val="Times New Roman"/>
        <family val="1"/>
      </rPr>
      <t>Report volume of MNVRLM in/out, report volume of certified NTDF redesignated to MVNRLM, report volume of MVNRLM designated to non-transportation during compliance period (quarterly reporting)</t>
    </r>
  </si>
  <si>
    <r>
      <rPr>
        <b/>
        <sz val="10.5"/>
        <rFont val="Times New Roman"/>
        <family val="1"/>
      </rPr>
      <t>Registration:</t>
    </r>
    <r>
      <rPr>
        <sz val="10.5"/>
        <rFont val="Times New Roman"/>
        <family val="1"/>
      </rPr>
      <t xml:space="preserve"> Set up new account in CDX, EMTS for parties who redesignate certified NTDF as MVNRLM and who are not currently registered. For 20 new parties expected, a one-time, one -hour burden spread out across three years. Most parties are expected to do this in year one. </t>
    </r>
  </si>
  <si>
    <r>
      <rPr>
        <b/>
        <sz val="10.5"/>
        <color theme="1"/>
        <rFont val="Times New Roman"/>
        <family val="1"/>
      </rPr>
      <t>Reporting</t>
    </r>
    <r>
      <rPr>
        <sz val="10.5"/>
        <color theme="1"/>
        <rFont val="Times New Roman"/>
        <family val="1"/>
      </rPr>
      <t xml:space="preserve">: RIN Transactions - to reflect five (5)  new reporting parties. This assumes RIN Transactions are recorded on all business days, to exclude weekends and Federal holidays. </t>
    </r>
  </si>
  <si>
    <r>
      <rPr>
        <b/>
        <sz val="10.5"/>
        <color theme="1"/>
        <rFont val="Times New Roman"/>
        <family val="1"/>
      </rPr>
      <t>Recordkeeping</t>
    </r>
    <r>
      <rPr>
        <sz val="10.5"/>
        <color theme="1"/>
        <rFont val="Times New Roman"/>
        <family val="1"/>
      </rPr>
      <t xml:space="preserve">: General PTD Requirements for five (5) new parties This is the actual daily usage of the PTD, which differs from line 14, which is the retention of the PTDs. This assumes that PTDs are used on all business days, to exclude weekends and Federal holidays.  </t>
    </r>
  </si>
  <si>
    <r>
      <rPr>
        <b/>
        <sz val="10.5"/>
        <color theme="1"/>
        <rFont val="Times New Roman"/>
        <family val="1"/>
      </rPr>
      <t>Recordkeeping:</t>
    </r>
    <r>
      <rPr>
        <sz val="10.5"/>
        <color theme="1"/>
        <rFont val="Times New Roman"/>
        <family val="1"/>
      </rPr>
      <t xml:space="preserve"> Specific requirements for retention of records - for five (5) new parties This is the retention of PTDs, which differs from line 13, which refers to their actual use. Assumes PTDs are stored by producers on all business days, to exclude weekends and Federal holidays. </t>
    </r>
  </si>
  <si>
    <r>
      <t>Recordkeeping:</t>
    </r>
    <r>
      <rPr>
        <sz val="10.5"/>
        <rFont val="Times New Roman"/>
        <family val="1"/>
      </rPr>
      <t xml:space="preserve"> General PTD requirements, assuming that 50% of 1,035 actually use code per year.</t>
    </r>
    <r>
      <rPr>
        <b/>
        <sz val="10.5"/>
        <rFont val="Times New Roman"/>
        <family val="1"/>
      </rPr>
      <t xml:space="preserve"> </t>
    </r>
    <r>
      <rPr>
        <sz val="10.5"/>
        <rFont val="Times New Roman"/>
        <family val="1"/>
      </rPr>
      <t xml:space="preserve">This is the actual use of the PTD, whereas line 20 is the retention of the PTD. Assumes PTD usage occurs on each business day - excluding weekends and Federal holidays. </t>
    </r>
  </si>
  <si>
    <t xml:space="preserve">Recordkeeping: Additional/amended  recordkeeping associated with PTDs and additional certified NTDF (assuming 50% of 1,035 actually have records per year) and that records are stored weekly. This is the actual retention of the PTD, whereas Line 20 is the use of the PTDs.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</si>
</sst>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3" x14ac:knownFonts="1">
    <font>
      <sz val="11"/>
      <color theme="1"/>
      <name val="Calibri"/>
      <family val="2"/>
      <scheme val="minor"/>
    </font>
    <font>
      <sz val="11"/>
      <color rgb="FFFF0000"/>
      <name val="Calibri"/>
      <family val="2"/>
      <scheme val="minor"/>
    </font>
    <font>
      <b/>
      <sz val="11"/>
      <color theme="1"/>
      <name val="Calibri"/>
      <family val="2"/>
      <scheme val="minor"/>
    </font>
    <font>
      <sz val="11"/>
      <name val="Arial"/>
      <family val="2"/>
    </font>
    <font>
      <i/>
      <sz val="11"/>
      <color theme="1"/>
      <name val="Calibri"/>
      <family val="2"/>
      <scheme val="minor"/>
    </font>
    <font>
      <i/>
      <vertAlign val="superscript"/>
      <sz val="11"/>
      <color theme="1"/>
      <name val="Calibri"/>
      <family val="2"/>
      <scheme val="minor"/>
    </font>
    <font>
      <sz val="12"/>
      <color rgb="FFFF0000"/>
      <name val="Calibri"/>
      <family val="2"/>
      <scheme val="minor"/>
    </font>
    <font>
      <sz val="20"/>
      <name val="Arial"/>
      <family val="2"/>
    </font>
    <font>
      <b/>
      <sz val="14"/>
      <color theme="1"/>
      <name val="Calibri"/>
      <family val="2"/>
      <scheme val="minor"/>
    </font>
    <font>
      <vertAlign val="superscript"/>
      <sz val="11"/>
      <color rgb="FFFF0000"/>
      <name val="Calibri"/>
      <family val="2"/>
      <scheme val="minor"/>
    </font>
    <font>
      <vertAlign val="superscript"/>
      <sz val="11"/>
      <color theme="1"/>
      <name val="Calibri"/>
      <family val="2"/>
      <scheme val="minor"/>
    </font>
    <font>
      <sz val="10"/>
      <name val="Arial"/>
      <family val="2"/>
    </font>
    <font>
      <sz val="12"/>
      <name val="Arial"/>
      <family val="2"/>
    </font>
    <font>
      <b/>
      <sz val="10.5"/>
      <name val="Times New Roman"/>
      <family val="1"/>
    </font>
    <font>
      <sz val="10.5"/>
      <color theme="1"/>
      <name val="Times New Roman"/>
      <family val="1"/>
    </font>
    <font>
      <i/>
      <sz val="10.5"/>
      <name val="Times New Roman"/>
      <family val="1"/>
    </font>
    <font>
      <i/>
      <sz val="10.5"/>
      <color theme="1"/>
      <name val="Times New Roman"/>
      <family val="1"/>
    </font>
    <font>
      <sz val="10.5"/>
      <name val="Times New Roman"/>
      <family val="1"/>
    </font>
    <font>
      <b/>
      <sz val="10.5"/>
      <color theme="1"/>
      <name val="Times New Roman"/>
      <family val="1"/>
    </font>
    <font>
      <sz val="10.5"/>
      <name val="Calibri"/>
      <family val="2"/>
    </font>
    <font>
      <sz val="9.4499999999999993"/>
      <name val="Times New Roman"/>
      <family val="1"/>
    </font>
    <font>
      <sz val="10.5"/>
      <name val="Times New Roman"/>
      <family val="2"/>
    </font>
    <font>
      <sz val="10.5"/>
      <color theme="2" tint="-0.249977111117893"/>
      <name val="Times New Roman"/>
      <family val="1"/>
    </font>
    <font>
      <b/>
      <sz val="10.5"/>
      <color theme="2" tint="-0.249977111117893"/>
      <name val="Times New Roman"/>
      <family val="1"/>
    </font>
    <font>
      <sz val="12"/>
      <color theme="1"/>
      <name val="Arial"/>
      <family val="2"/>
    </font>
    <font>
      <sz val="12"/>
      <color rgb="FFFF0000"/>
      <name val="Arial"/>
      <family val="2"/>
    </font>
    <font>
      <sz val="11"/>
      <color theme="1"/>
      <name val="Calibri"/>
      <family val="2"/>
    </font>
    <font>
      <sz val="10"/>
      <name val="Times New Roman"/>
      <family val="1"/>
    </font>
    <font>
      <sz val="11"/>
      <color theme="1"/>
      <name val="Calibri"/>
      <family val="2"/>
      <scheme val="minor"/>
    </font>
    <font>
      <sz val="10"/>
      <color theme="1"/>
      <name val="Calibri"/>
      <family val="2"/>
      <scheme val="minor"/>
    </font>
    <font>
      <sz val="10"/>
      <color theme="1"/>
      <name val="Arial"/>
      <family val="2"/>
    </font>
    <font>
      <sz val="9"/>
      <name val="Arial"/>
      <family val="2"/>
    </font>
    <font>
      <sz val="9"/>
      <color theme="1"/>
      <name val="Calibri"/>
      <family val="2"/>
      <scheme val="minor"/>
    </font>
  </fonts>
  <fills count="5">
    <fill>
      <patternFill patternType="none"/>
    </fill>
    <fill>
      <patternFill patternType="gray125"/>
    </fill>
    <fill>
      <patternFill patternType="solid">
        <fgColor rgb="FFF8F8F8"/>
        <bgColor indexed="64"/>
      </patternFill>
    </fill>
    <fill>
      <patternFill patternType="solid">
        <fgColor theme="0"/>
        <bgColor indexed="64"/>
      </patternFill>
    </fill>
    <fill>
      <patternFill patternType="solid">
        <fgColor theme="7" tint="0.79998168889431442"/>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1" fillId="0" borderId="0"/>
    <xf numFmtId="43" fontId="28" fillId="0" borderId="0" applyFont="0" applyFill="0" applyBorder="0" applyAlignment="0" applyProtection="0"/>
  </cellStyleXfs>
  <cellXfs count="133">
    <xf numFmtId="0" fontId="0" fillId="0" borderId="0" xfId="0"/>
    <xf numFmtId="0" fontId="2" fillId="0" borderId="0" xfId="0" applyFont="1"/>
    <xf numFmtId="0" fontId="0" fillId="0" borderId="0" xfId="0" applyFont="1"/>
    <xf numFmtId="0" fontId="6" fillId="0" borderId="0" xfId="0" applyFont="1"/>
    <xf numFmtId="0" fontId="3" fillId="0" borderId="0" xfId="0" applyFont="1"/>
    <xf numFmtId="0" fontId="7" fillId="0" borderId="0" xfId="0" applyFont="1"/>
    <xf numFmtId="0" fontId="4" fillId="0" borderId="22" xfId="0" applyFont="1" applyBorder="1" applyAlignment="1">
      <alignment horizontal="center"/>
    </xf>
    <xf numFmtId="0" fontId="4" fillId="0" borderId="23" xfId="0" applyFont="1" applyBorder="1" applyAlignment="1">
      <alignment horizontal="center" wrapText="1"/>
    </xf>
    <xf numFmtId="0" fontId="4" fillId="0" borderId="24" xfId="0" applyFont="1" applyBorder="1" applyAlignment="1">
      <alignment horizontal="center" wrapText="1"/>
    </xf>
    <xf numFmtId="0" fontId="4" fillId="0" borderId="25" xfId="0" applyFont="1" applyBorder="1" applyAlignment="1">
      <alignment horizontal="center" wrapText="1"/>
    </xf>
    <xf numFmtId="0" fontId="0" fillId="0" borderId="11" xfId="0" applyBorder="1" applyAlignment="1">
      <alignment horizontal="left"/>
    </xf>
    <xf numFmtId="0" fontId="0" fillId="0" borderId="13"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1" fillId="0" borderId="19" xfId="0" applyFont="1" applyBorder="1" applyAlignment="1">
      <alignment horizontal="center"/>
    </xf>
    <xf numFmtId="0" fontId="12" fillId="0" borderId="0" xfId="1" applyFont="1"/>
    <xf numFmtId="0" fontId="16" fillId="2" borderId="5" xfId="0" applyFont="1" applyFill="1" applyBorder="1" applyAlignment="1">
      <alignment horizontal="center"/>
    </xf>
    <xf numFmtId="0" fontId="16" fillId="2" borderId="6" xfId="0" applyFont="1" applyFill="1" applyBorder="1" applyAlignment="1">
      <alignment horizontal="center" wrapText="1"/>
    </xf>
    <xf numFmtId="0" fontId="16" fillId="0" borderId="5" xfId="0" applyFont="1" applyBorder="1" applyAlignment="1">
      <alignment horizontal="center" wrapText="1"/>
    </xf>
    <xf numFmtId="0" fontId="16" fillId="0" borderId="7" xfId="0" applyFont="1" applyBorder="1" applyAlignment="1">
      <alignment horizontal="center" wrapText="1"/>
    </xf>
    <xf numFmtId="0" fontId="16" fillId="0" borderId="8" xfId="0" applyFont="1" applyBorder="1" applyAlignment="1">
      <alignment horizontal="center" wrapText="1"/>
    </xf>
    <xf numFmtId="0" fontId="16" fillId="2" borderId="9" xfId="0" applyFont="1" applyFill="1" applyBorder="1" applyAlignment="1">
      <alignment horizontal="center" wrapText="1"/>
    </xf>
    <xf numFmtId="0" fontId="16" fillId="2" borderId="7" xfId="0" applyFont="1" applyFill="1" applyBorder="1" applyAlignment="1">
      <alignment horizontal="center" wrapText="1"/>
    </xf>
    <xf numFmtId="0" fontId="17" fillId="2" borderId="12" xfId="0" applyFont="1" applyFill="1" applyBorder="1" applyAlignment="1">
      <alignment horizontal="left" wrapText="1"/>
    </xf>
    <xf numFmtId="0" fontId="13" fillId="2" borderId="12" xfId="0" applyFont="1" applyFill="1" applyBorder="1" applyAlignment="1">
      <alignment horizontal="left" wrapText="1"/>
    </xf>
    <xf numFmtId="0" fontId="22" fillId="0" borderId="0" xfId="0" applyFont="1"/>
    <xf numFmtId="0" fontId="24" fillId="0" borderId="0" xfId="0" applyFont="1"/>
    <xf numFmtId="0" fontId="25" fillId="3" borderId="0" xfId="1" applyFont="1" applyFill="1"/>
    <xf numFmtId="0" fontId="12" fillId="3" borderId="0" xfId="1" applyFont="1" applyFill="1"/>
    <xf numFmtId="0" fontId="16" fillId="2" borderId="3" xfId="0" applyFont="1" applyFill="1" applyBorder="1" applyAlignment="1">
      <alignment horizontal="center" wrapText="1"/>
    </xf>
    <xf numFmtId="3" fontId="0" fillId="0" borderId="0" xfId="0" applyNumberFormat="1" applyBorder="1"/>
    <xf numFmtId="3" fontId="0" fillId="0" borderId="34" xfId="0" applyNumberFormat="1" applyBorder="1"/>
    <xf numFmtId="0" fontId="0" fillId="0" borderId="10" xfId="0" applyBorder="1"/>
    <xf numFmtId="0" fontId="0" fillId="0" borderId="33" xfId="0" applyBorder="1"/>
    <xf numFmtId="0" fontId="2" fillId="0" borderId="33" xfId="0" applyFont="1" applyBorder="1"/>
    <xf numFmtId="3" fontId="2" fillId="0" borderId="2" xfId="0" applyNumberFormat="1" applyFont="1" applyBorder="1"/>
    <xf numFmtId="3" fontId="2" fillId="0" borderId="3" xfId="0" applyNumberFormat="1" applyFont="1" applyBorder="1"/>
    <xf numFmtId="0" fontId="26" fillId="0" borderId="0" xfId="0" applyFont="1"/>
    <xf numFmtId="2" fontId="0" fillId="0" borderId="13" xfId="0" applyNumberFormat="1" applyBorder="1" applyAlignment="1">
      <alignment horizontal="left"/>
    </xf>
    <xf numFmtId="2" fontId="0" fillId="0" borderId="18" xfId="0" applyNumberFormat="1" applyBorder="1" applyAlignment="1">
      <alignment horizontal="left"/>
    </xf>
    <xf numFmtId="2" fontId="0" fillId="0" borderId="14" xfId="0" applyNumberFormat="1" applyBorder="1" applyAlignment="1">
      <alignment horizontal="center"/>
    </xf>
    <xf numFmtId="2" fontId="0" fillId="0" borderId="19" xfId="0" applyNumberFormat="1" applyBorder="1" applyAlignment="1">
      <alignment horizontal="center"/>
    </xf>
    <xf numFmtId="2" fontId="1" fillId="0" borderId="21" xfId="0" applyNumberFormat="1" applyFont="1" applyBorder="1" applyAlignment="1">
      <alignment horizontal="center"/>
    </xf>
    <xf numFmtId="0" fontId="21" fillId="0" borderId="11" xfId="0" applyFont="1" applyFill="1" applyBorder="1" applyAlignment="1">
      <alignment horizontal="left" wrapText="1"/>
    </xf>
    <xf numFmtId="0" fontId="16" fillId="2" borderId="35" xfId="0" applyFont="1" applyFill="1" applyBorder="1" applyAlignment="1">
      <alignment horizontal="center"/>
    </xf>
    <xf numFmtId="0" fontId="21" fillId="0" borderId="13" xfId="0" applyFont="1" applyFill="1" applyBorder="1" applyAlignment="1">
      <alignment horizontal="left" wrapText="1"/>
    </xf>
    <xf numFmtId="0" fontId="16" fillId="2" borderId="0" xfId="0" applyFont="1" applyFill="1" applyBorder="1" applyAlignment="1">
      <alignment horizontal="center" wrapText="1"/>
    </xf>
    <xf numFmtId="0" fontId="16" fillId="0" borderId="35" xfId="0" applyFont="1" applyBorder="1" applyAlignment="1">
      <alignment horizontal="center" wrapText="1"/>
    </xf>
    <xf numFmtId="0" fontId="16" fillId="0" borderId="37" xfId="0" applyFont="1" applyBorder="1" applyAlignment="1">
      <alignment horizontal="center" wrapText="1"/>
    </xf>
    <xf numFmtId="0" fontId="16" fillId="0" borderId="38" xfId="0" applyFont="1" applyBorder="1" applyAlignment="1">
      <alignment horizontal="center" wrapText="1"/>
    </xf>
    <xf numFmtId="0" fontId="16" fillId="2" borderId="28" xfId="0" applyFont="1" applyFill="1" applyBorder="1" applyAlignment="1">
      <alignment horizontal="center" wrapText="1"/>
    </xf>
    <xf numFmtId="0" fontId="16" fillId="2" borderId="37" xfId="0" applyFont="1" applyFill="1" applyBorder="1" applyAlignment="1">
      <alignment horizontal="center" wrapText="1"/>
    </xf>
    <xf numFmtId="0" fontId="16" fillId="2" borderId="34" xfId="0" applyFont="1" applyFill="1" applyBorder="1" applyAlignment="1">
      <alignment horizontal="center" wrapText="1"/>
    </xf>
    <xf numFmtId="0" fontId="22" fillId="0" borderId="33" xfId="0" applyFont="1" applyBorder="1"/>
    <xf numFmtId="0" fontId="14" fillId="2" borderId="12" xfId="0" applyFont="1" applyFill="1" applyBorder="1" applyAlignment="1">
      <alignment horizontal="left" wrapText="1"/>
    </xf>
    <xf numFmtId="0" fontId="16" fillId="2" borderId="35" xfId="0" applyFont="1" applyFill="1" applyBorder="1" applyAlignment="1">
      <alignment horizontal="center" wrapText="1"/>
    </xf>
    <xf numFmtId="0" fontId="17" fillId="0" borderId="12" xfId="0" applyFont="1" applyFill="1" applyBorder="1" applyAlignment="1">
      <alignment horizontal="left" wrapText="1"/>
    </xf>
    <xf numFmtId="0" fontId="21" fillId="3" borderId="11" xfId="0" applyFont="1" applyFill="1" applyBorder="1" applyAlignment="1">
      <alignment horizontal="left" wrapText="1"/>
    </xf>
    <xf numFmtId="0" fontId="17" fillId="3" borderId="12" xfId="0" applyFont="1" applyFill="1" applyBorder="1" applyAlignment="1">
      <alignment horizontal="left" wrapText="1"/>
    </xf>
    <xf numFmtId="0" fontId="14" fillId="4" borderId="16" xfId="0" applyFont="1" applyFill="1" applyBorder="1" applyAlignment="1">
      <alignment horizontal="center" vertical="center" wrapText="1"/>
    </xf>
    <xf numFmtId="0" fontId="13" fillId="0" borderId="12" xfId="0" applyFont="1" applyFill="1" applyBorder="1" applyAlignment="1">
      <alignment horizontal="left" wrapText="1"/>
    </xf>
    <xf numFmtId="0" fontId="17" fillId="4" borderId="16" xfId="0" applyFont="1" applyFill="1" applyBorder="1" applyAlignment="1">
      <alignment horizontal="center" vertical="center" wrapText="1"/>
    </xf>
    <xf numFmtId="0" fontId="14" fillId="4" borderId="40" xfId="0" applyFont="1" applyFill="1" applyBorder="1" applyAlignment="1">
      <alignment horizontal="center" vertical="center" wrapText="1"/>
    </xf>
    <xf numFmtId="43" fontId="17" fillId="0" borderId="11" xfId="2" applyFont="1" applyBorder="1" applyAlignment="1">
      <alignment horizontal="center"/>
    </xf>
    <xf numFmtId="43" fontId="17" fillId="0" borderId="13" xfId="2" applyFont="1" applyBorder="1" applyAlignment="1">
      <alignment horizontal="center"/>
    </xf>
    <xf numFmtId="43" fontId="17" fillId="2" borderId="11" xfId="2" applyFont="1" applyFill="1" applyBorder="1" applyAlignment="1">
      <alignment horizontal="center"/>
    </xf>
    <xf numFmtId="43" fontId="17" fillId="2" borderId="13" xfId="2" applyFont="1" applyFill="1" applyBorder="1" applyAlignment="1">
      <alignment horizontal="center"/>
    </xf>
    <xf numFmtId="43" fontId="17" fillId="2" borderId="12" xfId="2" applyFont="1" applyFill="1" applyBorder="1" applyAlignment="1">
      <alignment horizontal="center"/>
    </xf>
    <xf numFmtId="43" fontId="22" fillId="0" borderId="9" xfId="2" applyFont="1" applyBorder="1" applyAlignment="1">
      <alignment horizontal="center"/>
    </xf>
    <xf numFmtId="43" fontId="22" fillId="0" borderId="7" xfId="2" applyFont="1" applyBorder="1" applyAlignment="1">
      <alignment horizontal="center"/>
    </xf>
    <xf numFmtId="43" fontId="22" fillId="0" borderId="41" xfId="2" applyFont="1" applyBorder="1" applyAlignment="1">
      <alignment horizontal="center"/>
    </xf>
    <xf numFmtId="43" fontId="14" fillId="0" borderId="11" xfId="2" applyFont="1" applyBorder="1" applyAlignment="1">
      <alignment horizontal="center" wrapText="1"/>
    </xf>
    <xf numFmtId="43" fontId="14" fillId="0" borderId="13" xfId="2" applyFont="1" applyBorder="1" applyAlignment="1">
      <alignment horizontal="center" wrapText="1"/>
    </xf>
    <xf numFmtId="43" fontId="14" fillId="0" borderId="14" xfId="2" applyFont="1" applyBorder="1" applyAlignment="1">
      <alignment horizontal="center" wrapText="1"/>
    </xf>
    <xf numFmtId="43" fontId="14" fillId="2" borderId="11" xfId="2" applyFont="1" applyFill="1" applyBorder="1" applyAlignment="1">
      <alignment horizontal="center" wrapText="1"/>
    </xf>
    <xf numFmtId="43" fontId="14" fillId="2" borderId="13" xfId="2" applyFont="1" applyFill="1" applyBorder="1" applyAlignment="1">
      <alignment horizontal="center" wrapText="1"/>
    </xf>
    <xf numFmtId="43" fontId="14" fillId="2" borderId="14" xfId="2" applyFont="1" applyFill="1" applyBorder="1" applyAlignment="1">
      <alignment horizontal="center" wrapText="1"/>
    </xf>
    <xf numFmtId="43" fontId="22" fillId="0" borderId="42" xfId="2" applyFont="1" applyBorder="1" applyAlignment="1">
      <alignment horizontal="center"/>
    </xf>
    <xf numFmtId="43" fontId="22" fillId="0" borderId="39" xfId="2" applyFont="1" applyBorder="1" applyAlignment="1">
      <alignment horizontal="center"/>
    </xf>
    <xf numFmtId="43" fontId="22" fillId="0" borderId="43" xfId="2" applyFont="1" applyBorder="1" applyAlignment="1">
      <alignment horizontal="center"/>
    </xf>
    <xf numFmtId="43" fontId="17" fillId="0" borderId="31" xfId="2" applyFont="1" applyBorder="1" applyAlignment="1">
      <alignment horizontal="center"/>
    </xf>
    <xf numFmtId="43" fontId="17" fillId="3" borderId="32" xfId="2" applyFont="1" applyFill="1" applyBorder="1" applyAlignment="1">
      <alignment horizontal="center"/>
    </xf>
    <xf numFmtId="43" fontId="17" fillId="0" borderId="11" xfId="2" applyFont="1" applyFill="1" applyBorder="1" applyAlignment="1">
      <alignment horizontal="center"/>
    </xf>
    <xf numFmtId="43" fontId="17" fillId="0" borderId="31" xfId="2" applyFont="1" applyFill="1" applyBorder="1" applyAlignment="1">
      <alignment horizontal="center"/>
    </xf>
    <xf numFmtId="43" fontId="14" fillId="0" borderId="14" xfId="2" applyFont="1" applyFill="1" applyBorder="1" applyAlignment="1">
      <alignment horizontal="center" wrapText="1"/>
    </xf>
    <xf numFmtId="43" fontId="17" fillId="0" borderId="32" xfId="2" applyFont="1" applyFill="1" applyBorder="1" applyAlignment="1">
      <alignment horizontal="center"/>
    </xf>
    <xf numFmtId="43" fontId="17" fillId="0" borderId="13" xfId="2" applyFont="1" applyFill="1" applyBorder="1" applyAlignment="1">
      <alignment horizontal="center"/>
    </xf>
    <xf numFmtId="43" fontId="17" fillId="0" borderId="12" xfId="2" applyFont="1" applyFill="1" applyBorder="1" applyAlignment="1">
      <alignment horizontal="center"/>
    </xf>
    <xf numFmtId="43" fontId="17" fillId="0" borderId="14" xfId="2" applyFont="1" applyFill="1" applyBorder="1" applyAlignment="1">
      <alignment horizontal="center" wrapText="1"/>
    </xf>
    <xf numFmtId="43" fontId="27" fillId="0" borderId="13" xfId="2" applyFont="1" applyFill="1" applyBorder="1" applyAlignment="1">
      <alignment horizontal="center"/>
    </xf>
    <xf numFmtId="43" fontId="17" fillId="0" borderId="15" xfId="2" applyFont="1" applyFill="1" applyBorder="1" applyAlignment="1">
      <alignment horizontal="center"/>
    </xf>
    <xf numFmtId="43" fontId="17" fillId="3" borderId="11" xfId="2" applyFont="1" applyFill="1" applyBorder="1" applyAlignment="1">
      <alignment horizontal="center"/>
    </xf>
    <xf numFmtId="43" fontId="17" fillId="3" borderId="13" xfId="2" applyFont="1" applyFill="1" applyBorder="1" applyAlignment="1">
      <alignment horizontal="center"/>
    </xf>
    <xf numFmtId="43" fontId="14" fillId="3" borderId="14" xfId="2" applyFont="1" applyFill="1" applyBorder="1" applyAlignment="1">
      <alignment horizontal="center" wrapText="1"/>
    </xf>
    <xf numFmtId="43" fontId="17" fillId="3" borderId="12" xfId="2" applyFont="1" applyFill="1" applyBorder="1" applyAlignment="1">
      <alignment horizontal="center"/>
    </xf>
    <xf numFmtId="0" fontId="14" fillId="4" borderId="44" xfId="0" applyFont="1" applyFill="1" applyBorder="1" applyAlignment="1">
      <alignment horizontal="center" vertical="center" wrapText="1"/>
    </xf>
    <xf numFmtId="0" fontId="29" fillId="0" borderId="0" xfId="0" applyFont="1"/>
    <xf numFmtId="0" fontId="30" fillId="0" borderId="0" xfId="0" applyFont="1"/>
    <xf numFmtId="0" fontId="31" fillId="0" borderId="0" xfId="1" applyFont="1"/>
    <xf numFmtId="0" fontId="32" fillId="0" borderId="0" xfId="0" applyFont="1"/>
    <xf numFmtId="0" fontId="18" fillId="2" borderId="27" xfId="0" applyFont="1" applyFill="1" applyBorder="1" applyAlignment="1">
      <alignment horizontal="center"/>
    </xf>
    <xf numFmtId="0" fontId="14" fillId="2" borderId="27" xfId="0" applyFont="1" applyFill="1" applyBorder="1" applyAlignment="1">
      <alignment horizontal="center"/>
    </xf>
    <xf numFmtId="0" fontId="23" fillId="0" borderId="1" xfId="0" applyFont="1" applyBorder="1" applyAlignment="1">
      <alignment wrapText="1"/>
    </xf>
    <xf numFmtId="0" fontId="23" fillId="0" borderId="3" xfId="0" applyFont="1" applyBorder="1" applyAlignment="1">
      <alignment wrapText="1"/>
    </xf>
    <xf numFmtId="0" fontId="13" fillId="0" borderId="1" xfId="0" applyFont="1" applyBorder="1" applyAlignment="1">
      <alignment horizontal="center"/>
    </xf>
    <xf numFmtId="0" fontId="17" fillId="0" borderId="2" xfId="0" applyFont="1" applyBorder="1" applyAlignment="1">
      <alignment horizontal="center"/>
    </xf>
    <xf numFmtId="0" fontId="14" fillId="0" borderId="2" xfId="0" applyFont="1" applyBorder="1" applyAlignment="1"/>
    <xf numFmtId="0" fontId="14" fillId="0" borderId="3" xfId="0" applyFont="1" applyBorder="1" applyAlignment="1"/>
    <xf numFmtId="0" fontId="15" fillId="0" borderId="1" xfId="0" applyFont="1" applyBorder="1" applyAlignment="1">
      <alignment horizontal="center" wrapText="1"/>
    </xf>
    <xf numFmtId="0" fontId="16" fillId="0" borderId="2" xfId="0" applyFont="1" applyBorder="1" applyAlignment="1">
      <alignment wrapText="1"/>
    </xf>
    <xf numFmtId="0" fontId="16" fillId="0" borderId="3" xfId="0" applyFont="1" applyBorder="1" applyAlignment="1">
      <alignment wrapText="1"/>
    </xf>
    <xf numFmtId="0" fontId="18" fillId="2" borderId="1" xfId="0" applyFont="1" applyFill="1" applyBorder="1" applyAlignment="1">
      <alignment horizontal="center"/>
    </xf>
    <xf numFmtId="0" fontId="18" fillId="2" borderId="2" xfId="0" applyFont="1" applyFill="1" applyBorder="1" applyAlignment="1">
      <alignment horizontal="center"/>
    </xf>
    <xf numFmtId="0" fontId="18" fillId="0" borderId="1" xfId="0" applyFont="1" applyBorder="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xf numFmtId="0" fontId="14" fillId="2" borderId="2" xfId="0" applyFont="1" applyFill="1" applyBorder="1" applyAlignment="1">
      <alignment horizontal="center"/>
    </xf>
    <xf numFmtId="0" fontId="14" fillId="4" borderId="4" xfId="0" applyFont="1" applyFill="1" applyBorder="1" applyAlignment="1">
      <alignment horizontal="center" vertical="center" wrapText="1"/>
    </xf>
    <xf numFmtId="0" fontId="14" fillId="4" borderId="10" xfId="0" applyFont="1" applyFill="1" applyBorder="1" applyAlignment="1">
      <alignment horizontal="center" vertical="center"/>
    </xf>
    <xf numFmtId="0" fontId="23" fillId="0" borderId="36" xfId="0" applyFont="1" applyBorder="1" applyAlignment="1">
      <alignment wrapText="1"/>
    </xf>
    <xf numFmtId="0" fontId="22" fillId="0" borderId="6" xfId="0" applyFont="1" applyBorder="1" applyAlignment="1">
      <alignment wrapText="1"/>
    </xf>
    <xf numFmtId="0" fontId="14" fillId="2" borderId="3" xfId="0" applyFont="1" applyFill="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1" fillId="0" borderId="26" xfId="0" applyFont="1" applyBorder="1" applyAlignment="1">
      <alignment horizontal="left"/>
    </xf>
    <xf numFmtId="0" fontId="0" fillId="0" borderId="27" xfId="0" applyBorder="1" applyAlignment="1">
      <alignment horizontal="left"/>
    </xf>
    <xf numFmtId="0" fontId="0" fillId="0" borderId="28" xfId="0" applyBorder="1" applyAlignment="1">
      <alignment horizontal="left"/>
    </xf>
    <xf numFmtId="0" fontId="1" fillId="0" borderId="29" xfId="0" applyFont="1" applyBorder="1" applyAlignment="1">
      <alignment horizontal="left"/>
    </xf>
    <xf numFmtId="0" fontId="0" fillId="0" borderId="30" xfId="0" applyBorder="1" applyAlignment="1">
      <alignment horizontal="left"/>
    </xf>
    <xf numFmtId="0" fontId="0" fillId="0" borderId="20" xfId="0" applyBorder="1" applyAlignment="1">
      <alignment horizontal="left"/>
    </xf>
    <xf numFmtId="0" fontId="0" fillId="0" borderId="0" xfId="0" applyFill="1" applyBorder="1" applyAlignment="1">
      <alignment horizontal="left" wrapText="1"/>
    </xf>
    <xf numFmtId="0" fontId="0" fillId="0" borderId="0" xfId="0" applyAlignment="1">
      <alignment wrapText="1"/>
    </xf>
  </cellXfs>
  <cellStyles count="3">
    <cellStyle name="Comma" xfId="2" builtinId="3"/>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9535FD30-CC34-4FAA-AFAE-6ECC6AC72BD9}"/>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E6"/>
  <sheetViews>
    <sheetView tabSelected="1" workbookViewId="0">
      <selection activeCell="F8" sqref="F8"/>
    </sheetView>
  </sheetViews>
  <sheetFormatPr defaultRowHeight="15" x14ac:dyDescent="0.25"/>
  <cols>
    <col min="1" max="1" width="21" bestFit="1" customWidth="1"/>
    <col min="2" max="2" width="11.140625" customWidth="1"/>
    <col min="5" max="5" width="9.85546875" bestFit="1" customWidth="1"/>
  </cols>
  <sheetData>
    <row r="1" spans="1:5" ht="15.75" thickBot="1" x14ac:dyDescent="0.3">
      <c r="B1" s="100" t="s">
        <v>0</v>
      </c>
      <c r="C1" s="101"/>
      <c r="D1" s="101"/>
      <c r="E1" s="101"/>
    </row>
    <row r="2" spans="1:5" ht="82.5" thickBot="1" x14ac:dyDescent="0.3">
      <c r="A2" s="33"/>
      <c r="B2" s="21" t="s">
        <v>1</v>
      </c>
      <c r="C2" s="22" t="s">
        <v>2</v>
      </c>
      <c r="D2" s="22" t="s">
        <v>3</v>
      </c>
      <c r="E2" s="29" t="s">
        <v>4</v>
      </c>
    </row>
    <row r="3" spans="1:5" x14ac:dyDescent="0.25">
      <c r="A3" s="32" t="s">
        <v>5</v>
      </c>
      <c r="B3" s="30">
        <f>'I- RIN Generators'!G16</f>
        <v>60</v>
      </c>
      <c r="C3" s="30">
        <f>'I- RIN Generators'!I16</f>
        <v>3975</v>
      </c>
      <c r="D3" s="30">
        <f>'I- RIN Generators'!J16</f>
        <v>1262.5</v>
      </c>
      <c r="E3" s="31">
        <f>'I- RIN Generators'!K16</f>
        <v>152515</v>
      </c>
    </row>
    <row r="4" spans="1:5" x14ac:dyDescent="0.25">
      <c r="A4" s="32" t="s">
        <v>6</v>
      </c>
      <c r="B4" s="30">
        <f>'II- Obligated Parties'!G23</f>
        <v>6263</v>
      </c>
      <c r="C4" s="30">
        <f>'II- Obligated Parties'!I23</f>
        <v>353851</v>
      </c>
      <c r="D4" s="30">
        <f>'II- Obligated Parties'!J23</f>
        <v>27639.21</v>
      </c>
      <c r="E4" s="31">
        <f>'II- Obligated Parties'!K23</f>
        <v>3009805.74</v>
      </c>
    </row>
    <row r="5" spans="1:5" ht="15.75" thickBot="1" x14ac:dyDescent="0.3">
      <c r="A5" s="32"/>
      <c r="B5" s="30"/>
      <c r="C5" s="30"/>
      <c r="D5" s="30"/>
      <c r="E5" s="31"/>
    </row>
    <row r="6" spans="1:5" ht="15.75" thickBot="1" x14ac:dyDescent="0.3">
      <c r="A6" s="34" t="s">
        <v>7</v>
      </c>
      <c r="B6" s="35">
        <f>SUM(B3:B5)</f>
        <v>6323</v>
      </c>
      <c r="C6" s="35">
        <f>SUM(C3:C5)</f>
        <v>357826</v>
      </c>
      <c r="D6" s="35">
        <f>SUM(D3:D5)</f>
        <v>28901.71</v>
      </c>
      <c r="E6" s="36">
        <f>SUM(E3:E5)</f>
        <v>3162320.74</v>
      </c>
    </row>
  </sheetData>
  <mergeCells count="1">
    <mergeCell ref="B1:E1"/>
  </mergeCells>
  <pageMargins left="0.7" right="0.7"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L67"/>
  <sheetViews>
    <sheetView zoomScaleNormal="100" workbookViewId="0">
      <selection activeCell="B20" sqref="B20"/>
    </sheetView>
  </sheetViews>
  <sheetFormatPr defaultRowHeight="15" x14ac:dyDescent="0.25"/>
  <cols>
    <col min="1" max="1" width="19.42578125" customWidth="1"/>
    <col min="2" max="2" width="34.42578125" customWidth="1"/>
    <col min="3" max="3" width="10.7109375" customWidth="1"/>
    <col min="4" max="4" width="10.140625" customWidth="1"/>
    <col min="5" max="5" width="10.7109375" customWidth="1"/>
    <col min="6" max="6" width="9.85546875" customWidth="1"/>
    <col min="7" max="7" width="13.140625" customWidth="1"/>
    <col min="8" max="10" width="11.42578125" customWidth="1"/>
    <col min="11" max="11" width="19.5703125" customWidth="1"/>
    <col min="12" max="12" width="27.140625" customWidth="1"/>
  </cols>
  <sheetData>
    <row r="1" spans="1:12" ht="15.75" thickBot="1" x14ac:dyDescent="0.3">
      <c r="A1" s="104" t="s">
        <v>8</v>
      </c>
      <c r="B1" s="105"/>
      <c r="C1" s="105"/>
      <c r="D1" s="105"/>
      <c r="E1" s="105"/>
      <c r="F1" s="105"/>
      <c r="G1" s="105"/>
      <c r="H1" s="105"/>
      <c r="I1" s="106"/>
      <c r="J1" s="106"/>
      <c r="K1" s="106"/>
      <c r="L1" s="107"/>
    </row>
    <row r="2" spans="1:12" ht="41.25" customHeight="1" thickBot="1" x14ac:dyDescent="0.3">
      <c r="A2" s="108" t="s">
        <v>9</v>
      </c>
      <c r="B2" s="109"/>
      <c r="C2" s="109"/>
      <c r="D2" s="109"/>
      <c r="E2" s="109"/>
      <c r="F2" s="109"/>
      <c r="G2" s="109"/>
      <c r="H2" s="109"/>
      <c r="I2" s="109"/>
      <c r="J2" s="109"/>
      <c r="K2" s="109"/>
      <c r="L2" s="110"/>
    </row>
    <row r="3" spans="1:12" s="1" customFormat="1" ht="15.75" thickBot="1" x14ac:dyDescent="0.3">
      <c r="A3" s="111" t="s">
        <v>10</v>
      </c>
      <c r="B3" s="112"/>
      <c r="C3" s="113" t="s">
        <v>11</v>
      </c>
      <c r="D3" s="114"/>
      <c r="E3" s="114"/>
      <c r="F3" s="115"/>
      <c r="G3" s="112" t="s">
        <v>0</v>
      </c>
      <c r="H3" s="116"/>
      <c r="I3" s="116"/>
      <c r="J3" s="116"/>
      <c r="K3" s="116"/>
      <c r="L3" s="117" t="s">
        <v>12</v>
      </c>
    </row>
    <row r="4" spans="1:12" ht="55.5" thickBot="1" x14ac:dyDescent="0.3">
      <c r="A4" s="16" t="s">
        <v>13</v>
      </c>
      <c r="B4" s="17" t="s">
        <v>14</v>
      </c>
      <c r="C4" s="18" t="s">
        <v>15</v>
      </c>
      <c r="D4" s="19" t="s">
        <v>16</v>
      </c>
      <c r="E4" s="19" t="s">
        <v>17</v>
      </c>
      <c r="F4" s="20" t="s">
        <v>18</v>
      </c>
      <c r="G4" s="21" t="s">
        <v>1</v>
      </c>
      <c r="H4" s="21" t="s">
        <v>19</v>
      </c>
      <c r="I4" s="22" t="s">
        <v>2</v>
      </c>
      <c r="J4" s="22" t="s">
        <v>3</v>
      </c>
      <c r="K4" s="17" t="s">
        <v>4</v>
      </c>
      <c r="L4" s="118"/>
    </row>
    <row r="5" spans="1:12" ht="108.75" x14ac:dyDescent="0.25">
      <c r="A5" s="43" t="s">
        <v>20</v>
      </c>
      <c r="B5" s="23" t="s">
        <v>87</v>
      </c>
      <c r="C5" s="63">
        <v>0.1</v>
      </c>
      <c r="D5" s="80">
        <v>0</v>
      </c>
      <c r="E5" s="80">
        <v>0</v>
      </c>
      <c r="F5" s="73">
        <f>(C5*'Labor Costs'!$F$9)+(D5*('Labor Costs'!$D$7))+(E5*'Labor Costs'!$F$10)</f>
        <v>9.4</v>
      </c>
      <c r="G5" s="81">
        <v>272</v>
      </c>
      <c r="H5" s="66">
        <v>26</v>
      </c>
      <c r="I5" s="66">
        <f t="shared" ref="I5" si="0">G5*H5</f>
        <v>7072</v>
      </c>
      <c r="J5" s="67">
        <f t="shared" ref="J5" si="1">(C5+D5+E5)*I5</f>
        <v>707.2</v>
      </c>
      <c r="K5" s="67">
        <f t="shared" ref="K5:K17" si="2">F5*I5</f>
        <v>66476.800000000003</v>
      </c>
      <c r="L5" s="59" t="s">
        <v>83</v>
      </c>
    </row>
    <row r="6" spans="1:12" ht="95.25" x14ac:dyDescent="0.25">
      <c r="A6" s="43" t="s">
        <v>22</v>
      </c>
      <c r="B6" s="56" t="s">
        <v>93</v>
      </c>
      <c r="C6" s="82">
        <v>0.33</v>
      </c>
      <c r="D6" s="83">
        <v>0</v>
      </c>
      <c r="E6" s="83">
        <v>0</v>
      </c>
      <c r="F6" s="84">
        <f>(C6*'Labor Costs'!$F$9)+(D6*('Labor Costs'!$D$7))+(E6*'Labor Costs'!$F$10)</f>
        <v>31.020000000000003</v>
      </c>
      <c r="G6" s="85">
        <v>272</v>
      </c>
      <c r="H6" s="86">
        <v>1</v>
      </c>
      <c r="I6" s="86">
        <f t="shared" ref="I6" si="3">G6*H6</f>
        <v>272</v>
      </c>
      <c r="J6" s="87">
        <f t="shared" ref="J6" si="4">(C6+D6+E6)*I6</f>
        <v>89.76</v>
      </c>
      <c r="K6" s="87">
        <f t="shared" si="2"/>
        <v>8437.44</v>
      </c>
      <c r="L6" s="59" t="s">
        <v>23</v>
      </c>
    </row>
    <row r="7" spans="1:12" ht="95.25" x14ac:dyDescent="0.25">
      <c r="A7" s="43" t="s">
        <v>24</v>
      </c>
      <c r="B7" s="56" t="s">
        <v>94</v>
      </c>
      <c r="C7" s="82">
        <v>0.66</v>
      </c>
      <c r="D7" s="83">
        <v>0</v>
      </c>
      <c r="E7" s="83">
        <v>0</v>
      </c>
      <c r="F7" s="84">
        <f>(C7*'Labor Costs'!$F$9)+(D7*('Labor Costs'!$D$7))+(E7*'Labor Costs'!$F$10)</f>
        <v>62.040000000000006</v>
      </c>
      <c r="G7" s="85">
        <v>20</v>
      </c>
      <c r="H7" s="86">
        <v>1</v>
      </c>
      <c r="I7" s="86">
        <f t="shared" ref="I7" si="5">G7*H7</f>
        <v>20</v>
      </c>
      <c r="J7" s="87">
        <f t="shared" ref="J7" si="6">(C7+D7+E7)*I7</f>
        <v>13.200000000000001</v>
      </c>
      <c r="K7" s="87">
        <f t="shared" ref="K7" si="7">F7*I7</f>
        <v>1240.8000000000002</v>
      </c>
      <c r="L7" s="59" t="s">
        <v>23</v>
      </c>
    </row>
    <row r="8" spans="1:12" ht="122.25" x14ac:dyDescent="0.25">
      <c r="A8" s="43" t="s">
        <v>25</v>
      </c>
      <c r="B8" s="23" t="s">
        <v>95</v>
      </c>
      <c r="C8" s="63">
        <v>0.05</v>
      </c>
      <c r="D8" s="80">
        <v>0</v>
      </c>
      <c r="E8" s="80">
        <v>0</v>
      </c>
      <c r="F8" s="73">
        <f>(C8*'Labor Costs'!$F$9)+(D8*('Labor Costs'!$D$7))+(E8*'Labor Costs'!$F$10)</f>
        <v>4.7</v>
      </c>
      <c r="G8" s="81">
        <v>613</v>
      </c>
      <c r="H8" s="66">
        <v>260</v>
      </c>
      <c r="I8" s="66">
        <f t="shared" ref="I8" si="8">G8*H8</f>
        <v>159380</v>
      </c>
      <c r="J8" s="67">
        <f t="shared" ref="J8" si="9">(C8+D8+E8)*I8</f>
        <v>7969</v>
      </c>
      <c r="K8" s="67">
        <f t="shared" si="2"/>
        <v>749086</v>
      </c>
      <c r="L8" s="59" t="s">
        <v>21</v>
      </c>
    </row>
    <row r="9" spans="1:12" ht="81.75" x14ac:dyDescent="0.25">
      <c r="A9" s="43" t="s">
        <v>26</v>
      </c>
      <c r="B9" s="23" t="s">
        <v>96</v>
      </c>
      <c r="C9" s="63">
        <v>0.25</v>
      </c>
      <c r="D9" s="80">
        <v>0</v>
      </c>
      <c r="E9" s="80">
        <v>0</v>
      </c>
      <c r="F9" s="73">
        <f>(C9*'Labor Costs'!$F$9)+(D9*('Labor Costs'!$D$7))+(E9*'Labor Costs'!$F$10)</f>
        <v>23.5</v>
      </c>
      <c r="G9" s="81">
        <v>272</v>
      </c>
      <c r="H9" s="66">
        <v>1</v>
      </c>
      <c r="I9" s="66">
        <f t="shared" ref="I9:I22" si="10">G9*H9</f>
        <v>272</v>
      </c>
      <c r="J9" s="67">
        <f t="shared" ref="J9:J22" si="11">(C9+D9+E9)*I9</f>
        <v>68</v>
      </c>
      <c r="K9" s="67">
        <f t="shared" si="2"/>
        <v>6392</v>
      </c>
      <c r="L9" s="59" t="s">
        <v>27</v>
      </c>
    </row>
    <row r="10" spans="1:12" ht="81.75" x14ac:dyDescent="0.25">
      <c r="A10" s="43" t="s">
        <v>28</v>
      </c>
      <c r="B10" s="60" t="s">
        <v>97</v>
      </c>
      <c r="C10" s="82">
        <v>0.25</v>
      </c>
      <c r="D10" s="86">
        <v>0</v>
      </c>
      <c r="E10" s="86">
        <v>0</v>
      </c>
      <c r="F10" s="88">
        <f>(C10*'Labor Costs'!$F$9)+(D10*('Labor Costs'!$D$7))+(E10*'Labor Costs'!$F$10)</f>
        <v>23.5</v>
      </c>
      <c r="G10" s="85">
        <v>272</v>
      </c>
      <c r="H10" s="89">
        <v>4</v>
      </c>
      <c r="I10" s="86">
        <f t="shared" si="10"/>
        <v>1088</v>
      </c>
      <c r="J10" s="87">
        <f t="shared" si="11"/>
        <v>272</v>
      </c>
      <c r="K10" s="87">
        <f t="shared" si="2"/>
        <v>25568</v>
      </c>
      <c r="L10" s="61" t="s">
        <v>29</v>
      </c>
    </row>
    <row r="11" spans="1:12" ht="162.75" x14ac:dyDescent="0.25">
      <c r="A11" s="43" t="s">
        <v>30</v>
      </c>
      <c r="B11" s="24" t="s">
        <v>88</v>
      </c>
      <c r="C11" s="63">
        <v>0.05</v>
      </c>
      <c r="D11" s="64">
        <v>0</v>
      </c>
      <c r="E11" s="64">
        <v>0</v>
      </c>
      <c r="F11" s="73">
        <f>(C11*'Labor Costs'!$F$9)+(D11*('Labor Costs'!$D$7))+(E11*'Labor Costs'!$F$10)</f>
        <v>4.7</v>
      </c>
      <c r="G11" s="81">
        <v>613</v>
      </c>
      <c r="H11" s="66">
        <v>26</v>
      </c>
      <c r="I11" s="66">
        <f>G11*H11</f>
        <v>15938</v>
      </c>
      <c r="J11" s="67">
        <f t="shared" si="11"/>
        <v>796.90000000000009</v>
      </c>
      <c r="K11" s="67">
        <f t="shared" si="2"/>
        <v>74908.600000000006</v>
      </c>
      <c r="L11" s="59" t="s">
        <v>21</v>
      </c>
    </row>
    <row r="12" spans="1:12" ht="108.75" x14ac:dyDescent="0.25">
      <c r="A12" s="43" t="s">
        <v>31</v>
      </c>
      <c r="B12" s="23" t="s">
        <v>98</v>
      </c>
      <c r="C12" s="63">
        <v>0.33</v>
      </c>
      <c r="D12" s="80">
        <v>0</v>
      </c>
      <c r="E12" s="80">
        <v>0</v>
      </c>
      <c r="F12" s="73">
        <f>(C12*'Labor Costs'!$F$9)+(D12*('Labor Costs'!$D$7))+(E12*'Labor Costs'!$F$10)</f>
        <v>31.020000000000003</v>
      </c>
      <c r="G12" s="81">
        <v>20</v>
      </c>
      <c r="H12" s="66">
        <v>1</v>
      </c>
      <c r="I12" s="66">
        <f t="shared" ref="I12" si="12">G12*H12</f>
        <v>20</v>
      </c>
      <c r="J12" s="67">
        <f t="shared" si="11"/>
        <v>6.6000000000000005</v>
      </c>
      <c r="K12" s="67">
        <f t="shared" ref="K12" si="13">F12*I12</f>
        <v>620.40000000000009</v>
      </c>
      <c r="L12" s="59" t="s">
        <v>23</v>
      </c>
    </row>
    <row r="13" spans="1:12" ht="108.75" x14ac:dyDescent="0.25">
      <c r="A13" s="43" t="s">
        <v>32</v>
      </c>
      <c r="B13" s="60" t="s">
        <v>33</v>
      </c>
      <c r="C13" s="82">
        <v>0.25</v>
      </c>
      <c r="D13" s="86">
        <v>0</v>
      </c>
      <c r="E13" s="86">
        <v>0</v>
      </c>
      <c r="F13" s="84">
        <f>(C13*'Labor Costs'!$F$9)+(D13*('Labor Costs'!$D$7))+(E13*'Labor Costs'!$F$10)</f>
        <v>23.5</v>
      </c>
      <c r="G13" s="85">
        <v>743</v>
      </c>
      <c r="H13" s="86">
        <v>1</v>
      </c>
      <c r="I13" s="86">
        <f t="shared" si="10"/>
        <v>743</v>
      </c>
      <c r="J13" s="87">
        <f t="shared" si="11"/>
        <v>185.75</v>
      </c>
      <c r="K13" s="87">
        <f t="shared" si="2"/>
        <v>17460.5</v>
      </c>
      <c r="L13" s="59" t="s">
        <v>34</v>
      </c>
    </row>
    <row r="14" spans="1:12" ht="54.75" x14ac:dyDescent="0.25">
      <c r="A14" s="43" t="s">
        <v>35</v>
      </c>
      <c r="B14" s="24" t="s">
        <v>84</v>
      </c>
      <c r="C14" s="63">
        <v>1</v>
      </c>
      <c r="D14" s="64">
        <v>0</v>
      </c>
      <c r="E14" s="64">
        <v>0</v>
      </c>
      <c r="F14" s="73">
        <f>(C14*'Labor Costs'!$F$9)+(D14*('Labor Costs'!$D$7))+(E14*'Labor Costs'!$F$10)</f>
        <v>94</v>
      </c>
      <c r="G14" s="81">
        <v>20</v>
      </c>
      <c r="H14" s="66">
        <v>4</v>
      </c>
      <c r="I14" s="66">
        <f t="shared" si="10"/>
        <v>80</v>
      </c>
      <c r="J14" s="67">
        <f t="shared" si="11"/>
        <v>80</v>
      </c>
      <c r="K14" s="67">
        <f t="shared" si="2"/>
        <v>7520</v>
      </c>
      <c r="L14" s="59" t="s">
        <v>36</v>
      </c>
    </row>
    <row r="15" spans="1:12" ht="41.25" x14ac:dyDescent="0.25">
      <c r="A15" s="43" t="s">
        <v>35</v>
      </c>
      <c r="B15" s="24" t="s">
        <v>37</v>
      </c>
      <c r="C15" s="63">
        <v>6</v>
      </c>
      <c r="D15" s="64">
        <v>0</v>
      </c>
      <c r="E15" s="64">
        <v>0</v>
      </c>
      <c r="F15" s="73">
        <f>(C15*'Labor Costs'!$F$9)+(D15*('Labor Costs'!$D$7))+(E15*'Labor Costs'!$F$10)</f>
        <v>564</v>
      </c>
      <c r="G15" s="81">
        <v>20</v>
      </c>
      <c r="H15" s="66">
        <v>1</v>
      </c>
      <c r="I15" s="66">
        <f t="shared" si="10"/>
        <v>20</v>
      </c>
      <c r="J15" s="67">
        <f t="shared" si="11"/>
        <v>120</v>
      </c>
      <c r="K15" s="67">
        <f t="shared" si="2"/>
        <v>11280</v>
      </c>
      <c r="L15" s="59" t="s">
        <v>38</v>
      </c>
    </row>
    <row r="16" spans="1:12" ht="95.25" x14ac:dyDescent="0.25">
      <c r="A16" s="43" t="s">
        <v>39</v>
      </c>
      <c r="B16" s="24" t="s">
        <v>85</v>
      </c>
      <c r="C16" s="63">
        <v>0.5</v>
      </c>
      <c r="D16" s="64">
        <v>0</v>
      </c>
      <c r="E16" s="64">
        <v>0</v>
      </c>
      <c r="F16" s="73">
        <f>(C16*'Labor Costs'!$F$9)+(D16*('Labor Costs'!$D$7))+(E16*'Labor Costs'!$F$10)</f>
        <v>47</v>
      </c>
      <c r="G16" s="81">
        <v>20</v>
      </c>
      <c r="H16" s="66">
        <v>260</v>
      </c>
      <c r="I16" s="66">
        <f t="shared" si="10"/>
        <v>5200</v>
      </c>
      <c r="J16" s="67">
        <f t="shared" si="11"/>
        <v>2600</v>
      </c>
      <c r="K16" s="67">
        <f t="shared" si="2"/>
        <v>244400</v>
      </c>
      <c r="L16" s="59" t="s">
        <v>40</v>
      </c>
    </row>
    <row r="17" spans="1:12" ht="41.25" x14ac:dyDescent="0.25">
      <c r="A17" s="43" t="s">
        <v>41</v>
      </c>
      <c r="B17" s="24" t="s">
        <v>42</v>
      </c>
      <c r="C17" s="63">
        <v>0.5</v>
      </c>
      <c r="D17" s="64">
        <v>0</v>
      </c>
      <c r="E17" s="64">
        <v>0</v>
      </c>
      <c r="F17" s="73">
        <f>(C17*'Labor Costs'!$F$9)+(D17*('Labor Costs'!$D$7))+(E17*'Labor Costs'!$F$10)</f>
        <v>47</v>
      </c>
      <c r="G17" s="81">
        <v>20</v>
      </c>
      <c r="H17" s="66">
        <v>4</v>
      </c>
      <c r="I17" s="66">
        <f t="shared" si="10"/>
        <v>80</v>
      </c>
      <c r="J17" s="67">
        <f t="shared" si="11"/>
        <v>40</v>
      </c>
      <c r="K17" s="67">
        <f t="shared" si="2"/>
        <v>3760</v>
      </c>
      <c r="L17" s="59" t="s">
        <v>40</v>
      </c>
    </row>
    <row r="18" spans="1:12" ht="95.25" x14ac:dyDescent="0.25">
      <c r="A18" s="43" t="s">
        <v>43</v>
      </c>
      <c r="B18" s="60" t="s">
        <v>44</v>
      </c>
      <c r="C18" s="82">
        <v>2</v>
      </c>
      <c r="D18" s="86">
        <v>0</v>
      </c>
      <c r="E18" s="86">
        <v>0</v>
      </c>
      <c r="F18" s="84">
        <f>(C18*'Labor Costs'!$F$9)+(D18*('Labor Costs'!$D$7))+(E18*'Labor Costs'!$F$10)</f>
        <v>188</v>
      </c>
      <c r="G18" s="90">
        <v>1035</v>
      </c>
      <c r="H18" s="66">
        <v>1</v>
      </c>
      <c r="I18" s="66">
        <f t="shared" si="10"/>
        <v>1035</v>
      </c>
      <c r="J18" s="67">
        <f>(C18+D18+E18)*I18</f>
        <v>2070</v>
      </c>
      <c r="K18" s="67">
        <f t="shared" ref="K18:K22" si="14">F18*I18</f>
        <v>194580</v>
      </c>
      <c r="L18" s="59" t="s">
        <v>45</v>
      </c>
    </row>
    <row r="19" spans="1:12" ht="108.75" x14ac:dyDescent="0.25">
      <c r="A19" s="43" t="s">
        <v>46</v>
      </c>
      <c r="B19" s="60" t="s">
        <v>102</v>
      </c>
      <c r="C19" s="82">
        <v>0.05</v>
      </c>
      <c r="D19" s="86">
        <v>0</v>
      </c>
      <c r="E19" s="86">
        <v>0</v>
      </c>
      <c r="F19" s="84">
        <f>(C19*'Labor Costs'!$F$9)+(D19*('Labor Costs'!$D$7))+(E19*'Labor Costs'!$F$10)</f>
        <v>4.7</v>
      </c>
      <c r="G19" s="85">
        <v>518</v>
      </c>
      <c r="H19" s="66">
        <v>260</v>
      </c>
      <c r="I19" s="66">
        <f t="shared" si="10"/>
        <v>134680</v>
      </c>
      <c r="J19" s="67">
        <f>(C19+D19+E19)*I19</f>
        <v>6734</v>
      </c>
      <c r="K19" s="67">
        <f t="shared" si="14"/>
        <v>632996</v>
      </c>
      <c r="L19" s="62" t="s">
        <v>21</v>
      </c>
    </row>
    <row r="20" spans="1:12" ht="108.75" x14ac:dyDescent="0.25">
      <c r="A20" s="43" t="s">
        <v>47</v>
      </c>
      <c r="B20" s="56" t="s">
        <v>103</v>
      </c>
      <c r="C20" s="82">
        <v>0.05</v>
      </c>
      <c r="D20" s="86">
        <v>0</v>
      </c>
      <c r="E20" s="86">
        <v>0</v>
      </c>
      <c r="F20" s="84">
        <f>(C20*'Labor Costs'!$F$9)+(D20*('Labor Costs'!$D$7))+(E20*'Labor Costs'!$F$10)</f>
        <v>4.7</v>
      </c>
      <c r="G20" s="85">
        <v>518</v>
      </c>
      <c r="H20" s="66">
        <v>52</v>
      </c>
      <c r="I20" s="66">
        <f t="shared" si="10"/>
        <v>26936</v>
      </c>
      <c r="J20" s="67">
        <f>(C20+D20+E20)*I20</f>
        <v>1346.8000000000002</v>
      </c>
      <c r="K20" s="67">
        <f t="shared" si="14"/>
        <v>126599.20000000001</v>
      </c>
      <c r="L20" s="59" t="s">
        <v>21</v>
      </c>
    </row>
    <row r="21" spans="1:12" ht="27.75" x14ac:dyDescent="0.25">
      <c r="A21" s="43" t="s">
        <v>48</v>
      </c>
      <c r="B21" s="24" t="s">
        <v>86</v>
      </c>
      <c r="C21" s="63">
        <v>8</v>
      </c>
      <c r="D21" s="64">
        <v>0</v>
      </c>
      <c r="E21" s="64">
        <v>20</v>
      </c>
      <c r="F21" s="73">
        <f>(C21*'Labor Costs'!$F$9)+(D21*('Labor Costs'!$D$7))+(E21*'Labor Costs'!$F$10)</f>
        <v>4512</v>
      </c>
      <c r="G21" s="81">
        <v>20</v>
      </c>
      <c r="H21" s="66">
        <v>1</v>
      </c>
      <c r="I21" s="66">
        <f t="shared" ref="I21" si="15">G21*H21</f>
        <v>20</v>
      </c>
      <c r="J21" s="67">
        <f t="shared" ref="J21" si="16">(C21+D21+E21)*I21</f>
        <v>560</v>
      </c>
      <c r="K21" s="67">
        <f t="shared" ref="K21" si="17">F21*I21</f>
        <v>90240</v>
      </c>
      <c r="L21" s="59" t="s">
        <v>49</v>
      </c>
    </row>
    <row r="22" spans="1:12" ht="162.75" x14ac:dyDescent="0.25">
      <c r="A22" s="57" t="s">
        <v>48</v>
      </c>
      <c r="B22" s="58" t="s">
        <v>50</v>
      </c>
      <c r="C22" s="91">
        <v>0</v>
      </c>
      <c r="D22" s="92">
        <v>0</v>
      </c>
      <c r="E22" s="92">
        <v>4</v>
      </c>
      <c r="F22" s="93">
        <f>(C22*'Labor Costs'!$F$9)+(D22*('Labor Costs'!$D$7))+(E22*'Labor Costs'!$F$10)</f>
        <v>752</v>
      </c>
      <c r="G22" s="81">
        <v>995</v>
      </c>
      <c r="H22" s="92">
        <v>1</v>
      </c>
      <c r="I22" s="92">
        <f t="shared" si="10"/>
        <v>995</v>
      </c>
      <c r="J22" s="94">
        <f t="shared" si="11"/>
        <v>3980</v>
      </c>
      <c r="K22" s="94">
        <f t="shared" si="14"/>
        <v>748240</v>
      </c>
      <c r="L22" s="59" t="s">
        <v>49</v>
      </c>
    </row>
    <row r="23" spans="1:12" ht="15.75" thickBot="1" x14ac:dyDescent="0.3">
      <c r="A23" s="102" t="s">
        <v>51</v>
      </c>
      <c r="B23" s="103"/>
      <c r="C23" s="68"/>
      <c r="D23" s="69"/>
      <c r="E23" s="69"/>
      <c r="F23" s="69"/>
      <c r="G23" s="69">
        <f>SUM(G5:G22)</f>
        <v>6263</v>
      </c>
      <c r="H23" s="69"/>
      <c r="I23" s="69">
        <f>SUM(I5:I22)</f>
        <v>353851</v>
      </c>
      <c r="J23" s="69">
        <f>SUM(J5:J22)</f>
        <v>27639.21</v>
      </c>
      <c r="K23" s="70">
        <f>SUM(K5:K22)</f>
        <v>3009805.74</v>
      </c>
      <c r="L23" s="53"/>
    </row>
    <row r="24" spans="1:12" ht="15.75" x14ac:dyDescent="0.25">
      <c r="A24" s="15"/>
    </row>
    <row r="25" spans="1:12" ht="15.75" x14ac:dyDescent="0.25">
      <c r="A25" s="27"/>
    </row>
    <row r="26" spans="1:12" x14ac:dyDescent="0.25">
      <c r="A26" s="98"/>
      <c r="B26" s="99"/>
      <c r="C26" s="99"/>
      <c r="D26" s="99"/>
      <c r="E26" s="99"/>
      <c r="F26" s="99"/>
      <c r="G26" s="99"/>
      <c r="H26" s="99"/>
      <c r="I26" s="99"/>
      <c r="J26" s="99"/>
      <c r="K26" s="99"/>
      <c r="L26" s="99"/>
    </row>
    <row r="27" spans="1:12" x14ac:dyDescent="0.25">
      <c r="A27" s="96"/>
      <c r="B27" s="96"/>
      <c r="C27" s="96"/>
      <c r="D27" s="96"/>
      <c r="E27" s="96"/>
      <c r="F27" s="96"/>
      <c r="G27" s="96"/>
      <c r="H27" s="96"/>
      <c r="I27" s="96"/>
      <c r="J27" s="96"/>
      <c r="K27" s="96"/>
      <c r="L27" s="96"/>
    </row>
    <row r="28" spans="1:12" x14ac:dyDescent="0.25">
      <c r="A28" s="97"/>
      <c r="B28" s="96"/>
      <c r="C28" s="96"/>
      <c r="D28" s="96"/>
      <c r="E28" s="96"/>
      <c r="F28" s="96"/>
      <c r="G28" s="96"/>
      <c r="H28" s="96"/>
      <c r="I28" s="96"/>
      <c r="J28" s="96"/>
      <c r="K28" s="96"/>
      <c r="L28" s="96"/>
    </row>
    <row r="58" s="2" customFormat="1" ht="18" customHeight="1" x14ac:dyDescent="0.25"/>
    <row r="59" s="3" customFormat="1" ht="15.75" x14ac:dyDescent="0.25"/>
    <row r="65" spans="1:10" s="2" customFormat="1" x14ac:dyDescent="0.25"/>
    <row r="66" spans="1:10" ht="25.5" x14ac:dyDescent="0.35">
      <c r="A66" s="4"/>
      <c r="B66" s="5"/>
      <c r="C66" s="5"/>
      <c r="D66" s="5"/>
      <c r="E66" s="5"/>
      <c r="F66" s="5"/>
      <c r="G66" s="5"/>
      <c r="H66" s="5"/>
      <c r="I66" s="5"/>
      <c r="J66" s="5"/>
    </row>
    <row r="67" spans="1:10" ht="25.5" x14ac:dyDescent="0.35">
      <c r="A67" s="5"/>
      <c r="B67" s="5"/>
      <c r="C67" s="5"/>
      <c r="D67" s="5"/>
      <c r="E67" s="5"/>
      <c r="F67" s="5"/>
      <c r="G67" s="5"/>
      <c r="H67" s="5"/>
      <c r="I67" s="5"/>
      <c r="J67" s="5"/>
    </row>
  </sheetData>
  <mergeCells count="7">
    <mergeCell ref="A23:B23"/>
    <mergeCell ref="A1:L1"/>
    <mergeCell ref="A2:L2"/>
    <mergeCell ref="A3:B3"/>
    <mergeCell ref="C3:F3"/>
    <mergeCell ref="G3:K3"/>
    <mergeCell ref="L3:L4"/>
  </mergeCells>
  <pageMargins left="0.7" right="0.7" top="0.75" bottom="0.75" header="0.3" footer="0.3"/>
  <pageSetup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O59"/>
  <sheetViews>
    <sheetView topLeftCell="A13" zoomScale="95" zoomScaleNormal="95" workbookViewId="0">
      <selection activeCell="D18" sqref="D18"/>
    </sheetView>
  </sheetViews>
  <sheetFormatPr defaultRowHeight="15" x14ac:dyDescent="0.25"/>
  <cols>
    <col min="1" max="1" width="19.42578125" customWidth="1"/>
    <col min="2" max="2" width="35.28515625" customWidth="1"/>
    <col min="3" max="3" width="10.7109375" customWidth="1"/>
    <col min="4" max="4" width="10.140625" customWidth="1"/>
    <col min="5" max="5" width="10.7109375" customWidth="1"/>
    <col min="6" max="6" width="9.85546875" customWidth="1"/>
    <col min="7" max="7" width="13.140625" customWidth="1"/>
    <col min="8" max="10" width="11.42578125" customWidth="1"/>
    <col min="11" max="11" width="11.42578125" bestFit="1" customWidth="1"/>
    <col min="12" max="12" width="26.140625" customWidth="1"/>
  </cols>
  <sheetData>
    <row r="1" spans="1:12" ht="15.75" thickBot="1" x14ac:dyDescent="0.3">
      <c r="A1" s="104" t="s">
        <v>8</v>
      </c>
      <c r="B1" s="105"/>
      <c r="C1" s="105"/>
      <c r="D1" s="105"/>
      <c r="E1" s="105"/>
      <c r="F1" s="105"/>
      <c r="G1" s="105"/>
      <c r="H1" s="105"/>
      <c r="I1" s="106"/>
      <c r="J1" s="106"/>
      <c r="K1" s="106"/>
      <c r="L1" s="107"/>
    </row>
    <row r="2" spans="1:12" ht="33.75" customHeight="1" thickBot="1" x14ac:dyDescent="0.3">
      <c r="A2" s="108" t="s">
        <v>52</v>
      </c>
      <c r="B2" s="109"/>
      <c r="C2" s="109"/>
      <c r="D2" s="109"/>
      <c r="E2" s="109"/>
      <c r="F2" s="109"/>
      <c r="G2" s="109"/>
      <c r="H2" s="109"/>
      <c r="I2" s="109"/>
      <c r="J2" s="109"/>
      <c r="K2" s="109"/>
      <c r="L2" s="110"/>
    </row>
    <row r="3" spans="1:12" s="1" customFormat="1" ht="15.75" thickBot="1" x14ac:dyDescent="0.3">
      <c r="A3" s="111" t="s">
        <v>10</v>
      </c>
      <c r="B3" s="112"/>
      <c r="C3" s="113" t="s">
        <v>11</v>
      </c>
      <c r="D3" s="114"/>
      <c r="E3" s="114"/>
      <c r="F3" s="115"/>
      <c r="G3" s="111" t="s">
        <v>0</v>
      </c>
      <c r="H3" s="116"/>
      <c r="I3" s="116"/>
      <c r="J3" s="116"/>
      <c r="K3" s="121"/>
      <c r="L3" s="117" t="s">
        <v>12</v>
      </c>
    </row>
    <row r="4" spans="1:12" ht="54.75" x14ac:dyDescent="0.25">
      <c r="A4" s="44" t="s">
        <v>13</v>
      </c>
      <c r="B4" s="46" t="s">
        <v>14</v>
      </c>
      <c r="C4" s="47" t="s">
        <v>15</v>
      </c>
      <c r="D4" s="48" t="s">
        <v>16</v>
      </c>
      <c r="E4" s="48" t="s">
        <v>17</v>
      </c>
      <c r="F4" s="49" t="s">
        <v>18</v>
      </c>
      <c r="G4" s="55" t="s">
        <v>1</v>
      </c>
      <c r="H4" s="50" t="s">
        <v>19</v>
      </c>
      <c r="I4" s="51" t="s">
        <v>2</v>
      </c>
      <c r="J4" s="51" t="s">
        <v>3</v>
      </c>
      <c r="K4" s="52" t="s">
        <v>4</v>
      </c>
      <c r="L4" s="118"/>
    </row>
    <row r="5" spans="1:12" ht="108.75" x14ac:dyDescent="0.25">
      <c r="A5" s="45" t="s">
        <v>53</v>
      </c>
      <c r="B5" s="54" t="s">
        <v>89</v>
      </c>
      <c r="C5" s="71">
        <v>0.75</v>
      </c>
      <c r="D5" s="72">
        <v>0</v>
      </c>
      <c r="E5" s="72">
        <v>0</v>
      </c>
      <c r="F5" s="73">
        <f>(C5*'Labor Costs'!$F$9)+(D5*('Labor Costs'!$D$7))+(E5*'Labor Costs'!$F$10)</f>
        <v>70.5</v>
      </c>
      <c r="G5" s="74">
        <v>10</v>
      </c>
      <c r="H5" s="75">
        <v>1</v>
      </c>
      <c r="I5" s="75">
        <f t="shared" ref="I5" si="0">G5*H5</f>
        <v>10</v>
      </c>
      <c r="J5" s="75">
        <f t="shared" ref="J5:J6" si="1">(C5+D5+E5)*I5</f>
        <v>7.5</v>
      </c>
      <c r="K5" s="76">
        <f>F5*I5</f>
        <v>705</v>
      </c>
      <c r="L5" s="62" t="s">
        <v>23</v>
      </c>
    </row>
    <row r="6" spans="1:12" ht="54.75" x14ac:dyDescent="0.25">
      <c r="A6" s="45" t="s">
        <v>54</v>
      </c>
      <c r="B6" s="54" t="s">
        <v>90</v>
      </c>
      <c r="C6" s="71">
        <v>1</v>
      </c>
      <c r="D6" s="72">
        <v>0</v>
      </c>
      <c r="E6" s="72">
        <v>0</v>
      </c>
      <c r="F6" s="73">
        <f>(C6*'Labor Costs'!$F$9)+(D6*('Labor Costs'!$D$7))+(E6*'Labor Costs'!$F$10)</f>
        <v>94</v>
      </c>
      <c r="G6" s="74">
        <v>5</v>
      </c>
      <c r="H6" s="75">
        <v>1</v>
      </c>
      <c r="I6" s="75">
        <f t="shared" ref="I6:I15" si="2">G6*H6</f>
        <v>5</v>
      </c>
      <c r="J6" s="75">
        <f t="shared" si="1"/>
        <v>5</v>
      </c>
      <c r="K6" s="76">
        <f t="shared" ref="K6:K15" si="3">F6*I6</f>
        <v>470</v>
      </c>
      <c r="L6" s="62" t="s">
        <v>23</v>
      </c>
    </row>
    <row r="7" spans="1:12" ht="81.75" x14ac:dyDescent="0.25">
      <c r="A7" s="45" t="s">
        <v>54</v>
      </c>
      <c r="B7" s="23" t="s">
        <v>91</v>
      </c>
      <c r="C7" s="63">
        <v>6</v>
      </c>
      <c r="D7" s="64">
        <v>0</v>
      </c>
      <c r="E7" s="64">
        <v>48</v>
      </c>
      <c r="F7" s="73">
        <f>(C7*'Labor Costs'!$F$9)+(D7*('Labor Costs'!$D$7))+(E7*'Labor Costs'!$F$10)</f>
        <v>9588</v>
      </c>
      <c r="G7" s="65">
        <v>5</v>
      </c>
      <c r="H7" s="66">
        <v>1</v>
      </c>
      <c r="I7" s="66">
        <f>G7*H7</f>
        <v>5</v>
      </c>
      <c r="J7" s="66">
        <f>(C7+D7+E7)*I7</f>
        <v>270</v>
      </c>
      <c r="K7" s="76">
        <f t="shared" si="3"/>
        <v>47940</v>
      </c>
      <c r="L7" s="62" t="s">
        <v>23</v>
      </c>
    </row>
    <row r="8" spans="1:12" ht="54.75" x14ac:dyDescent="0.25">
      <c r="A8" s="45" t="s">
        <v>54</v>
      </c>
      <c r="B8" s="54" t="s">
        <v>55</v>
      </c>
      <c r="C8" s="71">
        <v>1</v>
      </c>
      <c r="D8" s="72">
        <v>0</v>
      </c>
      <c r="E8" s="72">
        <v>0</v>
      </c>
      <c r="F8" s="73">
        <f>(C8*'Labor Costs'!$F$9)+(D8*('Labor Costs'!$D$7))+(E8*'Labor Costs'!$F$10)</f>
        <v>94</v>
      </c>
      <c r="G8" s="74">
        <v>5</v>
      </c>
      <c r="H8" s="75">
        <v>1</v>
      </c>
      <c r="I8" s="75">
        <f t="shared" si="2"/>
        <v>5</v>
      </c>
      <c r="J8" s="66">
        <f t="shared" ref="J8:J15" si="4">(C8+D8+E8)*I8</f>
        <v>5</v>
      </c>
      <c r="K8" s="76">
        <f t="shared" si="3"/>
        <v>470</v>
      </c>
      <c r="L8" s="62" t="s">
        <v>23</v>
      </c>
    </row>
    <row r="9" spans="1:12" ht="54.75" x14ac:dyDescent="0.25">
      <c r="A9" s="45" t="s">
        <v>56</v>
      </c>
      <c r="B9" s="54" t="s">
        <v>92</v>
      </c>
      <c r="C9" s="71">
        <v>1</v>
      </c>
      <c r="D9" s="72">
        <v>0</v>
      </c>
      <c r="E9" s="72">
        <v>0</v>
      </c>
      <c r="F9" s="73">
        <f>(C9*'Labor Costs'!$F$9)+(D9*('Labor Costs'!$D$7))+(E9*'Labor Costs'!$F$10)</f>
        <v>94</v>
      </c>
      <c r="G9" s="74">
        <v>5</v>
      </c>
      <c r="H9" s="75">
        <v>1</v>
      </c>
      <c r="I9" s="75">
        <f t="shared" si="2"/>
        <v>5</v>
      </c>
      <c r="J9" s="66">
        <f t="shared" si="4"/>
        <v>5</v>
      </c>
      <c r="K9" s="76">
        <f t="shared" si="3"/>
        <v>470</v>
      </c>
      <c r="L9" s="62" t="s">
        <v>57</v>
      </c>
    </row>
    <row r="10" spans="1:12" ht="41.25" x14ac:dyDescent="0.25">
      <c r="A10" s="45" t="s">
        <v>32</v>
      </c>
      <c r="B10" s="54" t="s">
        <v>58</v>
      </c>
      <c r="C10" s="71">
        <v>1</v>
      </c>
      <c r="D10" s="72">
        <v>0</v>
      </c>
      <c r="E10" s="72">
        <v>0</v>
      </c>
      <c r="F10" s="73">
        <f>(C10*'Labor Costs'!$F$9)+(D10*('Labor Costs'!$D$7))+(E10*'Labor Costs'!$F$10)</f>
        <v>94</v>
      </c>
      <c r="G10" s="74">
        <v>5</v>
      </c>
      <c r="H10" s="75">
        <v>4</v>
      </c>
      <c r="I10" s="75">
        <f>G10*H10</f>
        <v>20</v>
      </c>
      <c r="J10" s="66">
        <f>(C10+D10+E10)*I10</f>
        <v>20</v>
      </c>
      <c r="K10" s="76">
        <f>F10*I10</f>
        <v>1880</v>
      </c>
      <c r="L10" s="62" t="s">
        <v>59</v>
      </c>
    </row>
    <row r="11" spans="1:12" ht="68.25" x14ac:dyDescent="0.25">
      <c r="A11" s="45" t="s">
        <v>39</v>
      </c>
      <c r="B11" s="54" t="s">
        <v>99</v>
      </c>
      <c r="C11" s="71">
        <v>0.5</v>
      </c>
      <c r="D11" s="72">
        <v>0</v>
      </c>
      <c r="E11" s="72">
        <v>0</v>
      </c>
      <c r="F11" s="73">
        <f>(C11*'Labor Costs'!$F$9)+(D11*('Labor Costs'!$D$7))+(E11*'Labor Costs'!$F$10)</f>
        <v>47</v>
      </c>
      <c r="G11" s="74">
        <v>5</v>
      </c>
      <c r="H11" s="75">
        <v>260</v>
      </c>
      <c r="I11" s="75">
        <f>G11*H11</f>
        <v>1300</v>
      </c>
      <c r="J11" s="66">
        <f>(C11+D11+E11)*I11</f>
        <v>650</v>
      </c>
      <c r="K11" s="76">
        <f>F11*I11</f>
        <v>61100</v>
      </c>
      <c r="L11" s="62" t="s">
        <v>40</v>
      </c>
    </row>
    <row r="12" spans="1:12" ht="41.25" x14ac:dyDescent="0.25">
      <c r="A12" s="45" t="s">
        <v>39</v>
      </c>
      <c r="B12" s="54" t="s">
        <v>60</v>
      </c>
      <c r="C12" s="71">
        <v>0.5</v>
      </c>
      <c r="D12" s="72">
        <v>0</v>
      </c>
      <c r="E12" s="72">
        <v>0</v>
      </c>
      <c r="F12" s="73">
        <f>(C12*'Labor Costs'!$F$9)+(D12*('Labor Costs'!$D$7))+(E12*'Labor Costs'!$F$10)</f>
        <v>47</v>
      </c>
      <c r="G12" s="74">
        <v>5</v>
      </c>
      <c r="H12" s="75">
        <v>4</v>
      </c>
      <c r="I12" s="75">
        <f>G12*H12</f>
        <v>20</v>
      </c>
      <c r="J12" s="66">
        <f>(C12+D12+E12)*I12</f>
        <v>10</v>
      </c>
      <c r="K12" s="76">
        <f>F12*I12</f>
        <v>940</v>
      </c>
      <c r="L12" s="62" t="s">
        <v>40</v>
      </c>
    </row>
    <row r="13" spans="1:12" ht="95.25" x14ac:dyDescent="0.25">
      <c r="A13" s="45" t="s">
        <v>61</v>
      </c>
      <c r="B13" s="54" t="s">
        <v>100</v>
      </c>
      <c r="C13" s="71">
        <v>0.05</v>
      </c>
      <c r="D13" s="72">
        <v>0</v>
      </c>
      <c r="E13" s="72">
        <v>0</v>
      </c>
      <c r="F13" s="73">
        <f>(C13*'Labor Costs'!$F$9)+(D13*('Labor Costs'!$D$7))+(E13*'Labor Costs'!$F$10)</f>
        <v>4.7</v>
      </c>
      <c r="G13" s="74">
        <v>5</v>
      </c>
      <c r="H13" s="75">
        <v>260</v>
      </c>
      <c r="I13" s="75">
        <f t="shared" si="2"/>
        <v>1300</v>
      </c>
      <c r="J13" s="66">
        <f t="shared" si="4"/>
        <v>65</v>
      </c>
      <c r="K13" s="76">
        <f t="shared" si="3"/>
        <v>6110</v>
      </c>
      <c r="L13" s="62" t="s">
        <v>21</v>
      </c>
    </row>
    <row r="14" spans="1:12" ht="108.75" x14ac:dyDescent="0.25">
      <c r="A14" s="45" t="s">
        <v>62</v>
      </c>
      <c r="B14" s="54" t="s">
        <v>101</v>
      </c>
      <c r="C14" s="71">
        <v>0.05</v>
      </c>
      <c r="D14" s="72">
        <v>0</v>
      </c>
      <c r="E14" s="72">
        <v>0</v>
      </c>
      <c r="F14" s="73">
        <f>(C14*'Labor Costs'!$F$9)+(D14*('Labor Costs'!$D$7))+(E14*'Labor Costs'!$F$10)</f>
        <v>4.7</v>
      </c>
      <c r="G14" s="74">
        <v>5</v>
      </c>
      <c r="H14" s="75">
        <v>260</v>
      </c>
      <c r="I14" s="75">
        <f t="shared" si="2"/>
        <v>1300</v>
      </c>
      <c r="J14" s="66">
        <f t="shared" si="4"/>
        <v>65</v>
      </c>
      <c r="K14" s="76">
        <f t="shared" si="3"/>
        <v>6110</v>
      </c>
      <c r="L14" s="62" t="s">
        <v>21</v>
      </c>
    </row>
    <row r="15" spans="1:12" ht="27.75" x14ac:dyDescent="0.25">
      <c r="A15" s="45" t="s">
        <v>63</v>
      </c>
      <c r="B15" s="54" t="s">
        <v>64</v>
      </c>
      <c r="C15" s="71">
        <v>8</v>
      </c>
      <c r="D15" s="72">
        <v>0</v>
      </c>
      <c r="E15" s="72">
        <v>24</v>
      </c>
      <c r="F15" s="73">
        <f>(C15*'Labor Costs'!$F$9)+(D15*('Labor Costs'!$D$7))+(E15*'Labor Costs'!$F$10)</f>
        <v>5264</v>
      </c>
      <c r="G15" s="74">
        <v>5</v>
      </c>
      <c r="H15" s="75">
        <v>1</v>
      </c>
      <c r="I15" s="75">
        <f t="shared" si="2"/>
        <v>5</v>
      </c>
      <c r="J15" s="66">
        <f t="shared" si="4"/>
        <v>160</v>
      </c>
      <c r="K15" s="76">
        <f t="shared" si="3"/>
        <v>26320</v>
      </c>
      <c r="L15" s="95" t="s">
        <v>49</v>
      </c>
    </row>
    <row r="16" spans="1:12" ht="15.75" thickBot="1" x14ac:dyDescent="0.3">
      <c r="A16" s="119" t="s">
        <v>51</v>
      </c>
      <c r="B16" s="120"/>
      <c r="C16" s="77"/>
      <c r="D16" s="78"/>
      <c r="E16" s="78"/>
      <c r="F16" s="79"/>
      <c r="G16" s="77">
        <f>SUM(G5:G15)</f>
        <v>60</v>
      </c>
      <c r="H16" s="78"/>
      <c r="I16" s="78">
        <f>SUM(I5:I15)</f>
        <v>3975</v>
      </c>
      <c r="J16" s="78">
        <f>SUM(J5:J15)</f>
        <v>1262.5</v>
      </c>
      <c r="K16" s="79">
        <f>SUM(K5:K15)</f>
        <v>152515</v>
      </c>
      <c r="L16" s="25"/>
    </row>
    <row r="17" spans="1:15" ht="15.75" x14ac:dyDescent="0.25">
      <c r="A17" s="15"/>
    </row>
    <row r="18" spans="1:15" ht="15.75" x14ac:dyDescent="0.25">
      <c r="A18" s="28"/>
    </row>
    <row r="19" spans="1:15" ht="15.75" x14ac:dyDescent="0.25">
      <c r="A19" s="28"/>
    </row>
    <row r="20" spans="1:15" x14ac:dyDescent="0.25">
      <c r="A20" s="98"/>
      <c r="B20" s="99"/>
      <c r="C20" s="99"/>
      <c r="D20" s="99"/>
      <c r="E20" s="99"/>
      <c r="F20" s="99"/>
      <c r="G20" s="99"/>
      <c r="H20" s="99"/>
      <c r="I20" s="99"/>
      <c r="J20" s="99"/>
      <c r="K20" s="99"/>
      <c r="L20" s="99"/>
      <c r="M20" s="99"/>
    </row>
    <row r="21" spans="1:15" x14ac:dyDescent="0.25">
      <c r="A21" s="98" t="s">
        <v>82</v>
      </c>
      <c r="B21" s="99"/>
      <c r="C21" s="99"/>
      <c r="D21" s="99"/>
      <c r="E21" s="99"/>
      <c r="F21" s="99"/>
      <c r="G21" s="99"/>
      <c r="H21" s="99"/>
      <c r="I21" s="99"/>
      <c r="J21" s="99"/>
      <c r="K21" s="99"/>
      <c r="L21" s="99"/>
      <c r="M21" s="99"/>
      <c r="N21" s="96"/>
      <c r="O21" s="96"/>
    </row>
    <row r="22" spans="1:15" x14ac:dyDescent="0.25">
      <c r="A22" s="96" t="s">
        <v>81</v>
      </c>
      <c r="B22" s="96"/>
      <c r="C22" s="96"/>
      <c r="D22" s="96"/>
      <c r="E22" s="96"/>
      <c r="F22" s="96"/>
      <c r="G22" s="96"/>
      <c r="H22" s="96"/>
      <c r="I22" s="96"/>
      <c r="J22" s="96"/>
    </row>
    <row r="23" spans="1:15" ht="15.75" x14ac:dyDescent="0.25">
      <c r="A23" s="26"/>
    </row>
    <row r="25" spans="1:15" ht="15.75" x14ac:dyDescent="0.25">
      <c r="A25" s="26"/>
    </row>
    <row r="50" spans="1:10" s="2" customFormat="1" ht="18" customHeight="1" x14ac:dyDescent="0.25"/>
    <row r="51" spans="1:10" s="3" customFormat="1" ht="15.75" x14ac:dyDescent="0.25"/>
    <row r="57" spans="1:10" s="2" customFormat="1" x14ac:dyDescent="0.25"/>
    <row r="58" spans="1:10" ht="25.5" x14ac:dyDescent="0.35">
      <c r="A58" s="4"/>
      <c r="B58" s="5"/>
      <c r="C58" s="5"/>
      <c r="D58" s="5"/>
      <c r="E58" s="5"/>
      <c r="F58" s="5"/>
      <c r="G58" s="5"/>
      <c r="H58" s="5"/>
      <c r="I58" s="5"/>
      <c r="J58" s="5"/>
    </row>
    <row r="59" spans="1:10" ht="25.5" x14ac:dyDescent="0.35">
      <c r="A59" s="5"/>
      <c r="B59" s="5"/>
      <c r="C59" s="5"/>
      <c r="D59" s="5"/>
      <c r="E59" s="5"/>
      <c r="F59" s="5"/>
      <c r="G59" s="5"/>
      <c r="H59" s="5"/>
      <c r="I59" s="5"/>
      <c r="J59" s="5"/>
    </row>
  </sheetData>
  <mergeCells count="7">
    <mergeCell ref="A1:L1"/>
    <mergeCell ref="A2:L2"/>
    <mergeCell ref="A16:B16"/>
    <mergeCell ref="A3:B3"/>
    <mergeCell ref="C3:F3"/>
    <mergeCell ref="G3:K3"/>
    <mergeCell ref="L3:L4"/>
  </mergeCells>
  <pageMargins left="0.7" right="0.7" top="0.75" bottom="0.75" header="0.3" footer="0.3"/>
  <pageSetup scale="61" fitToHeight="0" orientation="landscape"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2:H17"/>
  <sheetViews>
    <sheetView workbookViewId="0">
      <selection activeCell="B9" sqref="B9:E9"/>
    </sheetView>
  </sheetViews>
  <sheetFormatPr defaultRowHeight="15" x14ac:dyDescent="0.25"/>
  <cols>
    <col min="1" max="1" width="11.28515625" customWidth="1"/>
    <col min="2" max="2" width="21.42578125" bestFit="1" customWidth="1"/>
    <col min="3" max="4" width="11.85546875" customWidth="1"/>
    <col min="5" max="5" width="10.42578125" customWidth="1"/>
    <col min="6" max="6" width="11.85546875" customWidth="1"/>
  </cols>
  <sheetData>
    <row r="2" spans="2:8" ht="15.75" thickBot="1" x14ac:dyDescent="0.3"/>
    <row r="3" spans="2:8" ht="19.5" thickBot="1" x14ac:dyDescent="0.35">
      <c r="B3" s="122" t="s">
        <v>65</v>
      </c>
      <c r="C3" s="123"/>
      <c r="D3" s="123"/>
      <c r="E3" s="123"/>
      <c r="F3" s="124"/>
    </row>
    <row r="4" spans="2:8" ht="47.25" x14ac:dyDescent="0.25">
      <c r="B4" s="6" t="s">
        <v>66</v>
      </c>
      <c r="C4" s="7" t="s">
        <v>67</v>
      </c>
      <c r="D4" s="7" t="s">
        <v>68</v>
      </c>
      <c r="E4" s="8" t="s">
        <v>69</v>
      </c>
      <c r="F4" s="9" t="s">
        <v>70</v>
      </c>
    </row>
    <row r="5" spans="2:8" x14ac:dyDescent="0.25">
      <c r="B5" s="10" t="s">
        <v>71</v>
      </c>
      <c r="C5" s="38">
        <v>57.2</v>
      </c>
      <c r="D5" s="11">
        <f>ROUNDUP(C5*2,0)</f>
        <v>115</v>
      </c>
      <c r="E5" s="11">
        <v>0.05</v>
      </c>
      <c r="F5" s="40">
        <f>D5*E5</f>
        <v>5.75</v>
      </c>
    </row>
    <row r="6" spans="2:8" x14ac:dyDescent="0.25">
      <c r="B6" s="10" t="s">
        <v>72</v>
      </c>
      <c r="C6" s="38">
        <v>52.99</v>
      </c>
      <c r="D6" s="11">
        <f t="shared" ref="D6:D8" si="0">ROUNDUP(C6*2,0)</f>
        <v>106</v>
      </c>
      <c r="E6" s="11">
        <v>0.7</v>
      </c>
      <c r="F6" s="40">
        <f t="shared" ref="F6:F8" si="1">D6*E6</f>
        <v>74.199999999999989</v>
      </c>
    </row>
    <row r="7" spans="2:8" x14ac:dyDescent="0.25">
      <c r="B7" s="10" t="s">
        <v>73</v>
      </c>
      <c r="C7" s="38">
        <v>19.670000000000002</v>
      </c>
      <c r="D7" s="11">
        <f t="shared" si="0"/>
        <v>40</v>
      </c>
      <c r="E7" s="11">
        <v>0.2</v>
      </c>
      <c r="F7" s="40">
        <f t="shared" si="1"/>
        <v>8</v>
      </c>
    </row>
    <row r="8" spans="2:8" ht="15.75" thickBot="1" x14ac:dyDescent="0.3">
      <c r="B8" s="12" t="s">
        <v>74</v>
      </c>
      <c r="C8" s="39">
        <v>57.25</v>
      </c>
      <c r="D8" s="11">
        <f t="shared" si="0"/>
        <v>115</v>
      </c>
      <c r="E8" s="13">
        <v>0.05</v>
      </c>
      <c r="F8" s="41">
        <f t="shared" si="1"/>
        <v>5.75</v>
      </c>
    </row>
    <row r="9" spans="2:8" x14ac:dyDescent="0.25">
      <c r="B9" s="125" t="s">
        <v>75</v>
      </c>
      <c r="C9" s="126"/>
      <c r="D9" s="126"/>
      <c r="E9" s="127"/>
      <c r="F9" s="42">
        <f>ROUNDUP(SUM(F5:F8),0)</f>
        <v>94</v>
      </c>
    </row>
    <row r="10" spans="2:8" ht="18" thickBot="1" x14ac:dyDescent="0.3">
      <c r="B10" s="128" t="s">
        <v>76</v>
      </c>
      <c r="C10" s="129"/>
      <c r="D10" s="129"/>
      <c r="E10" s="130"/>
      <c r="F10" s="14">
        <f>F9*2</f>
        <v>188</v>
      </c>
    </row>
    <row r="11" spans="2:8" x14ac:dyDescent="0.25">
      <c r="B11" s="131" t="s">
        <v>77</v>
      </c>
      <c r="C11" s="131"/>
      <c r="D11" s="131"/>
      <c r="E11" s="131"/>
      <c r="F11" s="132"/>
      <c r="G11" s="132"/>
      <c r="H11" s="132"/>
    </row>
    <row r="12" spans="2:8" x14ac:dyDescent="0.25">
      <c r="B12" s="132"/>
      <c r="C12" s="132"/>
      <c r="D12" s="132"/>
      <c r="E12" s="132"/>
      <c r="F12" s="132"/>
      <c r="G12" s="132"/>
      <c r="H12" s="132"/>
    </row>
    <row r="13" spans="2:8" x14ac:dyDescent="0.25">
      <c r="B13" s="131" t="s">
        <v>78</v>
      </c>
      <c r="C13" s="131"/>
      <c r="D13" s="131"/>
      <c r="E13" s="131"/>
      <c r="F13" s="132"/>
      <c r="G13" s="132"/>
      <c r="H13" s="132"/>
    </row>
    <row r="14" spans="2:8" ht="33" customHeight="1" x14ac:dyDescent="0.25">
      <c r="B14" s="132"/>
      <c r="C14" s="132"/>
      <c r="D14" s="132"/>
      <c r="E14" s="132"/>
      <c r="F14" s="132"/>
      <c r="G14" s="132"/>
      <c r="H14" s="132"/>
    </row>
    <row r="16" spans="2:8" x14ac:dyDescent="0.25">
      <c r="B16" s="37" t="s">
        <v>79</v>
      </c>
    </row>
    <row r="17" spans="2:2" x14ac:dyDescent="0.25">
      <c r="B17" t="s">
        <v>80</v>
      </c>
    </row>
  </sheetData>
  <mergeCells count="5">
    <mergeCell ref="B3:F3"/>
    <mergeCell ref="B9:E9"/>
    <mergeCell ref="B10:E10"/>
    <mergeCell ref="B11:H12"/>
    <mergeCell ref="B13:H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EBDD1-49FA-4B16-A1ED-7986280D7D4A}">
  <dimension ref="A1"/>
  <sheetViews>
    <sheetView workbookViewId="0"/>
  </sheetViews>
  <sheetFormatPr defaultRowHeight="15" x14ac:dyDescent="0.25"/>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2019-03-09T05:00:00+00:00</Document_x0020_Creation_x0020_Date>
    <EPA_x0020_Office xmlns="4ffa91fb-a0ff-4ac5-b2db-65c790d184a4">OAR-OTAQ-CD-FCCP</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Boylan, Thomas</DisplayName>
        <AccountId>10751</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DE83D8E165CDD94BAB4245CF27B475E6" ma:contentTypeVersion="8" ma:contentTypeDescription="Create a new document." ma:contentTypeScope="" ma:versionID="7d0fde8b604e13e5f93673ac679922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9684b591-4bfe-4634-ad08-7851179d68d8" xmlns:ns6="7d8dd676-26ca-4e08-b90f-b4e0026a58ac" targetNamespace="http://schemas.microsoft.com/office/2006/metadata/properties" ma:root="true" ma:fieldsID="8352c55ad487d4bb53431842004a72f1" ns1:_="" ns2:_="" ns3:_="" ns4:_="" ns5:_="" ns6:_="">
    <xsd:import namespace="http://schemas.microsoft.com/sharepoint/v3"/>
    <xsd:import namespace="4ffa91fb-a0ff-4ac5-b2db-65c790d184a4"/>
    <xsd:import namespace="http://schemas.microsoft.com/sharepoint.v3"/>
    <xsd:import namespace="http://schemas.microsoft.com/sharepoint/v3/fields"/>
    <xsd:import namespace="9684b591-4bfe-4634-ad08-7851179d68d8"/>
    <xsd:import namespace="7d8dd676-26ca-4e08-b90f-b4e0026a58ac"/>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84b591-4bfe-4634-ad08-7851179d68d8"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8dd676-26ca-4e08-b90f-b4e0026a58ac"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E45B9F-F957-4D14-A17C-78DDFDE7B996}">
  <ds:schemaRefs>
    <ds:schemaRef ds:uri="Microsoft.SharePoint.Taxonomy.ContentTypeSync"/>
  </ds:schemaRefs>
</ds:datastoreItem>
</file>

<file path=customXml/itemProps2.xml><?xml version="1.0" encoding="utf-8"?>
<ds:datastoreItem xmlns:ds="http://schemas.openxmlformats.org/officeDocument/2006/customXml" ds:itemID="{FCD29CDE-D6FE-4CB7-951C-0D22D50DD017}">
  <ds:schemaRefs>
    <ds:schemaRef ds:uri="http://schemas.microsoft.com/sharepoint/v3/contenttype/forms"/>
  </ds:schemaRefs>
</ds:datastoreItem>
</file>

<file path=customXml/itemProps3.xml><?xml version="1.0" encoding="utf-8"?>
<ds:datastoreItem xmlns:ds="http://schemas.openxmlformats.org/officeDocument/2006/customXml" ds:itemID="{BBB34F6D-87C3-4D1F-ACDB-C945F67E0A3C}">
  <ds:schemaRefs>
    <ds:schemaRef ds:uri="9684b591-4bfe-4634-ad08-7851179d68d8"/>
    <ds:schemaRef ds:uri="http://schemas.microsoft.com/sharepoint/v3"/>
    <ds:schemaRef ds:uri="http://schemas.microsoft.com/office/2006/documentManagement/types"/>
    <ds:schemaRef ds:uri="http://schemas.microsoft.com/sharepoint/v3/fields"/>
    <ds:schemaRef ds:uri="http://schemas.openxmlformats.org/package/2006/metadata/core-properties"/>
    <ds:schemaRef ds:uri="http://purl.org/dc/elements/1.1/"/>
    <ds:schemaRef ds:uri="http://schemas.microsoft.com/office/infopath/2007/PartnerControls"/>
    <ds:schemaRef ds:uri="7d8dd676-26ca-4e08-b90f-b4e0026a58ac"/>
    <ds:schemaRef ds:uri="4ffa91fb-a0ff-4ac5-b2db-65c790d184a4"/>
    <ds:schemaRef ds:uri="http://schemas.microsoft.com/office/2006/metadata/properties"/>
    <ds:schemaRef ds:uri="http://purl.org/dc/terms/"/>
    <ds:schemaRef ds:uri="http://schemas.microsoft.com/sharepoint.v3"/>
    <ds:schemaRef ds:uri="http://www.w3.org/XML/1998/namespace"/>
    <ds:schemaRef ds:uri="http://purl.org/dc/dcmitype/"/>
  </ds:schemaRefs>
</ds:datastoreItem>
</file>

<file path=customXml/itemProps4.xml><?xml version="1.0" encoding="utf-8"?>
<ds:datastoreItem xmlns:ds="http://schemas.openxmlformats.org/officeDocument/2006/customXml" ds:itemID="{8F7DC04D-C523-4456-963C-CEA76BA0C0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9684b591-4bfe-4634-ad08-7851179d68d8"/>
    <ds:schemaRef ds:uri="7d8dd676-26ca-4e08-b90f-b4e0026a5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Totals</vt:lpstr>
      <vt:lpstr>II- Obligated Parties</vt:lpstr>
      <vt:lpstr>I- RIN Generators</vt:lpstr>
      <vt:lpstr>Labor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ICR Detailed Burden Tables</dc:title>
  <dc:subject/>
  <dc:creator>Robert Anderson</dc:creator>
  <cp:keywords/>
  <dc:description/>
  <cp:lastModifiedBy>Salahuddin, Diane</cp:lastModifiedBy>
  <cp:revision/>
  <dcterms:created xsi:type="dcterms:W3CDTF">2016-04-05T14:34:29Z</dcterms:created>
  <dcterms:modified xsi:type="dcterms:W3CDTF">2019-10-17T15:35:07Z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0x010100DE83D8E165CDD94BAB4245CF27B475E6</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y fmtid="{D5CDD505-2E9C-101B-9397-08002B2CF9AE}" pid="6" name="AuthorIds_UIVersion_1024">
    <vt:lpwstr>3809</vt:lpwstr>
  </property>
  <property fmtid="{D5CDD505-2E9C-101B-9397-08002B2CF9AE}" pid="7" name="ESRI_WORKBOOK_ID">
    <vt:lpwstr>e35fd83623c94ff1bd21c10f351ec2dd</vt:lpwstr>
  </property>
  <property fmtid="{D5CDD505-2E9C-101B-9397-08002B2CF9AE}" pid="8" name="AuthorIds_UIVersion_9216">
    <vt:lpwstr>3809</vt:lpwstr>
  </property>
</Properties>
</file>