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C:\Users\BSCHROCK\Desktop\"/>
    </mc:Choice>
  </mc:AlternateContent>
  <xr:revisionPtr revIDLastSave="0" documentId="8_{51D77546-01B5-42EE-A35A-A6A2C65BB108}" xr6:coauthVersionLast="41" xr6:coauthVersionMax="41" xr10:uidLastSave="{00000000-0000-0000-0000-000000000000}"/>
  <bookViews>
    <workbookView xWindow="-120" yWindow="-120" windowWidth="24240" windowHeight="17640" activeTab="1" xr2:uid="{00000000-000D-0000-FFFF-FFFF00000000}"/>
  </bookViews>
  <sheets>
    <sheet name="Industry" sheetId="1" r:id="rId1"/>
    <sheet name="Agency" sheetId="2"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2" i="1" l="1"/>
  <c r="F32" i="1" s="1"/>
  <c r="E30" i="1"/>
  <c r="E29" i="1"/>
  <c r="E28" i="1"/>
  <c r="H32" i="1" l="1"/>
  <c r="G32" i="1"/>
  <c r="I32" i="1" s="1"/>
  <c r="I13" i="2"/>
  <c r="F13" i="2"/>
  <c r="H13" i="2" s="1"/>
  <c r="D13" i="2"/>
  <c r="F21" i="1"/>
  <c r="H21" i="1" s="1"/>
  <c r="D21" i="1"/>
  <c r="D31" i="1"/>
  <c r="F31" i="1" s="1"/>
  <c r="E14" i="2"/>
  <c r="E12" i="2"/>
  <c r="E11" i="2"/>
  <c r="E7" i="2"/>
  <c r="E8" i="2"/>
  <c r="E9" i="2"/>
  <c r="E10" i="2"/>
  <c r="E6" i="2"/>
  <c r="E5" i="2"/>
  <c r="D14" i="2"/>
  <c r="D22" i="1"/>
  <c r="F22" i="1" s="1"/>
  <c r="G31" i="1" l="1"/>
  <c r="H31" i="1"/>
  <c r="G13" i="2"/>
  <c r="G21" i="1"/>
  <c r="I21" i="1" s="1"/>
  <c r="F14" i="2"/>
  <c r="G14" i="2" s="1"/>
  <c r="G22" i="1"/>
  <c r="H22" i="1"/>
  <c r="I22" i="1" s="1"/>
  <c r="I31" i="1" l="1"/>
  <c r="H14" i="2"/>
  <c r="I14" i="2" s="1"/>
  <c r="D12" i="2"/>
  <c r="F12" i="2" s="1"/>
  <c r="D11" i="2"/>
  <c r="F11" i="2" s="1"/>
  <c r="H11" i="2" s="1"/>
  <c r="D10" i="2"/>
  <c r="F10" i="2" s="1"/>
  <c r="D9" i="2"/>
  <c r="F9" i="2" s="1"/>
  <c r="G9" i="2" s="1"/>
  <c r="D8" i="2"/>
  <c r="F8" i="2" s="1"/>
  <c r="D7" i="2"/>
  <c r="F7" i="2" s="1"/>
  <c r="D6" i="2"/>
  <c r="F6" i="2" s="1"/>
  <c r="G6" i="2" s="1"/>
  <c r="D5" i="2"/>
  <c r="F5" i="2" s="1"/>
  <c r="D33" i="1"/>
  <c r="F33" i="1" s="1"/>
  <c r="D30" i="1"/>
  <c r="F30" i="1" s="1"/>
  <c r="D29" i="1"/>
  <c r="F29" i="1" s="1"/>
  <c r="D28" i="1"/>
  <c r="F28" i="1" s="1"/>
  <c r="D20" i="1"/>
  <c r="F20" i="1" s="1"/>
  <c r="D19" i="1"/>
  <c r="F19" i="1" s="1"/>
  <c r="D18" i="1"/>
  <c r="F18" i="1" s="1"/>
  <c r="D17" i="1"/>
  <c r="F17" i="1" s="1"/>
  <c r="D16" i="1"/>
  <c r="F16" i="1" s="1"/>
  <c r="D15" i="1"/>
  <c r="F15" i="1" s="1"/>
  <c r="D14" i="1"/>
  <c r="F14" i="1" s="1"/>
  <c r="D13" i="1"/>
  <c r="F13" i="1" s="1"/>
  <c r="D9" i="1"/>
  <c r="F9" i="1" s="1"/>
  <c r="D7" i="1"/>
  <c r="F7" i="1" s="1"/>
  <c r="H5" i="2" l="1"/>
  <c r="G5" i="2"/>
  <c r="G7" i="2"/>
  <c r="G8" i="2"/>
  <c r="G10" i="2"/>
  <c r="G12" i="2"/>
  <c r="G11" i="2"/>
  <c r="I11" i="2" s="1"/>
  <c r="H12" i="2"/>
  <c r="H10" i="2"/>
  <c r="H9" i="2"/>
  <c r="I9" i="2" s="1"/>
  <c r="H8" i="2"/>
  <c r="H7" i="2"/>
  <c r="H6" i="2"/>
  <c r="I6" i="2" s="1"/>
  <c r="H9" i="1"/>
  <c r="G9" i="1"/>
  <c r="I9" i="1" s="1"/>
  <c r="H33" i="1"/>
  <c r="G33" i="1"/>
  <c r="H13" i="1"/>
  <c r="G13" i="1"/>
  <c r="H15" i="1"/>
  <c r="G15" i="1"/>
  <c r="H17" i="1"/>
  <c r="G17" i="1"/>
  <c r="H19" i="1"/>
  <c r="G19" i="1"/>
  <c r="H28" i="1"/>
  <c r="G28" i="1"/>
  <c r="H30" i="1"/>
  <c r="G30" i="1"/>
  <c r="H7" i="1"/>
  <c r="G7" i="1"/>
  <c r="I7" i="1" s="1"/>
  <c r="H14" i="1"/>
  <c r="G14" i="1"/>
  <c r="H16" i="1"/>
  <c r="G16" i="1"/>
  <c r="H18" i="1"/>
  <c r="G18" i="1"/>
  <c r="H20" i="1"/>
  <c r="G20" i="1"/>
  <c r="H29" i="1"/>
  <c r="G29" i="1"/>
  <c r="F35" i="1" l="1"/>
  <c r="F23" i="1"/>
  <c r="F15" i="2"/>
  <c r="I5" i="2"/>
  <c r="I10" i="2"/>
  <c r="I20" i="1"/>
  <c r="I14" i="1"/>
  <c r="I28" i="1"/>
  <c r="I15" i="1"/>
  <c r="I13" i="1"/>
  <c r="I18" i="1"/>
  <c r="I33" i="1"/>
  <c r="I16" i="1"/>
  <c r="I17" i="1"/>
  <c r="I12" i="2"/>
  <c r="I8" i="2"/>
  <c r="I7" i="2"/>
  <c r="I30" i="1"/>
  <c r="I19" i="1"/>
  <c r="I29" i="1"/>
  <c r="F36" i="1" l="1"/>
  <c r="G39" i="1" s="1"/>
  <c r="I15" i="2"/>
  <c r="I23" i="1"/>
  <c r="I35" i="1"/>
  <c r="I36" i="1" l="1"/>
  <c r="I3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Denise Bevington</author>
  </authors>
  <commentList>
    <comment ref="E19" authorId="0" shapeId="0" xr:uid="{DA7E6310-E1D7-4F61-9AAA-8EEBC196A508}">
      <text>
        <r>
          <rPr>
            <b/>
            <sz val="9"/>
            <color indexed="81"/>
            <rFont val="Tahoma"/>
            <charset val="1"/>
          </rPr>
          <t>Denise Bevington:</t>
        </r>
        <r>
          <rPr>
            <sz val="9"/>
            <color indexed="81"/>
            <rFont val="Tahoma"/>
            <charset val="1"/>
          </rPr>
          <t xml:space="preserve">
Was 90 in proposal ICR, but the 1 new facility in Year 1 has correctly been removed for Year 1 because this report does not apply in Year 1 for the new source in Year 1. However, this report does apply in Year 2 for the 1 new source in Year 1 (and in Year 3 for the 1 new source in each Year 1 and 2). Given that the burden estimate is the same for rows 18 and 19, this approach produces the correct estimate in burden hours and dollars.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Denise Bevington</author>
    <author>tc={EFEAA2A4-73A8-48D3-96A0-4193757AF4FD}</author>
  </authors>
  <commentList>
    <comment ref="E11" authorId="0" shapeId="0" xr:uid="{6C3BFCC5-B6C5-4A9A-969F-DF16FC3DA0CD}">
      <text>
        <r>
          <rPr>
            <b/>
            <sz val="9"/>
            <color indexed="81"/>
            <rFont val="Tahoma"/>
            <family val="2"/>
          </rPr>
          <t>Denise Bevington:</t>
        </r>
        <r>
          <rPr>
            <sz val="9"/>
            <color indexed="81"/>
            <rFont val="Tahoma"/>
            <family val="2"/>
          </rPr>
          <t xml:space="preserve">
Same issue as for cell E19 in the Indsutry Table.</t>
        </r>
      </text>
    </comment>
    <comment ref="A19" authorId="1" shapeId="0" xr:uid="{EFEAA2A4-73A8-48D3-96A0-4193757AF4FD}">
      <text>
        <t>[Threaded comment]
Your version of Excel allows you to read this threaded comment; however, any edits to it will get removed if the file is opened in a newer version of Excel. Learn more: https://go.microsoft.com/fwlink/?linkid=870924
Comment:
    A re-read of 40 CFR 63.2860(c) and (d) indicates this isn't required of significantly modified sources.</t>
      </text>
    </comment>
  </commentList>
</comments>
</file>

<file path=xl/sharedStrings.xml><?xml version="1.0" encoding="utf-8"?>
<sst xmlns="http://schemas.openxmlformats.org/spreadsheetml/2006/main" count="95" uniqueCount="87">
  <si>
    <t>Burden item</t>
  </si>
  <si>
    <t>1.  Applications</t>
  </si>
  <si>
    <t>N/A</t>
  </si>
  <si>
    <t>2.  Survey and Studies</t>
  </si>
  <si>
    <t>3.  Reporting requirements</t>
  </si>
  <si>
    <t>C.  Create information</t>
  </si>
  <si>
    <t>D.  Gather existing information</t>
  </si>
  <si>
    <t xml:space="preserve"> See 4E </t>
  </si>
  <si>
    <t>E.  Write Report</t>
  </si>
  <si>
    <t>4.  Recordkeeping requirements</t>
  </si>
  <si>
    <t>See 3A</t>
  </si>
  <si>
    <t>B.  Develop record system</t>
  </si>
  <si>
    <t>C.  Time to enter information</t>
  </si>
  <si>
    <t>(A) Person hours per occurrence</t>
  </si>
  <si>
    <t>(B) No. of occurrences per respondent per year</t>
  </si>
  <si>
    <t>(C) Person hours per respondent per year (A x B)</t>
  </si>
  <si>
    <r>
      <t xml:space="preserve">(D) Respondents per year  </t>
    </r>
    <r>
      <rPr>
        <b/>
        <vertAlign val="superscript"/>
        <sz val="12"/>
        <color theme="1"/>
        <rFont val="Times New Roman"/>
        <family val="1"/>
      </rPr>
      <t>a</t>
    </r>
  </si>
  <si>
    <t>(E) Technical person- hours per year (C x D)</t>
  </si>
  <si>
    <t>(F) Management person hours per year (E x0.05)</t>
  </si>
  <si>
    <t>(G) Clerical person hours per year (E x 0.1)</t>
  </si>
  <si>
    <r>
      <t xml:space="preserve">(H) Total Cost per year </t>
    </r>
    <r>
      <rPr>
        <b/>
        <vertAlign val="superscript"/>
        <sz val="10"/>
        <color theme="1"/>
        <rFont val="Times New Roman"/>
        <family val="1"/>
      </rPr>
      <t>b</t>
    </r>
  </si>
  <si>
    <t>Activity</t>
  </si>
  <si>
    <t>Report review</t>
  </si>
  <si>
    <t>(A) EPA person- hours per occurrence</t>
  </si>
  <si>
    <t>(B) No. of occurrences per plant per year</t>
  </si>
  <si>
    <t>(C) EPA person- hours per plant per year (AxB)</t>
  </si>
  <si>
    <t>(E) Technical person- hours per year (CxD)</t>
  </si>
  <si>
    <t>(F) Management person-hours per year (Ex0.05)</t>
  </si>
  <si>
    <t>(G) Clerical person-hours per year (Ex0.1)</t>
  </si>
  <si>
    <t>hr / response</t>
  </si>
  <si>
    <t>Subtotal for Reporting Requirements</t>
  </si>
  <si>
    <t>F.  Time for audits</t>
  </si>
  <si>
    <t>Subtotal for Recordkeeping Requirements</t>
  </si>
  <si>
    <t>Assumptions:</t>
  </si>
  <si>
    <r>
      <t xml:space="preserve">A.  Familiarization with Regulatory Requirements </t>
    </r>
    <r>
      <rPr>
        <vertAlign val="superscript"/>
        <sz val="10"/>
        <rFont val="Times New Roman"/>
        <family val="1"/>
      </rPr>
      <t>b</t>
    </r>
  </si>
  <si>
    <r>
      <t xml:space="preserve">B.  Required activities </t>
    </r>
    <r>
      <rPr>
        <vertAlign val="superscript"/>
        <sz val="10"/>
        <rFont val="Times New Roman"/>
        <family val="1"/>
      </rPr>
      <t>b</t>
    </r>
  </si>
  <si>
    <t>May 2017 Labor Rates</t>
  </si>
  <si>
    <r>
      <t>a</t>
    </r>
    <r>
      <rPr>
        <sz val="10"/>
        <rFont val="Times New Roman"/>
        <family val="1"/>
      </rPr>
      <t xml:space="preserve">  This cost is based on the following hourly labor rates times a 1.6 benefits multiplication factor to account for government overhead expenses: $65.71 for Managerial, $48.75 for Technical, and $26.38 Clerical.  These rates are from the Office of Personnel Management (OPM) “2018 General Schedule” which excludes locality rates of pay.</t>
    </r>
  </si>
  <si>
    <t>2018 Schedule</t>
  </si>
  <si>
    <r>
      <t xml:space="preserve">Initial notification of intent to construct/reconstruction </t>
    </r>
    <r>
      <rPr>
        <vertAlign val="superscript"/>
        <sz val="10"/>
        <rFont val="Times New Roman"/>
        <family val="1"/>
      </rPr>
      <t>c</t>
    </r>
  </si>
  <si>
    <r>
      <t xml:space="preserve">Application for construction/ reconstruction </t>
    </r>
    <r>
      <rPr>
        <vertAlign val="superscript"/>
        <sz val="10"/>
        <rFont val="Times New Roman"/>
        <family val="1"/>
      </rPr>
      <t>c</t>
    </r>
  </si>
  <si>
    <r>
      <t xml:space="preserve">Notification of commencement of construction/reconstruction </t>
    </r>
    <r>
      <rPr>
        <vertAlign val="superscript"/>
        <sz val="10"/>
        <rFont val="Times New Roman"/>
        <family val="1"/>
      </rPr>
      <t>c</t>
    </r>
  </si>
  <si>
    <r>
      <t xml:space="preserve">Notification of anticipated startup </t>
    </r>
    <r>
      <rPr>
        <vertAlign val="superscript"/>
        <sz val="10"/>
        <rFont val="Times New Roman"/>
        <family val="1"/>
      </rPr>
      <t>c</t>
    </r>
  </si>
  <si>
    <r>
      <t xml:space="preserve">Notification of actual startup </t>
    </r>
    <r>
      <rPr>
        <vertAlign val="superscript"/>
        <sz val="10"/>
        <rFont val="Times New Roman"/>
        <family val="1"/>
      </rPr>
      <t>c</t>
    </r>
  </si>
  <si>
    <r>
      <t xml:space="preserve">Notification of compliance status </t>
    </r>
    <r>
      <rPr>
        <vertAlign val="superscript"/>
        <sz val="10"/>
        <rFont val="Times New Roman"/>
        <family val="1"/>
      </rPr>
      <t>c,d</t>
    </r>
  </si>
  <si>
    <r>
      <t xml:space="preserve">Annual compliance certification </t>
    </r>
    <r>
      <rPr>
        <vertAlign val="superscript"/>
        <sz val="10"/>
        <rFont val="Times New Roman"/>
        <family val="1"/>
      </rPr>
      <t>d</t>
    </r>
  </si>
  <si>
    <r>
      <t>a</t>
    </r>
    <r>
      <rPr>
        <sz val="12"/>
        <rFont val="Times New Roman"/>
        <family val="1"/>
      </rPr>
      <t xml:space="preserve">  This ICR uses the following labor rates: $121.02 per hour for Executive, Administrative, and Managerial labor; $107.50 per hour for Technical labor, and $40.01 per hour for Clerical labor.  These rates are from the United States Department of Labor, Bureau of Labor Statistics, May 2017, National Industry-Specific Occupational Employment and Wage Estimates NAICS 311200 - Grain and Oilseed Milling. The rates are from column 8, "Mean HourlyWage" and have been increased by 110 percent to account for the benefit packages available to those employed by private industry.</t>
    </r>
  </si>
  <si>
    <r>
      <t xml:space="preserve">Notification of deviation report </t>
    </r>
    <r>
      <rPr>
        <vertAlign val="superscript"/>
        <sz val="10"/>
        <rFont val="Times New Roman"/>
        <family val="1"/>
      </rPr>
      <t>e</t>
    </r>
  </si>
  <si>
    <r>
      <t>e</t>
    </r>
    <r>
      <rPr>
        <sz val="12"/>
        <color theme="1"/>
        <rFont val="Times New Roman"/>
        <family val="1"/>
      </rPr>
      <t xml:space="preserve">  We have assumed that one source will submit a notification of deviation report each year.</t>
    </r>
  </si>
  <si>
    <r>
      <t>Develop plans for demonstrating compliance</t>
    </r>
    <r>
      <rPr>
        <vertAlign val="superscript"/>
        <sz val="10"/>
        <rFont val="Times New Roman"/>
        <family val="1"/>
      </rPr>
      <t xml:space="preserve"> </t>
    </r>
  </si>
  <si>
    <r>
      <t>TOTAL LABOR BURDEN AND COST (rounded)</t>
    </r>
    <r>
      <rPr>
        <b/>
        <vertAlign val="superscript"/>
        <sz val="10"/>
        <color theme="1"/>
        <rFont val="Times New Roman"/>
        <family val="1"/>
      </rPr>
      <t>i</t>
    </r>
  </si>
  <si>
    <r>
      <t>TOTAL CAPITAL AND O&amp;M COST (rounded)</t>
    </r>
    <r>
      <rPr>
        <b/>
        <vertAlign val="superscript"/>
        <sz val="10"/>
        <color rgb="FF000000"/>
        <rFont val="Times New Roman"/>
        <family val="1"/>
      </rPr>
      <t>i</t>
    </r>
  </si>
  <si>
    <r>
      <t>GRAND TOTAL (rounded)</t>
    </r>
    <r>
      <rPr>
        <b/>
        <vertAlign val="superscript"/>
        <sz val="10"/>
        <color rgb="FF000000"/>
        <rFont val="Times New Roman"/>
        <family val="1"/>
      </rPr>
      <t>i</t>
    </r>
  </si>
  <si>
    <r>
      <t>h</t>
    </r>
    <r>
      <rPr>
        <sz val="12"/>
        <color theme="1"/>
        <rFont val="Times New Roman"/>
        <family val="1"/>
      </rPr>
      <t xml:space="preserve"> We have assumed that it will take eight hours once per month for data to be recorded.</t>
    </r>
  </si>
  <si>
    <r>
      <rPr>
        <vertAlign val="superscript"/>
        <sz val="12"/>
        <color theme="1"/>
        <rFont val="Times New Roman"/>
        <family val="1"/>
      </rPr>
      <t xml:space="preserve">i </t>
    </r>
    <r>
      <rPr>
        <sz val="12"/>
        <color theme="1"/>
        <rFont val="Times New Roman"/>
        <family val="1"/>
      </rPr>
      <t>Totals have been rounded to 3 significant figures. Figures may not add exactly due to rounding.</t>
    </r>
  </si>
  <si>
    <r>
      <t>f</t>
    </r>
    <r>
      <rPr>
        <sz val="12"/>
        <color theme="1"/>
        <rFont val="Times New Roman"/>
        <family val="1"/>
      </rPr>
      <t xml:space="preserve">  Based on available data, we have assumed that no facilities are currently using a control device and would be required to submit a notification of performance test.</t>
    </r>
  </si>
  <si>
    <r>
      <t xml:space="preserve">Notification of performance tests </t>
    </r>
    <r>
      <rPr>
        <vertAlign val="superscript"/>
        <sz val="10"/>
        <rFont val="Times New Roman"/>
        <family val="1"/>
      </rPr>
      <t>f</t>
    </r>
  </si>
  <si>
    <r>
      <t xml:space="preserve">Initial startup report </t>
    </r>
    <r>
      <rPr>
        <vertAlign val="superscript"/>
        <sz val="10"/>
        <rFont val="Times New Roman"/>
        <family val="1"/>
      </rPr>
      <t>g</t>
    </r>
  </si>
  <si>
    <r>
      <t xml:space="preserve">Solvent inventory </t>
    </r>
    <r>
      <rPr>
        <vertAlign val="superscript"/>
        <sz val="10"/>
        <rFont val="Times New Roman"/>
        <family val="1"/>
      </rPr>
      <t>d, h</t>
    </r>
  </si>
  <si>
    <r>
      <t xml:space="preserve">HAP content of solvent </t>
    </r>
    <r>
      <rPr>
        <vertAlign val="superscript"/>
        <sz val="10"/>
        <rFont val="Times New Roman"/>
        <family val="1"/>
      </rPr>
      <t>d, h</t>
    </r>
  </si>
  <si>
    <r>
      <t xml:space="preserve">Oilseed inventory </t>
    </r>
    <r>
      <rPr>
        <vertAlign val="superscript"/>
        <sz val="10"/>
        <rFont val="Times New Roman"/>
        <family val="1"/>
      </rPr>
      <t>d, h</t>
    </r>
  </si>
  <si>
    <r>
      <t xml:space="preserve">E.  Time to train personnel </t>
    </r>
    <r>
      <rPr>
        <vertAlign val="superscript"/>
        <sz val="10"/>
        <rFont val="Times New Roman"/>
        <family val="1"/>
      </rPr>
      <t>b</t>
    </r>
  </si>
  <si>
    <r>
      <t xml:space="preserve">(D) Plants per year </t>
    </r>
    <r>
      <rPr>
        <b/>
        <vertAlign val="superscript"/>
        <sz val="12"/>
        <rFont val="Times New Roman"/>
        <family val="1"/>
      </rPr>
      <t>a</t>
    </r>
  </si>
  <si>
    <r>
      <t>(H) Cost, $</t>
    </r>
    <r>
      <rPr>
        <b/>
        <vertAlign val="superscript"/>
        <sz val="12"/>
        <rFont val="Times New Roman"/>
        <family val="1"/>
      </rPr>
      <t>b</t>
    </r>
  </si>
  <si>
    <r>
      <t xml:space="preserve">Initial notification </t>
    </r>
    <r>
      <rPr>
        <vertAlign val="superscript"/>
        <sz val="10"/>
        <rFont val="Times New Roman"/>
        <family val="1"/>
      </rPr>
      <t>b,c</t>
    </r>
  </si>
  <si>
    <r>
      <t xml:space="preserve">Review approve construction/reconstruction application </t>
    </r>
    <r>
      <rPr>
        <vertAlign val="superscript"/>
        <sz val="10"/>
        <rFont val="Times New Roman"/>
        <family val="1"/>
      </rPr>
      <t>c</t>
    </r>
  </si>
  <si>
    <r>
      <t xml:space="preserve">Notification of construction/reconstruction </t>
    </r>
    <r>
      <rPr>
        <vertAlign val="superscript"/>
        <sz val="10"/>
        <rFont val="Times New Roman"/>
        <family val="1"/>
      </rPr>
      <t>c</t>
    </r>
  </si>
  <si>
    <r>
      <t xml:space="preserve">Review of compliance status </t>
    </r>
    <r>
      <rPr>
        <vertAlign val="superscript"/>
        <sz val="10"/>
        <rFont val="Times New Roman"/>
        <family val="1"/>
      </rPr>
      <t>c</t>
    </r>
  </si>
  <si>
    <r>
      <t xml:space="preserve">Review of annual compliance certification </t>
    </r>
    <r>
      <rPr>
        <vertAlign val="superscript"/>
        <sz val="10"/>
        <rFont val="Times New Roman"/>
        <family val="1"/>
      </rPr>
      <t>d</t>
    </r>
  </si>
  <si>
    <r>
      <t xml:space="preserve">Review of deviation report </t>
    </r>
    <r>
      <rPr>
        <vertAlign val="superscript"/>
        <sz val="10"/>
        <rFont val="Times New Roman"/>
        <family val="1"/>
      </rPr>
      <t>e, f</t>
    </r>
  </si>
  <si>
    <r>
      <t xml:space="preserve">Review of performance test </t>
    </r>
    <r>
      <rPr>
        <vertAlign val="superscript"/>
        <sz val="10"/>
        <rFont val="Times New Roman"/>
        <family val="1"/>
      </rPr>
      <t>g</t>
    </r>
  </si>
  <si>
    <r>
      <t xml:space="preserve">Review of initial startup report </t>
    </r>
    <r>
      <rPr>
        <vertAlign val="superscript"/>
        <sz val="10"/>
        <rFont val="Times New Roman"/>
        <family val="1"/>
      </rPr>
      <t>h</t>
    </r>
  </si>
  <si>
    <r>
      <t>TOTAL COST (rounded)</t>
    </r>
    <r>
      <rPr>
        <b/>
        <vertAlign val="superscript"/>
        <sz val="10"/>
        <rFont val="Times New Roman"/>
        <family val="1"/>
      </rPr>
      <t>i</t>
    </r>
  </si>
  <si>
    <r>
      <t>e</t>
    </r>
    <r>
      <rPr>
        <sz val="10"/>
        <rFont val="Times New Roman"/>
        <family val="1"/>
      </rPr>
      <t xml:space="preserve">  We have assumed that it will take four hours to review the deviation report.</t>
    </r>
  </si>
  <si>
    <r>
      <rPr>
        <vertAlign val="superscript"/>
        <sz val="10"/>
        <rFont val="Times New Roman"/>
        <family val="1"/>
      </rPr>
      <t>f</t>
    </r>
    <r>
      <rPr>
        <sz val="10"/>
        <rFont val="Times New Roman"/>
        <family val="1"/>
      </rPr>
      <t xml:space="preserve">  We have assumed that one source will submit a notification of deviation report each year.</t>
    </r>
  </si>
  <si>
    <r>
      <t>g</t>
    </r>
    <r>
      <rPr>
        <sz val="12"/>
        <rFont val="Times New Roman"/>
        <family val="1"/>
      </rPr>
      <t xml:space="preserve">  </t>
    </r>
    <r>
      <rPr>
        <sz val="10"/>
        <rFont val="Times New Roman"/>
        <family val="1"/>
      </rPr>
      <t>Based on available data, we have assumed that no facilities are currently using a control device and would be required to submit a notification of performance test.</t>
    </r>
  </si>
  <si>
    <r>
      <t xml:space="preserve">i  </t>
    </r>
    <r>
      <rPr>
        <sz val="10"/>
        <rFont val="Times New Roman"/>
        <family val="1"/>
      </rPr>
      <t>Totals have been rounded to 3 significant figures. Figures may not add exactly due to rounding.</t>
    </r>
  </si>
  <si>
    <r>
      <t>Records for periods of initial startup (new or reconstructed sources)</t>
    </r>
    <r>
      <rPr>
        <vertAlign val="superscript"/>
        <sz val="10"/>
        <rFont val="Times New Roman"/>
        <family val="1"/>
      </rPr>
      <t>g</t>
    </r>
  </si>
  <si>
    <r>
      <t xml:space="preserve">Records for periods of initial startup (significantly modified sources) </t>
    </r>
    <r>
      <rPr>
        <vertAlign val="superscript"/>
        <sz val="10"/>
        <rFont val="Times New Roman"/>
        <family val="1"/>
      </rPr>
      <t>g</t>
    </r>
  </si>
  <si>
    <r>
      <t>d</t>
    </r>
    <r>
      <rPr>
        <sz val="10"/>
        <rFont val="Times New Roman"/>
        <family val="1"/>
      </rPr>
      <t xml:space="preserve">  We have assumed that there are approximately </t>
    </r>
    <r>
      <rPr>
        <sz val="10"/>
        <color rgb="FFFF0000"/>
        <rFont val="Times New Roman"/>
        <family val="1"/>
      </rPr>
      <t>89</t>
    </r>
    <r>
      <rPr>
        <sz val="10"/>
        <rFont val="Times New Roman"/>
        <family val="1"/>
      </rPr>
      <t xml:space="preserve"> sources that are subject to the standard. </t>
    </r>
  </si>
  <si>
    <r>
      <t>b</t>
    </r>
    <r>
      <rPr>
        <sz val="12"/>
        <rFont val="Times New Roman"/>
        <family val="1"/>
      </rPr>
      <t xml:space="preserve">  We have assumed that there are approximately 89 existing sources that are subject to the standard. We have assumed that there will be a growth rate of one new or reconstructed source per year, on average, and 8 existing sources with significant modifications per year, over the three-year period of this ICR based on input from the affected industry. Therefore, we assume that 90 respondents will have to familiarize with the revised regulatory requirements. </t>
    </r>
  </si>
  <si>
    <r>
      <t>c</t>
    </r>
    <r>
      <rPr>
        <sz val="12"/>
        <rFont val="Times New Roman"/>
        <family val="1"/>
      </rPr>
      <t xml:space="preserve">  We have assumed that one new or reconstructed source per year will submit initial notifications over the next three years. Eight existing sources with significant modifications will be required to submit initial notifications for anticipated startup and actual startup per the requirements of 40 CFR 63.2860(c).</t>
    </r>
  </si>
  <si>
    <r>
      <t>d</t>
    </r>
    <r>
      <rPr>
        <sz val="12"/>
        <rFont val="Times New Roman"/>
        <family val="1"/>
      </rPr>
      <t xml:space="preserve">  We have assumed that there are approximately 89 sources that are subject to the standard and will submit annual compliance certifications and maintain records over the next three years. The initial compliance status notification does not apply to existing sources. It is required for new and reconstructed sources.</t>
    </r>
  </si>
  <si>
    <r>
      <t>g</t>
    </r>
    <r>
      <rPr>
        <sz val="12"/>
        <rFont val="Times New Roman"/>
        <family val="1"/>
      </rPr>
      <t xml:space="preserve">  We have estimated that one new or reconstructed source and 8 significantly modified sources per year will keep records for work practices and submit an initial startup report each year.</t>
    </r>
  </si>
  <si>
    <r>
      <t>b</t>
    </r>
    <r>
      <rPr>
        <sz val="10"/>
        <rFont val="Times New Roman"/>
        <family val="1"/>
      </rPr>
      <t xml:space="preserve">  We have assumed that there will be one new or reconstructed facility per year, and 8 existing sources with significant modifications per year, on average over the next three years. The initial compliance status notification does not apply to existing sources as that is a one-time requirement. It is required for reconstructed and new sources.</t>
    </r>
  </si>
  <si>
    <r>
      <t>c</t>
    </r>
    <r>
      <rPr>
        <sz val="10"/>
        <rFont val="Times New Roman"/>
        <family val="1"/>
      </rPr>
      <t xml:space="preserve">  We have assumed that one new or reconstructed source per year will submit initial notifications over the next three years.  Eight existing sources with significant modifications per year will be required to submit initial notifications for anticipated startup and actual startup per the requirements of 40 CFR 63.2860(c).</t>
    </r>
  </si>
  <si>
    <r>
      <t>h</t>
    </r>
    <r>
      <rPr>
        <sz val="12"/>
        <rFont val="Times New Roman"/>
        <family val="1"/>
      </rPr>
      <t xml:space="preserve">  </t>
    </r>
    <r>
      <rPr>
        <sz val="10"/>
        <rFont val="Times New Roman"/>
        <family val="1"/>
      </rPr>
      <t>We have estimated that one new or reconstructed source and 8 significantly modified sources will submit an initial startup report each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</si>
</sst>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6" formatCode="&quot;$&quot;#,##0_);[Red]\(&quot;$&quot;#,##0\)"/>
    <numFmt numFmtId="8" formatCode="&quot;$&quot;#,##0.00_);[Red]\(&quot;$&quot;#,##0.00\)"/>
    <numFmt numFmtId="44" formatCode="_(&quot;$&quot;* #,##0.00_);_(&quot;$&quot;* \(#,##0.00\);_(&quot;$&quot;* &quot;-&quot;??_);_(@_)"/>
    <numFmt numFmtId="164" formatCode="&quot;$&quot;#,##0.00"/>
    <numFmt numFmtId="165" formatCode="&quot;$&quot;#,##0"/>
  </numFmts>
  <fonts count="29" x14ac:knownFonts="1">
    <font>
      <sz val="11"/>
      <color theme="1"/>
      <name val="Calibri"/>
      <family val="2"/>
      <scheme val="minor"/>
    </font>
    <font>
      <sz val="10"/>
      <color theme="1"/>
      <name val="Times New Roman"/>
      <family val="1"/>
    </font>
    <font>
      <i/>
      <sz val="10"/>
      <color theme="1"/>
      <name val="Times New Roman"/>
      <family val="1"/>
    </font>
    <font>
      <sz val="9"/>
      <color theme="1"/>
      <name val="Calibri"/>
      <family val="2"/>
      <scheme val="minor"/>
    </font>
    <font>
      <b/>
      <sz val="10"/>
      <color theme="1"/>
      <name val="Times New Roman"/>
      <family val="1"/>
    </font>
    <font>
      <b/>
      <vertAlign val="superscript"/>
      <sz val="12"/>
      <color theme="1"/>
      <name val="Times New Roman"/>
      <family val="1"/>
    </font>
    <font>
      <b/>
      <vertAlign val="superscript"/>
      <sz val="10"/>
      <color theme="1"/>
      <name val="Times New Roman"/>
      <family val="1"/>
    </font>
    <font>
      <sz val="11"/>
      <color theme="1"/>
      <name val="Calibri"/>
      <family val="2"/>
      <scheme val="minor"/>
    </font>
    <font>
      <b/>
      <i/>
      <sz val="10"/>
      <color theme="1"/>
      <name val="Times New Roman"/>
      <family val="1"/>
    </font>
    <font>
      <b/>
      <sz val="10"/>
      <color rgb="FF000000"/>
      <name val="Times New Roman"/>
      <family val="1"/>
    </font>
    <font>
      <b/>
      <vertAlign val="superscript"/>
      <sz val="10"/>
      <color rgb="FF000000"/>
      <name val="Times New Roman"/>
      <family val="1"/>
    </font>
    <font>
      <sz val="12"/>
      <color theme="1"/>
      <name val="Times New Roman"/>
      <family val="1"/>
    </font>
    <font>
      <vertAlign val="superscript"/>
      <sz val="12"/>
      <color theme="1"/>
      <name val="Times New Roman"/>
      <family val="1"/>
    </font>
    <font>
      <sz val="10"/>
      <name val="Times New Roman"/>
      <family val="1"/>
    </font>
    <font>
      <vertAlign val="superscript"/>
      <sz val="10"/>
      <name val="Times New Roman"/>
      <family val="1"/>
    </font>
    <font>
      <b/>
      <i/>
      <sz val="10"/>
      <name val="Times New Roman"/>
      <family val="1"/>
    </font>
    <font>
      <i/>
      <sz val="10"/>
      <name val="Times New Roman"/>
      <family val="1"/>
    </font>
    <font>
      <vertAlign val="superscript"/>
      <sz val="12"/>
      <name val="Times New Roman"/>
      <family val="1"/>
    </font>
    <font>
      <sz val="12"/>
      <name val="Times New Roman"/>
      <family val="1"/>
    </font>
    <font>
      <sz val="11"/>
      <name val="Calibri"/>
      <family val="2"/>
      <scheme val="minor"/>
    </font>
    <font>
      <b/>
      <sz val="10"/>
      <name val="Times New Roman"/>
      <family val="1"/>
    </font>
    <font>
      <b/>
      <vertAlign val="superscript"/>
      <sz val="12"/>
      <name val="Times New Roman"/>
      <family val="1"/>
    </font>
    <font>
      <b/>
      <vertAlign val="superscript"/>
      <sz val="10"/>
      <name val="Times New Roman"/>
      <family val="1"/>
    </font>
    <font>
      <sz val="11"/>
      <color rgb="FFFF0000"/>
      <name val="Calibri"/>
      <family val="2"/>
      <scheme val="minor"/>
    </font>
    <font>
      <sz val="10"/>
      <color rgb="FFFF0000"/>
      <name val="Times New Roman"/>
      <family val="1"/>
    </font>
    <font>
      <sz val="9"/>
      <color indexed="81"/>
      <name val="Tahoma"/>
      <charset val="1"/>
    </font>
    <font>
      <b/>
      <sz val="9"/>
      <color indexed="81"/>
      <name val="Tahoma"/>
      <charset val="1"/>
    </font>
    <font>
      <sz val="9"/>
      <color indexed="81"/>
      <name val="Tahoma"/>
      <family val="2"/>
    </font>
    <font>
      <b/>
      <sz val="9"/>
      <color indexed="81"/>
      <name val="Tahoma"/>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7" fillId="0" borderId="0" applyFont="0" applyFill="0" applyBorder="0" applyAlignment="0" applyProtection="0"/>
  </cellStyleXfs>
  <cellXfs count="74">
    <xf numFmtId="0" fontId="0" fillId="0" borderId="0" xfId="0"/>
    <xf numFmtId="0" fontId="3" fillId="0" borderId="0" xfId="0" applyFont="1"/>
    <xf numFmtId="2" fontId="0" fillId="0" borderId="0" xfId="0" applyNumberFormat="1"/>
    <xf numFmtId="0" fontId="4" fillId="0" borderId="1" xfId="0" applyFont="1" applyBorder="1" applyAlignment="1">
      <alignment horizontal="center" vertical="center" wrapText="1"/>
    </xf>
    <xf numFmtId="0" fontId="1" fillId="0" borderId="1" xfId="0" applyFont="1" applyBorder="1" applyAlignment="1">
      <alignment vertical="top"/>
    </xf>
    <xf numFmtId="0" fontId="1" fillId="0" borderId="1" xfId="0" applyFont="1" applyBorder="1" applyAlignment="1">
      <alignment horizontal="center" vertical="top"/>
    </xf>
    <xf numFmtId="0" fontId="1" fillId="0" borderId="1" xfId="0" applyFont="1" applyBorder="1" applyAlignment="1">
      <alignment horizontal="right" vertical="top"/>
    </xf>
    <xf numFmtId="6" fontId="1" fillId="0" borderId="1" xfId="0" applyNumberFormat="1" applyFont="1" applyBorder="1" applyAlignment="1">
      <alignment horizontal="right" vertical="top"/>
    </xf>
    <xf numFmtId="0" fontId="2" fillId="0" borderId="1" xfId="0" applyFont="1" applyBorder="1" applyAlignment="1">
      <alignment vertical="top"/>
    </xf>
    <xf numFmtId="0" fontId="0" fillId="0" borderId="0" xfId="0" applyAlignment="1">
      <alignment wrapText="1"/>
    </xf>
    <xf numFmtId="0" fontId="8" fillId="0" borderId="1" xfId="0" applyFont="1" applyBorder="1" applyAlignment="1">
      <alignment vertical="top"/>
    </xf>
    <xf numFmtId="0" fontId="4" fillId="0" borderId="1" xfId="0" applyFont="1" applyBorder="1" applyAlignment="1">
      <alignment vertical="top"/>
    </xf>
    <xf numFmtId="0" fontId="0" fillId="0" borderId="1" xfId="0" applyBorder="1"/>
    <xf numFmtId="0" fontId="9" fillId="0" borderId="1" xfId="0" applyFont="1" applyBorder="1" applyAlignment="1">
      <alignment horizontal="left"/>
    </xf>
    <xf numFmtId="5" fontId="8" fillId="0" borderId="1" xfId="1" applyNumberFormat="1" applyFont="1" applyBorder="1"/>
    <xf numFmtId="0" fontId="4" fillId="0" borderId="0" xfId="0" applyFont="1" applyAlignment="1">
      <alignment vertical="center"/>
    </xf>
    <xf numFmtId="0" fontId="12" fillId="0" borderId="0" xfId="0" applyFont="1" applyAlignment="1">
      <alignment vertical="center"/>
    </xf>
    <xf numFmtId="0" fontId="11" fillId="0" borderId="0" xfId="0" applyFont="1" applyAlignment="1">
      <alignment vertical="top"/>
    </xf>
    <xf numFmtId="6" fontId="2" fillId="0" borderId="1" xfId="0" applyNumberFormat="1" applyFont="1" applyBorder="1" applyAlignment="1">
      <alignment horizontal="right" vertical="top"/>
    </xf>
    <xf numFmtId="0" fontId="13" fillId="0" borderId="1" xfId="0" applyFont="1" applyBorder="1" applyAlignment="1">
      <alignment horizontal="left" vertical="top" wrapText="1" indent="1"/>
    </xf>
    <xf numFmtId="0" fontId="13" fillId="0" borderId="1" xfId="0" applyFont="1" applyBorder="1" applyAlignment="1">
      <alignment horizontal="center" vertical="top"/>
    </xf>
    <xf numFmtId="6" fontId="13" fillId="0" borderId="1" xfId="0" applyNumberFormat="1" applyFont="1" applyBorder="1" applyAlignment="1">
      <alignment horizontal="right" vertical="top"/>
    </xf>
    <xf numFmtId="0" fontId="13" fillId="0" borderId="1" xfId="0" applyFont="1" applyBorder="1" applyAlignment="1">
      <alignment horizontal="left" vertical="top" indent="1"/>
    </xf>
    <xf numFmtId="0" fontId="13" fillId="0" borderId="1" xfId="0" applyFont="1" applyBorder="1" applyAlignment="1">
      <alignment horizontal="right" vertical="top"/>
    </xf>
    <xf numFmtId="0" fontId="13" fillId="0" borderId="1" xfId="0" applyFont="1" applyBorder="1" applyAlignment="1">
      <alignment horizontal="left" vertical="top" indent="3"/>
    </xf>
    <xf numFmtId="0" fontId="13" fillId="0" borderId="1" xfId="0" applyFont="1" applyBorder="1" applyAlignment="1">
      <alignment horizontal="left" vertical="top" wrapText="1" indent="3"/>
    </xf>
    <xf numFmtId="8" fontId="13" fillId="0" borderId="1" xfId="0" applyNumberFormat="1" applyFont="1" applyBorder="1" applyAlignment="1">
      <alignment horizontal="right" vertical="top"/>
    </xf>
    <xf numFmtId="3" fontId="13" fillId="0" borderId="1" xfId="0" applyNumberFormat="1" applyFont="1" applyBorder="1" applyAlignment="1">
      <alignment horizontal="center" vertical="top"/>
    </xf>
    <xf numFmtId="0" fontId="15" fillId="0" borderId="1" xfId="0" applyFont="1" applyBorder="1" applyAlignment="1">
      <alignment vertical="top"/>
    </xf>
    <xf numFmtId="0" fontId="16" fillId="0" borderId="1" xfId="0" applyFont="1" applyBorder="1" applyAlignment="1">
      <alignment horizontal="center" vertical="top"/>
    </xf>
    <xf numFmtId="6" fontId="16" fillId="0" borderId="1" xfId="0" applyNumberFormat="1" applyFont="1" applyBorder="1" applyAlignment="1">
      <alignment horizontal="right" vertical="top"/>
    </xf>
    <xf numFmtId="0" fontId="13" fillId="0" borderId="1" xfId="0" applyFont="1" applyBorder="1" applyAlignment="1">
      <alignment vertical="top"/>
    </xf>
    <xf numFmtId="0" fontId="19" fillId="0" borderId="0" xfId="0" applyFont="1"/>
    <xf numFmtId="0" fontId="19" fillId="0" borderId="0" xfId="0" applyFont="1" applyAlignment="1">
      <alignment horizontal="center"/>
    </xf>
    <xf numFmtId="0" fontId="0" fillId="0" borderId="0" xfId="0" applyAlignment="1">
      <alignment horizontal="left"/>
    </xf>
    <xf numFmtId="0" fontId="0" fillId="0" borderId="0" xfId="0" applyAlignment="1">
      <alignment horizontal="center"/>
    </xf>
    <xf numFmtId="0" fontId="2" fillId="0" borderId="1" xfId="0" applyFont="1" applyBorder="1" applyAlignment="1">
      <alignment horizontal="center" vertical="top"/>
    </xf>
    <xf numFmtId="0" fontId="17" fillId="0" borderId="0" xfId="0" applyFont="1" applyAlignment="1">
      <alignment vertical="center"/>
    </xf>
    <xf numFmtId="0" fontId="13" fillId="0" borderId="2" xfId="0" applyFont="1" applyBorder="1" applyAlignment="1">
      <alignment horizontal="center" vertical="top"/>
    </xf>
    <xf numFmtId="0" fontId="13" fillId="0" borderId="3" xfId="0" applyFont="1" applyBorder="1" applyAlignment="1">
      <alignment horizontal="center" vertical="top"/>
    </xf>
    <xf numFmtId="0" fontId="13" fillId="0" borderId="4" xfId="0" applyFont="1" applyBorder="1" applyAlignment="1">
      <alignment horizontal="center" vertical="top"/>
    </xf>
    <xf numFmtId="0" fontId="20" fillId="0" borderId="1" xfId="0" applyFont="1" applyBorder="1" applyAlignment="1">
      <alignment horizontal="center" vertical="center" wrapText="1"/>
    </xf>
    <xf numFmtId="0" fontId="13" fillId="0" borderId="1" xfId="0" applyFont="1" applyBorder="1" applyAlignment="1">
      <alignment horizontal="center"/>
    </xf>
    <xf numFmtId="0" fontId="13" fillId="0" borderId="1" xfId="0" applyFont="1" applyBorder="1" applyAlignment="1">
      <alignment horizontal="right"/>
    </xf>
    <xf numFmtId="0" fontId="13" fillId="0" borderId="1" xfId="0" applyFont="1" applyBorder="1" applyAlignment="1">
      <alignment horizontal="left" vertical="top"/>
    </xf>
    <xf numFmtId="6" fontId="13" fillId="0" borderId="1" xfId="0" applyNumberFormat="1" applyFont="1" applyBorder="1" applyAlignment="1">
      <alignment horizontal="right"/>
    </xf>
    <xf numFmtId="0" fontId="13" fillId="0" borderId="1" xfId="0" applyFont="1" applyBorder="1" applyAlignment="1">
      <alignment horizontal="left" vertical="top" wrapText="1"/>
    </xf>
    <xf numFmtId="164" fontId="13" fillId="0" borderId="1" xfId="0" applyNumberFormat="1" applyFont="1" applyBorder="1" applyAlignment="1">
      <alignment horizontal="right"/>
    </xf>
    <xf numFmtId="3" fontId="13" fillId="0" borderId="1" xfId="0" applyNumberFormat="1" applyFont="1" applyBorder="1" applyAlignment="1">
      <alignment horizontal="center"/>
    </xf>
    <xf numFmtId="165" fontId="13" fillId="0" borderId="1" xfId="0" applyNumberFormat="1" applyFont="1" applyBorder="1" applyAlignment="1">
      <alignment horizontal="right"/>
    </xf>
    <xf numFmtId="0" fontId="20" fillId="0" borderId="1" xfId="0" applyFont="1" applyBorder="1" applyAlignment="1">
      <alignment vertical="top"/>
    </xf>
    <xf numFmtId="0" fontId="20"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23" fillId="0" borderId="0" xfId="0" applyFont="1"/>
    <xf numFmtId="0" fontId="13" fillId="0" borderId="1" xfId="0" applyFont="1" applyFill="1" applyBorder="1" applyAlignment="1">
      <alignment horizontal="center" vertical="top"/>
    </xf>
    <xf numFmtId="0" fontId="17" fillId="0" borderId="0" xfId="0" applyFont="1" applyAlignment="1">
      <alignment horizontal="left" vertical="center" wrapText="1"/>
    </xf>
    <xf numFmtId="3" fontId="16" fillId="0" borderId="2" xfId="0" applyNumberFormat="1" applyFont="1" applyBorder="1" applyAlignment="1">
      <alignment horizontal="center" vertical="top"/>
    </xf>
    <xf numFmtId="3" fontId="16" fillId="0" borderId="3" xfId="0" applyNumberFormat="1" applyFont="1" applyBorder="1" applyAlignment="1">
      <alignment horizontal="center" vertical="top"/>
    </xf>
    <xf numFmtId="3" fontId="16" fillId="0" borderId="4" xfId="0" applyNumberFormat="1" applyFont="1" applyBorder="1" applyAlignment="1">
      <alignment horizontal="center" vertical="top"/>
    </xf>
    <xf numFmtId="3" fontId="2" fillId="0" borderId="2" xfId="0" applyNumberFormat="1" applyFont="1" applyBorder="1" applyAlignment="1">
      <alignment horizontal="center" vertical="top"/>
    </xf>
    <xf numFmtId="3" fontId="2" fillId="0" borderId="3" xfId="0" applyNumberFormat="1" applyFont="1" applyBorder="1" applyAlignment="1">
      <alignment horizontal="center" vertical="top"/>
    </xf>
    <xf numFmtId="3" fontId="2" fillId="0" borderId="4" xfId="0" applyNumberFormat="1" applyFont="1" applyBorder="1" applyAlignment="1">
      <alignment horizontal="center" vertical="top"/>
    </xf>
    <xf numFmtId="3" fontId="1" fillId="0" borderId="2" xfId="0" applyNumberFormat="1" applyFont="1" applyBorder="1" applyAlignment="1">
      <alignment horizontal="center" vertical="top"/>
    </xf>
    <xf numFmtId="3" fontId="1" fillId="0" borderId="3" xfId="0" applyNumberFormat="1" applyFont="1" applyBorder="1" applyAlignment="1">
      <alignment horizontal="center" vertical="top"/>
    </xf>
    <xf numFmtId="3" fontId="1" fillId="0" borderId="4" xfId="0" applyNumberFormat="1" applyFont="1" applyBorder="1" applyAlignment="1">
      <alignment horizontal="center" vertical="top"/>
    </xf>
    <xf numFmtId="3" fontId="13" fillId="0" borderId="2" xfId="0" applyNumberFormat="1" applyFont="1" applyBorder="1" applyAlignment="1">
      <alignment horizontal="center"/>
    </xf>
    <xf numFmtId="3" fontId="13" fillId="0" borderId="3" xfId="0" applyNumberFormat="1" applyFont="1" applyBorder="1" applyAlignment="1">
      <alignment horizontal="center"/>
    </xf>
    <xf numFmtId="3" fontId="13" fillId="0" borderId="4" xfId="0" applyNumberFormat="1" applyFont="1" applyBorder="1" applyAlignment="1">
      <alignment horizontal="center"/>
    </xf>
    <xf numFmtId="0" fontId="14" fillId="0" borderId="0" xfId="0" applyFont="1" applyAlignment="1">
      <alignment horizontal="left" vertical="center" wrapText="1"/>
    </xf>
    <xf numFmtId="0" fontId="13" fillId="0" borderId="1" xfId="0" applyFont="1" applyFill="1" applyBorder="1" applyAlignment="1">
      <alignment horizontal="left" vertical="top" wrapText="1" indent="3"/>
    </xf>
    <xf numFmtId="1" fontId="0" fillId="0" borderId="0" xfId="0" applyNumberFormat="1" applyFill="1"/>
    <xf numFmtId="6" fontId="8" fillId="0" borderId="1" xfId="1" applyNumberFormat="1" applyFont="1" applyFill="1" applyBorder="1"/>
    <xf numFmtId="0" fontId="13" fillId="0" borderId="1" xfId="0" applyFont="1" applyFill="1" applyBorder="1" applyAlignment="1">
      <alignment horizont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Tracy Curtis" id="{60CFBF2E-9F92-4432-803F-461609C11727}" userId="Tracy Curtis"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9" dT="2019-10-25T15:30:20.83" personId="{60CFBF2E-9F92-4432-803F-461609C11727}" id="{EFEAA2A4-73A8-48D3-96A0-4193757AF4FD}">
    <text>A re-read of 40 CFR 63.2860(c) and (d) indicates this isn't required of significantly modified sources.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0"/>
  <sheetViews>
    <sheetView topLeftCell="A25" zoomScaleNormal="100" workbookViewId="0">
      <selection activeCell="M30" sqref="M30"/>
    </sheetView>
  </sheetViews>
  <sheetFormatPr defaultRowHeight="15" x14ac:dyDescent="0.25"/>
  <cols>
    <col min="1" max="1" width="45.42578125" customWidth="1"/>
    <col min="2" max="2" width="11.7109375" customWidth="1"/>
    <col min="3" max="3" width="10.7109375" customWidth="1"/>
    <col min="4" max="4" width="10.85546875" customWidth="1"/>
    <col min="5" max="5" width="11.85546875" style="35" customWidth="1"/>
    <col min="6" max="8" width="12.28515625" customWidth="1"/>
    <col min="9" max="9" width="13.7109375" bestFit="1" customWidth="1"/>
    <col min="25" max="25" width="9.140625" customWidth="1"/>
  </cols>
  <sheetData>
    <row r="1" spans="1:10" x14ac:dyDescent="0.25">
      <c r="F1" s="1" t="s">
        <v>36</v>
      </c>
      <c r="G1" s="2"/>
      <c r="H1" s="2"/>
    </row>
    <row r="2" spans="1:10" x14ac:dyDescent="0.25">
      <c r="F2" s="2">
        <v>107.5</v>
      </c>
      <c r="G2" s="2">
        <v>121.02</v>
      </c>
      <c r="H2" s="2">
        <v>40.01</v>
      </c>
    </row>
    <row r="3" spans="1:10" s="9" customFormat="1" ht="78" customHeight="1" x14ac:dyDescent="0.25">
      <c r="A3" s="3" t="s">
        <v>0</v>
      </c>
      <c r="B3" s="3" t="s">
        <v>13</v>
      </c>
      <c r="C3" s="3" t="s">
        <v>14</v>
      </c>
      <c r="D3" s="3" t="s">
        <v>15</v>
      </c>
      <c r="E3" s="3" t="s">
        <v>16</v>
      </c>
      <c r="F3" s="3" t="s">
        <v>17</v>
      </c>
      <c r="G3" s="3" t="s">
        <v>18</v>
      </c>
      <c r="H3" s="3" t="s">
        <v>19</v>
      </c>
      <c r="I3" s="3" t="s">
        <v>20</v>
      </c>
    </row>
    <row r="4" spans="1:10" x14ac:dyDescent="0.25">
      <c r="A4" s="4" t="s">
        <v>1</v>
      </c>
      <c r="B4" s="5" t="s">
        <v>2</v>
      </c>
      <c r="C4" s="4"/>
      <c r="D4" s="5"/>
      <c r="E4" s="5"/>
      <c r="F4" s="5"/>
      <c r="G4" s="5"/>
      <c r="H4" s="5"/>
      <c r="I4" s="6"/>
    </row>
    <row r="5" spans="1:10" x14ac:dyDescent="0.25">
      <c r="A5" s="4" t="s">
        <v>3</v>
      </c>
      <c r="B5" s="5" t="s">
        <v>2</v>
      </c>
      <c r="C5" s="4"/>
      <c r="D5" s="5"/>
      <c r="E5" s="5"/>
      <c r="F5" s="5"/>
      <c r="G5" s="5"/>
      <c r="H5" s="5"/>
      <c r="I5" s="6"/>
    </row>
    <row r="6" spans="1:10" x14ac:dyDescent="0.25">
      <c r="A6" s="4" t="s">
        <v>4</v>
      </c>
      <c r="B6" s="5"/>
      <c r="C6" s="5"/>
      <c r="D6" s="5"/>
      <c r="E6" s="5"/>
      <c r="F6" s="5"/>
      <c r="G6" s="5"/>
      <c r="H6" s="5"/>
      <c r="I6" s="6"/>
    </row>
    <row r="7" spans="1:10" ht="15.75" x14ac:dyDescent="0.25">
      <c r="A7" s="19" t="s">
        <v>34</v>
      </c>
      <c r="B7" s="20">
        <v>4</v>
      </c>
      <c r="C7" s="20">
        <v>1</v>
      </c>
      <c r="D7" s="20">
        <f>B7*C7</f>
        <v>4</v>
      </c>
      <c r="E7" s="20">
        <v>90</v>
      </c>
      <c r="F7" s="20">
        <f>D7*E7</f>
        <v>360</v>
      </c>
      <c r="G7" s="20">
        <f>F7*0.05</f>
        <v>18</v>
      </c>
      <c r="H7" s="20">
        <f>F7*0.1</f>
        <v>36</v>
      </c>
      <c r="I7" s="21">
        <f>F7*F$2+G7*G$2+H7*H$2</f>
        <v>42318.720000000001</v>
      </c>
    </row>
    <row r="8" spans="1:10" ht="15.75" x14ac:dyDescent="0.25">
      <c r="A8" s="22" t="s">
        <v>35</v>
      </c>
      <c r="B8" s="20"/>
      <c r="C8" s="20"/>
      <c r="D8" s="20"/>
      <c r="E8" s="20"/>
      <c r="F8" s="20"/>
      <c r="G8" s="20"/>
      <c r="H8" s="20"/>
      <c r="I8" s="23"/>
    </row>
    <row r="9" spans="1:10" ht="15.75" x14ac:dyDescent="0.25">
      <c r="A9" s="24" t="s">
        <v>49</v>
      </c>
      <c r="B9" s="20">
        <v>80</v>
      </c>
      <c r="C9" s="20">
        <v>1</v>
      </c>
      <c r="D9" s="20">
        <f>B9*C9</f>
        <v>80</v>
      </c>
      <c r="E9" s="55">
        <v>9</v>
      </c>
      <c r="F9" s="20">
        <f>D9*E9</f>
        <v>720</v>
      </c>
      <c r="G9" s="20">
        <f>F9*0.05</f>
        <v>36</v>
      </c>
      <c r="H9" s="20">
        <f>F9*0.1</f>
        <v>72</v>
      </c>
      <c r="I9" s="21">
        <f>F9*F$2+G9*G$2+H9*H$2</f>
        <v>84637.440000000002</v>
      </c>
      <c r="J9" s="54"/>
    </row>
    <row r="10" spans="1:10" x14ac:dyDescent="0.25">
      <c r="A10" s="22" t="s">
        <v>5</v>
      </c>
      <c r="B10" s="20" t="s">
        <v>2</v>
      </c>
      <c r="C10" s="20"/>
      <c r="D10" s="20"/>
      <c r="E10" s="20"/>
      <c r="F10" s="20"/>
      <c r="G10" s="20"/>
      <c r="H10" s="20"/>
      <c r="I10" s="23"/>
    </row>
    <row r="11" spans="1:10" x14ac:dyDescent="0.25">
      <c r="A11" s="22" t="s">
        <v>6</v>
      </c>
      <c r="B11" s="20" t="s">
        <v>7</v>
      </c>
      <c r="C11" s="20"/>
      <c r="D11" s="20"/>
      <c r="E11" s="20"/>
      <c r="F11" s="20"/>
      <c r="G11" s="20"/>
      <c r="H11" s="20"/>
      <c r="I11" s="23"/>
    </row>
    <row r="12" spans="1:10" x14ac:dyDescent="0.25">
      <c r="A12" s="22" t="s">
        <v>8</v>
      </c>
      <c r="B12" s="20"/>
      <c r="C12" s="20"/>
      <c r="D12" s="20"/>
      <c r="E12" s="20"/>
      <c r="F12" s="20"/>
      <c r="G12" s="20"/>
      <c r="H12" s="20"/>
      <c r="I12" s="23"/>
    </row>
    <row r="13" spans="1:10" ht="28.5" x14ac:dyDescent="0.25">
      <c r="A13" s="25" t="s">
        <v>39</v>
      </c>
      <c r="B13" s="20">
        <v>8</v>
      </c>
      <c r="C13" s="20">
        <v>1</v>
      </c>
      <c r="D13" s="20">
        <f t="shared" ref="D13:D22" si="0">B13*C13</f>
        <v>8</v>
      </c>
      <c r="E13" s="20">
        <v>1</v>
      </c>
      <c r="F13" s="20">
        <f t="shared" ref="F13:F22" si="1">D13*E13</f>
        <v>8</v>
      </c>
      <c r="G13" s="20">
        <f t="shared" ref="G13:G22" si="2">F13*0.05</f>
        <v>0.4</v>
      </c>
      <c r="H13" s="20">
        <f t="shared" ref="H13:H22" si="3">F13*0.1</f>
        <v>0.8</v>
      </c>
      <c r="I13" s="21">
        <f t="shared" ref="I13:I22" si="4">F13*F$2+G13*G$2+H13*H$2</f>
        <v>940.41600000000005</v>
      </c>
    </row>
    <row r="14" spans="1:10" ht="15.75" x14ac:dyDescent="0.25">
      <c r="A14" s="24" t="s">
        <v>40</v>
      </c>
      <c r="B14" s="20">
        <v>8</v>
      </c>
      <c r="C14" s="20">
        <v>1</v>
      </c>
      <c r="D14" s="20">
        <f t="shared" si="0"/>
        <v>8</v>
      </c>
      <c r="E14" s="20">
        <v>1</v>
      </c>
      <c r="F14" s="20">
        <f t="shared" si="1"/>
        <v>8</v>
      </c>
      <c r="G14" s="20">
        <f t="shared" si="2"/>
        <v>0.4</v>
      </c>
      <c r="H14" s="20">
        <f t="shared" si="3"/>
        <v>0.8</v>
      </c>
      <c r="I14" s="26">
        <f t="shared" si="4"/>
        <v>940.41600000000005</v>
      </c>
    </row>
    <row r="15" spans="1:10" ht="28.5" x14ac:dyDescent="0.25">
      <c r="A15" s="25" t="s">
        <v>41</v>
      </c>
      <c r="B15" s="20">
        <v>8</v>
      </c>
      <c r="C15" s="20">
        <v>1</v>
      </c>
      <c r="D15" s="20">
        <f t="shared" si="0"/>
        <v>8</v>
      </c>
      <c r="E15" s="20">
        <v>1</v>
      </c>
      <c r="F15" s="20">
        <f t="shared" si="1"/>
        <v>8</v>
      </c>
      <c r="G15" s="20">
        <f t="shared" si="2"/>
        <v>0.4</v>
      </c>
      <c r="H15" s="20">
        <f t="shared" si="3"/>
        <v>0.8</v>
      </c>
      <c r="I15" s="26">
        <f t="shared" si="4"/>
        <v>940.41600000000005</v>
      </c>
    </row>
    <row r="16" spans="1:10" ht="15.75" x14ac:dyDescent="0.25">
      <c r="A16" s="24" t="s">
        <v>42</v>
      </c>
      <c r="B16" s="20">
        <v>8</v>
      </c>
      <c r="C16" s="20">
        <v>1</v>
      </c>
      <c r="D16" s="20">
        <f t="shared" si="0"/>
        <v>8</v>
      </c>
      <c r="E16" s="55">
        <v>9</v>
      </c>
      <c r="F16" s="20">
        <f t="shared" si="1"/>
        <v>72</v>
      </c>
      <c r="G16" s="20">
        <f t="shared" si="2"/>
        <v>3.6</v>
      </c>
      <c r="H16" s="20">
        <f t="shared" si="3"/>
        <v>7.2</v>
      </c>
      <c r="I16" s="26">
        <f t="shared" si="4"/>
        <v>8463.7439999999988</v>
      </c>
      <c r="J16" s="54"/>
    </row>
    <row r="17" spans="1:10" ht="15.75" x14ac:dyDescent="0.25">
      <c r="A17" s="24" t="s">
        <v>43</v>
      </c>
      <c r="B17" s="20">
        <v>8</v>
      </c>
      <c r="C17" s="20">
        <v>1</v>
      </c>
      <c r="D17" s="20">
        <f t="shared" si="0"/>
        <v>8</v>
      </c>
      <c r="E17" s="55">
        <v>9</v>
      </c>
      <c r="F17" s="20">
        <f t="shared" si="1"/>
        <v>72</v>
      </c>
      <c r="G17" s="20">
        <f t="shared" si="2"/>
        <v>3.6</v>
      </c>
      <c r="H17" s="20">
        <f t="shared" si="3"/>
        <v>7.2</v>
      </c>
      <c r="I17" s="26">
        <f t="shared" si="4"/>
        <v>8463.7439999999988</v>
      </c>
      <c r="J17" s="54"/>
    </row>
    <row r="18" spans="1:10" ht="15.75" x14ac:dyDescent="0.25">
      <c r="A18" s="24" t="s">
        <v>44</v>
      </c>
      <c r="B18" s="20">
        <v>24</v>
      </c>
      <c r="C18" s="20">
        <v>1</v>
      </c>
      <c r="D18" s="20">
        <f t="shared" si="0"/>
        <v>24</v>
      </c>
      <c r="E18" s="20">
        <v>1</v>
      </c>
      <c r="F18" s="27">
        <f t="shared" si="1"/>
        <v>24</v>
      </c>
      <c r="G18" s="20">
        <f t="shared" si="2"/>
        <v>1.2000000000000002</v>
      </c>
      <c r="H18" s="20">
        <f t="shared" si="3"/>
        <v>2.4000000000000004</v>
      </c>
      <c r="I18" s="26">
        <f t="shared" si="4"/>
        <v>2821.248</v>
      </c>
    </row>
    <row r="19" spans="1:10" ht="15.75" x14ac:dyDescent="0.25">
      <c r="A19" s="24" t="s">
        <v>45</v>
      </c>
      <c r="B19" s="20">
        <v>24</v>
      </c>
      <c r="C19" s="20">
        <v>1</v>
      </c>
      <c r="D19" s="20">
        <f t="shared" si="0"/>
        <v>24</v>
      </c>
      <c r="E19" s="55">
        <v>89</v>
      </c>
      <c r="F19" s="27">
        <f t="shared" si="1"/>
        <v>2136</v>
      </c>
      <c r="G19" s="20">
        <f t="shared" si="2"/>
        <v>106.80000000000001</v>
      </c>
      <c r="H19" s="20">
        <f t="shared" si="3"/>
        <v>213.60000000000002</v>
      </c>
      <c r="I19" s="26">
        <f t="shared" si="4"/>
        <v>251091.07199999999</v>
      </c>
    </row>
    <row r="20" spans="1:10" ht="15.75" x14ac:dyDescent="0.25">
      <c r="A20" s="24" t="s">
        <v>47</v>
      </c>
      <c r="B20" s="20">
        <v>8</v>
      </c>
      <c r="C20" s="20">
        <v>1</v>
      </c>
      <c r="D20" s="20">
        <f t="shared" si="0"/>
        <v>8</v>
      </c>
      <c r="E20" s="20">
        <v>1</v>
      </c>
      <c r="F20" s="20">
        <f t="shared" si="1"/>
        <v>8</v>
      </c>
      <c r="G20" s="20">
        <f t="shared" si="2"/>
        <v>0.4</v>
      </c>
      <c r="H20" s="20">
        <f t="shared" si="3"/>
        <v>0.8</v>
      </c>
      <c r="I20" s="26">
        <f t="shared" si="4"/>
        <v>940.41600000000005</v>
      </c>
    </row>
    <row r="21" spans="1:10" ht="15.75" x14ac:dyDescent="0.25">
      <c r="A21" s="24" t="s">
        <v>56</v>
      </c>
      <c r="B21" s="20">
        <v>24</v>
      </c>
      <c r="C21" s="20">
        <v>1</v>
      </c>
      <c r="D21" s="20">
        <f t="shared" si="0"/>
        <v>24</v>
      </c>
      <c r="E21" s="20">
        <v>0</v>
      </c>
      <c r="F21" s="38">
        <f t="shared" si="1"/>
        <v>0</v>
      </c>
      <c r="G21" s="39">
        <f t="shared" si="2"/>
        <v>0</v>
      </c>
      <c r="H21" s="40">
        <f t="shared" si="3"/>
        <v>0</v>
      </c>
      <c r="I21" s="21">
        <f t="shared" si="4"/>
        <v>0</v>
      </c>
    </row>
    <row r="22" spans="1:10" ht="15.75" x14ac:dyDescent="0.25">
      <c r="A22" s="24" t="s">
        <v>57</v>
      </c>
      <c r="B22" s="20">
        <v>4</v>
      </c>
      <c r="C22" s="20">
        <v>1</v>
      </c>
      <c r="D22" s="20">
        <f t="shared" si="0"/>
        <v>4</v>
      </c>
      <c r="E22" s="55">
        <v>9</v>
      </c>
      <c r="F22" s="38">
        <f t="shared" si="1"/>
        <v>36</v>
      </c>
      <c r="G22" s="39">
        <f t="shared" si="2"/>
        <v>1.8</v>
      </c>
      <c r="H22" s="40">
        <f t="shared" si="3"/>
        <v>3.6</v>
      </c>
      <c r="I22" s="26">
        <f t="shared" si="4"/>
        <v>4231.8719999999994</v>
      </c>
      <c r="J22" s="54"/>
    </row>
    <row r="23" spans="1:10" x14ac:dyDescent="0.25">
      <c r="A23" s="28" t="s">
        <v>30</v>
      </c>
      <c r="B23" s="29"/>
      <c r="C23" s="29"/>
      <c r="D23" s="29"/>
      <c r="E23" s="29"/>
      <c r="F23" s="57">
        <f>ROUND(SUM(F4:H20),0)</f>
        <v>3928</v>
      </c>
      <c r="G23" s="58"/>
      <c r="H23" s="59"/>
      <c r="I23" s="30">
        <f>SUM(I4:I22)</f>
        <v>405789.50400000002</v>
      </c>
    </row>
    <row r="24" spans="1:10" x14ac:dyDescent="0.25">
      <c r="A24" s="31" t="s">
        <v>9</v>
      </c>
      <c r="B24" s="20"/>
      <c r="C24" s="20"/>
      <c r="D24" s="20"/>
      <c r="E24" s="20"/>
      <c r="F24" s="20"/>
      <c r="G24" s="20"/>
      <c r="H24" s="20"/>
      <c r="I24" s="23"/>
    </row>
    <row r="25" spans="1:10" ht="15.75" x14ac:dyDescent="0.25">
      <c r="A25" s="22" t="s">
        <v>34</v>
      </c>
      <c r="B25" s="20" t="s">
        <v>10</v>
      </c>
      <c r="C25" s="20"/>
      <c r="D25" s="20"/>
      <c r="E25" s="20"/>
      <c r="F25" s="20"/>
      <c r="G25" s="20"/>
      <c r="H25" s="20"/>
      <c r="I25" s="23"/>
    </row>
    <row r="26" spans="1:10" x14ac:dyDescent="0.25">
      <c r="A26" s="22" t="s">
        <v>11</v>
      </c>
      <c r="B26" s="20" t="s">
        <v>2</v>
      </c>
      <c r="C26" s="20"/>
      <c r="D26" s="20"/>
      <c r="E26" s="20"/>
      <c r="F26" s="20"/>
      <c r="G26" s="20"/>
      <c r="H26" s="20"/>
      <c r="I26" s="23"/>
    </row>
    <row r="27" spans="1:10" x14ac:dyDescent="0.25">
      <c r="A27" s="22" t="s">
        <v>12</v>
      </c>
      <c r="B27" s="20"/>
      <c r="C27" s="20"/>
      <c r="D27" s="20"/>
      <c r="E27" s="20"/>
      <c r="F27" s="20"/>
      <c r="G27" s="20"/>
      <c r="H27" s="20"/>
      <c r="I27" s="23"/>
    </row>
    <row r="28" spans="1:10" ht="15.75" x14ac:dyDescent="0.25">
      <c r="A28" s="24" t="s">
        <v>58</v>
      </c>
      <c r="B28" s="20">
        <v>8</v>
      </c>
      <c r="C28" s="20">
        <v>12</v>
      </c>
      <c r="D28" s="20">
        <f t="shared" ref="D28:D33" si="5">B28*C28</f>
        <v>96</v>
      </c>
      <c r="E28" s="20">
        <f>E7</f>
        <v>90</v>
      </c>
      <c r="F28" s="27">
        <f t="shared" ref="F28:F33" si="6">D28*E28</f>
        <v>8640</v>
      </c>
      <c r="G28" s="20">
        <f t="shared" ref="G28:G33" si="7">F28*0.05</f>
        <v>432</v>
      </c>
      <c r="H28" s="20">
        <f t="shared" ref="H28:H33" si="8">F28*0.1</f>
        <v>864</v>
      </c>
      <c r="I28" s="26">
        <f t="shared" ref="I28:I33" si="9">F28*F$2+G28*G$2+H28*H$2</f>
        <v>1015649.28</v>
      </c>
    </row>
    <row r="29" spans="1:10" ht="15.75" x14ac:dyDescent="0.25">
      <c r="A29" s="24" t="s">
        <v>59</v>
      </c>
      <c r="B29" s="20">
        <v>8</v>
      </c>
      <c r="C29" s="20">
        <v>12</v>
      </c>
      <c r="D29" s="20">
        <f t="shared" si="5"/>
        <v>96</v>
      </c>
      <c r="E29" s="20">
        <f>E7</f>
        <v>90</v>
      </c>
      <c r="F29" s="27">
        <f t="shared" si="6"/>
        <v>8640</v>
      </c>
      <c r="G29" s="20">
        <f t="shared" si="7"/>
        <v>432</v>
      </c>
      <c r="H29" s="20">
        <f t="shared" si="8"/>
        <v>864</v>
      </c>
      <c r="I29" s="26">
        <f t="shared" si="9"/>
        <v>1015649.28</v>
      </c>
    </row>
    <row r="30" spans="1:10" ht="15.75" x14ac:dyDescent="0.25">
      <c r="A30" s="24" t="s">
        <v>60</v>
      </c>
      <c r="B30" s="20">
        <v>8</v>
      </c>
      <c r="C30" s="20">
        <v>12</v>
      </c>
      <c r="D30" s="20">
        <f t="shared" si="5"/>
        <v>96</v>
      </c>
      <c r="E30" s="20">
        <f>E7</f>
        <v>90</v>
      </c>
      <c r="F30" s="27">
        <f t="shared" si="6"/>
        <v>8640</v>
      </c>
      <c r="G30" s="20">
        <f t="shared" si="7"/>
        <v>432</v>
      </c>
      <c r="H30" s="20">
        <f t="shared" si="8"/>
        <v>864</v>
      </c>
      <c r="I30" s="26">
        <f t="shared" si="9"/>
        <v>1015649.28</v>
      </c>
    </row>
    <row r="31" spans="1:10" ht="28.5" x14ac:dyDescent="0.25">
      <c r="A31" s="70" t="s">
        <v>77</v>
      </c>
      <c r="B31" s="20">
        <v>8</v>
      </c>
      <c r="C31" s="55">
        <v>6</v>
      </c>
      <c r="D31" s="20">
        <f t="shared" si="5"/>
        <v>48</v>
      </c>
      <c r="E31" s="55">
        <v>1</v>
      </c>
      <c r="F31" s="27">
        <f t="shared" si="6"/>
        <v>48</v>
      </c>
      <c r="G31" s="20">
        <f t="shared" si="7"/>
        <v>2.4000000000000004</v>
      </c>
      <c r="H31" s="20">
        <f t="shared" si="8"/>
        <v>4.8000000000000007</v>
      </c>
      <c r="I31" s="26">
        <f t="shared" si="9"/>
        <v>5642.4960000000001</v>
      </c>
      <c r="J31" s="54"/>
    </row>
    <row r="32" spans="1:10" ht="28.5" x14ac:dyDescent="0.25">
      <c r="A32" s="70" t="s">
        <v>78</v>
      </c>
      <c r="B32" s="20">
        <v>8</v>
      </c>
      <c r="C32" s="55">
        <v>3</v>
      </c>
      <c r="D32" s="20">
        <f t="shared" si="5"/>
        <v>24</v>
      </c>
      <c r="E32" s="55">
        <v>8</v>
      </c>
      <c r="F32" s="27">
        <f t="shared" si="6"/>
        <v>192</v>
      </c>
      <c r="G32" s="20">
        <f t="shared" si="7"/>
        <v>9.6000000000000014</v>
      </c>
      <c r="H32" s="20">
        <f t="shared" si="8"/>
        <v>19.200000000000003</v>
      </c>
      <c r="I32" s="26">
        <f t="shared" si="9"/>
        <v>22569.984</v>
      </c>
      <c r="J32" s="54"/>
    </row>
    <row r="33" spans="1:9" ht="15.75" x14ac:dyDescent="0.25">
      <c r="A33" s="22" t="s">
        <v>61</v>
      </c>
      <c r="B33" s="20">
        <v>40</v>
      </c>
      <c r="C33" s="20">
        <v>1</v>
      </c>
      <c r="D33" s="20">
        <f t="shared" si="5"/>
        <v>40</v>
      </c>
      <c r="E33" s="20">
        <v>1</v>
      </c>
      <c r="F33" s="20">
        <f t="shared" si="6"/>
        <v>40</v>
      </c>
      <c r="G33" s="20">
        <f t="shared" si="7"/>
        <v>2</v>
      </c>
      <c r="H33" s="20">
        <f t="shared" si="8"/>
        <v>4</v>
      </c>
      <c r="I33" s="21">
        <f t="shared" si="9"/>
        <v>4702.08</v>
      </c>
    </row>
    <row r="34" spans="1:9" x14ac:dyDescent="0.25">
      <c r="A34" s="22" t="s">
        <v>31</v>
      </c>
      <c r="B34" s="20" t="s">
        <v>2</v>
      </c>
      <c r="C34" s="20"/>
      <c r="D34" s="20"/>
      <c r="E34" s="20"/>
      <c r="F34" s="20"/>
      <c r="G34" s="20"/>
      <c r="H34" s="20"/>
      <c r="I34" s="23"/>
    </row>
    <row r="35" spans="1:9" x14ac:dyDescent="0.25">
      <c r="A35" s="10" t="s">
        <v>32</v>
      </c>
      <c r="B35" s="8"/>
      <c r="C35" s="8"/>
      <c r="D35" s="8"/>
      <c r="E35" s="36"/>
      <c r="F35" s="60">
        <f>SUM(F24:H34)</f>
        <v>30130</v>
      </c>
      <c r="G35" s="61"/>
      <c r="H35" s="62"/>
      <c r="I35" s="18">
        <f>SUM(I24:I34)</f>
        <v>3079862.4</v>
      </c>
    </row>
    <row r="36" spans="1:9" ht="15.75" x14ac:dyDescent="0.25">
      <c r="A36" s="11" t="s">
        <v>50</v>
      </c>
      <c r="B36" s="5"/>
      <c r="C36" s="5"/>
      <c r="D36" s="5"/>
      <c r="E36" s="5"/>
      <c r="F36" s="63">
        <f>(ROUND(SUM(F35,F23),-2))</f>
        <v>34100</v>
      </c>
      <c r="G36" s="64"/>
      <c r="H36" s="65"/>
      <c r="I36" s="7">
        <f>(ROUND(SUM(I35,I23),-4))</f>
        <v>3490000</v>
      </c>
    </row>
    <row r="37" spans="1:9" ht="16.5" x14ac:dyDescent="0.25">
      <c r="A37" s="13" t="s">
        <v>51</v>
      </c>
      <c r="B37" s="12"/>
      <c r="C37" s="12"/>
      <c r="D37" s="12"/>
      <c r="E37" s="12"/>
      <c r="F37" s="12"/>
      <c r="G37" s="12"/>
      <c r="H37" s="12"/>
      <c r="I37" s="14">
        <v>0</v>
      </c>
    </row>
    <row r="38" spans="1:9" ht="16.5" x14ac:dyDescent="0.25">
      <c r="A38" s="13" t="s">
        <v>52</v>
      </c>
      <c r="B38" s="12"/>
      <c r="C38" s="12"/>
      <c r="D38" s="12"/>
      <c r="E38" s="12"/>
      <c r="F38" s="12"/>
      <c r="G38" s="12"/>
      <c r="H38" s="12"/>
      <c r="I38" s="72">
        <f>(ROUND(SUM(I36:I37),-3))</f>
        <v>3490000</v>
      </c>
    </row>
    <row r="39" spans="1:9" x14ac:dyDescent="0.25">
      <c r="G39" s="71">
        <f>F36/130</f>
        <v>262.30769230769232</v>
      </c>
      <c r="H39" t="s">
        <v>29</v>
      </c>
    </row>
    <row r="41" spans="1:9" x14ac:dyDescent="0.25">
      <c r="A41" s="15" t="s">
        <v>33</v>
      </c>
    </row>
    <row r="42" spans="1:9" ht="69" customHeight="1" x14ac:dyDescent="0.25">
      <c r="A42" s="56" t="s">
        <v>46</v>
      </c>
      <c r="B42" s="56"/>
      <c r="C42" s="56"/>
      <c r="D42" s="56"/>
      <c r="E42" s="56"/>
      <c r="F42" s="56"/>
      <c r="G42" s="56"/>
      <c r="H42" s="56"/>
      <c r="I42" s="56"/>
    </row>
    <row r="43" spans="1:9" ht="50.25" customHeight="1" x14ac:dyDescent="0.25">
      <c r="A43" s="56" t="s">
        <v>80</v>
      </c>
      <c r="B43" s="56"/>
      <c r="C43" s="56"/>
      <c r="D43" s="56"/>
      <c r="E43" s="56"/>
      <c r="F43" s="56"/>
      <c r="G43" s="56"/>
      <c r="H43" s="56"/>
      <c r="I43" s="56"/>
    </row>
    <row r="44" spans="1:9" ht="40.5" customHeight="1" x14ac:dyDescent="0.25">
      <c r="A44" s="56" t="s">
        <v>81</v>
      </c>
      <c r="B44" s="56"/>
      <c r="C44" s="56"/>
      <c r="D44" s="56"/>
      <c r="E44" s="56"/>
      <c r="F44" s="56"/>
      <c r="G44" s="56"/>
      <c r="H44" s="56"/>
      <c r="I44" s="56"/>
    </row>
    <row r="45" spans="1:9" ht="51.75" customHeight="1" x14ac:dyDescent="0.25">
      <c r="A45" s="56" t="s">
        <v>82</v>
      </c>
      <c r="B45" s="56"/>
      <c r="C45" s="56"/>
      <c r="D45" s="56"/>
      <c r="E45" s="56"/>
      <c r="F45" s="56"/>
      <c r="G45" s="56"/>
      <c r="H45" s="56"/>
      <c r="I45" s="56"/>
    </row>
    <row r="46" spans="1:9" ht="18.75" x14ac:dyDescent="0.25">
      <c r="A46" s="16" t="s">
        <v>48</v>
      </c>
    </row>
    <row r="47" spans="1:9" ht="18.75" x14ac:dyDescent="0.25">
      <c r="A47" s="16" t="s">
        <v>55</v>
      </c>
    </row>
    <row r="48" spans="1:9" ht="18.75" x14ac:dyDescent="0.25">
      <c r="A48" s="37" t="s">
        <v>83</v>
      </c>
    </row>
    <row r="49" spans="1:1" ht="18.75" x14ac:dyDescent="0.25">
      <c r="A49" s="16" t="s">
        <v>53</v>
      </c>
    </row>
    <row r="50" spans="1:1" ht="18.75" x14ac:dyDescent="0.25">
      <c r="A50" s="17" t="s">
        <v>54</v>
      </c>
    </row>
  </sheetData>
  <mergeCells count="7">
    <mergeCell ref="A45:I45"/>
    <mergeCell ref="F23:H23"/>
    <mergeCell ref="F35:H35"/>
    <mergeCell ref="F36:H36"/>
    <mergeCell ref="A42:I42"/>
    <mergeCell ref="A43:I43"/>
    <mergeCell ref="A44:I4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6"/>
  <sheetViews>
    <sheetView tabSelected="1" zoomScaleNormal="100" workbookViewId="0">
      <selection activeCell="A25" sqref="A25"/>
    </sheetView>
  </sheetViews>
  <sheetFormatPr defaultRowHeight="15" x14ac:dyDescent="0.25"/>
  <cols>
    <col min="1" max="1" width="42.28515625" customWidth="1"/>
    <col min="2" max="2" width="9.5703125" customWidth="1"/>
    <col min="3" max="3" width="10.5703125" customWidth="1"/>
    <col min="5" max="5" width="8.85546875"/>
    <col min="9" max="9" width="14.5703125" customWidth="1"/>
  </cols>
  <sheetData>
    <row r="1" spans="1:9" x14ac:dyDescent="0.25">
      <c r="F1" t="s">
        <v>38</v>
      </c>
    </row>
    <row r="2" spans="1:9" x14ac:dyDescent="0.25">
      <c r="F2">
        <v>48.75</v>
      </c>
      <c r="G2">
        <v>65.709999999999994</v>
      </c>
      <c r="H2">
        <v>26.38</v>
      </c>
    </row>
    <row r="3" spans="1:9" ht="96.75" customHeight="1" x14ac:dyDescent="0.25">
      <c r="A3" s="41" t="s">
        <v>21</v>
      </c>
      <c r="B3" s="41" t="s">
        <v>23</v>
      </c>
      <c r="C3" s="41" t="s">
        <v>24</v>
      </c>
      <c r="D3" s="41" t="s">
        <v>25</v>
      </c>
      <c r="E3" s="41" t="s">
        <v>62</v>
      </c>
      <c r="F3" s="41" t="s">
        <v>26</v>
      </c>
      <c r="G3" s="41" t="s">
        <v>27</v>
      </c>
      <c r="H3" s="41" t="s">
        <v>28</v>
      </c>
      <c r="I3" s="41" t="s">
        <v>63</v>
      </c>
    </row>
    <row r="4" spans="1:9" x14ac:dyDescent="0.25">
      <c r="A4" s="31" t="s">
        <v>22</v>
      </c>
      <c r="B4" s="42"/>
      <c r="C4" s="42"/>
      <c r="D4" s="42"/>
      <c r="E4" s="42"/>
      <c r="F4" s="42"/>
      <c r="G4" s="42"/>
      <c r="H4" s="42"/>
      <c r="I4" s="43"/>
    </row>
    <row r="5" spans="1:9" ht="15.75" x14ac:dyDescent="0.25">
      <c r="A5" s="44" t="s">
        <v>64</v>
      </c>
      <c r="B5" s="42">
        <v>8</v>
      </c>
      <c r="C5" s="42">
        <v>1</v>
      </c>
      <c r="D5" s="42">
        <f>B5*C5</f>
        <v>8</v>
      </c>
      <c r="E5" s="42">
        <f>Industry!E13</f>
        <v>1</v>
      </c>
      <c r="F5" s="42">
        <f>D5*E5</f>
        <v>8</v>
      </c>
      <c r="G5" s="42">
        <f>F5*0.05</f>
        <v>0.4</v>
      </c>
      <c r="H5" s="42">
        <f>F5*0.1</f>
        <v>0.8</v>
      </c>
      <c r="I5" s="45">
        <f>F5*F$2+G5*G$2+H5*H$2</f>
        <v>437.38799999999998</v>
      </c>
    </row>
    <row r="6" spans="1:9" ht="15.6" customHeight="1" x14ac:dyDescent="0.25">
      <c r="A6" s="46" t="s">
        <v>65</v>
      </c>
      <c r="B6" s="42">
        <v>24</v>
      </c>
      <c r="C6" s="42">
        <v>1</v>
      </c>
      <c r="D6" s="42">
        <f>B6*C6</f>
        <v>24</v>
      </c>
      <c r="E6" s="42">
        <f>Industry!E14</f>
        <v>1</v>
      </c>
      <c r="F6" s="42">
        <f>D6*E6</f>
        <v>24</v>
      </c>
      <c r="G6" s="42">
        <f>F6*0.05</f>
        <v>1.2000000000000002</v>
      </c>
      <c r="H6" s="42">
        <f>F6*0.1</f>
        <v>2.4000000000000004</v>
      </c>
      <c r="I6" s="47">
        <f>F6*F$2+G6*G$2+H6*H$2</f>
        <v>1312.164</v>
      </c>
    </row>
    <row r="7" spans="1:9" ht="15.75" x14ac:dyDescent="0.25">
      <c r="A7" s="44" t="s">
        <v>66</v>
      </c>
      <c r="B7" s="42">
        <v>24</v>
      </c>
      <c r="C7" s="42">
        <v>1</v>
      </c>
      <c r="D7" s="42">
        <f t="shared" ref="D7:D11" si="0">B7*C7</f>
        <v>24</v>
      </c>
      <c r="E7" s="42">
        <f>Industry!E15</f>
        <v>1</v>
      </c>
      <c r="F7" s="42">
        <f t="shared" ref="F7:F11" si="1">D7*E7</f>
        <v>24</v>
      </c>
      <c r="G7" s="42">
        <f t="shared" ref="G7:G11" si="2">F7*0.05</f>
        <v>1.2000000000000002</v>
      </c>
      <c r="H7" s="42">
        <f t="shared" ref="H7:H11" si="3">F7*0.1</f>
        <v>2.4000000000000004</v>
      </c>
      <c r="I7" s="47">
        <f t="shared" ref="I7:I11" si="4">F7*F$2+G7*G$2+H7*H$2</f>
        <v>1312.164</v>
      </c>
    </row>
    <row r="8" spans="1:9" ht="15.75" x14ac:dyDescent="0.25">
      <c r="A8" s="44" t="s">
        <v>42</v>
      </c>
      <c r="B8" s="42">
        <v>4</v>
      </c>
      <c r="C8" s="42">
        <v>1</v>
      </c>
      <c r="D8" s="42">
        <f t="shared" si="0"/>
        <v>4</v>
      </c>
      <c r="E8" s="73">
        <f>Industry!E16</f>
        <v>9</v>
      </c>
      <c r="F8" s="42">
        <f t="shared" si="1"/>
        <v>36</v>
      </c>
      <c r="G8" s="42">
        <f t="shared" si="2"/>
        <v>1.8</v>
      </c>
      <c r="H8" s="42">
        <f t="shared" si="3"/>
        <v>3.6</v>
      </c>
      <c r="I8" s="47">
        <f t="shared" si="4"/>
        <v>1968.2460000000001</v>
      </c>
    </row>
    <row r="9" spans="1:9" ht="15.75" x14ac:dyDescent="0.25">
      <c r="A9" s="44" t="s">
        <v>43</v>
      </c>
      <c r="B9" s="42">
        <v>4</v>
      </c>
      <c r="C9" s="42">
        <v>1</v>
      </c>
      <c r="D9" s="42">
        <f t="shared" si="0"/>
        <v>4</v>
      </c>
      <c r="E9" s="73">
        <f>Industry!E17</f>
        <v>9</v>
      </c>
      <c r="F9" s="42">
        <f t="shared" si="1"/>
        <v>36</v>
      </c>
      <c r="G9" s="42">
        <f t="shared" si="2"/>
        <v>1.8</v>
      </c>
      <c r="H9" s="42">
        <f t="shared" si="3"/>
        <v>3.6</v>
      </c>
      <c r="I9" s="47">
        <f t="shared" si="4"/>
        <v>1968.2460000000001</v>
      </c>
    </row>
    <row r="10" spans="1:9" ht="15.75" x14ac:dyDescent="0.25">
      <c r="A10" s="44" t="s">
        <v>67</v>
      </c>
      <c r="B10" s="42">
        <v>16</v>
      </c>
      <c r="C10" s="42">
        <v>1</v>
      </c>
      <c r="D10" s="42">
        <f t="shared" si="0"/>
        <v>16</v>
      </c>
      <c r="E10" s="42">
        <f>Industry!E18</f>
        <v>1</v>
      </c>
      <c r="F10" s="48">
        <f t="shared" si="1"/>
        <v>16</v>
      </c>
      <c r="G10" s="42">
        <f t="shared" si="2"/>
        <v>0.8</v>
      </c>
      <c r="H10" s="42">
        <f t="shared" si="3"/>
        <v>1.6</v>
      </c>
      <c r="I10" s="47">
        <f t="shared" si="4"/>
        <v>874.77599999999995</v>
      </c>
    </row>
    <row r="11" spans="1:9" ht="15.75" x14ac:dyDescent="0.25">
      <c r="A11" s="44" t="s">
        <v>68</v>
      </c>
      <c r="B11" s="42">
        <v>16</v>
      </c>
      <c r="C11" s="42">
        <v>1</v>
      </c>
      <c r="D11" s="42">
        <f t="shared" si="0"/>
        <v>16</v>
      </c>
      <c r="E11" s="42">
        <f>Industry!E19</f>
        <v>89</v>
      </c>
      <c r="F11" s="48">
        <f t="shared" si="1"/>
        <v>1424</v>
      </c>
      <c r="G11" s="42">
        <f t="shared" si="2"/>
        <v>71.2</v>
      </c>
      <c r="H11" s="42">
        <f t="shared" si="3"/>
        <v>142.4</v>
      </c>
      <c r="I11" s="47">
        <f t="shared" si="4"/>
        <v>77855.063999999998</v>
      </c>
    </row>
    <row r="12" spans="1:9" ht="15.75" x14ac:dyDescent="0.25">
      <c r="A12" s="44" t="s">
        <v>69</v>
      </c>
      <c r="B12" s="42">
        <v>4</v>
      </c>
      <c r="C12" s="42">
        <v>1</v>
      </c>
      <c r="D12" s="42">
        <f>B12*C12</f>
        <v>4</v>
      </c>
      <c r="E12" s="42">
        <f>Industry!E20</f>
        <v>1</v>
      </c>
      <c r="F12" s="42">
        <f>D12*E12</f>
        <v>4</v>
      </c>
      <c r="G12" s="42">
        <f>F12*0.05</f>
        <v>0.2</v>
      </c>
      <c r="H12" s="42">
        <f>F12*0.1</f>
        <v>0.4</v>
      </c>
      <c r="I12" s="47">
        <f>F12*F$2+G12*G$2+H12*H$2</f>
        <v>218.69399999999999</v>
      </c>
    </row>
    <row r="13" spans="1:9" ht="15.75" x14ac:dyDescent="0.25">
      <c r="A13" s="44" t="s">
        <v>70</v>
      </c>
      <c r="B13" s="42">
        <v>8</v>
      </c>
      <c r="C13" s="42">
        <v>1</v>
      </c>
      <c r="D13" s="42">
        <f>B13*C13</f>
        <v>8</v>
      </c>
      <c r="E13" s="42">
        <v>0</v>
      </c>
      <c r="F13" s="42">
        <f>D13*E13</f>
        <v>0</v>
      </c>
      <c r="G13" s="42">
        <f>F13*0.05</f>
        <v>0</v>
      </c>
      <c r="H13" s="42">
        <f>F13*0.1</f>
        <v>0</v>
      </c>
      <c r="I13" s="49">
        <f>F13*F$2+G13*G$2+H13*H$2</f>
        <v>0</v>
      </c>
    </row>
    <row r="14" spans="1:9" ht="15.75" x14ac:dyDescent="0.25">
      <c r="A14" s="44" t="s">
        <v>71</v>
      </c>
      <c r="B14" s="42">
        <v>4</v>
      </c>
      <c r="C14" s="42">
        <v>1</v>
      </c>
      <c r="D14" s="42">
        <f>B14*C14</f>
        <v>4</v>
      </c>
      <c r="E14" s="73">
        <f>Industry!E22</f>
        <v>9</v>
      </c>
      <c r="F14" s="42">
        <f>D14*E14</f>
        <v>36</v>
      </c>
      <c r="G14" s="42">
        <f>F14*0.05</f>
        <v>1.8</v>
      </c>
      <c r="H14" s="42">
        <f>F14*0.1</f>
        <v>3.6</v>
      </c>
      <c r="I14" s="47">
        <f>F14*F$2+G14*G$2+H14*H$2</f>
        <v>1968.2460000000001</v>
      </c>
    </row>
    <row r="15" spans="1:9" ht="15.75" x14ac:dyDescent="0.25">
      <c r="A15" s="50" t="s">
        <v>72</v>
      </c>
      <c r="B15" s="42"/>
      <c r="C15" s="42"/>
      <c r="D15" s="42"/>
      <c r="E15" s="42"/>
      <c r="F15" s="66">
        <f>(ROUND(SUM(F4:H14),-1))</f>
        <v>1850</v>
      </c>
      <c r="G15" s="67"/>
      <c r="H15" s="68"/>
      <c r="I15" s="49">
        <f>(ROUND(SUM(I4:I14),-2))</f>
        <v>87900</v>
      </c>
    </row>
    <row r="16" spans="1:9" x14ac:dyDescent="0.25">
      <c r="A16" s="32"/>
      <c r="B16" s="32"/>
      <c r="C16" s="32"/>
      <c r="D16" s="32"/>
      <c r="E16" s="32"/>
      <c r="F16" s="32"/>
      <c r="G16" s="32"/>
      <c r="H16" s="32"/>
      <c r="I16" s="32"/>
    </row>
    <row r="17" spans="1:9" x14ac:dyDescent="0.25">
      <c r="A17" s="51" t="s">
        <v>33</v>
      </c>
      <c r="B17" s="32"/>
      <c r="C17" s="32"/>
      <c r="D17" s="32"/>
      <c r="E17" s="32"/>
      <c r="F17" s="32"/>
      <c r="G17" s="32"/>
      <c r="H17" s="32"/>
      <c r="I17" s="32"/>
    </row>
    <row r="18" spans="1:9" ht="44.25" customHeight="1" x14ac:dyDescent="0.25">
      <c r="A18" s="69" t="s">
        <v>37</v>
      </c>
      <c r="B18" s="69"/>
      <c r="C18" s="69"/>
      <c r="D18" s="69"/>
      <c r="E18" s="69"/>
      <c r="F18" s="69"/>
      <c r="G18" s="69"/>
      <c r="H18" s="69"/>
      <c r="I18" s="69"/>
    </row>
    <row r="19" spans="1:9" s="34" customFormat="1" ht="45.6" customHeight="1" x14ac:dyDescent="0.25">
      <c r="A19" s="56" t="s">
        <v>84</v>
      </c>
      <c r="B19" s="56"/>
      <c r="C19" s="56"/>
      <c r="D19" s="56"/>
      <c r="E19" s="56"/>
      <c r="F19" s="56"/>
      <c r="G19" s="56"/>
      <c r="H19" s="56"/>
      <c r="I19" s="56"/>
    </row>
    <row r="20" spans="1:9" ht="43.5" customHeight="1" x14ac:dyDescent="0.25">
      <c r="A20" s="56" t="s">
        <v>85</v>
      </c>
      <c r="B20" s="56"/>
      <c r="C20" s="56"/>
      <c r="D20" s="56"/>
      <c r="E20" s="56"/>
      <c r="F20" s="56"/>
      <c r="G20" s="56"/>
      <c r="H20" s="56"/>
      <c r="I20" s="56"/>
    </row>
    <row r="21" spans="1:9" ht="22.5" customHeight="1" x14ac:dyDescent="0.25">
      <c r="A21" s="56" t="s">
        <v>79</v>
      </c>
      <c r="B21" s="56"/>
      <c r="C21" s="56"/>
      <c r="D21" s="56"/>
      <c r="E21" s="56"/>
      <c r="F21" s="56"/>
      <c r="G21" s="56"/>
      <c r="H21" s="56"/>
      <c r="I21" s="56"/>
    </row>
    <row r="22" spans="1:9" ht="18.75" x14ac:dyDescent="0.25">
      <c r="A22" s="37" t="s">
        <v>73</v>
      </c>
      <c r="B22" s="32"/>
      <c r="C22" s="32"/>
      <c r="D22" s="32"/>
      <c r="E22" s="32"/>
      <c r="F22" s="32"/>
      <c r="G22" s="32"/>
      <c r="H22" s="32"/>
      <c r="I22" s="32"/>
    </row>
    <row r="23" spans="1:9" ht="15.75" x14ac:dyDescent="0.25">
      <c r="A23" s="52" t="s">
        <v>74</v>
      </c>
      <c r="B23" s="32"/>
      <c r="C23" s="32"/>
      <c r="D23" s="32"/>
      <c r="E23" s="32"/>
      <c r="F23" s="32"/>
      <c r="G23" s="32"/>
      <c r="H23" s="32"/>
      <c r="I23" s="32"/>
    </row>
    <row r="24" spans="1:9" ht="18.75" x14ac:dyDescent="0.25">
      <c r="A24" s="37" t="s">
        <v>75</v>
      </c>
      <c r="B24" s="32"/>
      <c r="C24" s="32"/>
      <c r="D24" s="32"/>
      <c r="E24" s="32"/>
      <c r="F24" s="32"/>
      <c r="G24" s="32"/>
      <c r="H24" s="32"/>
      <c r="I24" s="32"/>
    </row>
    <row r="25" spans="1:9" ht="18.75" x14ac:dyDescent="0.25">
      <c r="A25" s="37" t="s">
        <v>86</v>
      </c>
      <c r="B25" s="32"/>
      <c r="C25" s="32"/>
      <c r="D25" s="32"/>
      <c r="E25" s="33"/>
      <c r="F25" s="32"/>
      <c r="G25" s="32"/>
      <c r="H25" s="32"/>
      <c r="I25" s="32"/>
    </row>
    <row r="26" spans="1:9" ht="15.75" x14ac:dyDescent="0.25">
      <c r="A26" s="53" t="s">
        <v>76</v>
      </c>
      <c r="B26" s="32"/>
      <c r="C26" s="32"/>
      <c r="D26" s="32"/>
      <c r="E26" s="32"/>
      <c r="F26" s="32"/>
      <c r="G26" s="32"/>
      <c r="H26" s="32"/>
      <c r="I26" s="32"/>
    </row>
  </sheetData>
  <mergeCells count="5">
    <mergeCell ref="F15:H15"/>
    <mergeCell ref="A18:I18"/>
    <mergeCell ref="A21:I21"/>
    <mergeCell ref="A19:I19"/>
    <mergeCell ref="A20:I20"/>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Industry</vt:lpstr>
      <vt:lpstr>Agency</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wschrock</cp:lastModifiedBy>
  <dcterms:created xsi:type="dcterms:W3CDTF">2014-04-14T12:34:16Z</dcterms:created>
  <dcterms:modified xsi:type="dcterms:W3CDTF">2020-01-06T18:45:25Z</dcterms:modified>
</cp:coreProperties>
</file>