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I:\Agencies\0563 RMA\"/>
    </mc:Choice>
  </mc:AlternateContent>
  <xr:revisionPtr revIDLastSave="0" documentId="8_{0C10D874-4633-4F0A-992E-92C09E08C914}" xr6:coauthVersionLast="44" xr6:coauthVersionMax="44" xr10:uidLastSave="{00000000-0000-0000-0000-000000000000}"/>
  <bookViews>
    <workbookView xWindow="1515" yWindow="1515" windowWidth="21600" windowHeight="11325" xr2:uid="{00000000-000D-0000-FFFF-FFFF00000000}"/>
  </bookViews>
  <sheets>
    <sheet name="Burden Grid" sheetId="1" r:id="rId1"/>
    <sheet name="Breakdown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9" i="3" l="1"/>
  <c r="F11" i="1" l="1"/>
  <c r="D11" i="1"/>
  <c r="F5" i="3"/>
  <c r="H22" i="3" s="1"/>
  <c r="C11" i="1" l="1"/>
  <c r="K9" i="3" l="1"/>
  <c r="E9" i="3"/>
  <c r="D9" i="3"/>
  <c r="F14" i="3" l="1"/>
  <c r="H8" i="3"/>
  <c r="H2" i="3"/>
  <c r="H5" i="3" s="1"/>
  <c r="F4" i="3"/>
  <c r="F3" i="3"/>
  <c r="G21" i="3"/>
  <c r="D9" i="1" l="1"/>
  <c r="D8" i="1"/>
  <c r="F8" i="1" s="1"/>
  <c r="D7" i="1"/>
  <c r="C9" i="3" l="1"/>
  <c r="C8" i="3"/>
  <c r="H4" i="3" l="1"/>
  <c r="H3" i="3"/>
  <c r="D8" i="3" l="1"/>
  <c r="E8" i="3" s="1"/>
  <c r="E14" i="3"/>
  <c r="D14" i="3"/>
  <c r="F13" i="3"/>
  <c r="F12" i="3"/>
  <c r="C14" i="3"/>
  <c r="G22" i="3" l="1"/>
  <c r="F9" i="1"/>
  <c r="H17" i="3" l="1"/>
  <c r="H18" i="3" l="1"/>
  <c r="K17" i="3"/>
  <c r="F7" i="1"/>
  <c r="H20" i="3" l="1"/>
  <c r="H21" i="3" s="1"/>
  <c r="H23" i="3" s="1"/>
</calcChain>
</file>

<file path=xl/sharedStrings.xml><?xml version="1.0" encoding="utf-8"?>
<sst xmlns="http://schemas.openxmlformats.org/spreadsheetml/2006/main" count="55" uniqueCount="45">
  <si>
    <t>1. Task</t>
  </si>
  <si>
    <t>2. Estimated Number of Respondents</t>
  </si>
  <si>
    <t>3. Estimated Number of Responses per Respondent</t>
  </si>
  <si>
    <t>5. Estimated Average Time to Respond</t>
  </si>
  <si>
    <t>N/A</t>
  </si>
  <si>
    <t>Exhibit 1</t>
  </si>
  <si>
    <t>TOTAL</t>
  </si>
  <si>
    <t>4. Estimated Total Annual Responses    (2 x 3)</t>
  </si>
  <si>
    <t xml:space="preserve">Reporting Information </t>
  </si>
  <si>
    <t xml:space="preserve">Travel time </t>
  </si>
  <si>
    <t>15 minutes (.2500)</t>
  </si>
  <si>
    <t xml:space="preserve">BURDEN HOURS FOR APPROVED INSURANCE PROVIDERS TO PROVIDE REQUIRED INFORMATION </t>
  </si>
  <si>
    <t>Cross Servicing Letters</t>
  </si>
  <si>
    <t>Administrator Reinstatement Requests</t>
  </si>
  <si>
    <t>Average</t>
  </si>
  <si>
    <t>Annual Salary</t>
  </si>
  <si>
    <t>Other costs to send letters (paper, etc)</t>
  </si>
  <si>
    <t>Total cost to send Letters</t>
  </si>
  <si>
    <t>Total</t>
  </si>
  <si>
    <t>Late Payment of Debt AIP Reinstatement</t>
  </si>
  <si>
    <t>Late Payment of Debt Administrator Reinstatement</t>
  </si>
  <si>
    <t>20 minutes (.3333)</t>
  </si>
  <si>
    <t>AIP Time Burden</t>
  </si>
  <si>
    <t>Letter Types</t>
  </si>
  <si>
    <t># of Hours based on 15 min avg time</t>
  </si>
  <si>
    <t>Burden</t>
  </si>
  <si>
    <t>AIP/RMA</t>
  </si>
  <si>
    <t>RMA</t>
  </si>
  <si>
    <t>AIP</t>
  </si>
  <si>
    <t>Other Collection Points</t>
  </si>
  <si>
    <t># of Hours</t>
  </si>
  <si>
    <t>Avg Hours</t>
  </si>
  <si>
    <t>1st Class Postage</t>
  </si>
  <si>
    <t>Cost to Mail Letters</t>
  </si>
  <si>
    <t>Burdens</t>
  </si>
  <si>
    <t>AIP Wage Burden</t>
  </si>
  <si>
    <t>RMA Time Burden</t>
  </si>
  <si>
    <t>RMA Wage Burden</t>
  </si>
  <si>
    <t>Total RMA Cost Burden</t>
  </si>
  <si>
    <t>Other Letters(A&amp;L, Refunds, Treasury Disputes, etc)</t>
  </si>
  <si>
    <t>Ineligiblity Letters/CAT Demand Letters</t>
  </si>
  <si>
    <t>GS 13 Step 4</t>
  </si>
  <si>
    <t>120 minutes (2.0)</t>
  </si>
  <si>
    <t>6. Estimated Total Burden Hours (4 x 5)</t>
  </si>
  <si>
    <t>19 minutes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</si>
</sst>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  <numFmt numFmtId="165" formatCode="_(* #,##0_);_(* \(#,##0\);_(* &quot;-&quot;??_);_(@_)"/>
    <numFmt numFmtId="166" formatCode="_(&quot;$&quot;* #,##0_);_(&quot;$&quot;* \(#,##0\);_(&quot;$&quot;* &quot;-&quot;??_);_(@_)"/>
    <numFmt numFmtId="167" formatCode="#,##0.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3F3F3F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2F2F2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auto="1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6" fillId="4" borderId="9" applyNumberFormat="0" applyAlignment="0" applyProtection="0"/>
  </cellStyleXfs>
  <cellXfs count="66">
    <xf numFmtId="0" fontId="0" fillId="0" borderId="0" xfId="0"/>
    <xf numFmtId="0" fontId="0" fillId="0" borderId="0" xfId="0" applyAlignment="1">
      <alignment horizontal="right"/>
    </xf>
    <xf numFmtId="0" fontId="3" fillId="0" borderId="0" xfId="0" applyFont="1"/>
    <xf numFmtId="0" fontId="0" fillId="0" borderId="0" xfId="0" applyNumberFormat="1" applyAlignment="1">
      <alignment horizontal="left" wrapText="1"/>
    </xf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3" fillId="0" borderId="2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0" fontId="1" fillId="0" borderId="1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1" fillId="0" borderId="4" xfId="0" applyNumberFormat="1" applyFont="1" applyBorder="1" applyAlignment="1">
      <alignment horizontal="left" wrapText="1"/>
    </xf>
    <xf numFmtId="0" fontId="1" fillId="0" borderId="4" xfId="0" applyFont="1" applyBorder="1" applyAlignment="1">
      <alignment wrapText="1"/>
    </xf>
    <xf numFmtId="0" fontId="2" fillId="0" borderId="5" xfId="0" applyFont="1" applyBorder="1" applyAlignment="1">
      <alignment wrapText="1"/>
    </xf>
    <xf numFmtId="0" fontId="3" fillId="0" borderId="0" xfId="0" applyFont="1" applyBorder="1"/>
    <xf numFmtId="0" fontId="3" fillId="0" borderId="6" xfId="0" applyFont="1" applyBorder="1" applyAlignment="1">
      <alignment wrapText="1"/>
    </xf>
    <xf numFmtId="43" fontId="0" fillId="0" borderId="0" xfId="1" applyFont="1"/>
    <xf numFmtId="165" fontId="0" fillId="0" borderId="0" xfId="1" applyNumberFormat="1" applyFont="1"/>
    <xf numFmtId="44" fontId="0" fillId="0" borderId="0" xfId="2" applyFont="1"/>
    <xf numFmtId="165" fontId="0" fillId="0" borderId="0" xfId="0" applyNumberFormat="1"/>
    <xf numFmtId="44" fontId="0" fillId="0" borderId="0" xfId="0" applyNumberFormat="1"/>
    <xf numFmtId="0" fontId="1" fillId="3" borderId="7" xfId="0" applyFont="1" applyFill="1" applyBorder="1"/>
    <xf numFmtId="0" fontId="1" fillId="3" borderId="7" xfId="0" applyFont="1" applyFill="1" applyBorder="1" applyAlignment="1">
      <alignment horizontal="center"/>
    </xf>
    <xf numFmtId="0" fontId="0" fillId="0" borderId="8" xfId="0" applyBorder="1"/>
    <xf numFmtId="165" fontId="0" fillId="0" borderId="8" xfId="1" applyNumberFormat="1" applyFont="1" applyBorder="1"/>
    <xf numFmtId="165" fontId="0" fillId="0" borderId="8" xfId="0" applyNumberFormat="1" applyBorder="1"/>
    <xf numFmtId="0" fontId="1" fillId="0" borderId="8" xfId="0" applyFont="1" applyBorder="1"/>
    <xf numFmtId="0" fontId="1" fillId="3" borderId="7" xfId="0" applyFont="1" applyFill="1" applyBorder="1" applyAlignment="1">
      <alignment horizontal="center" wrapText="1"/>
    </xf>
    <xf numFmtId="0" fontId="1" fillId="0" borderId="0" xfId="0" applyFont="1" applyBorder="1"/>
    <xf numFmtId="165" fontId="0" fillId="0" borderId="0" xfId="1" applyNumberFormat="1" applyFont="1" applyBorder="1"/>
    <xf numFmtId="0" fontId="0" fillId="0" borderId="0" xfId="0" applyBorder="1"/>
    <xf numFmtId="165" fontId="0" fillId="0" borderId="0" xfId="0" applyNumberFormat="1" applyBorder="1"/>
    <xf numFmtId="43" fontId="0" fillId="0" borderId="8" xfId="1" applyFont="1" applyBorder="1"/>
    <xf numFmtId="166" fontId="0" fillId="0" borderId="0" xfId="2" applyNumberFormat="1" applyFont="1"/>
    <xf numFmtId="166" fontId="0" fillId="0" borderId="8" xfId="2" applyNumberFormat="1" applyFont="1" applyBorder="1"/>
    <xf numFmtId="165" fontId="0" fillId="0" borderId="0" xfId="1" applyNumberFormat="1" applyFont="1" applyFill="1"/>
    <xf numFmtId="0" fontId="0" fillId="0" borderId="0" xfId="0" applyFill="1"/>
    <xf numFmtId="166" fontId="0" fillId="0" borderId="0" xfId="2" applyNumberFormat="1" applyFont="1" applyFill="1"/>
    <xf numFmtId="44" fontId="0" fillId="0" borderId="0" xfId="2" applyFont="1" applyFill="1"/>
    <xf numFmtId="165" fontId="0" fillId="0" borderId="0" xfId="0" applyNumberFormat="1" applyFill="1"/>
    <xf numFmtId="43" fontId="0" fillId="0" borderId="0" xfId="1" applyFont="1" applyFill="1"/>
    <xf numFmtId="43" fontId="0" fillId="0" borderId="8" xfId="1" applyNumberFormat="1" applyFont="1" applyFill="1" applyBorder="1"/>
    <xf numFmtId="44" fontId="0" fillId="0" borderId="8" xfId="2" applyFont="1" applyFill="1" applyBorder="1"/>
    <xf numFmtId="3" fontId="0" fillId="0" borderId="0" xfId="0" applyNumberFormat="1" applyAlignment="1">
      <alignment wrapText="1"/>
    </xf>
    <xf numFmtId="3" fontId="0" fillId="0" borderId="0" xfId="0" applyNumberFormat="1"/>
    <xf numFmtId="0" fontId="6" fillId="4" borderId="9" xfId="3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3" fontId="0" fillId="0" borderId="2" xfId="0" applyNumberFormat="1" applyBorder="1" applyAlignment="1">
      <alignment horizontal="center" wrapText="1"/>
    </xf>
    <xf numFmtId="0" fontId="0" fillId="0" borderId="2" xfId="0" applyNumberFormat="1" applyBorder="1" applyAlignment="1">
      <alignment horizontal="center" wrapText="1"/>
    </xf>
    <xf numFmtId="3" fontId="0" fillId="0" borderId="6" xfId="0" applyNumberFormat="1" applyBorder="1" applyAlignment="1">
      <alignment horizontal="center" wrapText="1"/>
    </xf>
    <xf numFmtId="0" fontId="0" fillId="0" borderId="6" xfId="0" applyNumberFormat="1" applyBorder="1" applyAlignment="1">
      <alignment horizontal="center" wrapText="1"/>
    </xf>
    <xf numFmtId="3" fontId="0" fillId="0" borderId="1" xfId="0" applyNumberFormat="1" applyBorder="1" applyAlignment="1">
      <alignment horizontal="center" wrapText="1"/>
    </xf>
    <xf numFmtId="0" fontId="0" fillId="0" borderId="1" xfId="0" applyNumberFormat="1" applyBorder="1" applyAlignment="1">
      <alignment horizontal="center" wrapText="1"/>
    </xf>
    <xf numFmtId="3" fontId="6" fillId="4" borderId="9" xfId="3" applyNumberFormat="1" applyAlignment="1">
      <alignment horizontal="center"/>
    </xf>
    <xf numFmtId="167" fontId="3" fillId="0" borderId="2" xfId="0" applyNumberFormat="1" applyFont="1" applyBorder="1" applyAlignment="1">
      <alignment horizontal="center" wrapText="1"/>
    </xf>
    <xf numFmtId="167" fontId="3" fillId="0" borderId="6" xfId="0" applyNumberFormat="1" applyFont="1" applyBorder="1" applyAlignment="1">
      <alignment horizontal="center" wrapText="1"/>
    </xf>
    <xf numFmtId="167" fontId="3" fillId="0" borderId="1" xfId="0" applyNumberFormat="1" applyFont="1" applyBorder="1" applyAlignment="1">
      <alignment horizontal="center" wrapText="1"/>
    </xf>
    <xf numFmtId="167" fontId="6" fillId="4" borderId="9" xfId="3" applyNumberFormat="1" applyAlignment="1">
      <alignment horizontal="center" wrapText="1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164" fontId="5" fillId="2" borderId="0" xfId="0" applyNumberFormat="1" applyFont="1" applyFill="1" applyAlignment="1">
      <alignment horizontal="center"/>
    </xf>
    <xf numFmtId="0" fontId="5" fillId="2" borderId="0" xfId="0" applyFont="1" applyFill="1" applyAlignment="1"/>
    <xf numFmtId="0" fontId="0" fillId="0" borderId="0" xfId="0" applyNumberFormat="1" applyAlignment="1">
      <alignment horizontal="left" wrapText="1"/>
    </xf>
    <xf numFmtId="0" fontId="0" fillId="0" borderId="0" xfId="0" applyAlignment="1"/>
  </cellXfs>
  <cellStyles count="4">
    <cellStyle name="Comma" xfId="1" builtinId="3"/>
    <cellStyle name="Currency" xfId="2" builtinId="4"/>
    <cellStyle name="Normal" xfId="0" builtinId="0"/>
    <cellStyle name="Output" xfId="3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4"/>
  <sheetViews>
    <sheetView tabSelected="1" workbookViewId="0">
      <selection activeCell="B3" sqref="B3:E3"/>
    </sheetView>
  </sheetViews>
  <sheetFormatPr defaultRowHeight="15" x14ac:dyDescent="0.25"/>
  <cols>
    <col min="1" max="1" width="31.85546875" style="4" customWidth="1"/>
    <col min="2" max="3" width="17" customWidth="1"/>
    <col min="4" max="4" width="19.5703125" customWidth="1"/>
    <col min="5" max="5" width="17.5703125" customWidth="1"/>
    <col min="6" max="6" width="19.7109375" style="4" customWidth="1"/>
    <col min="7" max="7" width="25.42578125" customWidth="1"/>
    <col min="8" max="8" width="27.5703125" customWidth="1"/>
  </cols>
  <sheetData>
    <row r="1" spans="1:7" x14ac:dyDescent="0.25">
      <c r="E1" s="1" t="s">
        <v>5</v>
      </c>
    </row>
    <row r="2" spans="1:7" ht="29.25" customHeight="1" x14ac:dyDescent="0.25">
      <c r="B2" s="59" t="s">
        <v>11</v>
      </c>
      <c r="C2" s="60"/>
      <c r="D2" s="60"/>
      <c r="E2" s="61"/>
    </row>
    <row r="3" spans="1:7" x14ac:dyDescent="0.25">
      <c r="B3" s="62">
        <v>44012</v>
      </c>
      <c r="C3" s="62"/>
      <c r="D3" s="62"/>
      <c r="E3" s="63"/>
    </row>
    <row r="4" spans="1:7" s="2" customFormat="1" x14ac:dyDescent="0.25">
      <c r="A4" s="64"/>
      <c r="B4" s="61"/>
      <c r="C4" s="61"/>
      <c r="D4" s="61"/>
      <c r="E4" s="61"/>
      <c r="F4" s="65"/>
    </row>
    <row r="5" spans="1:7" s="2" customFormat="1" ht="30.75" customHeight="1" thickBot="1" x14ac:dyDescent="0.3">
      <c r="A5" s="5"/>
      <c r="B5" s="3"/>
      <c r="C5" s="3"/>
      <c r="D5" s="3"/>
      <c r="E5" s="4"/>
      <c r="F5" s="5"/>
    </row>
    <row r="6" spans="1:7" s="2" customFormat="1" ht="61.5" thickTop="1" thickBot="1" x14ac:dyDescent="0.3">
      <c r="A6" s="10" t="s">
        <v>0</v>
      </c>
      <c r="B6" s="11" t="s">
        <v>1</v>
      </c>
      <c r="C6" s="11" t="s">
        <v>2</v>
      </c>
      <c r="D6" s="11" t="s">
        <v>7</v>
      </c>
      <c r="E6" s="12" t="s">
        <v>3</v>
      </c>
      <c r="F6" s="13" t="s">
        <v>43</v>
      </c>
      <c r="G6" s="14"/>
    </row>
    <row r="7" spans="1:7" s="2" customFormat="1" ht="83.25" customHeight="1" thickTop="1" x14ac:dyDescent="0.25">
      <c r="A7" s="6" t="s">
        <v>8</v>
      </c>
      <c r="B7" s="48">
        <v>14</v>
      </c>
      <c r="C7" s="49">
        <v>439</v>
      </c>
      <c r="D7" s="48">
        <f>B7*C7</f>
        <v>6146</v>
      </c>
      <c r="E7" s="46" t="s">
        <v>10</v>
      </c>
      <c r="F7" s="55">
        <f>D7*0.25</f>
        <v>1536.5</v>
      </c>
    </row>
    <row r="8" spans="1:7" s="2" customFormat="1" ht="83.25" customHeight="1" x14ac:dyDescent="0.25">
      <c r="A8" s="15" t="s">
        <v>20</v>
      </c>
      <c r="B8" s="50">
        <v>14</v>
      </c>
      <c r="C8" s="51">
        <v>15</v>
      </c>
      <c r="D8" s="50">
        <f>B8*C8</f>
        <v>210</v>
      </c>
      <c r="E8" s="47" t="s">
        <v>42</v>
      </c>
      <c r="F8" s="56">
        <f>D8*2</f>
        <v>420</v>
      </c>
    </row>
    <row r="9" spans="1:7" s="2" customFormat="1" ht="83.25" customHeight="1" x14ac:dyDescent="0.25">
      <c r="A9" s="15" t="s">
        <v>19</v>
      </c>
      <c r="B9" s="50">
        <v>14</v>
      </c>
      <c r="C9" s="51">
        <v>148</v>
      </c>
      <c r="D9" s="50">
        <f>B9*C9</f>
        <v>2072</v>
      </c>
      <c r="E9" s="47" t="s">
        <v>21</v>
      </c>
      <c r="F9" s="56">
        <f>D9*0.333333</f>
        <v>690.665976</v>
      </c>
    </row>
    <row r="10" spans="1:7" s="2" customFormat="1" ht="65.25" customHeight="1" x14ac:dyDescent="0.25">
      <c r="A10" s="7" t="s">
        <v>9</v>
      </c>
      <c r="B10" s="52" t="s">
        <v>4</v>
      </c>
      <c r="C10" s="53" t="s">
        <v>4</v>
      </c>
      <c r="D10" s="52" t="s">
        <v>4</v>
      </c>
      <c r="E10" s="8" t="s">
        <v>4</v>
      </c>
      <c r="F10" s="57">
        <v>0</v>
      </c>
    </row>
    <row r="11" spans="1:7" ht="21" customHeight="1" x14ac:dyDescent="0.25">
      <c r="A11" s="9" t="s">
        <v>6</v>
      </c>
      <c r="B11" s="45">
        <v>14</v>
      </c>
      <c r="C11" s="45">
        <f>SUM(C7:C9)</f>
        <v>602</v>
      </c>
      <c r="D11" s="54">
        <f>SUM(D7:D9)</f>
        <v>8428</v>
      </c>
      <c r="E11" s="45" t="s">
        <v>44</v>
      </c>
      <c r="F11" s="58">
        <f>SUM(F7:F10)</f>
        <v>2647.1659760000002</v>
      </c>
    </row>
    <row r="13" spans="1:7" x14ac:dyDescent="0.25">
      <c r="D13" s="44"/>
      <c r="G13" s="17"/>
    </row>
    <row r="14" spans="1:7" x14ac:dyDescent="0.25">
      <c r="F14" s="43"/>
    </row>
  </sheetData>
  <mergeCells count="3">
    <mergeCell ref="B2:E2"/>
    <mergeCell ref="B3:E3"/>
    <mergeCell ref="A4:F4"/>
  </mergeCells>
  <pageMargins left="0.2" right="0.2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2"/>
  <sheetViews>
    <sheetView zoomScale="120" zoomScaleNormal="120" workbookViewId="0">
      <selection activeCell="E6" sqref="E6"/>
    </sheetView>
  </sheetViews>
  <sheetFormatPr defaultRowHeight="15" x14ac:dyDescent="0.25"/>
  <cols>
    <col min="2" max="2" width="38" bestFit="1" customWidth="1"/>
    <col min="3" max="8" width="15.5703125" customWidth="1"/>
    <col min="9" max="9" width="11.5703125" bestFit="1" customWidth="1"/>
    <col min="11" max="12" width="11.5703125" bestFit="1" customWidth="1"/>
  </cols>
  <sheetData>
    <row r="1" spans="1:12" ht="45" x14ac:dyDescent="0.25">
      <c r="A1" s="21" t="s">
        <v>25</v>
      </c>
      <c r="B1" s="21" t="s">
        <v>23</v>
      </c>
      <c r="C1" s="22">
        <v>2017</v>
      </c>
      <c r="D1" s="22">
        <v>2018</v>
      </c>
      <c r="E1" s="27">
        <v>2019</v>
      </c>
      <c r="F1" s="22" t="s">
        <v>14</v>
      </c>
      <c r="G1" s="22" t="s">
        <v>31</v>
      </c>
      <c r="H1" s="27" t="s">
        <v>24</v>
      </c>
    </row>
    <row r="2" spans="1:12" x14ac:dyDescent="0.25">
      <c r="A2" t="s">
        <v>26</v>
      </c>
      <c r="B2" t="s">
        <v>40</v>
      </c>
      <c r="C2" s="35">
        <v>6915</v>
      </c>
      <c r="D2" s="35">
        <v>5602</v>
      </c>
      <c r="E2" s="35">
        <v>5907</v>
      </c>
      <c r="F2" s="39">
        <v>6146</v>
      </c>
      <c r="G2" s="16">
        <v>0.25</v>
      </c>
      <c r="H2" s="17">
        <f>F2*G2</f>
        <v>1536.5</v>
      </c>
      <c r="J2" s="18"/>
      <c r="K2" s="19"/>
      <c r="L2" s="18"/>
    </row>
    <row r="3" spans="1:12" x14ac:dyDescent="0.25">
      <c r="A3" t="s">
        <v>27</v>
      </c>
      <c r="B3" t="s">
        <v>12</v>
      </c>
      <c r="C3" s="35">
        <v>111</v>
      </c>
      <c r="D3" s="35">
        <v>160</v>
      </c>
      <c r="E3" s="35">
        <v>82</v>
      </c>
      <c r="F3" s="39">
        <f>AVERAGE(C3:E3)</f>
        <v>117.66666666666667</v>
      </c>
      <c r="G3" s="16">
        <v>0.25</v>
      </c>
      <c r="H3" s="17">
        <f>F3*G3</f>
        <v>29.416666666666668</v>
      </c>
    </row>
    <row r="4" spans="1:12" x14ac:dyDescent="0.25">
      <c r="A4" t="s">
        <v>27</v>
      </c>
      <c r="B4" t="s">
        <v>39</v>
      </c>
      <c r="C4" s="35">
        <v>72</v>
      </c>
      <c r="D4" s="35">
        <v>43</v>
      </c>
      <c r="E4" s="35">
        <v>55</v>
      </c>
      <c r="F4" s="39">
        <f>AVERAGE(C4:E4)</f>
        <v>56.666666666666664</v>
      </c>
      <c r="G4" s="16">
        <v>1</v>
      </c>
      <c r="H4" s="17">
        <f>F4*G4</f>
        <v>56.666666666666664</v>
      </c>
    </row>
    <row r="5" spans="1:12" x14ac:dyDescent="0.25">
      <c r="A5" s="26" t="s">
        <v>18</v>
      </c>
      <c r="B5" s="26"/>
      <c r="C5" s="24"/>
      <c r="D5" s="24"/>
      <c r="E5" s="24"/>
      <c r="F5" s="25">
        <f>SUM(F2:F4)</f>
        <v>6320.3333333333339</v>
      </c>
      <c r="G5" s="23"/>
      <c r="H5" s="25">
        <f>SUM(H2:H4)</f>
        <v>1622.5833333333335</v>
      </c>
    </row>
    <row r="6" spans="1:12" x14ac:dyDescent="0.25">
      <c r="B6" s="28"/>
      <c r="C6" s="29"/>
      <c r="D6" s="29"/>
      <c r="E6" s="29"/>
      <c r="F6" s="30"/>
      <c r="G6" s="30"/>
      <c r="H6" s="31"/>
    </row>
    <row r="7" spans="1:12" x14ac:dyDescent="0.25">
      <c r="A7" s="21" t="s">
        <v>25</v>
      </c>
      <c r="B7" s="21" t="s">
        <v>29</v>
      </c>
      <c r="C7" s="22"/>
      <c r="D7" s="22"/>
      <c r="E7" s="22"/>
      <c r="F7" s="22" t="s">
        <v>14</v>
      </c>
      <c r="G7" s="22" t="s">
        <v>31</v>
      </c>
      <c r="H7" s="27" t="s">
        <v>30</v>
      </c>
    </row>
    <row r="8" spans="1:12" x14ac:dyDescent="0.25">
      <c r="A8" t="s">
        <v>28</v>
      </c>
      <c r="B8" t="s">
        <v>19</v>
      </c>
      <c r="C8" s="35">
        <f>2127+297-909</f>
        <v>1515</v>
      </c>
      <c r="D8" s="35">
        <f>3146+435-C8</f>
        <v>2066</v>
      </c>
      <c r="E8" s="35">
        <f>4091+610+13-D8</f>
        <v>2648</v>
      </c>
      <c r="F8" s="39">
        <v>2072</v>
      </c>
      <c r="G8" s="16">
        <v>0.33329999999999999</v>
      </c>
      <c r="H8" s="17">
        <f>F8*0.333333</f>
        <v>690.665976</v>
      </c>
    </row>
    <row r="9" spans="1:12" x14ac:dyDescent="0.25">
      <c r="A9" t="s">
        <v>26</v>
      </c>
      <c r="B9" t="s">
        <v>13</v>
      </c>
      <c r="C9" s="36">
        <f>156-50</f>
        <v>106</v>
      </c>
      <c r="D9" s="36">
        <f>286-C9</f>
        <v>180</v>
      </c>
      <c r="E9" s="36">
        <f>502-D9</f>
        <v>322</v>
      </c>
      <c r="F9" s="39">
        <v>210</v>
      </c>
      <c r="G9" s="16">
        <v>2</v>
      </c>
      <c r="H9" s="17">
        <f>F9*2</f>
        <v>420</v>
      </c>
      <c r="K9">
        <f>120-15</f>
        <v>105</v>
      </c>
    </row>
    <row r="11" spans="1:12" x14ac:dyDescent="0.25">
      <c r="A11" s="21"/>
      <c r="B11" s="21" t="s">
        <v>33</v>
      </c>
      <c r="C11" s="21"/>
      <c r="D11" s="21"/>
      <c r="E11" s="21"/>
      <c r="F11" s="21"/>
      <c r="G11" s="21"/>
      <c r="H11" s="21"/>
    </row>
    <row r="12" spans="1:12" x14ac:dyDescent="0.25">
      <c r="B12" t="s">
        <v>32</v>
      </c>
      <c r="C12" s="40">
        <v>0.49</v>
      </c>
      <c r="D12" s="40">
        <v>0.5</v>
      </c>
      <c r="E12" s="40">
        <v>0.55000000000000004</v>
      </c>
      <c r="F12" s="40">
        <f>AVERAGE(C12:E12)</f>
        <v>0.51333333333333331</v>
      </c>
    </row>
    <row r="13" spans="1:12" ht="16.5" customHeight="1" x14ac:dyDescent="0.25">
      <c r="B13" t="s">
        <v>16</v>
      </c>
      <c r="C13" s="40">
        <v>0.05</v>
      </c>
      <c r="D13" s="40">
        <v>0.05</v>
      </c>
      <c r="E13" s="40">
        <v>0.05</v>
      </c>
      <c r="F13" s="40">
        <f>AVERAGE(C13:E13)</f>
        <v>5.000000000000001E-2</v>
      </c>
    </row>
    <row r="14" spans="1:12" ht="16.5" customHeight="1" x14ac:dyDescent="0.25">
      <c r="A14" s="23"/>
      <c r="B14" s="23" t="s">
        <v>17</v>
      </c>
      <c r="C14" s="32">
        <f>C12+C13</f>
        <v>0.54</v>
      </c>
      <c r="D14" s="32">
        <f t="shared" ref="D14:E14" si="0">D12+D13</f>
        <v>0.55000000000000004</v>
      </c>
      <c r="E14" s="32">
        <f t="shared" si="0"/>
        <v>0.60000000000000009</v>
      </c>
      <c r="F14" s="41">
        <f>AVERAGE(C14:E14)</f>
        <v>0.56333333333333335</v>
      </c>
      <c r="G14" s="32"/>
      <c r="H14" s="23"/>
      <c r="I14" s="18"/>
    </row>
    <row r="16" spans="1:12" x14ac:dyDescent="0.25">
      <c r="A16" s="21"/>
      <c r="B16" s="21" t="s">
        <v>34</v>
      </c>
      <c r="C16" s="21"/>
      <c r="D16" s="21"/>
      <c r="E16" s="21"/>
      <c r="F16" s="21"/>
      <c r="G16" s="21"/>
      <c r="H16" s="21"/>
    </row>
    <row r="17" spans="1:11" x14ac:dyDescent="0.25">
      <c r="B17" t="s">
        <v>22</v>
      </c>
      <c r="H17" s="19">
        <f>H2+H8+H9</f>
        <v>2647.1659760000002</v>
      </c>
      <c r="J17">
        <v>1836</v>
      </c>
      <c r="K17" s="19">
        <f>H17-J17</f>
        <v>811.16597600000023</v>
      </c>
    </row>
    <row r="18" spans="1:11" x14ac:dyDescent="0.25">
      <c r="A18" s="23"/>
      <c r="B18" s="23" t="s">
        <v>35</v>
      </c>
      <c r="C18" s="23"/>
      <c r="D18" s="23"/>
      <c r="E18" s="23"/>
      <c r="F18" s="23"/>
      <c r="G18" s="42">
        <v>15.85</v>
      </c>
      <c r="H18" s="34">
        <f>H17*G18</f>
        <v>41957.580719600002</v>
      </c>
    </row>
    <row r="19" spans="1:11" x14ac:dyDescent="0.25">
      <c r="H19" s="19"/>
    </row>
    <row r="20" spans="1:11" x14ac:dyDescent="0.25">
      <c r="B20" t="s">
        <v>36</v>
      </c>
      <c r="F20" t="s">
        <v>15</v>
      </c>
      <c r="H20" s="19">
        <f>H5+H9</f>
        <v>2042.5833333333335</v>
      </c>
    </row>
    <row r="21" spans="1:11" x14ac:dyDescent="0.25">
      <c r="B21" t="s">
        <v>37</v>
      </c>
      <c r="E21" s="36" t="s">
        <v>41</v>
      </c>
      <c r="F21" s="37">
        <v>98358</v>
      </c>
      <c r="G21" s="18">
        <f>F21/2080</f>
        <v>47.287500000000001</v>
      </c>
      <c r="H21" s="33">
        <f>H20*G21</f>
        <v>96588.659375000003</v>
      </c>
    </row>
    <row r="22" spans="1:11" x14ac:dyDescent="0.25">
      <c r="B22" t="s">
        <v>33</v>
      </c>
      <c r="G22" s="38">
        <f>F14</f>
        <v>0.56333333333333335</v>
      </c>
      <c r="H22" s="33">
        <f>F5*G22</f>
        <v>3560.454444444445</v>
      </c>
    </row>
    <row r="23" spans="1:11" x14ac:dyDescent="0.25">
      <c r="A23" s="23"/>
      <c r="B23" s="23" t="s">
        <v>38</v>
      </c>
      <c r="C23" s="23"/>
      <c r="D23" s="23"/>
      <c r="E23" s="23"/>
      <c r="F23" s="23"/>
      <c r="G23" s="23"/>
      <c r="H23" s="34">
        <f>H21+H22</f>
        <v>100149.11381944445</v>
      </c>
    </row>
    <row r="24" spans="1:11" x14ac:dyDescent="0.25">
      <c r="H24" s="19"/>
    </row>
    <row r="25" spans="1:11" x14ac:dyDescent="0.25">
      <c r="F25" s="20"/>
      <c r="H25" s="19"/>
    </row>
    <row r="26" spans="1:11" x14ac:dyDescent="0.25">
      <c r="H26" s="19"/>
    </row>
    <row r="29" spans="1:11" x14ac:dyDescent="0.25">
      <c r="H29" s="19"/>
      <c r="I29" s="33"/>
    </row>
    <row r="32" spans="1:11" x14ac:dyDescent="0.25">
      <c r="I32" s="20"/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6CBB18936664241898AFA562DE33D51" ma:contentTypeVersion="6" ma:contentTypeDescription="Create a new document." ma:contentTypeScope="" ma:versionID="fd5145cf2df33b4d63dd08de51c1779e">
  <xsd:schema xmlns:xsd="http://www.w3.org/2001/XMLSchema" xmlns:xs="http://www.w3.org/2001/XMLSchema" xmlns:p="http://schemas.microsoft.com/office/2006/metadata/properties" xmlns:ns3="8a6c5866-9aee-4860-be59-b94cbe1de0dc" targetNamespace="http://schemas.microsoft.com/office/2006/metadata/properties" ma:root="true" ma:fieldsID="634e8ac55350df78dac99c17784f97c0" ns3:_="">
    <xsd:import namespace="8a6c5866-9aee-4860-be59-b94cbe1de0d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6c5866-9aee-4860-be59-b94cbe1de0d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3C528EC-B241-4966-89D2-B3C9EF3E7F01}">
  <ds:schemaRefs>
    <ds:schemaRef ds:uri="http://schemas.microsoft.com/office/2006/documentManagement/types"/>
    <ds:schemaRef ds:uri="http://schemas.microsoft.com/office/2006/metadata/properties"/>
    <ds:schemaRef ds:uri="http://purl.org/dc/terms/"/>
    <ds:schemaRef ds:uri="http://schemas.openxmlformats.org/package/2006/metadata/core-properties"/>
    <ds:schemaRef ds:uri="8a6c5866-9aee-4860-be59-b94cbe1de0dc"/>
    <ds:schemaRef ds:uri="http://purl.org/dc/dcmitype/"/>
    <ds:schemaRef ds:uri="http://schemas.microsoft.com/office/infopath/2007/PartnerControls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C64E434F-1AF8-423C-9BFA-98D3DBC3A94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a6c5866-9aee-4860-be59-b94cbe1de0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77C017E-E86C-4BED-AF09-A9B1B240AF0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Burden Grid</vt:lpstr>
      <vt:lpstr>Breakdown</vt:lpstr>
    </vt:vector>
  </TitlesOfParts>
  <Company>USDA / Risk Management Agency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USDA/Risk Management Agency</dc:creator>
  <cp:lastModifiedBy>Brown, Ruth - OCIO</cp:lastModifiedBy>
  <cp:lastPrinted>2013-10-31T18:07:04Z</cp:lastPrinted>
  <dcterms:created xsi:type="dcterms:W3CDTF">2011-09-16T20:06:04Z</dcterms:created>
  <dcterms:modified xsi:type="dcterms:W3CDTF">2020-06-30T14:19:05Z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0x010100F6CBB18936664241898AFA562DE33D51</vt:lpwstr>
  </property>
</Properties>
</file>