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MAMPD\AIR Branch\ICR\FY 2020 PROCESSED ICRs\2nd FRN\1078.12\"/>
    </mc:Choice>
  </mc:AlternateContent>
  <xr:revisionPtr revIDLastSave="0" documentId="13_ncr:1_{F5B5496D-91C7-476E-9E9A-2DBB828C5545}" xr6:coauthVersionLast="41" xr6:coauthVersionMax="45" xr10:uidLastSave="{00000000-0000-0000-0000-000000000000}"/>
  <bookViews>
    <workbookView xWindow="-120" yWindow="-120" windowWidth="19440" windowHeight="15000" activeTab="1" xr2:uid="{00000000-000D-0000-FFFF-FFFF00000000}"/>
  </bookViews>
  <sheets>
    <sheet name="Table 1" sheetId="1" r:id="rId1"/>
    <sheet name="Table 2" sheetId="2" r:id="rId2"/>
    <sheet name="Respondents and O&amp;M"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2" l="1"/>
  <c r="G33" i="1" l="1"/>
  <c r="G32" i="1"/>
  <c r="G21" i="1"/>
  <c r="E7" i="1"/>
  <c r="G7" i="1"/>
  <c r="H7" i="1"/>
  <c r="I7" i="1"/>
  <c r="E9" i="1"/>
  <c r="G9" i="1"/>
  <c r="H9" i="1"/>
  <c r="I9" i="1"/>
  <c r="E10" i="1"/>
  <c r="F10" i="1"/>
  <c r="G10" i="1"/>
  <c r="H10" i="1"/>
  <c r="I10" i="1"/>
  <c r="E14" i="1"/>
  <c r="G14" i="1"/>
  <c r="H14" i="1"/>
  <c r="I14" i="1"/>
  <c r="E15" i="1"/>
  <c r="G15" i="1"/>
  <c r="H15" i="1"/>
  <c r="I15" i="1"/>
  <c r="E16" i="1"/>
  <c r="G16" i="1"/>
  <c r="H16" i="1"/>
  <c r="I16" i="1"/>
  <c r="E17" i="1"/>
  <c r="G17" i="1"/>
  <c r="H17" i="1"/>
  <c r="I17" i="1"/>
  <c r="E18" i="1"/>
  <c r="G18" i="1"/>
  <c r="H18" i="1"/>
  <c r="I18" i="1"/>
  <c r="E19" i="1"/>
  <c r="G19" i="1"/>
  <c r="H19" i="1"/>
  <c r="I19" i="1"/>
  <c r="E20" i="1"/>
  <c r="G20" i="1"/>
  <c r="H20" i="1"/>
  <c r="I20" i="1"/>
  <c r="E28" i="1"/>
  <c r="G28" i="1"/>
  <c r="H28" i="1"/>
  <c r="I28" i="1"/>
  <c r="E5" i="2"/>
  <c r="G5" i="2"/>
  <c r="F7" i="2"/>
  <c r="E7" i="2"/>
  <c r="E10" i="2"/>
  <c r="E11" i="2"/>
  <c r="E12" i="2"/>
  <c r="E13" i="2"/>
  <c r="E14" i="2"/>
  <c r="E15" i="2"/>
  <c r="E16" i="2"/>
  <c r="E8" i="3"/>
  <c r="H8" i="3"/>
  <c r="H14" i="3"/>
  <c r="J34" i="1"/>
  <c r="F36" i="3"/>
  <c r="F37" i="3"/>
  <c r="F38" i="3"/>
  <c r="F39" i="3"/>
  <c r="F40" i="3"/>
  <c r="F41" i="3"/>
  <c r="F42" i="3"/>
  <c r="F43" i="3"/>
  <c r="H36" i="1"/>
  <c r="G21" i="3"/>
  <c r="D22" i="3"/>
  <c r="G22" i="3"/>
  <c r="D23" i="3"/>
  <c r="G23" i="3"/>
  <c r="G24" i="3"/>
  <c r="F24" i="3"/>
  <c r="E24" i="3"/>
  <c r="D24" i="3"/>
  <c r="C24" i="3"/>
  <c r="H9" i="3"/>
  <c r="E9" i="3"/>
  <c r="G7" i="2"/>
  <c r="H7" i="2"/>
  <c r="I7" i="2"/>
  <c r="J7" i="2"/>
  <c r="G10" i="2"/>
  <c r="H10" i="2"/>
  <c r="I10" i="2"/>
  <c r="J10" i="2"/>
  <c r="G11" i="2"/>
  <c r="H11" i="2"/>
  <c r="I11" i="2"/>
  <c r="J11" i="2"/>
  <c r="G12" i="2"/>
  <c r="H12" i="2"/>
  <c r="I12" i="2"/>
  <c r="J12" i="2"/>
  <c r="G13" i="2"/>
  <c r="H13" i="2"/>
  <c r="I13" i="2"/>
  <c r="J13" i="2"/>
  <c r="G14" i="2"/>
  <c r="H14" i="2"/>
  <c r="I14" i="2"/>
  <c r="J14" i="2"/>
  <c r="G15" i="2"/>
  <c r="H15" i="2"/>
  <c r="I15" i="2"/>
  <c r="J15" i="2"/>
  <c r="G16" i="2"/>
  <c r="H16" i="2"/>
  <c r="I16" i="2"/>
  <c r="J16" i="2"/>
  <c r="H5" i="2"/>
  <c r="I5" i="2"/>
  <c r="J5" i="2"/>
  <c r="J17" i="2"/>
  <c r="J28" i="1"/>
  <c r="J32" i="1"/>
  <c r="J7" i="1"/>
  <c r="J9" i="1"/>
  <c r="J10" i="1"/>
  <c r="J14" i="1"/>
  <c r="J15" i="1"/>
  <c r="J16" i="1"/>
  <c r="J17" i="1"/>
  <c r="J18" i="1"/>
  <c r="J19" i="1"/>
  <c r="J20" i="1"/>
  <c r="J21" i="1"/>
  <c r="J33" i="1"/>
  <c r="J35" i="1"/>
</calcChain>
</file>

<file path=xl/sharedStrings.xml><?xml version="1.0" encoding="utf-8"?>
<sst xmlns="http://schemas.openxmlformats.org/spreadsheetml/2006/main" count="153" uniqueCount="122">
  <si>
    <t>1. Applications</t>
  </si>
  <si>
    <t>N/A</t>
  </si>
  <si>
    <t>2. Survey and Studies</t>
  </si>
  <si>
    <t>3. Reporting requirements</t>
  </si>
  <si>
    <t xml:space="preserve">  </t>
  </si>
  <si>
    <t>B.  Required activities</t>
  </si>
  <si>
    <t>Initial emissions tests</t>
  </si>
  <si>
    <r>
      <t xml:space="preserve">Report performance test </t>
    </r>
    <r>
      <rPr>
        <vertAlign val="superscript"/>
        <sz val="10"/>
        <color theme="1"/>
        <rFont val="Times New Roman"/>
        <family val="1"/>
      </rPr>
      <t>c</t>
    </r>
  </si>
  <si>
    <t>C.  Create Information</t>
  </si>
  <si>
    <t>See 3B</t>
  </si>
  <si>
    <t xml:space="preserve">D.  Gather existing information </t>
  </si>
  <si>
    <t xml:space="preserve">E.  Write report  </t>
  </si>
  <si>
    <t>Notification of construction/‌reconstruction</t>
  </si>
  <si>
    <t>Notification of actual startup</t>
  </si>
  <si>
    <r>
      <t xml:space="preserve">Notification of physical or operational change which may increase the emission rate </t>
    </r>
    <r>
      <rPr>
        <vertAlign val="superscript"/>
        <sz val="10"/>
        <color theme="1"/>
        <rFont val="Times New Roman"/>
        <family val="1"/>
      </rPr>
      <t>d</t>
    </r>
  </si>
  <si>
    <r>
      <t xml:space="preserve">Notification of CMS demonstration </t>
    </r>
    <r>
      <rPr>
        <vertAlign val="superscript"/>
        <sz val="10"/>
        <color theme="1"/>
        <rFont val="Times New Roman"/>
        <family val="1"/>
      </rPr>
      <t>e</t>
    </r>
    <r>
      <rPr>
        <sz val="10"/>
        <color theme="1"/>
        <rFont val="Times New Roman"/>
        <family val="1"/>
      </rPr>
      <t xml:space="preserve"> </t>
    </r>
  </si>
  <si>
    <t>Notification of initial performance test</t>
  </si>
  <si>
    <t>Report of initial performance test</t>
  </si>
  <si>
    <r>
      <t>Semiannual report on excess emissions </t>
    </r>
    <r>
      <rPr>
        <vertAlign val="superscript"/>
        <sz val="10"/>
        <color theme="1"/>
        <rFont val="Times New Roman"/>
        <family val="1"/>
      </rPr>
      <t>f</t>
    </r>
  </si>
  <si>
    <t>Reporting Subtotal</t>
  </si>
  <si>
    <t>4.  Recordkeeping requirements</t>
  </si>
  <si>
    <t>See 3E</t>
  </si>
  <si>
    <t>B.  Plan activities</t>
  </si>
  <si>
    <t>C.  Implement activities</t>
  </si>
  <si>
    <t xml:space="preserve">D.  Develop record system </t>
  </si>
  <si>
    <t>E.  Time to enter information</t>
  </si>
  <si>
    <r>
      <t xml:space="preserve">Record operating parameters </t>
    </r>
    <r>
      <rPr>
        <vertAlign val="superscript"/>
        <sz val="10"/>
        <color theme="1"/>
        <rFont val="Times New Roman"/>
        <family val="1"/>
      </rPr>
      <t>g</t>
    </r>
  </si>
  <si>
    <t>F.  Time to transmit or disclose information</t>
  </si>
  <si>
    <t>G.  Train personnel</t>
  </si>
  <si>
    <t>H.  Audits</t>
  </si>
  <si>
    <t>Recordkeeping Subtotal</t>
  </si>
  <si>
    <t>Activity</t>
  </si>
  <si>
    <t>Initial performance tests</t>
  </si>
  <si>
    <t>New or modified facility</t>
  </si>
  <si>
    <t>Repeat performance test</t>
  </si>
  <si>
    <r>
      <t xml:space="preserve">New or modified facility </t>
    </r>
    <r>
      <rPr>
        <vertAlign val="superscript"/>
        <sz val="10"/>
        <color theme="1"/>
        <rFont val="Times New Roman"/>
        <family val="1"/>
      </rPr>
      <t>c</t>
    </r>
  </si>
  <si>
    <t>Report Review</t>
  </si>
  <si>
    <t>Notification of construction/reconstruction</t>
  </si>
  <si>
    <r>
      <t xml:space="preserve">Notification of CEMS demonstration </t>
    </r>
    <r>
      <rPr>
        <vertAlign val="superscript"/>
        <sz val="10"/>
        <color theme="1"/>
        <rFont val="Times New Roman"/>
        <family val="1"/>
      </rPr>
      <t>e</t>
    </r>
  </si>
  <si>
    <t>Report on initial performance test</t>
  </si>
  <si>
    <r>
      <t xml:space="preserve">Semiannual report on excess emissions </t>
    </r>
    <r>
      <rPr>
        <vertAlign val="superscript"/>
        <sz val="10"/>
        <color theme="1"/>
        <rFont val="Times New Roman"/>
        <family val="1"/>
      </rPr>
      <t>f</t>
    </r>
  </si>
  <si>
    <t>(E) Technical person- hours per year (CxD)</t>
  </si>
  <si>
    <t>(F) Management person-hours per year (Ex0.05)</t>
  </si>
  <si>
    <t>(G) Clerical person-hours per year (Ex0.1)</t>
  </si>
  <si>
    <t>Burden Item</t>
  </si>
  <si>
    <r>
      <t>(D) Respondents per year</t>
    </r>
    <r>
      <rPr>
        <b/>
        <vertAlign val="superscript"/>
        <sz val="10"/>
        <color theme="1"/>
        <rFont val="Times New Roman"/>
        <family val="1"/>
      </rPr>
      <t>a</t>
    </r>
  </si>
  <si>
    <r>
      <t xml:space="preserve">(H) Cost </t>
    </r>
    <r>
      <rPr>
        <b/>
        <vertAlign val="superscript"/>
        <sz val="10"/>
        <color theme="1"/>
        <rFont val="Times New Roman"/>
        <family val="1"/>
      </rPr>
      <t>b</t>
    </r>
    <r>
      <rPr>
        <b/>
        <sz val="10"/>
        <color theme="1"/>
        <rFont val="Times New Roman"/>
        <family val="1"/>
      </rPr>
      <t xml:space="preserve"> ($)</t>
    </r>
  </si>
  <si>
    <t>(A) EPA person- hours per occurrence</t>
  </si>
  <si>
    <t>(B) No. of occurrences per plant per year</t>
  </si>
  <si>
    <r>
      <t xml:space="preserve">(D) Plants per year </t>
    </r>
    <r>
      <rPr>
        <b/>
        <vertAlign val="superscript"/>
        <sz val="10"/>
        <color theme="1"/>
        <rFont val="Times New Roman"/>
        <family val="1"/>
      </rPr>
      <t>a</t>
    </r>
  </si>
  <si>
    <t>A.  Familiarization with Regulatory Requirements</t>
  </si>
  <si>
    <t>(C) EPA person- hours per plant per year 
(AxB)</t>
  </si>
  <si>
    <t>(E) Technical person- hours per year 
(CxD)</t>
  </si>
  <si>
    <t>(G) Clerical person-hours per year 
(Ex0.1)</t>
  </si>
  <si>
    <t>Capital/Startup vs. Operation and Maintenance (O&amp;M) Costs</t>
  </si>
  <si>
    <t>(A)</t>
  </si>
  <si>
    <t>Continuous Monitoring Device</t>
  </si>
  <si>
    <t>(B)</t>
  </si>
  <si>
    <t>Capital/Startup Cost for One Respondent</t>
  </si>
  <si>
    <t>(C)</t>
  </si>
  <si>
    <t>(D)</t>
  </si>
  <si>
    <t>(E)</t>
  </si>
  <si>
    <t>Annual O&amp;M Costs for One Respondent</t>
  </si>
  <si>
    <t>(F)</t>
  </si>
  <si>
    <t>Number of Respondents  with O&amp;M</t>
  </si>
  <si>
    <t>(G)</t>
  </si>
  <si>
    <t>Continuous Opacity Monitor</t>
  </si>
  <si>
    <t xml:space="preserve">Assumptions: </t>
  </si>
  <si>
    <r>
      <t>c</t>
    </r>
    <r>
      <rPr>
        <sz val="10"/>
        <color theme="1"/>
        <rFont val="Times New Roman"/>
        <family val="1"/>
      </rPr>
      <t xml:space="preserve">  We have assumed that 20 percent of initial performance test will be repeated due to failure.</t>
    </r>
  </si>
  <si>
    <r>
      <t>d</t>
    </r>
    <r>
      <rPr>
        <sz val="10"/>
        <color theme="1"/>
        <rFont val="Times New Roman"/>
        <family val="1"/>
      </rPr>
      <t xml:space="preserve">  We have assumed that no facility will be engaged in physical or operational changes.</t>
    </r>
  </si>
  <si>
    <r>
      <t>e</t>
    </r>
    <r>
      <rPr>
        <sz val="10"/>
        <color theme="1"/>
        <rFont val="Times New Roman"/>
        <family val="1"/>
      </rPr>
      <t xml:space="preserve">  We have assumed that it will take each respondent 2 hours each to write CMS notification report.</t>
    </r>
  </si>
  <si>
    <r>
      <t>f</t>
    </r>
    <r>
      <rPr>
        <sz val="10"/>
        <color theme="1"/>
        <rFont val="Times New Roman"/>
        <family val="1"/>
      </rPr>
      <t xml:space="preserve">  We have assumed that each respondent will take 8 hours, two times per year, to write semiannual report on excess emissions.</t>
    </r>
  </si>
  <si>
    <r>
      <t>g</t>
    </r>
    <r>
      <rPr>
        <sz val="10"/>
        <color theme="1"/>
        <rFont val="Times New Roman"/>
        <family val="1"/>
      </rPr>
      <t xml:space="preserve">  We have assumed that each respondent will take 15 minutes per day to record operating parameters information.</t>
    </r>
  </si>
  <si>
    <r>
      <t xml:space="preserve">Table 1: Annual Respondent Burden and Cost – </t>
    </r>
    <r>
      <rPr>
        <b/>
        <sz val="12"/>
        <color theme="1"/>
        <rFont val="Times New Roman"/>
        <family val="1"/>
      </rPr>
      <t>NSPS for Phosphate Rock Plants (40 CFR Part 60, Subpart NN)</t>
    </r>
    <r>
      <rPr>
        <b/>
        <sz val="12"/>
        <color rgb="FFFF0000"/>
        <rFont val="Times New Roman"/>
        <family val="1"/>
      </rPr>
      <t xml:space="preserve"> </t>
    </r>
    <r>
      <rPr>
        <b/>
        <sz val="12"/>
        <color theme="1"/>
        <rFont val="Times New Roman"/>
        <family val="1"/>
      </rPr>
      <t>(Renewal)</t>
    </r>
  </si>
  <si>
    <r>
      <t xml:space="preserve">Table 2: Average Annual EPA Burden and Cost – </t>
    </r>
    <r>
      <rPr>
        <b/>
        <sz val="12"/>
        <color theme="1"/>
        <rFont val="Times New Roman"/>
        <family val="1"/>
      </rPr>
      <t>NSPS for Phosphate Rock Plants (40 CFR Part 60, Subpart NN)</t>
    </r>
    <r>
      <rPr>
        <b/>
        <sz val="12"/>
        <color rgb="FFFF0000"/>
        <rFont val="Times New Roman"/>
        <family val="1"/>
      </rPr>
      <t xml:space="preserve"> </t>
    </r>
    <r>
      <rPr>
        <b/>
        <sz val="12"/>
        <color theme="1"/>
        <rFont val="Times New Roman"/>
        <family val="1"/>
      </rPr>
      <t>(Renewal)</t>
    </r>
  </si>
  <si>
    <t>Assumptions:</t>
  </si>
  <si>
    <r>
      <t>e</t>
    </r>
    <r>
      <rPr>
        <sz val="10"/>
        <color theme="1"/>
        <rFont val="Times New Roman"/>
        <family val="1"/>
      </rPr>
      <t xml:space="preserve">  We have assumed that it will take each respondent 2 hours each to review CMS notification report.</t>
    </r>
  </si>
  <si>
    <r>
      <t>f</t>
    </r>
    <r>
      <rPr>
        <sz val="10"/>
        <color theme="1"/>
        <rFont val="Times New Roman"/>
        <family val="1"/>
      </rPr>
      <t xml:space="preserve">  We have assumed that each respondent will take 8 hours two times per year to review semiannual report on excess emissions.</t>
    </r>
  </si>
  <si>
    <r>
      <t xml:space="preserve">(H) 
Cost </t>
    </r>
    <r>
      <rPr>
        <b/>
        <vertAlign val="superscript"/>
        <sz val="10"/>
        <color theme="1"/>
        <rFont val="Times New Roman"/>
        <family val="1"/>
      </rPr>
      <t>b</t>
    </r>
    <r>
      <rPr>
        <b/>
        <sz val="10"/>
        <color theme="1"/>
        <rFont val="Times New Roman"/>
        <family val="1"/>
      </rPr>
      <t xml:space="preserve"> 
($)</t>
    </r>
  </si>
  <si>
    <r>
      <t xml:space="preserve">Number of New Respondents </t>
    </r>
    <r>
      <rPr>
        <vertAlign val="superscript"/>
        <sz val="10"/>
        <color rgb="FF000000"/>
        <rFont val="Times New Roman"/>
        <family val="1"/>
      </rPr>
      <t>a</t>
    </r>
    <r>
      <rPr>
        <sz val="10"/>
        <color rgb="FF000000"/>
        <rFont val="Times New Roman"/>
        <family val="1"/>
      </rPr>
      <t xml:space="preserve"> </t>
    </r>
  </si>
  <si>
    <r>
      <t xml:space="preserve">a </t>
    </r>
    <r>
      <rPr>
        <sz val="10"/>
        <color theme="1"/>
        <rFont val="Times New Roman"/>
        <family val="1"/>
      </rPr>
      <t>It is assumed that one new source will become subject to the rule over the three-year period of this ICR.</t>
    </r>
  </si>
  <si>
    <t>Total</t>
  </si>
  <si>
    <r>
      <t xml:space="preserve">b </t>
    </r>
    <r>
      <rPr>
        <sz val="10"/>
        <color theme="1"/>
        <rFont val="Times New Roman"/>
        <family val="1"/>
      </rPr>
      <t xml:space="preserve">Totals have been rounded to three significant figures. Figures may not add exactly due to rounding. </t>
    </r>
  </si>
  <si>
    <r>
      <t xml:space="preserve">Total O&amp;M,
(E X F) </t>
    </r>
    <r>
      <rPr>
        <vertAlign val="superscript"/>
        <sz val="10"/>
        <color rgb="FF000000"/>
        <rFont val="Times New Roman"/>
        <family val="1"/>
      </rPr>
      <t>b</t>
    </r>
  </si>
  <si>
    <t>C/S and O&amp;M</t>
  </si>
  <si>
    <r>
      <t xml:space="preserve">Total Capital/Startup Cost,  
(B X C) </t>
    </r>
    <r>
      <rPr>
        <vertAlign val="superscript"/>
        <sz val="10"/>
        <color rgb="FF000000"/>
        <rFont val="Times New Roman"/>
        <family val="1"/>
      </rPr>
      <t>b</t>
    </r>
  </si>
  <si>
    <t>Number of Respondents</t>
  </si>
  <si>
    <t>Year</t>
  </si>
  <si>
    <t>Respondents that submit reports</t>
  </si>
  <si>
    <t>Respondents that do not submit any reports</t>
  </si>
  <si>
    <t>(B)
Number of Existing Respondents</t>
  </si>
  <si>
    <t>(C) 
Number of Existing Respondents that keep records but do not submit reports</t>
  </si>
  <si>
    <t>(D)
Number of Existing Respondents that are also new respondents</t>
  </si>
  <si>
    <t>(E)
Number of Respondents 
(E=A+B+C+D)</t>
  </si>
  <si>
    <t>Average</t>
  </si>
  <si>
    <r>
      <t xml:space="preserve">(A)
Number of New Respondents </t>
    </r>
    <r>
      <rPr>
        <vertAlign val="superscript"/>
        <sz val="10"/>
        <color theme="1"/>
        <rFont val="Times New Roman"/>
        <family val="1"/>
      </rPr>
      <t>1</t>
    </r>
  </si>
  <si>
    <r>
      <t xml:space="preserve">1 </t>
    </r>
    <r>
      <rPr>
        <sz val="10"/>
        <color theme="1"/>
        <rFont val="Times New Roman"/>
        <family val="1"/>
      </rPr>
      <t>New respondents include sources with constructed, reconstructed, and modified affected facilities</t>
    </r>
  </si>
  <si>
    <t>Total Annual Responses</t>
  </si>
  <si>
    <t>Information Collection Activity</t>
  </si>
  <si>
    <t>Number of Responses</t>
  </si>
  <si>
    <t>Number of Existing Respondents That Keep Records But Do Not Submit Reports</t>
  </si>
  <si>
    <t>Notification of construction or modification</t>
  </si>
  <si>
    <t xml:space="preserve">Notification of actual startup </t>
  </si>
  <si>
    <t>Notification of physical or operational change which may increase the emission rate</t>
  </si>
  <si>
    <t>Notification of demonstration of CMS</t>
  </si>
  <si>
    <t>Notification of initial performance tests</t>
  </si>
  <si>
    <t>Semiannual report on excess emissions</t>
  </si>
  <si>
    <t>TOTAL (rounded)</t>
  </si>
  <si>
    <t xml:space="preserve">Total Annual  Responses
E=(BxC)+D
</t>
  </si>
  <si>
    <r>
      <t>h</t>
    </r>
    <r>
      <rPr>
        <sz val="10"/>
        <color theme="1"/>
        <rFont val="Times New Roman"/>
        <family val="1"/>
      </rPr>
      <t xml:space="preserve"> Totals are rounded to three significant figures. Figures may not add exactly due to rounding. </t>
    </r>
  </si>
  <si>
    <r>
      <t xml:space="preserve">TOTAL ANNUAL BURDEN AND COST (Rounded) </t>
    </r>
    <r>
      <rPr>
        <b/>
        <vertAlign val="superscript"/>
        <sz val="10"/>
        <color theme="1"/>
        <rFont val="Times New Roman"/>
        <family val="1"/>
      </rPr>
      <t>h</t>
    </r>
  </si>
  <si>
    <r>
      <t xml:space="preserve">GRAND TOTAL (Rounded) </t>
    </r>
    <r>
      <rPr>
        <b/>
        <vertAlign val="superscript"/>
        <sz val="10"/>
        <color theme="1"/>
        <rFont val="Times New Roman"/>
        <family val="1"/>
      </rPr>
      <t>h</t>
    </r>
  </si>
  <si>
    <r>
      <t>g</t>
    </r>
    <r>
      <rPr>
        <sz val="10"/>
        <color theme="1"/>
        <rFont val="Times New Roman"/>
        <family val="1"/>
      </rPr>
      <t xml:space="preserve"> Totals are rounded to three significant figures. Figures may not add up exactly due to rounding. </t>
    </r>
  </si>
  <si>
    <t>(C) 
Person- hours per respondent per year (AxB)</t>
  </si>
  <si>
    <t>(B) 
No. of occurrences per respondent per year</t>
  </si>
  <si>
    <t>(A) 
Person- hours per occurrence</t>
  </si>
  <si>
    <t>hr/response</t>
  </si>
  <si>
    <r>
      <t>b</t>
    </r>
    <r>
      <rPr>
        <sz val="10"/>
        <color theme="1"/>
        <rFont val="Times New Roman"/>
        <family val="1"/>
      </rPr>
      <t xml:space="preserve">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</si>
  <si>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t>b</t>
    </r>
    <r>
      <rPr>
        <sz val="10"/>
        <color theme="1"/>
        <rFont val="Times New Roman"/>
        <family val="1"/>
      </rPr>
      <t xml:space="preserve">  The cost is based on the following labor rate which incorporates a 1.6 benefits multiplication factor to account for government overhead expenses.  Managerial rates of $66.62 (GS-13, Step 5, $41.64 x 1.6), Technical rate of $49.44 (GS-12, Step 1, $30.90 x 1.6), and Clerical rate of $26.75 (GS-6, Step 3, $16.72 x 1.6).  These rates are from the Office of Personnel Management (OPM), 2019 General Schedule, which excludes locality rates of pay.</t>
    </r>
  </si>
  <si>
    <r>
      <t>a</t>
    </r>
    <r>
      <rPr>
        <sz val="10"/>
        <color theme="1"/>
        <rFont val="Times New Roman"/>
        <family val="1"/>
      </rPr>
      <t xml:space="preserve">  We have assumed that the average number of respondents that will be subject to the rule will be 15, with no new sources expected to become subject to the rule over the three-year period of this ICR.</t>
    </r>
  </si>
  <si>
    <r>
      <t xml:space="preserve">TOTAL CAPITAL AND O&amp;M COSTS (Rounded) </t>
    </r>
    <r>
      <rPr>
        <b/>
        <vertAlign val="superscript"/>
        <sz val="10"/>
        <color theme="1"/>
        <rFont val="Times New Roman"/>
        <family val="1"/>
      </rPr>
      <t>h</t>
    </r>
  </si>
  <si>
    <r>
      <t xml:space="preserve">TOTAL (Rounded) </t>
    </r>
    <r>
      <rPr>
        <b/>
        <vertAlign val="superscript"/>
        <sz val="10"/>
        <color theme="1"/>
        <rFont val="Times New Roman"/>
        <family val="1"/>
      </rPr>
      <t>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</si>
</sst>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4" x14ac:knownFonts="1">
    <font>
      <sz val="11"/>
      <color theme="1"/>
      <name val="Calibri"/>
      <family val="2"/>
      <scheme val="minor"/>
    </font>
    <font>
      <sz val="10"/>
      <color theme="1"/>
      <name val="Times New Roman"/>
      <family val="1"/>
    </font>
    <font>
      <vertAlign val="superscript"/>
      <sz val="10"/>
      <color theme="1"/>
      <name val="Times New Roman"/>
      <family val="1"/>
    </font>
    <font>
      <b/>
      <sz val="10"/>
      <color theme="1"/>
      <name val="Times New Roman"/>
      <family val="1"/>
    </font>
    <font>
      <b/>
      <vertAlign val="superscript"/>
      <sz val="10"/>
      <color theme="1"/>
      <name val="Times New Roman"/>
      <family val="1"/>
    </font>
    <font>
      <b/>
      <sz val="11"/>
      <color theme="1"/>
      <name val="Calibri"/>
      <family val="2"/>
      <scheme val="minor"/>
    </font>
    <font>
      <b/>
      <sz val="12"/>
      <color theme="1"/>
      <name val="Times New Roman"/>
      <family val="1"/>
    </font>
    <font>
      <b/>
      <sz val="12"/>
      <color rgb="FF000000"/>
      <name val="Times New Roman"/>
      <family val="1"/>
    </font>
    <font>
      <sz val="10"/>
      <color rgb="FF000000"/>
      <name val="Times New Roman"/>
      <family val="1"/>
    </font>
    <font>
      <b/>
      <sz val="12"/>
      <color rgb="FFFF0000"/>
      <name val="Times New Roman"/>
      <family val="1"/>
    </font>
    <font>
      <vertAlign val="superscript"/>
      <sz val="10"/>
      <color rgb="FF000000"/>
      <name val="Times New Roman"/>
      <family val="1"/>
    </font>
    <font>
      <b/>
      <sz val="10"/>
      <color rgb="FF000000"/>
      <name val="Times New Roman"/>
      <family val="1"/>
    </font>
    <font>
      <sz val="10"/>
      <color theme="1"/>
      <name val="Calibri"/>
      <family val="2"/>
      <scheme val="minor"/>
    </font>
    <font>
      <b/>
      <i/>
      <sz val="10"/>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0" borderId="0" xfId="0" applyAlignment="1">
      <alignment wrapText="1"/>
    </xf>
    <xf numFmtId="0" fontId="1" fillId="0" borderId="1" xfId="0" applyFont="1" applyBorder="1" applyAlignment="1">
      <alignment horizontal="center" vertical="top"/>
    </xf>
    <xf numFmtId="0" fontId="3" fillId="0" borderId="1" xfId="0" applyFont="1" applyBorder="1" applyAlignment="1">
      <alignment vertical="top"/>
    </xf>
    <xf numFmtId="0" fontId="1" fillId="0" borderId="1" xfId="0" applyFont="1" applyBorder="1" applyAlignment="1">
      <alignment vertical="top"/>
    </xf>
    <xf numFmtId="0" fontId="1" fillId="0" borderId="1" xfId="0" applyFont="1" applyBorder="1" applyAlignment="1">
      <alignment horizontal="left" vertical="top"/>
    </xf>
    <xf numFmtId="8" fontId="1" fillId="0" borderId="1" xfId="0" applyNumberFormat="1" applyFont="1" applyBorder="1" applyAlignment="1">
      <alignment horizontal="right" vertical="top"/>
    </xf>
    <xf numFmtId="4" fontId="1" fillId="0" borderId="1" xfId="0" applyNumberFormat="1" applyFont="1" applyBorder="1" applyAlignment="1">
      <alignment horizontal="center" vertical="top"/>
    </xf>
    <xf numFmtId="6" fontId="1" fillId="0" borderId="1" xfId="0" applyNumberFormat="1" applyFont="1" applyBorder="1" applyAlignment="1">
      <alignment horizontal="right" vertical="top"/>
    </xf>
    <xf numFmtId="2" fontId="1" fillId="0" borderId="1" xfId="0" applyNumberFormat="1" applyFont="1" applyBorder="1" applyAlignment="1">
      <alignment horizontal="center" vertical="top"/>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horizontal="center" vertical="center"/>
    </xf>
    <xf numFmtId="2" fontId="1" fillId="0" borderId="1" xfId="0" applyNumberFormat="1" applyFont="1" applyBorder="1" applyAlignment="1">
      <alignment horizontal="center" vertical="center"/>
    </xf>
    <xf numFmtId="8" fontId="1" fillId="0" borderId="1" xfId="0" applyNumberFormat="1" applyFont="1" applyBorder="1" applyAlignment="1">
      <alignment horizontal="right" vertical="center"/>
    </xf>
    <xf numFmtId="0" fontId="3" fillId="0" borderId="1" xfId="0" applyFont="1" applyFill="1" applyBorder="1" applyAlignment="1">
      <alignment horizontal="left" vertical="top"/>
    </xf>
    <xf numFmtId="0" fontId="3" fillId="0" borderId="1" xfId="0" applyFont="1" applyBorder="1" applyAlignment="1">
      <alignment horizontal="center" vertical="top"/>
    </xf>
    <xf numFmtId="6" fontId="3" fillId="0" borderId="1" xfId="0" applyNumberFormat="1" applyFont="1" applyBorder="1" applyAlignment="1">
      <alignment horizontal="right" vertical="top"/>
    </xf>
    <xf numFmtId="0" fontId="1"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6"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6" xfId="0" applyFont="1" applyBorder="1" applyAlignment="1">
      <alignment vertical="center" wrapText="1"/>
    </xf>
    <xf numFmtId="0" fontId="2" fillId="0" borderId="0" xfId="0" applyFont="1"/>
    <xf numFmtId="0" fontId="2" fillId="0" borderId="0" xfId="0" applyFont="1" applyAlignment="1">
      <alignment vertical="center"/>
    </xf>
    <xf numFmtId="0" fontId="7" fillId="0" borderId="0" xfId="0" applyFont="1"/>
    <xf numFmtId="0" fontId="7" fillId="0" borderId="0" xfId="0" applyFont="1" applyAlignment="1">
      <alignment vertical="center"/>
    </xf>
    <xf numFmtId="0" fontId="1" fillId="0" borderId="0" xfId="0" applyFont="1" applyFill="1" applyBorder="1" applyAlignment="1">
      <alignment horizontal="left" vertical="top"/>
    </xf>
    <xf numFmtId="0" fontId="1" fillId="0" borderId="0" xfId="0" applyFont="1"/>
    <xf numFmtId="6" fontId="1" fillId="0" borderId="0" xfId="0" applyNumberFormat="1" applyFont="1"/>
    <xf numFmtId="0" fontId="1" fillId="0" borderId="1" xfId="0" applyFont="1" applyBorder="1"/>
    <xf numFmtId="0" fontId="1" fillId="0" borderId="1" xfId="0" applyFont="1" applyBorder="1" applyAlignment="1">
      <alignment horizontal="center"/>
    </xf>
    <xf numFmtId="6" fontId="1"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Border="1" applyAlignment="1">
      <alignment vertical="center" wrapText="1"/>
    </xf>
    <xf numFmtId="0" fontId="11" fillId="0" borderId="6" xfId="0" applyFont="1" applyBorder="1" applyAlignment="1">
      <alignment horizontal="center" vertical="center" wrapText="1"/>
    </xf>
    <xf numFmtId="0" fontId="12" fillId="0" borderId="7" xfId="0" applyFont="1" applyBorder="1"/>
    <xf numFmtId="0" fontId="12" fillId="0" borderId="7" xfId="0" applyFont="1" applyBorder="1" applyAlignment="1">
      <alignment vertical="top"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vertical="center" wrapText="1"/>
    </xf>
    <xf numFmtId="6" fontId="3" fillId="0" borderId="1" xfId="0" applyNumberFormat="1" applyFont="1" applyBorder="1" applyAlignment="1">
      <alignment horizontal="right" vertical="center"/>
    </xf>
    <xf numFmtId="0" fontId="13" fillId="0" borderId="1"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3" fillId="0" borderId="1" xfId="0" applyFont="1" applyBorder="1" applyAlignment="1">
      <alignment horizontal="left" vertical="center"/>
    </xf>
    <xf numFmtId="1" fontId="0" fillId="0" borderId="0" xfId="0" applyNumberFormat="1"/>
    <xf numFmtId="0" fontId="0" fillId="0" borderId="0" xfId="0" applyFill="1"/>
    <xf numFmtId="0" fontId="1" fillId="0" borderId="1" xfId="0" applyFont="1" applyFill="1" applyBorder="1" applyAlignment="1">
      <alignment horizontal="center" vertical="center"/>
    </xf>
    <xf numFmtId="1" fontId="1" fillId="0" borderId="1" xfId="0" applyNumberFormat="1" applyFont="1" applyBorder="1" applyAlignment="1">
      <alignment horizontal="center" vertical="top"/>
    </xf>
    <xf numFmtId="1" fontId="1" fillId="0" borderId="1" xfId="0" applyNumberFormat="1" applyFont="1" applyBorder="1" applyAlignment="1">
      <alignment vertical="top"/>
    </xf>
    <xf numFmtId="6" fontId="1" fillId="0" borderId="1" xfId="0" applyNumberFormat="1" applyFont="1" applyBorder="1" applyAlignment="1">
      <alignment vertical="top"/>
    </xf>
    <xf numFmtId="1" fontId="1" fillId="0" borderId="1" xfId="0" applyNumberFormat="1" applyFont="1" applyBorder="1" applyAlignment="1">
      <alignment horizontal="right" vertical="top"/>
    </xf>
    <xf numFmtId="3" fontId="3" fillId="0" borderId="2" xfId="0" applyNumberFormat="1" applyFont="1" applyBorder="1" applyAlignment="1">
      <alignment horizontal="center" vertical="top"/>
    </xf>
    <xf numFmtId="3" fontId="3" fillId="0" borderId="3" xfId="0" applyNumberFormat="1" applyFont="1" applyBorder="1" applyAlignment="1">
      <alignment horizontal="center" vertical="top"/>
    </xf>
    <xf numFmtId="3" fontId="3" fillId="0" borderId="4" xfId="0" applyNumberFormat="1" applyFont="1" applyBorder="1" applyAlignment="1">
      <alignment horizontal="center" vertical="top"/>
    </xf>
    <xf numFmtId="0" fontId="5" fillId="0" borderId="2" xfId="0" applyFont="1" applyBorder="1"/>
    <xf numFmtId="0" fontId="5" fillId="0" borderId="3" xfId="0" applyFont="1" applyBorder="1"/>
    <xf numFmtId="0" fontId="5" fillId="0" borderId="4" xfId="0" applyFont="1" applyBorder="1"/>
    <xf numFmtId="1" fontId="3" fillId="0" borderId="1" xfId="0" applyNumberFormat="1" applyFont="1" applyBorder="1" applyAlignment="1">
      <alignment horizontal="center" vertical="top"/>
    </xf>
    <xf numFmtId="0" fontId="1" fillId="0" borderId="1" xfId="0" applyFont="1" applyBorder="1" applyAlignment="1">
      <alignment horizontal="center"/>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5"/>
  <sheetViews>
    <sheetView topLeftCell="A4" zoomScale="85" zoomScaleNormal="85" workbookViewId="0">
      <selection activeCell="G33" sqref="G33:I33"/>
    </sheetView>
  </sheetViews>
  <sheetFormatPr defaultRowHeight="15" x14ac:dyDescent="0.25"/>
  <cols>
    <col min="2" max="2" width="45.85546875" customWidth="1"/>
    <col min="3" max="3" width="11.42578125" customWidth="1"/>
    <col min="4" max="4" width="11.85546875" customWidth="1"/>
    <col min="5" max="5" width="10.5703125" customWidth="1"/>
    <col min="6" max="6" width="12" customWidth="1"/>
    <col min="7" max="7" width="9.85546875" customWidth="1"/>
    <col min="10" max="10" width="12.42578125" customWidth="1"/>
    <col min="12" max="12" width="23.7109375" customWidth="1"/>
    <col min="13" max="13" width="17.85546875" customWidth="1"/>
    <col min="14" max="15" width="17.140625" customWidth="1"/>
    <col min="16" max="16" width="14.28515625" customWidth="1"/>
    <col min="17" max="17" width="12.5703125" customWidth="1"/>
  </cols>
  <sheetData>
    <row r="1" spans="2:12" ht="15.75" x14ac:dyDescent="0.25">
      <c r="B1" s="31" t="s">
        <v>73</v>
      </c>
    </row>
    <row r="2" spans="2:12" x14ac:dyDescent="0.25">
      <c r="G2">
        <v>120.27</v>
      </c>
      <c r="H2">
        <v>141.06</v>
      </c>
      <c r="I2">
        <v>58.67</v>
      </c>
    </row>
    <row r="3" spans="2:12" s="1" customFormat="1" ht="115.5" customHeight="1" x14ac:dyDescent="0.25">
      <c r="B3" s="11" t="s">
        <v>44</v>
      </c>
      <c r="C3" s="10" t="s">
        <v>115</v>
      </c>
      <c r="D3" s="10" t="s">
        <v>114</v>
      </c>
      <c r="E3" s="10" t="s">
        <v>113</v>
      </c>
      <c r="F3" s="10" t="s">
        <v>45</v>
      </c>
      <c r="G3" s="10" t="s">
        <v>41</v>
      </c>
      <c r="H3" s="10" t="s">
        <v>42</v>
      </c>
      <c r="I3" s="10" t="s">
        <v>43</v>
      </c>
      <c r="J3" s="10" t="s">
        <v>78</v>
      </c>
    </row>
    <row r="4" spans="2:12" x14ac:dyDescent="0.25">
      <c r="B4" s="49" t="s">
        <v>0</v>
      </c>
      <c r="C4" s="4" t="s">
        <v>1</v>
      </c>
      <c r="D4" s="4"/>
      <c r="E4" s="4"/>
      <c r="F4" s="4"/>
      <c r="G4" s="4"/>
      <c r="H4" s="4"/>
      <c r="I4" s="4"/>
      <c r="J4" s="4"/>
    </row>
    <row r="5" spans="2:12" x14ac:dyDescent="0.25">
      <c r="B5" s="49" t="s">
        <v>2</v>
      </c>
      <c r="C5" s="4" t="s">
        <v>1</v>
      </c>
      <c r="D5" s="4"/>
      <c r="E5" s="4"/>
      <c r="F5" s="4"/>
      <c r="G5" s="4"/>
      <c r="H5" s="4"/>
      <c r="I5" s="4"/>
      <c r="J5" s="4"/>
    </row>
    <row r="6" spans="2:12" x14ac:dyDescent="0.25">
      <c r="B6" s="49" t="s">
        <v>3</v>
      </c>
      <c r="C6" s="4" t="s">
        <v>4</v>
      </c>
      <c r="D6" s="4"/>
      <c r="E6" s="4"/>
      <c r="F6" s="4"/>
      <c r="G6" s="4"/>
      <c r="H6" s="4"/>
      <c r="I6" s="4"/>
      <c r="J6" s="4"/>
    </row>
    <row r="7" spans="2:12" x14ac:dyDescent="0.25">
      <c r="B7" s="50" t="s">
        <v>50</v>
      </c>
      <c r="C7" s="14">
        <v>1</v>
      </c>
      <c r="D7" s="14">
        <v>1</v>
      </c>
      <c r="E7" s="14">
        <f>C7*D7</f>
        <v>1</v>
      </c>
      <c r="F7" s="54">
        <v>15</v>
      </c>
      <c r="G7" s="14">
        <f>E7*F7</f>
        <v>15</v>
      </c>
      <c r="H7" s="15">
        <f>G7*0.05</f>
        <v>0.75</v>
      </c>
      <c r="I7" s="15">
        <f>G7*0.1</f>
        <v>1.5</v>
      </c>
      <c r="J7" s="16">
        <f>G7*G$2+H7*H$2+I7*I$2</f>
        <v>1997.85</v>
      </c>
      <c r="L7" s="53"/>
    </row>
    <row r="8" spans="2:12" x14ac:dyDescent="0.25">
      <c r="B8" s="49" t="s">
        <v>5</v>
      </c>
      <c r="C8" s="4"/>
      <c r="D8" s="4"/>
      <c r="E8" s="4"/>
      <c r="F8" s="4"/>
      <c r="G8" s="4"/>
      <c r="H8" s="4"/>
      <c r="I8" s="4"/>
      <c r="J8" s="4"/>
    </row>
    <row r="9" spans="2:12" x14ac:dyDescent="0.25">
      <c r="B9" s="49" t="s">
        <v>6</v>
      </c>
      <c r="C9" s="2">
        <v>32</v>
      </c>
      <c r="D9" s="2">
        <v>1</v>
      </c>
      <c r="E9" s="2">
        <f>C9*D9</f>
        <v>32</v>
      </c>
      <c r="F9" s="55">
        <v>0</v>
      </c>
      <c r="G9" s="55">
        <f>E9*F9</f>
        <v>0</v>
      </c>
      <c r="H9" s="55">
        <f>G9*0.05</f>
        <v>0</v>
      </c>
      <c r="I9" s="55">
        <f>G9*0.1</f>
        <v>0</v>
      </c>
      <c r="J9" s="8">
        <f>G9*G$2+H9*H$2+I9*I$2</f>
        <v>0</v>
      </c>
    </row>
    <row r="10" spans="2:12" ht="15.75" x14ac:dyDescent="0.25">
      <c r="B10" s="49" t="s">
        <v>7</v>
      </c>
      <c r="C10" s="2">
        <v>32</v>
      </c>
      <c r="D10" s="2">
        <v>1</v>
      </c>
      <c r="E10" s="2">
        <f>C10*D10</f>
        <v>32</v>
      </c>
      <c r="F10" s="55">
        <f>F9*0.2</f>
        <v>0</v>
      </c>
      <c r="G10" s="55">
        <f>E10*F10</f>
        <v>0</v>
      </c>
      <c r="H10" s="55">
        <f>G10*0.05</f>
        <v>0</v>
      </c>
      <c r="I10" s="55">
        <f>G10*0.1</f>
        <v>0</v>
      </c>
      <c r="J10" s="8">
        <f>G10*G$2+H10*H$2+I10*I$2</f>
        <v>0</v>
      </c>
    </row>
    <row r="11" spans="2:12" x14ac:dyDescent="0.25">
      <c r="B11" s="49" t="s">
        <v>8</v>
      </c>
      <c r="C11" s="4" t="s">
        <v>9</v>
      </c>
      <c r="D11" s="4"/>
      <c r="E11" s="4"/>
      <c r="F11" s="56"/>
      <c r="G11" s="56"/>
      <c r="H11" s="56"/>
      <c r="I11" s="56"/>
      <c r="J11" s="57"/>
    </row>
    <row r="12" spans="2:12" x14ac:dyDescent="0.25">
      <c r="B12" s="49" t="s">
        <v>10</v>
      </c>
      <c r="C12" s="4" t="s">
        <v>9</v>
      </c>
      <c r="D12" s="4"/>
      <c r="E12" s="4"/>
      <c r="F12" s="56"/>
      <c r="G12" s="56"/>
      <c r="H12" s="56"/>
      <c r="I12" s="56"/>
      <c r="J12" s="57"/>
    </row>
    <row r="13" spans="2:12" x14ac:dyDescent="0.25">
      <c r="B13" s="49" t="s">
        <v>11</v>
      </c>
      <c r="C13" s="4"/>
      <c r="D13" s="4"/>
      <c r="E13" s="4"/>
      <c r="F13" s="56"/>
      <c r="G13" s="56"/>
      <c r="H13" s="56"/>
      <c r="I13" s="56"/>
      <c r="J13" s="57"/>
    </row>
    <row r="14" spans="2:12" x14ac:dyDescent="0.25">
      <c r="B14" s="49" t="s">
        <v>12</v>
      </c>
      <c r="C14" s="2">
        <v>2</v>
      </c>
      <c r="D14" s="2">
        <v>1</v>
      </c>
      <c r="E14" s="2">
        <f t="shared" ref="E14:E20" si="0">C14*D14</f>
        <v>2</v>
      </c>
      <c r="F14" s="55">
        <v>0</v>
      </c>
      <c r="G14" s="55">
        <f t="shared" ref="G14:G20" si="1">E14*F14</f>
        <v>0</v>
      </c>
      <c r="H14" s="55">
        <f t="shared" ref="H14:H20" si="2">G14*0.05</f>
        <v>0</v>
      </c>
      <c r="I14" s="55">
        <f t="shared" ref="I14:I20" si="3">G14*0.1</f>
        <v>0</v>
      </c>
      <c r="J14" s="8">
        <f t="shared" ref="J14:J20" si="4">G14*G$2+H14*H$2+I14*I$2</f>
        <v>0</v>
      </c>
    </row>
    <row r="15" spans="2:12" x14ac:dyDescent="0.25">
      <c r="B15" s="49" t="s">
        <v>13</v>
      </c>
      <c r="C15" s="2">
        <v>2</v>
      </c>
      <c r="D15" s="2">
        <v>1</v>
      </c>
      <c r="E15" s="2">
        <f t="shared" si="0"/>
        <v>2</v>
      </c>
      <c r="F15" s="55">
        <v>0</v>
      </c>
      <c r="G15" s="55">
        <f t="shared" si="1"/>
        <v>0</v>
      </c>
      <c r="H15" s="55">
        <f t="shared" si="2"/>
        <v>0</v>
      </c>
      <c r="I15" s="55">
        <f t="shared" si="3"/>
        <v>0</v>
      </c>
      <c r="J15" s="8">
        <f t="shared" si="4"/>
        <v>0</v>
      </c>
    </row>
    <row r="16" spans="2:12" ht="28.5" x14ac:dyDescent="0.25">
      <c r="B16" s="50" t="s">
        <v>14</v>
      </c>
      <c r="C16" s="2">
        <v>2</v>
      </c>
      <c r="D16" s="2">
        <v>1</v>
      </c>
      <c r="E16" s="2">
        <f t="shared" si="0"/>
        <v>2</v>
      </c>
      <c r="F16" s="55">
        <v>0</v>
      </c>
      <c r="G16" s="55">
        <f t="shared" si="1"/>
        <v>0</v>
      </c>
      <c r="H16" s="55">
        <f t="shared" si="2"/>
        <v>0</v>
      </c>
      <c r="I16" s="55">
        <f t="shared" si="3"/>
        <v>0</v>
      </c>
      <c r="J16" s="8">
        <f t="shared" si="4"/>
        <v>0</v>
      </c>
    </row>
    <row r="17" spans="2:10" ht="15.75" x14ac:dyDescent="0.25">
      <c r="B17" s="49" t="s">
        <v>15</v>
      </c>
      <c r="C17" s="2">
        <v>2</v>
      </c>
      <c r="D17" s="2">
        <v>1</v>
      </c>
      <c r="E17" s="2">
        <f t="shared" si="0"/>
        <v>2</v>
      </c>
      <c r="F17" s="55">
        <v>0</v>
      </c>
      <c r="G17" s="55">
        <f t="shared" si="1"/>
        <v>0</v>
      </c>
      <c r="H17" s="55">
        <f t="shared" si="2"/>
        <v>0</v>
      </c>
      <c r="I17" s="55">
        <f t="shared" si="3"/>
        <v>0</v>
      </c>
      <c r="J17" s="8">
        <f t="shared" si="4"/>
        <v>0</v>
      </c>
    </row>
    <row r="18" spans="2:10" x14ac:dyDescent="0.25">
      <c r="B18" s="49" t="s">
        <v>16</v>
      </c>
      <c r="C18" s="2">
        <v>2</v>
      </c>
      <c r="D18" s="2">
        <v>1</v>
      </c>
      <c r="E18" s="2">
        <f t="shared" si="0"/>
        <v>2</v>
      </c>
      <c r="F18" s="55">
        <v>0</v>
      </c>
      <c r="G18" s="55">
        <f t="shared" si="1"/>
        <v>0</v>
      </c>
      <c r="H18" s="55">
        <f t="shared" si="2"/>
        <v>0</v>
      </c>
      <c r="I18" s="55">
        <f t="shared" si="3"/>
        <v>0</v>
      </c>
      <c r="J18" s="8">
        <f t="shared" si="4"/>
        <v>0</v>
      </c>
    </row>
    <row r="19" spans="2:10" x14ac:dyDescent="0.25">
      <c r="B19" s="49" t="s">
        <v>17</v>
      </c>
      <c r="C19" s="2">
        <v>2</v>
      </c>
      <c r="D19" s="2">
        <v>1</v>
      </c>
      <c r="E19" s="2">
        <f t="shared" si="0"/>
        <v>2</v>
      </c>
      <c r="F19" s="55">
        <v>0</v>
      </c>
      <c r="G19" s="55">
        <f t="shared" si="1"/>
        <v>0</v>
      </c>
      <c r="H19" s="55">
        <f t="shared" si="2"/>
        <v>0</v>
      </c>
      <c r="I19" s="55">
        <f t="shared" si="3"/>
        <v>0</v>
      </c>
      <c r="J19" s="8">
        <f t="shared" si="4"/>
        <v>0</v>
      </c>
    </row>
    <row r="20" spans="2:10" ht="15.75" x14ac:dyDescent="0.25">
      <c r="B20" s="49" t="s">
        <v>18</v>
      </c>
      <c r="C20" s="2">
        <v>8</v>
      </c>
      <c r="D20" s="2">
        <v>2</v>
      </c>
      <c r="E20" s="2">
        <f t="shared" si="0"/>
        <v>16</v>
      </c>
      <c r="F20" s="2">
        <v>15</v>
      </c>
      <c r="G20" s="2">
        <f t="shared" si="1"/>
        <v>240</v>
      </c>
      <c r="H20" s="9">
        <f t="shared" si="2"/>
        <v>12</v>
      </c>
      <c r="I20" s="9">
        <f t="shared" si="3"/>
        <v>24</v>
      </c>
      <c r="J20" s="6">
        <f t="shared" si="4"/>
        <v>31965.599999999999</v>
      </c>
    </row>
    <row r="21" spans="2:10" x14ac:dyDescent="0.25">
      <c r="B21" s="51" t="s">
        <v>19</v>
      </c>
      <c r="C21" s="48"/>
      <c r="D21" s="48"/>
      <c r="E21" s="48"/>
      <c r="F21" s="48"/>
      <c r="G21" s="59">
        <f>SUM(G4:I20)</f>
        <v>293.25</v>
      </c>
      <c r="H21" s="60"/>
      <c r="I21" s="61"/>
      <c r="J21" s="19">
        <f>SUM(J4:J20)</f>
        <v>33963.449999999997</v>
      </c>
    </row>
    <row r="22" spans="2:10" x14ac:dyDescent="0.25">
      <c r="B22" s="49" t="s">
        <v>20</v>
      </c>
      <c r="C22" s="4"/>
      <c r="D22" s="4"/>
      <c r="E22" s="4"/>
      <c r="F22" s="4"/>
      <c r="G22" s="4"/>
      <c r="H22" s="4"/>
      <c r="I22" s="4"/>
      <c r="J22" s="4"/>
    </row>
    <row r="23" spans="2:10" x14ac:dyDescent="0.25">
      <c r="B23" s="50" t="s">
        <v>50</v>
      </c>
      <c r="C23" s="4" t="s">
        <v>21</v>
      </c>
      <c r="D23" s="4"/>
      <c r="E23" s="4"/>
      <c r="F23" s="4"/>
      <c r="G23" s="4"/>
      <c r="H23" s="4"/>
      <c r="I23" s="4"/>
      <c r="J23" s="4"/>
    </row>
    <row r="24" spans="2:10" x14ac:dyDescent="0.25">
      <c r="B24" s="49" t="s">
        <v>22</v>
      </c>
      <c r="C24" s="4" t="s">
        <v>21</v>
      </c>
      <c r="D24" s="4"/>
      <c r="E24" s="4"/>
      <c r="F24" s="4"/>
      <c r="G24" s="4"/>
      <c r="H24" s="4"/>
      <c r="I24" s="4"/>
      <c r="J24" s="4"/>
    </row>
    <row r="25" spans="2:10" x14ac:dyDescent="0.25">
      <c r="B25" s="49" t="s">
        <v>23</v>
      </c>
      <c r="C25" s="4" t="s">
        <v>21</v>
      </c>
      <c r="D25" s="4"/>
      <c r="E25" s="4"/>
      <c r="F25" s="4"/>
      <c r="G25" s="4"/>
      <c r="H25" s="4"/>
      <c r="I25" s="4"/>
      <c r="J25" s="4"/>
    </row>
    <row r="26" spans="2:10" x14ac:dyDescent="0.25">
      <c r="B26" s="49" t="s">
        <v>24</v>
      </c>
      <c r="C26" s="4" t="s">
        <v>21</v>
      </c>
      <c r="D26" s="4"/>
      <c r="E26" s="4"/>
      <c r="F26" s="4"/>
      <c r="G26" s="4"/>
      <c r="H26" s="4"/>
      <c r="I26" s="4"/>
      <c r="J26" s="4"/>
    </row>
    <row r="27" spans="2:10" x14ac:dyDescent="0.25">
      <c r="B27" s="49" t="s">
        <v>25</v>
      </c>
      <c r="C27" s="4"/>
      <c r="D27" s="4"/>
      <c r="E27" s="4"/>
      <c r="F27" s="4"/>
      <c r="G27" s="4"/>
      <c r="H27" s="4"/>
      <c r="I27" s="4"/>
      <c r="J27" s="4"/>
    </row>
    <row r="28" spans="2:10" ht="15.75" x14ac:dyDescent="0.25">
      <c r="B28" s="49" t="s">
        <v>26</v>
      </c>
      <c r="C28" s="2">
        <v>0.25</v>
      </c>
      <c r="D28" s="2">
        <v>350</v>
      </c>
      <c r="E28" s="2">
        <f>C28*D28</f>
        <v>87.5</v>
      </c>
      <c r="F28" s="2">
        <v>15</v>
      </c>
      <c r="G28" s="7">
        <f>E28*F28</f>
        <v>1312.5</v>
      </c>
      <c r="H28" s="9">
        <f>G28*0.05</f>
        <v>65.625</v>
      </c>
      <c r="I28" s="9">
        <f>G28*0.1</f>
        <v>131.25</v>
      </c>
      <c r="J28" s="6">
        <f>G28*G$2+H28*H$2+I28*I$2</f>
        <v>174811.875</v>
      </c>
    </row>
    <row r="29" spans="2:10" x14ac:dyDescent="0.25">
      <c r="B29" s="49" t="s">
        <v>27</v>
      </c>
      <c r="C29" s="4" t="s">
        <v>1</v>
      </c>
      <c r="D29" s="4"/>
      <c r="E29" s="4"/>
      <c r="F29" s="4"/>
      <c r="G29" s="4"/>
      <c r="H29" s="4"/>
      <c r="I29" s="4"/>
      <c r="J29" s="4"/>
    </row>
    <row r="30" spans="2:10" x14ac:dyDescent="0.25">
      <c r="B30" s="49" t="s">
        <v>28</v>
      </c>
      <c r="C30" s="4" t="s">
        <v>1</v>
      </c>
      <c r="D30" s="4"/>
      <c r="E30" s="4"/>
      <c r="F30" s="4"/>
      <c r="G30" s="4"/>
      <c r="H30" s="4"/>
      <c r="I30" s="4"/>
      <c r="J30" s="4"/>
    </row>
    <row r="31" spans="2:10" x14ac:dyDescent="0.25">
      <c r="B31" s="49" t="s">
        <v>29</v>
      </c>
      <c r="C31" s="4" t="s">
        <v>1</v>
      </c>
      <c r="D31" s="4"/>
      <c r="E31" s="4"/>
      <c r="F31" s="4"/>
      <c r="G31" s="4"/>
      <c r="H31" s="4"/>
      <c r="I31" s="4"/>
      <c r="J31" s="4"/>
    </row>
    <row r="32" spans="2:10" x14ac:dyDescent="0.25">
      <c r="B32" s="51" t="s">
        <v>30</v>
      </c>
      <c r="C32" s="48"/>
      <c r="D32" s="48"/>
      <c r="E32" s="48"/>
      <c r="F32" s="48"/>
      <c r="G32" s="59">
        <f>SUM(G22:I31)</f>
        <v>1509.375</v>
      </c>
      <c r="H32" s="60"/>
      <c r="I32" s="61"/>
      <c r="J32" s="47">
        <f>SUM(J22:J31)</f>
        <v>174811.875</v>
      </c>
    </row>
    <row r="33" spans="2:10" ht="15.75" x14ac:dyDescent="0.25">
      <c r="B33" s="3" t="s">
        <v>110</v>
      </c>
      <c r="C33" s="18"/>
      <c r="D33" s="18"/>
      <c r="E33" s="18"/>
      <c r="F33" s="18"/>
      <c r="G33" s="59">
        <f>ROUND(G32+G21,-1)</f>
        <v>1800</v>
      </c>
      <c r="H33" s="60"/>
      <c r="I33" s="61"/>
      <c r="J33" s="47">
        <f>ROUND(J32+J21,-3)</f>
        <v>209000</v>
      </c>
    </row>
    <row r="34" spans="2:10" ht="15.75" x14ac:dyDescent="0.25">
      <c r="B34" s="17" t="s">
        <v>120</v>
      </c>
      <c r="C34" s="62"/>
      <c r="D34" s="63"/>
      <c r="E34" s="63"/>
      <c r="F34" s="63"/>
      <c r="G34" s="63"/>
      <c r="H34" s="63"/>
      <c r="I34" s="64"/>
      <c r="J34" s="47">
        <f>'Respondents and O&amp;M'!H14</f>
        <v>126000</v>
      </c>
    </row>
    <row r="35" spans="2:10" ht="15.75" x14ac:dyDescent="0.25">
      <c r="B35" s="17" t="s">
        <v>111</v>
      </c>
      <c r="C35" s="62"/>
      <c r="D35" s="63"/>
      <c r="E35" s="63"/>
      <c r="F35" s="63"/>
      <c r="G35" s="63"/>
      <c r="H35" s="63"/>
      <c r="I35" s="64"/>
      <c r="J35" s="47">
        <f>SUM(J33:J34)</f>
        <v>335000</v>
      </c>
    </row>
    <row r="36" spans="2:10" x14ac:dyDescent="0.25">
      <c r="H36" s="52">
        <f>G33/'Respondents and O&amp;M'!F43</f>
        <v>60</v>
      </c>
      <c r="I36" s="53" t="s">
        <v>116</v>
      </c>
    </row>
    <row r="37" spans="2:10" x14ac:dyDescent="0.25">
      <c r="B37" s="33" t="s">
        <v>67</v>
      </c>
    </row>
    <row r="38" spans="2:10" ht="15.75" x14ac:dyDescent="0.25">
      <c r="B38" s="29" t="s">
        <v>119</v>
      </c>
    </row>
    <row r="39" spans="2:10" ht="15.75" x14ac:dyDescent="0.25">
      <c r="B39" s="29" t="s">
        <v>117</v>
      </c>
    </row>
    <row r="40" spans="2:10" ht="15.75" x14ac:dyDescent="0.25">
      <c r="B40" s="29" t="s">
        <v>68</v>
      </c>
    </row>
    <row r="41" spans="2:10" ht="15.75" x14ac:dyDescent="0.25">
      <c r="B41" s="29" t="s">
        <v>69</v>
      </c>
    </row>
    <row r="42" spans="2:10" ht="15.75" x14ac:dyDescent="0.25">
      <c r="B42" s="29" t="s">
        <v>70</v>
      </c>
    </row>
    <row r="43" spans="2:10" ht="15.75" x14ac:dyDescent="0.25">
      <c r="B43" s="29" t="s">
        <v>71</v>
      </c>
    </row>
    <row r="44" spans="2:10" ht="15.75" x14ac:dyDescent="0.25">
      <c r="B44" s="29" t="s">
        <v>72</v>
      </c>
    </row>
    <row r="45" spans="2:10" ht="16.5" x14ac:dyDescent="0.25">
      <c r="B45" s="28" t="s">
        <v>109</v>
      </c>
    </row>
  </sheetData>
  <mergeCells count="5">
    <mergeCell ref="G21:I21"/>
    <mergeCell ref="G32:I32"/>
    <mergeCell ref="G33:I33"/>
    <mergeCell ref="C34:I34"/>
    <mergeCell ref="C35:I3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6"/>
  <sheetViews>
    <sheetView tabSelected="1" topLeftCell="B1" zoomScale="90" zoomScaleNormal="90" workbookViewId="0">
      <selection activeCell="G17" sqref="G17:I17"/>
    </sheetView>
  </sheetViews>
  <sheetFormatPr defaultRowHeight="15" x14ac:dyDescent="0.25"/>
  <cols>
    <col min="2" max="2" width="36.7109375" customWidth="1"/>
    <col min="3" max="3" width="10.28515625" customWidth="1"/>
    <col min="4" max="4" width="10.7109375" customWidth="1"/>
    <col min="5" max="5" width="10.140625" customWidth="1"/>
    <col min="7" max="7" width="10.140625" customWidth="1"/>
    <col min="8" max="8" width="12" customWidth="1"/>
    <col min="9" max="9" width="10.5703125" customWidth="1"/>
  </cols>
  <sheetData>
    <row r="1" spans="2:10" ht="15.75" x14ac:dyDescent="0.25">
      <c r="B1" s="30" t="s">
        <v>74</v>
      </c>
    </row>
    <row r="2" spans="2:10" x14ac:dyDescent="0.25">
      <c r="G2">
        <v>49.44</v>
      </c>
      <c r="H2">
        <v>66.62</v>
      </c>
      <c r="I2">
        <v>26.75</v>
      </c>
    </row>
    <row r="3" spans="2:10" ht="96.75" customHeight="1" x14ac:dyDescent="0.25">
      <c r="B3" s="12" t="s">
        <v>31</v>
      </c>
      <c r="C3" s="12" t="s">
        <v>47</v>
      </c>
      <c r="D3" s="12" t="s">
        <v>48</v>
      </c>
      <c r="E3" s="10" t="s">
        <v>51</v>
      </c>
      <c r="F3" s="12" t="s">
        <v>49</v>
      </c>
      <c r="G3" s="10" t="s">
        <v>52</v>
      </c>
      <c r="H3" s="10" t="s">
        <v>42</v>
      </c>
      <c r="I3" s="10" t="s">
        <v>53</v>
      </c>
      <c r="J3" s="12" t="s">
        <v>46</v>
      </c>
    </row>
    <row r="4" spans="2:10" x14ac:dyDescent="0.25">
      <c r="B4" s="4" t="s">
        <v>32</v>
      </c>
      <c r="C4" s="4"/>
      <c r="D4" s="4"/>
      <c r="E4" s="4"/>
      <c r="F4" s="4"/>
      <c r="G4" s="4"/>
      <c r="H4" s="4"/>
      <c r="I4" s="4"/>
      <c r="J4" s="4"/>
    </row>
    <row r="5" spans="2:10" x14ac:dyDescent="0.25">
      <c r="B5" s="5" t="s">
        <v>33</v>
      </c>
      <c r="C5" s="2">
        <v>24</v>
      </c>
      <c r="D5" s="2">
        <v>1</v>
      </c>
      <c r="E5" s="2">
        <f>C5*D5</f>
        <v>24</v>
      </c>
      <c r="F5" s="55">
        <v>0</v>
      </c>
      <c r="G5" s="55">
        <f>E5*F5</f>
        <v>0</v>
      </c>
      <c r="H5" s="55">
        <f>G5*0.05</f>
        <v>0</v>
      </c>
      <c r="I5" s="55">
        <f>G5*0.1</f>
        <v>0</v>
      </c>
      <c r="J5" s="58">
        <f>G5*G$2+H5*H$2+I5*I$2</f>
        <v>0</v>
      </c>
    </row>
    <row r="6" spans="2:10" x14ac:dyDescent="0.25">
      <c r="B6" s="4" t="s">
        <v>34</v>
      </c>
      <c r="C6" s="4"/>
      <c r="D6" s="4"/>
      <c r="E6" s="2"/>
      <c r="F6" s="56"/>
      <c r="G6" s="56"/>
      <c r="H6" s="56"/>
      <c r="I6" s="56"/>
      <c r="J6" s="56"/>
    </row>
    <row r="7" spans="2:10" ht="15.75" x14ac:dyDescent="0.25">
      <c r="B7" s="5" t="s">
        <v>35</v>
      </c>
      <c r="C7" s="2">
        <v>24</v>
      </c>
      <c r="D7" s="2">
        <v>1</v>
      </c>
      <c r="E7" s="2">
        <f t="shared" ref="E7:E16" si="0">C7*D7</f>
        <v>24</v>
      </c>
      <c r="F7" s="55">
        <f>F5*0.2</f>
        <v>0</v>
      </c>
      <c r="G7" s="55">
        <f>E7*F7</f>
        <v>0</v>
      </c>
      <c r="H7" s="55">
        <f>G7*0.05</f>
        <v>0</v>
      </c>
      <c r="I7" s="55">
        <f>G7*0.1</f>
        <v>0</v>
      </c>
      <c r="J7" s="58">
        <f>G7*G$2+H7*H$2+I7*I$2</f>
        <v>0</v>
      </c>
    </row>
    <row r="8" spans="2:10" x14ac:dyDescent="0.25">
      <c r="B8" s="4" t="s">
        <v>36</v>
      </c>
      <c r="C8" s="4"/>
      <c r="D8" s="4"/>
      <c r="E8" s="2"/>
      <c r="F8" s="56"/>
      <c r="G8" s="56"/>
      <c r="H8" s="56"/>
      <c r="I8" s="56"/>
      <c r="J8" s="56"/>
    </row>
    <row r="9" spans="2:10" x14ac:dyDescent="0.25">
      <c r="B9" s="5" t="s">
        <v>33</v>
      </c>
      <c r="C9" s="4"/>
      <c r="D9" s="4"/>
      <c r="E9" s="2"/>
      <c r="F9" s="56"/>
      <c r="G9" s="56"/>
      <c r="H9" s="56"/>
      <c r="I9" s="56"/>
      <c r="J9" s="56"/>
    </row>
    <row r="10" spans="2:10" x14ac:dyDescent="0.25">
      <c r="B10" s="5" t="s">
        <v>37</v>
      </c>
      <c r="C10" s="2">
        <v>2</v>
      </c>
      <c r="D10" s="2">
        <v>1</v>
      </c>
      <c r="E10" s="2">
        <f t="shared" si="0"/>
        <v>2</v>
      </c>
      <c r="F10" s="55">
        <v>0</v>
      </c>
      <c r="G10" s="55">
        <f t="shared" ref="G10:G16" si="1">E10*F10</f>
        <v>0</v>
      </c>
      <c r="H10" s="55">
        <f t="shared" ref="H10:H16" si="2">G10*0.05</f>
        <v>0</v>
      </c>
      <c r="I10" s="55">
        <f t="shared" ref="I10:I16" si="3">G10*0.1</f>
        <v>0</v>
      </c>
      <c r="J10" s="58">
        <f t="shared" ref="J10:J16" si="4">G10*G$2+H10*H$2+I10*I$2</f>
        <v>0</v>
      </c>
    </row>
    <row r="11" spans="2:10" x14ac:dyDescent="0.25">
      <c r="B11" s="5" t="s">
        <v>13</v>
      </c>
      <c r="C11" s="2">
        <v>2</v>
      </c>
      <c r="D11" s="2">
        <v>1</v>
      </c>
      <c r="E11" s="2">
        <f t="shared" si="0"/>
        <v>2</v>
      </c>
      <c r="F11" s="55">
        <v>0</v>
      </c>
      <c r="G11" s="55">
        <f t="shared" si="1"/>
        <v>0</v>
      </c>
      <c r="H11" s="55">
        <f t="shared" si="2"/>
        <v>0</v>
      </c>
      <c r="I11" s="55">
        <f t="shared" si="3"/>
        <v>0</v>
      </c>
      <c r="J11" s="58">
        <f t="shared" si="4"/>
        <v>0</v>
      </c>
    </row>
    <row r="12" spans="2:10" ht="28.5" x14ac:dyDescent="0.25">
      <c r="B12" s="13" t="s">
        <v>14</v>
      </c>
      <c r="C12" s="2">
        <v>2</v>
      </c>
      <c r="D12" s="2">
        <v>1</v>
      </c>
      <c r="E12" s="2">
        <f t="shared" si="0"/>
        <v>2</v>
      </c>
      <c r="F12" s="55">
        <v>0</v>
      </c>
      <c r="G12" s="55">
        <f t="shared" si="1"/>
        <v>0</v>
      </c>
      <c r="H12" s="55">
        <f t="shared" si="2"/>
        <v>0</v>
      </c>
      <c r="I12" s="55">
        <f t="shared" si="3"/>
        <v>0</v>
      </c>
      <c r="J12" s="58">
        <f t="shared" si="4"/>
        <v>0</v>
      </c>
    </row>
    <row r="13" spans="2:10" ht="15.75" x14ac:dyDescent="0.25">
      <c r="B13" s="5" t="s">
        <v>38</v>
      </c>
      <c r="C13" s="2">
        <v>2</v>
      </c>
      <c r="D13" s="2">
        <v>1</v>
      </c>
      <c r="E13" s="2">
        <f t="shared" si="0"/>
        <v>2</v>
      </c>
      <c r="F13" s="55">
        <v>0</v>
      </c>
      <c r="G13" s="55">
        <f t="shared" si="1"/>
        <v>0</v>
      </c>
      <c r="H13" s="55">
        <f t="shared" si="2"/>
        <v>0</v>
      </c>
      <c r="I13" s="55">
        <f t="shared" si="3"/>
        <v>0</v>
      </c>
      <c r="J13" s="58">
        <f t="shared" si="4"/>
        <v>0</v>
      </c>
    </row>
    <row r="14" spans="2:10" x14ac:dyDescent="0.25">
      <c r="B14" s="5" t="s">
        <v>16</v>
      </c>
      <c r="C14" s="2">
        <v>2</v>
      </c>
      <c r="D14" s="2">
        <v>1</v>
      </c>
      <c r="E14" s="2">
        <f t="shared" si="0"/>
        <v>2</v>
      </c>
      <c r="F14" s="55">
        <v>0</v>
      </c>
      <c r="G14" s="55">
        <f t="shared" si="1"/>
        <v>0</v>
      </c>
      <c r="H14" s="55">
        <f t="shared" si="2"/>
        <v>0</v>
      </c>
      <c r="I14" s="55">
        <f t="shared" si="3"/>
        <v>0</v>
      </c>
      <c r="J14" s="58">
        <f t="shared" si="4"/>
        <v>0</v>
      </c>
    </row>
    <row r="15" spans="2:10" x14ac:dyDescent="0.25">
      <c r="B15" s="5" t="s">
        <v>39</v>
      </c>
      <c r="C15" s="2">
        <v>8</v>
      </c>
      <c r="D15" s="2">
        <v>1</v>
      </c>
      <c r="E15" s="2">
        <f t="shared" si="0"/>
        <v>8</v>
      </c>
      <c r="F15" s="55">
        <v>0</v>
      </c>
      <c r="G15" s="55">
        <f t="shared" si="1"/>
        <v>0</v>
      </c>
      <c r="H15" s="55">
        <f t="shared" si="2"/>
        <v>0</v>
      </c>
      <c r="I15" s="55">
        <f t="shared" si="3"/>
        <v>0</v>
      </c>
      <c r="J15" s="58">
        <f t="shared" si="4"/>
        <v>0</v>
      </c>
    </row>
    <row r="16" spans="2:10" ht="15.75" x14ac:dyDescent="0.25">
      <c r="B16" s="5" t="s">
        <v>40</v>
      </c>
      <c r="C16" s="2">
        <v>4</v>
      </c>
      <c r="D16" s="2">
        <v>2</v>
      </c>
      <c r="E16" s="2">
        <f t="shared" si="0"/>
        <v>8</v>
      </c>
      <c r="F16" s="2">
        <v>15</v>
      </c>
      <c r="G16" s="2">
        <f t="shared" si="1"/>
        <v>120</v>
      </c>
      <c r="H16" s="55">
        <f t="shared" si="2"/>
        <v>6</v>
      </c>
      <c r="I16" s="55">
        <f t="shared" si="3"/>
        <v>12</v>
      </c>
      <c r="J16" s="6">
        <f t="shared" si="4"/>
        <v>6653.5199999999995</v>
      </c>
    </row>
    <row r="17" spans="2:10" ht="15.75" x14ac:dyDescent="0.25">
      <c r="B17" s="3" t="s">
        <v>121</v>
      </c>
      <c r="C17" s="18"/>
      <c r="D17" s="18"/>
      <c r="E17" s="18"/>
      <c r="F17" s="18"/>
      <c r="G17" s="65">
        <f>ROUND(SUM(G5:I16),-1)</f>
        <v>140</v>
      </c>
      <c r="H17" s="65"/>
      <c r="I17" s="65"/>
      <c r="J17" s="19">
        <f>ROUND(SUM(J5:J16),-1)</f>
        <v>6650</v>
      </c>
    </row>
    <row r="19" spans="2:10" x14ac:dyDescent="0.25">
      <c r="B19" s="32" t="s">
        <v>75</v>
      </c>
    </row>
    <row r="20" spans="2:10" ht="15.75" x14ac:dyDescent="0.25">
      <c r="B20" s="29" t="s">
        <v>119</v>
      </c>
    </row>
    <row r="21" spans="2:10" ht="15.75" x14ac:dyDescent="0.25">
      <c r="B21" s="29" t="s">
        <v>118</v>
      </c>
    </row>
    <row r="22" spans="2:10" ht="15.75" x14ac:dyDescent="0.25">
      <c r="B22" s="29" t="s">
        <v>68</v>
      </c>
    </row>
    <row r="23" spans="2:10" ht="15.75" x14ac:dyDescent="0.25">
      <c r="B23" s="29" t="s">
        <v>69</v>
      </c>
    </row>
    <row r="24" spans="2:10" ht="16.5" x14ac:dyDescent="0.25">
      <c r="B24" s="28" t="s">
        <v>76</v>
      </c>
    </row>
    <row r="25" spans="2:10" ht="15.75" x14ac:dyDescent="0.25">
      <c r="B25" s="29" t="s">
        <v>77</v>
      </c>
    </row>
    <row r="26" spans="2:10" ht="16.5" x14ac:dyDescent="0.25">
      <c r="B26" s="28" t="s">
        <v>112</v>
      </c>
    </row>
  </sheetData>
  <mergeCells count="1">
    <mergeCell ref="G17: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H43"/>
  <sheetViews>
    <sheetView topLeftCell="A33" workbookViewId="0">
      <selection activeCell="H23" sqref="H23"/>
    </sheetView>
  </sheetViews>
  <sheetFormatPr defaultRowHeight="15" x14ac:dyDescent="0.25"/>
  <cols>
    <col min="2" max="2" width="15.42578125" customWidth="1"/>
    <col min="3" max="3" width="13" customWidth="1"/>
    <col min="4" max="4" width="15.5703125" customWidth="1"/>
    <col min="5" max="5" width="19.85546875" customWidth="1"/>
    <col min="6" max="6" width="15.28515625" customWidth="1"/>
    <col min="7" max="7" width="14.140625" customWidth="1"/>
    <col min="8" max="8" width="11.7109375" customWidth="1"/>
  </cols>
  <sheetData>
    <row r="3" spans="2:8" x14ac:dyDescent="0.25">
      <c r="B3" s="67"/>
      <c r="C3" s="68"/>
      <c r="D3" s="68"/>
      <c r="E3" s="68"/>
      <c r="F3" s="68"/>
      <c r="G3" s="68"/>
      <c r="H3" s="69"/>
    </row>
    <row r="4" spans="2:8" x14ac:dyDescent="0.25">
      <c r="B4" s="70" t="s">
        <v>54</v>
      </c>
      <c r="C4" s="71"/>
      <c r="D4" s="71"/>
      <c r="E4" s="71"/>
      <c r="F4" s="71"/>
      <c r="G4" s="71"/>
      <c r="H4" s="72"/>
    </row>
    <row r="5" spans="2:8" x14ac:dyDescent="0.25">
      <c r="B5" s="46"/>
      <c r="C5" s="26"/>
      <c r="D5" s="26"/>
      <c r="E5" s="26"/>
      <c r="F5" s="26"/>
      <c r="G5" s="26"/>
      <c r="H5" s="27"/>
    </row>
    <row r="6" spans="2:8" x14ac:dyDescent="0.25">
      <c r="B6" s="21" t="s">
        <v>55</v>
      </c>
      <c r="C6" s="21" t="s">
        <v>57</v>
      </c>
      <c r="D6" s="21" t="s">
        <v>59</v>
      </c>
      <c r="E6" s="21" t="s">
        <v>60</v>
      </c>
      <c r="F6" s="21" t="s">
        <v>61</v>
      </c>
      <c r="G6" s="21" t="s">
        <v>63</v>
      </c>
      <c r="H6" s="22" t="s">
        <v>65</v>
      </c>
    </row>
    <row r="7" spans="2:8" ht="41.25" x14ac:dyDescent="0.25">
      <c r="B7" s="23" t="s">
        <v>56</v>
      </c>
      <c r="C7" s="23" t="s">
        <v>58</v>
      </c>
      <c r="D7" s="23" t="s">
        <v>79</v>
      </c>
      <c r="E7" s="23" t="s">
        <v>85</v>
      </c>
      <c r="F7" s="23" t="s">
        <v>62</v>
      </c>
      <c r="G7" s="23" t="s">
        <v>64</v>
      </c>
      <c r="H7" s="38" t="s">
        <v>83</v>
      </c>
    </row>
    <row r="8" spans="2:8" ht="25.5" x14ac:dyDescent="0.25">
      <c r="B8" s="20" t="s">
        <v>66</v>
      </c>
      <c r="C8" s="24">
        <v>37000</v>
      </c>
      <c r="D8" s="25">
        <v>0</v>
      </c>
      <c r="E8" s="24">
        <f>C8*D8</f>
        <v>0</v>
      </c>
      <c r="F8" s="24">
        <v>8400</v>
      </c>
      <c r="G8" s="25">
        <v>15</v>
      </c>
      <c r="H8" s="24">
        <f>F8*G8</f>
        <v>126000</v>
      </c>
    </row>
    <row r="9" spans="2:8" x14ac:dyDescent="0.25">
      <c r="B9" s="35" t="s">
        <v>81</v>
      </c>
      <c r="C9" s="35"/>
      <c r="D9" s="35"/>
      <c r="E9" s="37">
        <f>ROUND(E8,-2)</f>
        <v>0</v>
      </c>
      <c r="F9" s="14"/>
      <c r="G9" s="14"/>
      <c r="H9" s="37">
        <f>ROUND(H8,-3)</f>
        <v>126000</v>
      </c>
    </row>
    <row r="11" spans="2:8" ht="16.5" x14ac:dyDescent="0.25">
      <c r="B11" s="28" t="s">
        <v>80</v>
      </c>
    </row>
    <row r="12" spans="2:8" ht="16.5" x14ac:dyDescent="0.25">
      <c r="B12" s="28" t="s">
        <v>82</v>
      </c>
    </row>
    <row r="14" spans="2:8" x14ac:dyDescent="0.25">
      <c r="G14" s="33" t="s">
        <v>84</v>
      </c>
      <c r="H14" s="34">
        <f>ROUND(E8+H8,-3)</f>
        <v>126000</v>
      </c>
    </row>
    <row r="18" spans="2:7" x14ac:dyDescent="0.25">
      <c r="B18" s="73" t="s">
        <v>86</v>
      </c>
      <c r="C18" s="74"/>
      <c r="D18" s="74"/>
      <c r="E18" s="74"/>
      <c r="F18" s="74"/>
      <c r="G18" s="74"/>
    </row>
    <row r="19" spans="2:7" ht="26.25" x14ac:dyDescent="0.25">
      <c r="B19" s="35"/>
      <c r="C19" s="66" t="s">
        <v>88</v>
      </c>
      <c r="D19" s="66"/>
      <c r="E19" s="39" t="s">
        <v>89</v>
      </c>
      <c r="F19" s="66"/>
      <c r="G19" s="66"/>
    </row>
    <row r="20" spans="2:7" ht="76.5" x14ac:dyDescent="0.25">
      <c r="B20" s="14" t="s">
        <v>87</v>
      </c>
      <c r="C20" s="20" t="s">
        <v>95</v>
      </c>
      <c r="D20" s="20" t="s">
        <v>90</v>
      </c>
      <c r="E20" s="20" t="s">
        <v>91</v>
      </c>
      <c r="F20" s="20" t="s">
        <v>92</v>
      </c>
      <c r="G20" s="20" t="s">
        <v>93</v>
      </c>
    </row>
    <row r="21" spans="2:7" x14ac:dyDescent="0.25">
      <c r="B21" s="36">
        <v>1</v>
      </c>
      <c r="C21" s="36">
        <v>0</v>
      </c>
      <c r="D21" s="36">
        <v>15</v>
      </c>
      <c r="E21" s="36">
        <v>0</v>
      </c>
      <c r="F21" s="36">
        <v>0</v>
      </c>
      <c r="G21" s="36">
        <f>C21+D21</f>
        <v>15</v>
      </c>
    </row>
    <row r="22" spans="2:7" x14ac:dyDescent="0.25">
      <c r="B22" s="36">
        <v>2</v>
      </c>
      <c r="C22" s="36">
        <v>0</v>
      </c>
      <c r="D22" s="36">
        <f>D21+C22</f>
        <v>15</v>
      </c>
      <c r="E22" s="36">
        <v>0</v>
      </c>
      <c r="F22" s="36">
        <v>0</v>
      </c>
      <c r="G22" s="36">
        <f t="shared" ref="G22:G23" si="0">C22+D22</f>
        <v>15</v>
      </c>
    </row>
    <row r="23" spans="2:7" x14ac:dyDescent="0.25">
      <c r="B23" s="36">
        <v>3</v>
      </c>
      <c r="C23" s="36">
        <v>0</v>
      </c>
      <c r="D23" s="36">
        <f>D22+C23</f>
        <v>15</v>
      </c>
      <c r="E23" s="36">
        <v>0</v>
      </c>
      <c r="F23" s="36">
        <v>0</v>
      </c>
      <c r="G23" s="36">
        <f t="shared" si="0"/>
        <v>15</v>
      </c>
    </row>
    <row r="24" spans="2:7" x14ac:dyDescent="0.25">
      <c r="B24" s="36" t="s">
        <v>94</v>
      </c>
      <c r="C24" s="36">
        <f>AVERAGE(C21:C23)</f>
        <v>0</v>
      </c>
      <c r="D24" s="36">
        <f>AVERAGE(D21:D23)</f>
        <v>15</v>
      </c>
      <c r="E24" s="36">
        <f>AVERAGE(E21:E23)</f>
        <v>0</v>
      </c>
      <c r="F24" s="36">
        <f>AVERAGE(F21:F23)</f>
        <v>0</v>
      </c>
      <c r="G24" s="36">
        <f>AVERAGE(G21:G23)</f>
        <v>15</v>
      </c>
    </row>
    <row r="26" spans="2:7" ht="16.5" x14ac:dyDescent="0.25">
      <c r="B26" s="28" t="s">
        <v>96</v>
      </c>
    </row>
    <row r="30" spans="2:7" x14ac:dyDescent="0.25">
      <c r="B30" s="67"/>
      <c r="C30" s="68"/>
      <c r="D30" s="68"/>
      <c r="E30" s="68"/>
      <c r="F30" s="69"/>
    </row>
    <row r="31" spans="2:7" x14ac:dyDescent="0.25">
      <c r="B31" s="70" t="s">
        <v>97</v>
      </c>
      <c r="C31" s="71"/>
      <c r="D31" s="71"/>
      <c r="E31" s="71"/>
      <c r="F31" s="72"/>
    </row>
    <row r="32" spans="2:7" x14ac:dyDescent="0.25">
      <c r="B32" s="41"/>
      <c r="C32" s="22"/>
      <c r="D32" s="22"/>
      <c r="E32" s="22"/>
      <c r="F32" s="22"/>
    </row>
    <row r="33" spans="2:6" x14ac:dyDescent="0.25">
      <c r="B33" s="22" t="s">
        <v>55</v>
      </c>
      <c r="C33" s="22" t="s">
        <v>57</v>
      </c>
      <c r="D33" s="22" t="s">
        <v>59</v>
      </c>
      <c r="E33" s="22" t="s">
        <v>60</v>
      </c>
      <c r="F33" s="22" t="s">
        <v>61</v>
      </c>
    </row>
    <row r="34" spans="2:6" ht="51" x14ac:dyDescent="0.25">
      <c r="B34" s="22" t="s">
        <v>98</v>
      </c>
      <c r="C34" s="22" t="s">
        <v>86</v>
      </c>
      <c r="D34" s="22" t="s">
        <v>99</v>
      </c>
      <c r="E34" s="22" t="s">
        <v>100</v>
      </c>
      <c r="F34" s="22" t="s">
        <v>108</v>
      </c>
    </row>
    <row r="35" spans="2:6" x14ac:dyDescent="0.25">
      <c r="B35" s="42"/>
      <c r="C35" s="42"/>
      <c r="D35" s="42"/>
      <c r="E35" s="43"/>
      <c r="F35" s="38"/>
    </row>
    <row r="36" spans="2:6" ht="38.25" x14ac:dyDescent="0.25">
      <c r="B36" s="40" t="s">
        <v>101</v>
      </c>
      <c r="C36" s="20">
        <v>0</v>
      </c>
      <c r="D36" s="20">
        <v>1</v>
      </c>
      <c r="E36" s="20" t="s">
        <v>1</v>
      </c>
      <c r="F36" s="20">
        <f>C36*D36</f>
        <v>0</v>
      </c>
    </row>
    <row r="37" spans="2:6" ht="25.5" x14ac:dyDescent="0.25">
      <c r="B37" s="40" t="s">
        <v>102</v>
      </c>
      <c r="C37" s="20">
        <v>0</v>
      </c>
      <c r="D37" s="20">
        <v>1</v>
      </c>
      <c r="E37" s="20" t="s">
        <v>1</v>
      </c>
      <c r="F37" s="20">
        <f t="shared" ref="F37:F42" si="1">C37*D37</f>
        <v>0</v>
      </c>
    </row>
    <row r="38" spans="2:6" ht="76.5" x14ac:dyDescent="0.25">
      <c r="B38" s="40" t="s">
        <v>103</v>
      </c>
      <c r="C38" s="20">
        <v>0</v>
      </c>
      <c r="D38" s="20">
        <v>1</v>
      </c>
      <c r="E38" s="20" t="s">
        <v>1</v>
      </c>
      <c r="F38" s="20">
        <f t="shared" si="1"/>
        <v>0</v>
      </c>
    </row>
    <row r="39" spans="2:6" ht="38.25" x14ac:dyDescent="0.25">
      <c r="B39" s="40" t="s">
        <v>104</v>
      </c>
      <c r="C39" s="20">
        <v>0</v>
      </c>
      <c r="D39" s="20">
        <v>1</v>
      </c>
      <c r="E39" s="20" t="s">
        <v>1</v>
      </c>
      <c r="F39" s="20">
        <f t="shared" si="1"/>
        <v>0</v>
      </c>
    </row>
    <row r="40" spans="2:6" ht="38.25" x14ac:dyDescent="0.25">
      <c r="B40" s="40" t="s">
        <v>105</v>
      </c>
      <c r="C40" s="20">
        <v>0</v>
      </c>
      <c r="D40" s="20">
        <v>1</v>
      </c>
      <c r="E40" s="20" t="s">
        <v>1</v>
      </c>
      <c r="F40" s="20">
        <f t="shared" si="1"/>
        <v>0</v>
      </c>
    </row>
    <row r="41" spans="2:6" ht="25.5" x14ac:dyDescent="0.25">
      <c r="B41" s="40" t="s">
        <v>17</v>
      </c>
      <c r="C41" s="20">
        <v>0</v>
      </c>
      <c r="D41" s="20">
        <v>1</v>
      </c>
      <c r="E41" s="20" t="s">
        <v>1</v>
      </c>
      <c r="F41" s="20">
        <f t="shared" si="1"/>
        <v>0</v>
      </c>
    </row>
    <row r="42" spans="2:6" ht="38.25" x14ac:dyDescent="0.25">
      <c r="B42" s="40" t="s">
        <v>106</v>
      </c>
      <c r="C42" s="20">
        <v>15</v>
      </c>
      <c r="D42" s="20">
        <v>2</v>
      </c>
      <c r="E42" s="20" t="s">
        <v>1</v>
      </c>
      <c r="F42" s="20">
        <f t="shared" si="1"/>
        <v>30</v>
      </c>
    </row>
    <row r="43" spans="2:6" x14ac:dyDescent="0.25">
      <c r="B43" s="40"/>
      <c r="C43" s="44"/>
      <c r="D43" s="44"/>
      <c r="E43" s="45" t="s">
        <v>107</v>
      </c>
      <c r="F43" s="10">
        <f>ROUND(SUM(F36:F42),0)</f>
        <v>30</v>
      </c>
    </row>
  </sheetData>
  <mergeCells count="7">
    <mergeCell ref="F19:G19"/>
    <mergeCell ref="B30:F30"/>
    <mergeCell ref="B31:F31"/>
    <mergeCell ref="B3:H3"/>
    <mergeCell ref="B4:H4"/>
    <mergeCell ref="C19:D19"/>
    <mergeCell ref="B18: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Respondents and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Yellin, Patrick</cp:lastModifiedBy>
  <dcterms:created xsi:type="dcterms:W3CDTF">2013-09-16T12:25:21Z</dcterms:created>
  <dcterms:modified xsi:type="dcterms:W3CDTF">2019-12-11T23:54:59Z</dcterms:modified>
</cp:coreProperties>
</file>