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F:\New ICRs\"/>
    </mc:Choice>
  </mc:AlternateContent>
  <xr:revisionPtr revIDLastSave="0" documentId="8_{DE836E9B-DF0E-4C5D-9595-593B94FD55F0}" xr6:coauthVersionLast="41" xr6:coauthVersionMax="41" xr10:uidLastSave="{00000000-0000-0000-0000-000000000000}"/>
  <bookViews>
    <workbookView xWindow="-120" yWindow="-120" windowWidth="15600" windowHeight="11160" xr2:uid="{00000000-000D-0000-FFFF-FFFF00000000}"/>
  </bookViews>
  <sheets>
    <sheet name="Table 1" sheetId="1" r:id="rId1"/>
    <sheet name="Table 2" sheetId="2" r:id="rId2"/>
    <sheet name="Total Respons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7" i="3" l="1"/>
  <c r="E8" i="3"/>
  <c r="E9" i="3"/>
  <c r="E10" i="3"/>
  <c r="E11" i="3"/>
  <c r="E12" i="3"/>
  <c r="E13" i="3"/>
  <c r="E6" i="3"/>
  <c r="E14" i="3" s="1"/>
  <c r="K52" i="1" s="1"/>
  <c r="F6" i="1"/>
  <c r="D41" i="1" l="1"/>
  <c r="D38" i="1"/>
  <c r="D37" i="1"/>
  <c r="D35" i="1"/>
  <c r="D33" i="1"/>
  <c r="D32" i="1"/>
  <c r="D28" i="1"/>
  <c r="D29" i="1"/>
  <c r="D27" i="1"/>
  <c r="D26" i="1"/>
  <c r="D24" i="1"/>
  <c r="D18" i="1"/>
  <c r="D19" i="1"/>
  <c r="D20" i="1"/>
  <c r="D17" i="1"/>
  <c r="D14" i="1"/>
  <c r="D15" i="1"/>
  <c r="D13" i="1"/>
  <c r="D10" i="1"/>
  <c r="D8" i="1"/>
  <c r="D6" i="1"/>
  <c r="D5" i="2" l="1"/>
  <c r="D7" i="2"/>
  <c r="D9" i="2"/>
  <c r="D10" i="2"/>
  <c r="D11" i="2"/>
  <c r="D12" i="2"/>
  <c r="D15" i="2"/>
  <c r="D16" i="2"/>
  <c r="D20" i="2"/>
  <c r="D22" i="2"/>
  <c r="D23" i="2"/>
  <c r="D24" i="2"/>
  <c r="D25" i="2"/>
  <c r="D4" i="2"/>
  <c r="I19" i="1" l="1"/>
  <c r="F7" i="2"/>
  <c r="G7" i="2" s="1"/>
  <c r="F9" i="2"/>
  <c r="G9" i="2" s="1"/>
  <c r="F10" i="2"/>
  <c r="G10" i="2" s="1"/>
  <c r="F11" i="2"/>
  <c r="H11" i="2" s="1"/>
  <c r="F12" i="2"/>
  <c r="G12" i="2" s="1"/>
  <c r="F15" i="2"/>
  <c r="G15" i="2" s="1"/>
  <c r="F16" i="2"/>
  <c r="G16" i="2" s="1"/>
  <c r="F20" i="2"/>
  <c r="H20" i="2" s="1"/>
  <c r="F22" i="2"/>
  <c r="G22" i="2" s="1"/>
  <c r="F23" i="2"/>
  <c r="F24" i="2"/>
  <c r="H24" i="2" s="1"/>
  <c r="F25" i="2"/>
  <c r="G25" i="2" s="1"/>
  <c r="F4" i="2"/>
  <c r="F47" i="1"/>
  <c r="H47" i="1" s="1"/>
  <c r="F37" i="1"/>
  <c r="G37" i="1" s="1"/>
  <c r="F32" i="1"/>
  <c r="F33" i="1"/>
  <c r="H33" i="1" s="1"/>
  <c r="F35" i="1"/>
  <c r="F26" i="1"/>
  <c r="H26" i="1" s="1"/>
  <c r="F27" i="1"/>
  <c r="G27" i="1" s="1"/>
  <c r="F28" i="1"/>
  <c r="H28" i="1" s="1"/>
  <c r="F29" i="1"/>
  <c r="H29" i="1" s="1"/>
  <c r="F24" i="1"/>
  <c r="G24" i="1" s="1"/>
  <c r="I17" i="1"/>
  <c r="I13" i="1"/>
  <c r="I14" i="1"/>
  <c r="I15" i="1"/>
  <c r="F8" i="1"/>
  <c r="H8" i="1" s="1"/>
  <c r="F10" i="1"/>
  <c r="H10" i="1" s="1"/>
  <c r="F5" i="2"/>
  <c r="F50" i="1"/>
  <c r="F49" i="1"/>
  <c r="F46" i="1"/>
  <c r="F45" i="1"/>
  <c r="F44" i="1"/>
  <c r="F41" i="1"/>
  <c r="F38" i="1"/>
  <c r="G23" i="2" l="1"/>
  <c r="F42" i="1"/>
  <c r="H5" i="2"/>
  <c r="H23" i="2"/>
  <c r="H16" i="2"/>
  <c r="I16" i="2" s="1"/>
  <c r="H10" i="2"/>
  <c r="I10" i="2" s="1"/>
  <c r="G47" i="1"/>
  <c r="I47" i="1" s="1"/>
  <c r="H6" i="1"/>
  <c r="G44" i="1"/>
  <c r="H27" i="1"/>
  <c r="I27" i="1" s="1"/>
  <c r="G24" i="2"/>
  <c r="I24" i="2" s="1"/>
  <c r="G20" i="2"/>
  <c r="I20" i="2" s="1"/>
  <c r="G11" i="2"/>
  <c r="I11" i="2" s="1"/>
  <c r="G5" i="2"/>
  <c r="F26" i="2" s="1"/>
  <c r="H22" i="2"/>
  <c r="I22" i="2" s="1"/>
  <c r="H15" i="2"/>
  <c r="I15" i="2" s="1"/>
  <c r="H9" i="2"/>
  <c r="I9" i="2" s="1"/>
  <c r="H25" i="2"/>
  <c r="I25" i="2" s="1"/>
  <c r="H12" i="2"/>
  <c r="I12" i="2" s="1"/>
  <c r="H7" i="2"/>
  <c r="I7" i="2" s="1"/>
  <c r="G4" i="2"/>
  <c r="H4" i="2"/>
  <c r="G26" i="1"/>
  <c r="I26" i="1" s="1"/>
  <c r="G28" i="1"/>
  <c r="I28" i="1" s="1"/>
  <c r="H41" i="1"/>
  <c r="G41" i="1"/>
  <c r="G46" i="1"/>
  <c r="H46" i="1"/>
  <c r="G50" i="1"/>
  <c r="H50" i="1"/>
  <c r="G45" i="1"/>
  <c r="H45" i="1"/>
  <c r="H49" i="1"/>
  <c r="G49" i="1"/>
  <c r="H38" i="1"/>
  <c r="G38" i="1"/>
  <c r="H24" i="1"/>
  <c r="I24" i="1" s="1"/>
  <c r="G29" i="1"/>
  <c r="I29" i="1" s="1"/>
  <c r="G32" i="1"/>
  <c r="H32" i="1"/>
  <c r="H37" i="1"/>
  <c r="I37" i="1" s="1"/>
  <c r="G33" i="1"/>
  <c r="I33" i="1" s="1"/>
  <c r="G35" i="1"/>
  <c r="H35" i="1"/>
  <c r="H44" i="1"/>
  <c r="G6" i="1"/>
  <c r="G10" i="1"/>
  <c r="I10" i="1" s="1"/>
  <c r="G8" i="1"/>
  <c r="I8" i="1" s="1"/>
  <c r="I20" i="1"/>
  <c r="I18" i="1"/>
  <c r="I5" i="2" l="1"/>
  <c r="I23" i="2"/>
  <c r="I44" i="1"/>
  <c r="I4" i="2"/>
  <c r="F51" i="1"/>
  <c r="I6" i="1"/>
  <c r="F52" i="1"/>
  <c r="I49" i="1"/>
  <c r="I41" i="1"/>
  <c r="I32" i="1"/>
  <c r="I38" i="1"/>
  <c r="I46" i="1"/>
  <c r="I35" i="1"/>
  <c r="I45" i="1"/>
  <c r="I50" i="1"/>
  <c r="I26" i="2" l="1"/>
  <c r="I51" i="1"/>
  <c r="I42" i="1"/>
  <c r="I52" i="1" l="1"/>
  <c r="I54" i="1" s="1"/>
</calcChain>
</file>

<file path=xl/sharedStrings.xml><?xml version="1.0" encoding="utf-8"?>
<sst xmlns="http://schemas.openxmlformats.org/spreadsheetml/2006/main" count="176" uniqueCount="153">
  <si>
    <t>Burden item</t>
  </si>
  <si>
    <t>(A)
Person hours per occurrence</t>
  </si>
  <si>
    <t>(B)
No. of occurrences per respondent per year</t>
  </si>
  <si>
    <t>(C) 
Person hours per respondent per year 
(C=AxB)</t>
  </si>
  <si>
    <t>(E) 
Technical person- hours per year 
(E=CxD)</t>
  </si>
  <si>
    <t>(F) 
Management person hours per year 
(F=Ex0.05)</t>
  </si>
  <si>
    <t>(G) 
Clerical person hours per year 
(G=Ex0.1)</t>
  </si>
  <si>
    <r>
      <t xml:space="preserve">(H)
Total Cost Per Year ($) </t>
    </r>
    <r>
      <rPr>
        <b/>
        <vertAlign val="superscript"/>
        <sz val="10"/>
        <color rgb="FF000000"/>
        <rFont val="Times New Roman"/>
        <family val="1"/>
      </rPr>
      <t>b</t>
    </r>
  </si>
  <si>
    <t>1.  Applications</t>
  </si>
  <si>
    <t>N/A</t>
  </si>
  <si>
    <t>2.  Survey and Studies</t>
  </si>
  <si>
    <t>Subtotal  for Reporting  Requirements</t>
  </si>
  <si>
    <t xml:space="preserve">Subtotal  for Recordkeeping Requirements  </t>
  </si>
  <si>
    <t>70 percent subject to these rules – 1,675</t>
  </si>
  <si>
    <t>Total number of respondents subject to LQG requirements = 18,135</t>
  </si>
  <si>
    <t xml:space="preserve">    </t>
  </si>
  <si>
    <t>25 percent subject to these rules = 4,534</t>
  </si>
  <si>
    <t>Activity</t>
  </si>
  <si>
    <t>(A)
EPA person hours per occurrence</t>
  </si>
  <si>
    <t>(B)
No. of occurrences per plant per year</t>
  </si>
  <si>
    <t>(C)
EPA person hours per respondent per year 
(C=AxB)</t>
  </si>
  <si>
    <t>(G)
Clerical person hours per year 
(G=Ex0.1)</t>
  </si>
  <si>
    <r>
      <t xml:space="preserve">3.  Familiarize with regulatory requirements </t>
    </r>
    <r>
      <rPr>
        <vertAlign val="superscript"/>
        <sz val="10"/>
        <color rgb="FF000000"/>
        <rFont val="Times New Roman"/>
        <family val="1"/>
      </rPr>
      <t>c</t>
    </r>
  </si>
  <si>
    <r>
      <t>4. Required activities for sources with add-on control devices</t>
    </r>
    <r>
      <rPr>
        <vertAlign val="superscript"/>
        <sz val="10"/>
        <color theme="1"/>
        <rFont val="Times New Roman"/>
        <family val="1"/>
      </rPr>
      <t>d</t>
    </r>
  </si>
  <si>
    <t xml:space="preserve">  a. Initial performance test and report</t>
  </si>
  <si>
    <t xml:space="preserve">  b. Establish operating parameters</t>
  </si>
  <si>
    <t xml:space="preserve">  c. Prepare startup, shutdown, and malfunction plan </t>
  </si>
  <si>
    <t xml:space="preserve">  a. Develop recordkeeping system</t>
  </si>
  <si>
    <t xml:space="preserve">         1)  Fiberglass manufacturing operations</t>
  </si>
  <si>
    <t xml:space="preserve">         2)  Adhesive operations</t>
  </si>
  <si>
    <t xml:space="preserve">         3)  Aluminum coating operations</t>
  </si>
  <si>
    <t xml:space="preserve">  b. Enter information into recordkeeping system</t>
  </si>
  <si>
    <r>
      <t xml:space="preserve">         1)  Fiberglass manufacturing operations </t>
    </r>
    <r>
      <rPr>
        <vertAlign val="superscript"/>
        <sz val="10"/>
        <color rgb="FF000000"/>
        <rFont val="Times New Roman"/>
        <family val="1"/>
      </rPr>
      <t>g</t>
    </r>
  </si>
  <si>
    <r>
      <t xml:space="preserve">         2)  Adhesive operations </t>
    </r>
    <r>
      <rPr>
        <vertAlign val="superscript"/>
        <sz val="10"/>
        <color rgb="FF000000"/>
        <rFont val="Times New Roman"/>
        <family val="1"/>
      </rPr>
      <t>h</t>
    </r>
  </si>
  <si>
    <r>
      <t xml:space="preserve">         3)  Aluminum coating operations </t>
    </r>
    <r>
      <rPr>
        <vertAlign val="superscript"/>
        <sz val="10"/>
        <color rgb="FF000000"/>
        <rFont val="Times New Roman"/>
        <family val="1"/>
      </rPr>
      <t>i</t>
    </r>
  </si>
  <si>
    <r>
      <t xml:space="preserve">  c. Work practice requirements </t>
    </r>
    <r>
      <rPr>
        <vertAlign val="superscript"/>
        <sz val="10"/>
        <color rgb="FF000000"/>
        <rFont val="Times New Roman"/>
        <family val="1"/>
      </rPr>
      <t>j</t>
    </r>
  </si>
  <si>
    <t>6.  Create information</t>
  </si>
  <si>
    <t xml:space="preserve">7.  Gather information </t>
  </si>
  <si>
    <t>8.  Notification requirements</t>
  </si>
  <si>
    <t xml:space="preserve">  b. Notification for new major sources </t>
  </si>
  <si>
    <t xml:space="preserve">     2)  Start of construction</t>
  </si>
  <si>
    <t xml:space="preserve">     3)  Anticipated startup date</t>
  </si>
  <si>
    <t xml:space="preserve">     4)  Actual startup date</t>
  </si>
  <si>
    <t xml:space="preserve">  c. Request for compliance extension</t>
  </si>
  <si>
    <t xml:space="preserve">  e. Notification of performance tests</t>
  </si>
  <si>
    <t xml:space="preserve">  f. Notification of compliance status</t>
  </si>
  <si>
    <t xml:space="preserve">9. Reporting requirements </t>
  </si>
  <si>
    <r>
      <t xml:space="preserve">  a.  Semiannual compliance reports for all sources </t>
    </r>
    <r>
      <rPr>
        <vertAlign val="superscript"/>
        <sz val="10"/>
        <color rgb="FF000000"/>
        <rFont val="Times New Roman"/>
        <family val="1"/>
      </rPr>
      <t>l</t>
    </r>
  </si>
  <si>
    <t xml:space="preserve">     3)  Control device performance test report</t>
  </si>
  <si>
    <t xml:space="preserve">     4)  Operating range for monitored parameters</t>
  </si>
  <si>
    <t xml:space="preserve">     5)  Startup, shutdown, malfunction</t>
  </si>
  <si>
    <t>10.  Recordkeeping requirements</t>
  </si>
  <si>
    <t xml:space="preserve">  b.  Plan and develop record system </t>
  </si>
  <si>
    <t xml:space="preserve">  c.  Record information</t>
  </si>
  <si>
    <t xml:space="preserve">  d.  Records for area sources not subject to the</t>
  </si>
  <si>
    <t xml:space="preserve">       standard </t>
  </si>
  <si>
    <t>11.  Time to train personnel</t>
  </si>
  <si>
    <t>12.  Time for audits</t>
  </si>
  <si>
    <t>Table 1: Annual Respondent Burden and Cost – NESHAP for Boat Manufacturing (40 CFR Part 63, Subpart VVVV) (Renewal)</t>
  </si>
  <si>
    <t>See 4A</t>
  </si>
  <si>
    <t>See 5B</t>
  </si>
  <si>
    <t xml:space="preserve">  d. Notification of special compliance requirements</t>
  </si>
  <si>
    <t>See 4B</t>
  </si>
  <si>
    <t>See 3</t>
  </si>
  <si>
    <t>See 5A</t>
  </si>
  <si>
    <r>
      <t xml:space="preserve">2.  Enter and update information into agency recordkeeping system </t>
    </r>
    <r>
      <rPr>
        <vertAlign val="superscript"/>
        <sz val="10"/>
        <color rgb="FF000000"/>
        <rFont val="Times New Roman"/>
        <family val="1"/>
      </rPr>
      <t>c</t>
    </r>
  </si>
  <si>
    <t>3.  Notification review</t>
  </si>
  <si>
    <r>
      <t xml:space="preserve">   a.  Review initial notification for existing sources </t>
    </r>
    <r>
      <rPr>
        <vertAlign val="superscript"/>
        <sz val="10"/>
        <color rgb="FF000000"/>
        <rFont val="Times New Roman"/>
        <family val="1"/>
      </rPr>
      <t>d</t>
    </r>
  </si>
  <si>
    <t xml:space="preserve">   c.  Review request for compliance extension </t>
  </si>
  <si>
    <t xml:space="preserve">   d.  Review special compliance requirements </t>
  </si>
  <si>
    <t xml:space="preserve">   e.  Review initial performance test and test plan</t>
  </si>
  <si>
    <r>
      <t xml:space="preserve">   f.  Review compliance status </t>
    </r>
    <r>
      <rPr>
        <vertAlign val="superscript"/>
        <sz val="10"/>
        <color rgb="FF000000"/>
        <rFont val="Times New Roman"/>
        <family val="1"/>
      </rPr>
      <t>f</t>
    </r>
  </si>
  <si>
    <t xml:space="preserve">   h.  Review waiver application  </t>
  </si>
  <si>
    <t>4.  Reporting requirements</t>
  </si>
  <si>
    <r>
      <t xml:space="preserve">   a.  Semiannual compliance reports for all sources </t>
    </r>
    <r>
      <rPr>
        <vertAlign val="superscript"/>
        <sz val="10"/>
        <color rgb="FF000000"/>
        <rFont val="Times New Roman"/>
        <family val="1"/>
      </rPr>
      <t>g</t>
    </r>
  </si>
  <si>
    <t>Table 2: Average Annual EPA Burden and Cost – NESHAP for Boat Manufacturing (40 CFR Part 63, Subpart VVVV) (Renewal)</t>
  </si>
  <si>
    <t>Number of Respondents</t>
  </si>
  <si>
    <t>Total</t>
  </si>
  <si>
    <t xml:space="preserve">  a. Familiarize with regulatory requirement</t>
  </si>
  <si>
    <t>1.  Familiarize with regulatory requirement</t>
  </si>
  <si>
    <t>Labor Rates</t>
  </si>
  <si>
    <t>Management</t>
  </si>
  <si>
    <t>Technical</t>
  </si>
  <si>
    <t>Clerical</t>
  </si>
  <si>
    <r>
      <t xml:space="preserve">(D)
Respondents per year  </t>
    </r>
    <r>
      <rPr>
        <b/>
        <vertAlign val="superscript"/>
        <sz val="10"/>
        <color rgb="FF000000"/>
        <rFont val="Times New Roman"/>
        <family val="1"/>
      </rPr>
      <t>a</t>
    </r>
  </si>
  <si>
    <t>Assumptions:</t>
  </si>
  <si>
    <r>
      <t>c</t>
    </r>
    <r>
      <rPr>
        <sz val="10"/>
        <color rgb="FF000000"/>
        <rFont val="Times New Roman"/>
        <family val="1"/>
      </rPr>
      <t xml:space="preserve">  We have assumed that it will take the same length of time (25 hours) for both fiberglass and aluminum boat manufacturers to review the rules for each facility.</t>
    </r>
  </si>
  <si>
    <r>
      <t>l</t>
    </r>
    <r>
      <rPr>
        <sz val="10"/>
        <color rgb="FF000000"/>
        <rFont val="Times New Roman"/>
        <family val="1"/>
      </rPr>
      <t xml:space="preserve">  We have assumed that each respondent will take 8 hours two times per year to complete the semiannual compliance report.</t>
    </r>
  </si>
  <si>
    <r>
      <t xml:space="preserve">Grand Total (rounded) </t>
    </r>
    <r>
      <rPr>
        <b/>
        <vertAlign val="superscript"/>
        <sz val="10"/>
        <color rgb="FF000000"/>
        <rFont val="Times New Roman"/>
        <family val="1"/>
      </rPr>
      <t>n</t>
    </r>
  </si>
  <si>
    <r>
      <t xml:space="preserve">Total Capital and O&amp;M Cost (rounded) </t>
    </r>
    <r>
      <rPr>
        <b/>
        <vertAlign val="superscript"/>
        <sz val="10"/>
        <color rgb="FF000000"/>
        <rFont val="Times New Roman"/>
        <family val="1"/>
      </rPr>
      <t>n</t>
    </r>
  </si>
  <si>
    <r>
      <t xml:space="preserve">Capital and O&amp;M Cost (rounded) </t>
    </r>
    <r>
      <rPr>
        <b/>
        <vertAlign val="superscript"/>
        <sz val="10"/>
        <color theme="1"/>
        <rFont val="Times New Roman"/>
        <family val="1"/>
      </rPr>
      <t>n</t>
    </r>
  </si>
  <si>
    <t xml:space="preserve">     1)  Quarterly compliance report for sources with exceedances</t>
  </si>
  <si>
    <t xml:space="preserve">     1) Intent to construct and application for approval of construction </t>
  </si>
  <si>
    <r>
      <t xml:space="preserve">  a. Initial notification that existing sources are subject to the standard </t>
    </r>
    <r>
      <rPr>
        <vertAlign val="superscript"/>
        <sz val="10"/>
        <color rgb="FF000000"/>
        <rFont val="Times New Roman"/>
        <family val="1"/>
      </rPr>
      <t>k</t>
    </r>
  </si>
  <si>
    <r>
      <t xml:space="preserve">(D)
Plants per year  </t>
    </r>
    <r>
      <rPr>
        <b/>
        <vertAlign val="superscript"/>
        <sz val="10"/>
        <color rgb="FF000000"/>
        <rFont val="Times New Roman"/>
        <family val="1"/>
      </rPr>
      <t>a</t>
    </r>
  </si>
  <si>
    <r>
      <t xml:space="preserve">g  </t>
    </r>
    <r>
      <rPr>
        <sz val="10"/>
        <color rgb="FF000000"/>
        <rFont val="Times New Roman"/>
        <family val="1"/>
      </rPr>
      <t>We have assumed that it will take four hours two times per year to review the semiannual compliance report.</t>
    </r>
  </si>
  <si>
    <t>1. Review intent to construct and application to construct</t>
  </si>
  <si>
    <t>2.  Start of construction</t>
  </si>
  <si>
    <t>3.  Anticipated startup date</t>
  </si>
  <si>
    <t>4.  Actual startup date</t>
  </si>
  <si>
    <r>
      <t>b</t>
    </r>
    <r>
      <rPr>
        <sz val="10"/>
        <color theme="1"/>
        <rFont val="Times New Roman"/>
        <family val="1"/>
      </rPr>
      <t xml:space="preserve"> This ICR uses the following labor rates for privately-owned sources: $141.06 for managerial, $120.27 for technical,  and $58.67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r>
  </si>
  <si>
    <r>
      <t>c</t>
    </r>
    <r>
      <rPr>
        <sz val="10"/>
        <color rgb="FF000000"/>
        <rFont val="Times New Roman"/>
        <family val="1"/>
      </rPr>
      <t xml:space="preserve">  We have assumed that 93 respondents will each take 4 hours to enter and update information into agency recordkeeping system.</t>
    </r>
  </si>
  <si>
    <r>
      <t>a</t>
    </r>
    <r>
      <rPr>
        <sz val="10"/>
        <color rgb="FF000000"/>
        <rFont val="Times New Roman"/>
        <family val="1"/>
      </rPr>
      <t xml:space="preserve">  We have assumed that the average number of respondents that will be subject to the rule will be 93 existing sources. There will be no additional sources over the three-year period of this ICR.</t>
    </r>
  </si>
  <si>
    <t>Total Annual Responses</t>
  </si>
  <si>
    <t>(A)</t>
  </si>
  <si>
    <t>Information Collection Activity</t>
  </si>
  <si>
    <t>(B)</t>
  </si>
  <si>
    <t>(C)</t>
  </si>
  <si>
    <t>Number of Responses</t>
  </si>
  <si>
    <t>(D)</t>
  </si>
  <si>
    <t>Number of Existing Respondents That Keep Records But Do Not Submit Reports</t>
  </si>
  <si>
    <t>(E)</t>
  </si>
  <si>
    <t>E=(BxC)+D</t>
  </si>
  <si>
    <t>Initial notification that existing sources are subject to the standard</t>
  </si>
  <si>
    <t>Notification of intent to construct and application for approval of construction</t>
  </si>
  <si>
    <t>Notification of start of construction</t>
  </si>
  <si>
    <t>Notification of anticipated startup date</t>
  </si>
  <si>
    <t>Notification of actual startup date</t>
  </si>
  <si>
    <t>Notification of compliance status</t>
  </si>
  <si>
    <t>Semiannual compliance reports of all sources</t>
  </si>
  <si>
    <t>Quarterly compliance report</t>
  </si>
  <si>
    <t>hrs/response</t>
  </si>
  <si>
    <r>
      <t>n</t>
    </r>
    <r>
      <rPr>
        <sz val="10"/>
        <color rgb="FF000000"/>
        <rFont val="Times New Roman"/>
        <family val="1"/>
      </rPr>
      <t xml:space="preserve">  Totals have been rounded to 3 significant figures. Figures may not add exactly due to rounding.</t>
    </r>
  </si>
  <si>
    <r>
      <t>b</t>
    </r>
    <r>
      <rPr>
        <sz val="10"/>
        <color rgb="FF000000"/>
        <rFont val="Times New Roman"/>
        <family val="1"/>
      </rPr>
      <t xml:space="preserve">  This ICR uses the following labor rates:  $66.62 for managerial, $49.44 for technical,  and $26.75 for clerical labor. These rates are from the Office of Personnel Management (OPM), 2019 General Schedule, which excludes locality rates of pay.  The rates have been increased by 60 percent to account for the benefit packages available to government employees.</t>
    </r>
  </si>
  <si>
    <r>
      <t xml:space="preserve">   b.  Notifications for new major sources </t>
    </r>
    <r>
      <rPr>
        <vertAlign val="superscript"/>
        <sz val="10"/>
        <color rgb="FF000000"/>
        <rFont val="Times New Roman"/>
        <family val="1"/>
      </rPr>
      <t>e</t>
    </r>
  </si>
  <si>
    <t xml:space="preserve">   g.  Area sources not subject to standard </t>
  </si>
  <si>
    <t xml:space="preserve">     2)  Request to return to semiannual compliance reporting </t>
  </si>
  <si>
    <r>
      <t xml:space="preserve">  b. Additional reports for sources with add-on control devices </t>
    </r>
    <r>
      <rPr>
        <vertAlign val="superscript"/>
        <sz val="10"/>
        <color rgb="FFFF0000"/>
        <rFont val="Times New Roman"/>
        <family val="1"/>
      </rPr>
      <t>m</t>
    </r>
  </si>
  <si>
    <r>
      <t>d</t>
    </r>
    <r>
      <rPr>
        <sz val="10"/>
        <rFont val="Times New Roman"/>
        <family val="1"/>
      </rPr>
      <t xml:space="preserve">  New sources with add-on control devices will be required to perform initial performance test and report, and to prepare startup, shutdown, and malfunction plan. No new sources are anticipated over the three-year period of this ICR. We assume all existing sources are using the compliant materials option and pollution prevention measures.</t>
    </r>
  </si>
  <si>
    <r>
      <t>m</t>
    </r>
    <r>
      <rPr>
        <sz val="10"/>
        <rFont val="Times New Roman"/>
        <family val="1"/>
      </rPr>
      <t xml:space="preserve">  We have assumed that all the existing facilities are complying with the regulations by using the compliant materials option and pollution prevention measures and that none are using add-on control devices.</t>
    </r>
  </si>
  <si>
    <r>
      <t>e</t>
    </r>
    <r>
      <rPr>
        <sz val="10"/>
        <rFont val="Times New Roman"/>
        <family val="1"/>
      </rPr>
      <t xml:space="preserve">  We have assumed that all of the existing facilities are complying with the regulations by using the compliant materials option and pollution prevention measures. </t>
    </r>
  </si>
  <si>
    <r>
      <t>f</t>
    </r>
    <r>
      <rPr>
        <sz val="10"/>
        <rFont val="Times New Roman"/>
        <family val="1"/>
      </rPr>
      <t xml:space="preserve">  We have assumed that there will be no new sources expected over the three-year period of this ICR.</t>
    </r>
  </si>
  <si>
    <r>
      <t>g</t>
    </r>
    <r>
      <rPr>
        <sz val="10"/>
        <rFont val="Times New Roman"/>
        <family val="1"/>
      </rPr>
      <t xml:space="preserve">  We have assumed that each of the respondents will take 84 hours to complete the fiberglass manufacturing operations.</t>
    </r>
  </si>
  <si>
    <r>
      <t>h</t>
    </r>
    <r>
      <rPr>
        <sz val="10"/>
        <rFont val="Times New Roman"/>
        <family val="1"/>
      </rPr>
      <t xml:space="preserve">  We have assumed that each respondent will take 12 hours to complete the adhesive operations requirements.</t>
    </r>
  </si>
  <si>
    <r>
      <t>i</t>
    </r>
    <r>
      <rPr>
        <sz val="10"/>
        <rFont val="Times New Roman"/>
        <family val="1"/>
      </rPr>
      <t xml:space="preserve">  We have assumed that 16 respondents will take 22 hours each to complete the aluminum coating operations requirements.</t>
    </r>
  </si>
  <si>
    <r>
      <t>j</t>
    </r>
    <r>
      <rPr>
        <sz val="10"/>
        <rFont val="Times New Roman"/>
        <family val="1"/>
      </rPr>
      <t xml:space="preserve">  We have assumed that 16 respondents will take 2 hours each to complete the work practice requirements.</t>
    </r>
  </si>
  <si>
    <r>
      <t>k</t>
    </r>
    <r>
      <rPr>
        <sz val="10"/>
        <rFont val="Times New Roman"/>
        <family val="1"/>
      </rPr>
      <t xml:space="preserve">  We have assumed that all of the existing respondents have already completed the initial notification requirements.</t>
    </r>
  </si>
  <si>
    <r>
      <t xml:space="preserve">5.  Required activities for sources using compliant materials and pollution prevention measures </t>
    </r>
    <r>
      <rPr>
        <vertAlign val="superscript"/>
        <sz val="10"/>
        <rFont val="Times New Roman"/>
        <family val="1"/>
      </rPr>
      <t>e, f</t>
    </r>
  </si>
  <si>
    <r>
      <t>d</t>
    </r>
    <r>
      <rPr>
        <sz val="10"/>
        <rFont val="Times New Roman"/>
        <family val="1"/>
      </rPr>
      <t xml:space="preserve">  We have assumed that all existing sources have already submitted the initial notification. </t>
    </r>
  </si>
  <si>
    <r>
      <t>e</t>
    </r>
    <r>
      <rPr>
        <sz val="10"/>
        <rFont val="Times New Roman"/>
        <family val="1"/>
      </rPr>
      <t xml:space="preserve">  We have assumed that there will be no new sources over the three-year period of this ICR.</t>
    </r>
  </si>
  <si>
    <r>
      <t>f</t>
    </r>
    <r>
      <rPr>
        <sz val="10"/>
        <rFont val="Times New Roman"/>
        <family val="1"/>
      </rPr>
      <t xml:space="preserve">  We have assumed that it will take 2 hours to review the notification of compliance status.</t>
    </r>
  </si>
  <si>
    <r>
      <t>h</t>
    </r>
    <r>
      <rPr>
        <sz val="10"/>
        <rFont val="Times New Roman"/>
        <family val="1"/>
      </rPr>
      <t xml:space="preserve">  We have assumed that all of the existing facilities are complying with the regulations by using the compliant materials option and pollution prevention measures and that none are using add-on control devices.</t>
    </r>
  </si>
  <si>
    <r>
      <t xml:space="preserve">   b.  Reports for sources with add-on control devices </t>
    </r>
    <r>
      <rPr>
        <vertAlign val="superscript"/>
        <sz val="10"/>
        <rFont val="Times New Roman"/>
        <family val="1"/>
      </rPr>
      <t>h</t>
    </r>
  </si>
  <si>
    <r>
      <t xml:space="preserve">1.  Quarterly compliance report for source with exceedances </t>
    </r>
    <r>
      <rPr>
        <vertAlign val="superscript"/>
        <sz val="10"/>
        <rFont val="Times New Roman"/>
        <family val="1"/>
      </rPr>
      <t>i</t>
    </r>
  </si>
  <si>
    <r>
      <t xml:space="preserve">2.  Request to return to semiannual compliance reporting </t>
    </r>
    <r>
      <rPr>
        <vertAlign val="superscript"/>
        <sz val="10"/>
        <rFont val="Times New Roman"/>
        <family val="1"/>
      </rPr>
      <t>j</t>
    </r>
    <r>
      <rPr>
        <sz val="10"/>
        <rFont val="Times New Roman"/>
        <family val="1"/>
      </rPr>
      <t xml:space="preserve">          </t>
    </r>
  </si>
  <si>
    <r>
      <t xml:space="preserve">4.  Review startup, shutdown, malfunction reports </t>
    </r>
    <r>
      <rPr>
        <vertAlign val="superscript"/>
        <sz val="10"/>
        <rFont val="Times New Roman"/>
        <family val="1"/>
      </rPr>
      <t>l</t>
    </r>
  </si>
  <si>
    <r>
      <t xml:space="preserve">Total (rounded) </t>
    </r>
    <r>
      <rPr>
        <b/>
        <vertAlign val="superscript"/>
        <sz val="10"/>
        <rFont val="Times New Roman"/>
        <family val="1"/>
      </rPr>
      <t>m</t>
    </r>
    <r>
      <rPr>
        <b/>
        <sz val="10"/>
        <rFont val="Times New Roman"/>
        <family val="1"/>
      </rPr>
      <t xml:space="preserve"> </t>
    </r>
  </si>
  <si>
    <r>
      <t>i</t>
    </r>
    <r>
      <rPr>
        <sz val="10"/>
        <rFont val="Times New Roman"/>
        <family val="1"/>
      </rPr>
      <t xml:space="preserve">  We have assumed that 20 percent of the quarterly compliance reports will be reviewed for exceedances.</t>
    </r>
  </si>
  <si>
    <r>
      <t>j</t>
    </r>
    <r>
      <rPr>
        <sz val="10"/>
        <rFont val="Times New Roman"/>
        <family val="1"/>
      </rPr>
      <t xml:space="preserve">  We have assumed that no respondents will request to return to semiannual compliance reporting.</t>
    </r>
  </si>
  <si>
    <r>
      <t>k</t>
    </r>
    <r>
      <rPr>
        <sz val="10"/>
        <rFont val="Times New Roman"/>
        <family val="1"/>
      </rPr>
      <t xml:space="preserve">  We have assumed that it will take 4 hours to review the startup, shutdown, malfunction report.</t>
    </r>
  </si>
  <si>
    <r>
      <t>l</t>
    </r>
    <r>
      <rPr>
        <sz val="10"/>
        <rFont val="Times New Roman"/>
        <family val="1"/>
      </rPr>
      <t xml:space="preserve">  We have assumed that it will take 4 hours to review the startup, shutdown, malfunction report.</t>
    </r>
  </si>
  <si>
    <r>
      <t>m</t>
    </r>
    <r>
      <rPr>
        <sz val="10"/>
        <rFont val="Times New Roman"/>
        <family val="1"/>
      </rPr>
      <t xml:space="preserve">  Totals have been rounded to 3 significant figures. Figures may not add exactly due to rounding.</t>
    </r>
  </si>
  <si>
    <r>
      <t xml:space="preserve">3.  Review control device performance test report and operating range </t>
    </r>
    <r>
      <rPr>
        <vertAlign val="superscript"/>
        <sz val="10"/>
        <rFont val="Times New Roman"/>
        <family val="1"/>
      </rPr>
      <t>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</si>
</sst>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0.0"/>
    <numFmt numFmtId="165" formatCode="&quot;$&quot;#,##0.00"/>
  </numFmts>
  <fonts count="23" x14ac:knownFonts="1">
    <font>
      <sz val="11"/>
      <color theme="1"/>
      <name val="Calibri"/>
      <family val="2"/>
      <scheme val="minor"/>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b/>
      <i/>
      <sz val="10"/>
      <color rgb="FF000000"/>
      <name val="Times New Roman"/>
      <family val="1"/>
    </font>
    <font>
      <b/>
      <sz val="10"/>
      <color theme="1"/>
      <name val="Times New Roman"/>
      <family val="1"/>
    </font>
    <font>
      <vertAlign val="superscript"/>
      <sz val="10"/>
      <color theme="1"/>
      <name val="Times New Roman"/>
      <family val="1"/>
    </font>
    <font>
      <sz val="10"/>
      <color theme="1"/>
      <name val="Times New Roman"/>
      <family val="1"/>
    </font>
    <font>
      <b/>
      <sz val="12"/>
      <color theme="1"/>
      <name val="Times New Roman"/>
      <family val="1"/>
    </font>
    <font>
      <vertAlign val="superscript"/>
      <sz val="12"/>
      <color rgb="FF000000"/>
      <name val="Times New Roman"/>
      <family val="1"/>
    </font>
    <font>
      <b/>
      <vertAlign val="superscript"/>
      <sz val="10"/>
      <color theme="1"/>
      <name val="Times New Roman"/>
      <family val="1"/>
    </font>
    <font>
      <sz val="10"/>
      <name val="Times New Roman"/>
      <family val="1"/>
    </font>
    <font>
      <sz val="12"/>
      <color rgb="FF000000"/>
      <name val="Times New Roman"/>
      <family val="1"/>
    </font>
    <font>
      <b/>
      <sz val="12"/>
      <color rgb="FF000000"/>
      <name val="Times New Roman"/>
      <family val="1"/>
    </font>
    <font>
      <sz val="9"/>
      <color rgb="FF000000"/>
      <name val="Times New Roman"/>
      <family val="1"/>
    </font>
    <font>
      <sz val="11"/>
      <color rgb="FFFF0000"/>
      <name val="Calibri"/>
      <family val="2"/>
      <scheme val="minor"/>
    </font>
    <font>
      <sz val="10"/>
      <color rgb="FFFF0000"/>
      <name val="Times New Roman"/>
      <family val="1"/>
    </font>
    <font>
      <vertAlign val="superscript"/>
      <sz val="10"/>
      <color rgb="FFFF0000"/>
      <name val="Times New Roman"/>
      <family val="1"/>
    </font>
    <font>
      <vertAlign val="superscript"/>
      <sz val="12"/>
      <name val="Times New Roman"/>
      <family val="1"/>
    </font>
    <font>
      <vertAlign val="superscript"/>
      <sz val="10"/>
      <name val="Times New Roman"/>
      <family val="1"/>
    </font>
    <font>
      <b/>
      <sz val="10"/>
      <name val="Times New Roman"/>
      <family val="1"/>
    </font>
    <font>
      <b/>
      <vertAlign val="superscript"/>
      <sz val="10"/>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9">
    <xf numFmtId="0" fontId="0" fillId="0" borderId="0" xfId="0"/>
    <xf numFmtId="0" fontId="1"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right" vertical="center"/>
    </xf>
    <xf numFmtId="164" fontId="3" fillId="0" borderId="1" xfId="0" applyNumberFormat="1" applyFont="1" applyBorder="1" applyAlignment="1">
      <alignment horizontal="center" vertical="center"/>
    </xf>
    <xf numFmtId="8" fontId="3" fillId="0" borderId="1" xfId="0" applyNumberFormat="1" applyFont="1" applyBorder="1" applyAlignment="1">
      <alignment horizontal="right" vertical="center"/>
    </xf>
    <xf numFmtId="4" fontId="3" fillId="0" borderId="1" xfId="0" applyNumberFormat="1" applyFont="1" applyBorder="1" applyAlignment="1">
      <alignment horizontal="center" vertical="center"/>
    </xf>
    <xf numFmtId="6" fontId="3" fillId="0" borderId="1" xfId="0" applyNumberFormat="1" applyFont="1" applyBorder="1" applyAlignment="1">
      <alignment horizontal="righ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1" fillId="0" borderId="1" xfId="0" applyFont="1" applyBorder="1" applyAlignment="1">
      <alignment horizontal="center" vertical="center"/>
    </xf>
    <xf numFmtId="3" fontId="3" fillId="0" borderId="1" xfId="0" applyNumberFormat="1" applyFont="1" applyFill="1" applyBorder="1" applyAlignment="1">
      <alignment horizontal="center" vertical="center"/>
    </xf>
    <xf numFmtId="0" fontId="3" fillId="0" borderId="0" xfId="0" applyFont="1" applyBorder="1" applyAlignment="1">
      <alignment horizontal="left" vertical="center" wrapText="1" indent="2"/>
    </xf>
    <xf numFmtId="0" fontId="3" fillId="0" borderId="0" xfId="0" applyFont="1" applyBorder="1" applyAlignment="1">
      <alignment horizontal="center" vertical="center"/>
    </xf>
    <xf numFmtId="3" fontId="3" fillId="0" borderId="0" xfId="0" applyNumberFormat="1" applyFont="1" applyBorder="1" applyAlignment="1">
      <alignment horizontal="center" vertical="center"/>
    </xf>
    <xf numFmtId="4" fontId="3" fillId="0" borderId="0" xfId="0" applyNumberFormat="1" applyFont="1" applyBorder="1" applyAlignment="1">
      <alignment horizontal="center" vertical="center"/>
    </xf>
    <xf numFmtId="8" fontId="3" fillId="0" borderId="0" xfId="0" applyNumberFormat="1" applyFont="1" applyBorder="1" applyAlignment="1">
      <alignment horizontal="right" vertical="center"/>
    </xf>
    <xf numFmtId="0" fontId="3" fillId="0" borderId="0" xfId="0" applyFont="1" applyBorder="1" applyAlignment="1">
      <alignment horizontal="left" vertical="center" wrapText="1" indent="1"/>
    </xf>
    <xf numFmtId="6" fontId="3" fillId="0" borderId="0" xfId="0" applyNumberFormat="1" applyFont="1" applyBorder="1" applyAlignment="1">
      <alignment horizontal="right" vertical="center"/>
    </xf>
    <xf numFmtId="0" fontId="3" fillId="0" borderId="0" xfId="0" applyFont="1" applyBorder="1" applyAlignment="1">
      <alignment horizontal="left" vertical="center" wrapText="1" indent="3"/>
    </xf>
    <xf numFmtId="0" fontId="3" fillId="0" borderId="0" xfId="0" applyFont="1" applyBorder="1" applyAlignment="1">
      <alignment horizontal="right" vertical="center"/>
    </xf>
    <xf numFmtId="0" fontId="1" fillId="0" borderId="0" xfId="0" applyFont="1" applyBorder="1" applyAlignment="1">
      <alignment vertical="center" wrapText="1"/>
    </xf>
    <xf numFmtId="6" fontId="1" fillId="0" borderId="0" xfId="0" applyNumberFormat="1" applyFont="1" applyBorder="1" applyAlignment="1">
      <alignment horizontal="right" vertical="center"/>
    </xf>
    <xf numFmtId="0" fontId="3" fillId="0" borderId="2" xfId="0" applyFont="1" applyBorder="1" applyAlignment="1">
      <alignment horizontal="center" vertical="center"/>
    </xf>
    <xf numFmtId="6" fontId="6" fillId="0" borderId="1" xfId="0" applyNumberFormat="1" applyFont="1" applyBorder="1"/>
    <xf numFmtId="0" fontId="6" fillId="0" borderId="1" xfId="0" applyFont="1" applyBorder="1" applyAlignment="1">
      <alignment horizontal="center" vertical="center" wrapText="1"/>
    </xf>
    <xf numFmtId="0" fontId="1" fillId="0" borderId="4" xfId="0" applyFont="1" applyBorder="1" applyAlignment="1">
      <alignment horizontal="center" vertical="center"/>
    </xf>
    <xf numFmtId="3" fontId="3" fillId="0" borderId="1" xfId="0" applyNumberFormat="1" applyFont="1" applyBorder="1" applyAlignment="1">
      <alignment horizontal="center" vertical="center"/>
    </xf>
    <xf numFmtId="6" fontId="1" fillId="0" borderId="4" xfId="0" applyNumberFormat="1" applyFont="1" applyBorder="1" applyAlignment="1">
      <alignment horizontal="right" vertical="center"/>
    </xf>
    <xf numFmtId="6" fontId="3" fillId="0" borderId="1" xfId="0" applyNumberFormat="1" applyFont="1" applyFill="1" applyBorder="1" applyAlignment="1">
      <alignment horizontal="right" vertical="center"/>
    </xf>
    <xf numFmtId="0" fontId="8" fillId="0" borderId="0" xfId="0" applyFont="1"/>
    <xf numFmtId="0" fontId="8" fillId="0" borderId="1" xfId="0" applyFont="1" applyBorder="1"/>
    <xf numFmtId="0" fontId="8" fillId="0" borderId="0" xfId="0" applyFont="1" applyFill="1"/>
    <xf numFmtId="0" fontId="8" fillId="0" borderId="0" xfId="0" applyFont="1" applyBorder="1"/>
    <xf numFmtId="0" fontId="9" fillId="0" borderId="0" xfId="0" applyFont="1"/>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8" fillId="0" borderId="1" xfId="0" applyFont="1" applyBorder="1" applyAlignment="1">
      <alignment horizontal="left" wrapText="1"/>
    </xf>
    <xf numFmtId="0" fontId="5" fillId="0" borderId="1" xfId="0" applyFont="1" applyBorder="1" applyAlignment="1">
      <alignment vertical="center" wrapText="1"/>
    </xf>
    <xf numFmtId="0" fontId="1" fillId="0" borderId="1" xfId="0" applyFont="1" applyBorder="1" applyAlignment="1">
      <alignment vertical="center" wrapText="1"/>
    </xf>
    <xf numFmtId="0" fontId="6" fillId="0" borderId="1" xfId="0" applyFont="1" applyBorder="1" applyAlignment="1">
      <alignment vertical="center"/>
    </xf>
    <xf numFmtId="0" fontId="1" fillId="0" borderId="1" xfId="0" applyFont="1" applyBorder="1" applyAlignment="1">
      <alignment vertical="center"/>
    </xf>
    <xf numFmtId="0" fontId="1" fillId="0" borderId="0" xfId="0" applyFont="1"/>
    <xf numFmtId="8" fontId="5" fillId="0" borderId="1" xfId="0" applyNumberFormat="1" applyFont="1" applyBorder="1" applyAlignment="1">
      <alignment horizontal="right" vertical="center"/>
    </xf>
    <xf numFmtId="6" fontId="1" fillId="0" borderId="1" xfId="0" applyNumberFormat="1" applyFont="1" applyBorder="1" applyAlignment="1">
      <alignment horizontal="right" vertical="center"/>
    </xf>
    <xf numFmtId="6" fontId="5" fillId="0" borderId="1" xfId="0" applyNumberFormat="1" applyFont="1" applyBorder="1" applyAlignment="1">
      <alignment horizontal="right" vertical="center"/>
    </xf>
    <xf numFmtId="0" fontId="12" fillId="0" borderId="1" xfId="0" applyFont="1" applyBorder="1" applyAlignment="1">
      <alignment vertical="center"/>
    </xf>
    <xf numFmtId="165" fontId="3" fillId="0" borderId="1" xfId="0" applyNumberFormat="1" applyFont="1" applyBorder="1"/>
    <xf numFmtId="0" fontId="1" fillId="0" borderId="0" xfId="0" applyFont="1" applyAlignment="1">
      <alignment vertical="center"/>
    </xf>
    <xf numFmtId="0" fontId="3" fillId="0" borderId="1" xfId="0" applyFont="1" applyBorder="1" applyAlignment="1">
      <alignment horizontal="left" vertical="center" wrapText="1" indent="2"/>
    </xf>
    <xf numFmtId="165" fontId="12" fillId="0" borderId="1" xfId="0" applyNumberFormat="1" applyFont="1" applyBorder="1"/>
    <xf numFmtId="1" fontId="3" fillId="0" borderId="1" xfId="0" applyNumberFormat="1" applyFont="1" applyBorder="1" applyAlignment="1">
      <alignment horizontal="center" vertical="center"/>
    </xf>
    <xf numFmtId="0" fontId="15" fillId="0" borderId="1" xfId="0" applyFont="1" applyBorder="1" applyAlignment="1">
      <alignment horizontal="center" vertical="center" wrapText="1"/>
    </xf>
    <xf numFmtId="0" fontId="0" fillId="0" borderId="1" xfId="0" applyBorder="1" applyAlignment="1">
      <alignment vertical="top" wrapText="1"/>
    </xf>
    <xf numFmtId="0" fontId="3" fillId="0" borderId="1" xfId="0" applyFont="1" applyBorder="1" applyAlignment="1">
      <alignment horizontal="center" vertical="center" wrapText="1"/>
    </xf>
    <xf numFmtId="1" fontId="8" fillId="0" borderId="0" xfId="0" applyNumberFormat="1" applyFont="1"/>
    <xf numFmtId="0" fontId="17" fillId="0" borderId="0" xfId="0" applyFont="1"/>
    <xf numFmtId="0" fontId="16" fillId="0" borderId="0" xfId="0" applyFont="1"/>
    <xf numFmtId="0" fontId="3" fillId="0" borderId="1" xfId="0" applyFont="1" applyFill="1" applyBorder="1" applyAlignment="1">
      <alignment horizontal="center" vertical="center"/>
    </xf>
    <xf numFmtId="6" fontId="1" fillId="0" borderId="1" xfId="0" applyNumberFormat="1" applyFont="1" applyFill="1" applyBorder="1" applyAlignment="1">
      <alignment horizontal="right" vertical="center"/>
    </xf>
    <xf numFmtId="0" fontId="12" fillId="0" borderId="1" xfId="0" applyFont="1" applyBorder="1" applyAlignment="1">
      <alignment vertical="center" wrapText="1"/>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6" fontId="12" fillId="0" borderId="1" xfId="0" applyNumberFormat="1" applyFont="1" applyFill="1" applyBorder="1" applyAlignment="1">
      <alignment horizontal="right" vertical="center"/>
    </xf>
    <xf numFmtId="0" fontId="12" fillId="0" borderId="1" xfId="0" applyFont="1" applyBorder="1" applyAlignment="1">
      <alignment horizontal="left" vertical="center" wrapText="1" indent="2"/>
    </xf>
    <xf numFmtId="0" fontId="21" fillId="0" borderId="1" xfId="0" applyFont="1" applyBorder="1" applyAlignment="1">
      <alignment vertical="center" wrapText="1"/>
    </xf>
    <xf numFmtId="3" fontId="1" fillId="0" borderId="0" xfId="0" applyNumberFormat="1" applyFont="1" applyBorder="1" applyAlignment="1">
      <alignment horizontal="center" vertical="center"/>
    </xf>
    <xf numFmtId="3" fontId="5" fillId="0" borderId="1" xfId="0" applyNumberFormat="1" applyFont="1" applyBorder="1" applyAlignment="1">
      <alignment horizontal="center" vertical="center"/>
    </xf>
    <xf numFmtId="3" fontId="1" fillId="0" borderId="4" xfId="0" applyNumberFormat="1" applyFont="1" applyBorder="1" applyAlignment="1">
      <alignment horizontal="center" vertical="center"/>
    </xf>
    <xf numFmtId="0" fontId="19" fillId="0" borderId="0" xfId="0" applyFont="1" applyFill="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4" fillId="0" borderId="0" xfId="0" applyFont="1" applyAlignment="1">
      <alignment horizontal="left" vertical="center"/>
    </xf>
    <xf numFmtId="0" fontId="20" fillId="0" borderId="0" xfId="0" applyFont="1" applyFill="1" applyAlignment="1">
      <alignment horizontal="left" vertical="center" wrapText="1"/>
    </xf>
    <xf numFmtId="0" fontId="8" fillId="0" borderId="3" xfId="0" applyFont="1" applyBorder="1" applyAlignment="1">
      <alignment horizontal="center"/>
    </xf>
    <xf numFmtId="0" fontId="8" fillId="0" borderId="2" xfId="0" applyFont="1" applyBorder="1" applyAlignment="1">
      <alignment horizontal="center"/>
    </xf>
    <xf numFmtId="0" fontId="7" fillId="0" borderId="0" xfId="0" applyFont="1" applyAlignment="1">
      <alignment horizontal="left" vertical="top" wrapText="1"/>
    </xf>
    <xf numFmtId="0" fontId="10" fillId="0" borderId="0" xfId="0" applyFont="1" applyAlignment="1">
      <alignment horizontal="left" vertical="top" wrapText="1"/>
    </xf>
    <xf numFmtId="0" fontId="19" fillId="0" borderId="0" xfId="0" applyFont="1" applyAlignment="1">
      <alignment horizontal="left" vertical="center" wrapText="1"/>
    </xf>
    <xf numFmtId="3" fontId="6" fillId="0" borderId="1" xfId="0" applyNumberFormat="1" applyFont="1" applyBorder="1" applyAlignment="1">
      <alignment horizontal="center"/>
    </xf>
    <xf numFmtId="0" fontId="9" fillId="0" borderId="0" xfId="0" applyFont="1" applyAlignment="1">
      <alignment horizontal="left" vertical="top" wrapText="1"/>
    </xf>
    <xf numFmtId="0" fontId="12" fillId="0" borderId="3" xfId="0" applyFont="1" applyBorder="1" applyAlignment="1">
      <alignment horizontal="center"/>
    </xf>
    <xf numFmtId="0" fontId="12" fillId="0" borderId="2" xfId="0" applyFont="1" applyBorder="1" applyAlignment="1">
      <alignment horizontal="center"/>
    </xf>
    <xf numFmtId="0" fontId="4" fillId="0" borderId="0" xfId="0" applyFont="1" applyAlignment="1">
      <alignment horizontal="left" vertical="top" wrapText="1"/>
    </xf>
    <xf numFmtId="0" fontId="20" fillId="0" borderId="0" xfId="0" applyFont="1" applyAlignment="1">
      <alignment horizontal="left" vertical="center" wrapText="1"/>
    </xf>
    <xf numFmtId="0" fontId="4" fillId="0" borderId="0" xfId="0" applyFont="1" applyAlignment="1">
      <alignment horizontal="left" vertical="center" wrapText="1"/>
    </xf>
    <xf numFmtId="0" fontId="13" fillId="0" borderId="0" xfId="0" applyFont="1" applyBorder="1" applyAlignment="1">
      <alignment vertical="center" wrapText="1"/>
    </xf>
    <xf numFmtId="0" fontId="14"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1"/>
  <sheetViews>
    <sheetView tabSelected="1" workbookViewId="0">
      <selection activeCell="A11" sqref="A11"/>
    </sheetView>
  </sheetViews>
  <sheetFormatPr defaultColWidth="9.140625" defaultRowHeight="12.75" x14ac:dyDescent="0.2"/>
  <cols>
    <col min="1" max="1" width="45.140625" style="31" customWidth="1"/>
    <col min="2" max="2" width="13.5703125" style="31" customWidth="1"/>
    <col min="3" max="4" width="9.140625" style="31"/>
    <col min="5" max="5" width="11.28515625" style="31" customWidth="1"/>
    <col min="6" max="8" width="9.140625" style="31"/>
    <col min="9" max="9" width="12.85546875" style="31" bestFit="1" customWidth="1"/>
    <col min="10" max="10" width="9.140625" style="31"/>
    <col min="11" max="11" width="11.85546875" style="31" customWidth="1"/>
    <col min="12" max="16384" width="9.140625" style="31"/>
  </cols>
  <sheetData>
    <row r="1" spans="1:12" ht="15.75" x14ac:dyDescent="0.25">
      <c r="A1" s="35" t="s">
        <v>58</v>
      </c>
    </row>
    <row r="3" spans="1:12" ht="89.25" x14ac:dyDescent="0.2">
      <c r="A3" s="1" t="s">
        <v>0</v>
      </c>
      <c r="B3" s="1" t="s">
        <v>1</v>
      </c>
      <c r="C3" s="1" t="s">
        <v>2</v>
      </c>
      <c r="D3" s="1" t="s">
        <v>3</v>
      </c>
      <c r="E3" s="1" t="s">
        <v>84</v>
      </c>
      <c r="F3" s="1" t="s">
        <v>4</v>
      </c>
      <c r="G3" s="1" t="s">
        <v>5</v>
      </c>
      <c r="H3" s="1" t="s">
        <v>6</v>
      </c>
      <c r="I3" s="1" t="s">
        <v>7</v>
      </c>
    </row>
    <row r="4" spans="1:12" x14ac:dyDescent="0.2">
      <c r="A4" s="36" t="s">
        <v>8</v>
      </c>
      <c r="B4" s="2" t="s">
        <v>9</v>
      </c>
      <c r="C4" s="2"/>
      <c r="D4" s="2"/>
      <c r="E4" s="2"/>
      <c r="F4" s="2"/>
      <c r="G4" s="2"/>
      <c r="H4" s="2"/>
      <c r="I4" s="3"/>
      <c r="K4" s="75" t="s">
        <v>80</v>
      </c>
      <c r="L4" s="76"/>
    </row>
    <row r="5" spans="1:12" x14ac:dyDescent="0.2">
      <c r="A5" s="36" t="s">
        <v>10</v>
      </c>
      <c r="B5" s="2" t="s">
        <v>9</v>
      </c>
      <c r="C5" s="2"/>
      <c r="D5" s="2"/>
      <c r="E5" s="2"/>
      <c r="F5" s="2"/>
      <c r="G5" s="2"/>
      <c r="H5" s="2"/>
      <c r="I5" s="3"/>
      <c r="K5" s="32" t="s">
        <v>81</v>
      </c>
      <c r="L5" s="51">
        <v>141.06</v>
      </c>
    </row>
    <row r="6" spans="1:12" ht="15.75" x14ac:dyDescent="0.2">
      <c r="A6" s="37" t="s">
        <v>22</v>
      </c>
      <c r="B6" s="2">
        <v>25</v>
      </c>
      <c r="C6" s="2">
        <v>1</v>
      </c>
      <c r="D6" s="2">
        <f>B6*C6</f>
        <v>25</v>
      </c>
      <c r="E6" s="28">
        <v>93</v>
      </c>
      <c r="F6" s="28">
        <f>E6*D6</f>
        <v>2325</v>
      </c>
      <c r="G6" s="28">
        <f>+F6*0.05</f>
        <v>116.25</v>
      </c>
      <c r="H6" s="28">
        <f>+F6*0.1</f>
        <v>232.5</v>
      </c>
      <c r="I6" s="5">
        <f>+$L$6*F6+$L$5*G6+$L$7*H6</f>
        <v>309666.75</v>
      </c>
      <c r="K6" s="32" t="s">
        <v>82</v>
      </c>
      <c r="L6" s="51">
        <v>120.27</v>
      </c>
    </row>
    <row r="7" spans="1:12" ht="28.5" customHeight="1" x14ac:dyDescent="0.2">
      <c r="A7" s="38" t="s">
        <v>23</v>
      </c>
      <c r="B7" s="32"/>
      <c r="C7" s="32"/>
      <c r="D7" s="32"/>
      <c r="E7" s="32"/>
      <c r="F7" s="28"/>
      <c r="G7" s="4"/>
      <c r="H7" s="4"/>
      <c r="I7" s="32"/>
      <c r="K7" s="32" t="s">
        <v>83</v>
      </c>
      <c r="L7" s="51">
        <v>58.67</v>
      </c>
    </row>
    <row r="8" spans="1:12" x14ac:dyDescent="0.2">
      <c r="A8" s="36" t="s">
        <v>24</v>
      </c>
      <c r="B8" s="2">
        <v>410</v>
      </c>
      <c r="C8" s="2">
        <v>1</v>
      </c>
      <c r="D8" s="2">
        <f>B8*C8</f>
        <v>410</v>
      </c>
      <c r="E8" s="2">
        <v>0</v>
      </c>
      <c r="F8" s="28">
        <f t="shared" ref="F8:F10" si="0">E8*D8</f>
        <v>0</v>
      </c>
      <c r="G8" s="28">
        <f t="shared" ref="G8:G10" si="1">+F8*0.05</f>
        <v>0</v>
      </c>
      <c r="H8" s="28">
        <f t="shared" ref="H8:H10" si="2">+F8*0.1</f>
        <v>0</v>
      </c>
      <c r="I8" s="7">
        <f>F8*$L$6+G8*$L$5+H8*$L$7</f>
        <v>0</v>
      </c>
    </row>
    <row r="9" spans="1:12" x14ac:dyDescent="0.2">
      <c r="A9" s="36" t="s">
        <v>25</v>
      </c>
      <c r="B9" s="2" t="s">
        <v>59</v>
      </c>
      <c r="C9" s="2"/>
      <c r="D9" s="2"/>
      <c r="E9" s="2"/>
      <c r="F9" s="28"/>
      <c r="G9" s="28"/>
      <c r="H9" s="4"/>
      <c r="I9" s="7"/>
    </row>
    <row r="10" spans="1:12" x14ac:dyDescent="0.2">
      <c r="A10" s="36" t="s">
        <v>26</v>
      </c>
      <c r="B10" s="2">
        <v>40</v>
      </c>
      <c r="C10" s="2">
        <v>1</v>
      </c>
      <c r="D10" s="2">
        <f>B10*C10</f>
        <v>40</v>
      </c>
      <c r="E10" s="2">
        <v>0</v>
      </c>
      <c r="F10" s="28">
        <f t="shared" si="0"/>
        <v>0</v>
      </c>
      <c r="G10" s="28">
        <f t="shared" si="1"/>
        <v>0</v>
      </c>
      <c r="H10" s="28">
        <f t="shared" si="2"/>
        <v>0</v>
      </c>
      <c r="I10" s="7">
        <f>F10*$L$6+G10*$L$5+H10*$L$7</f>
        <v>0</v>
      </c>
    </row>
    <row r="11" spans="1:12" ht="28.5" x14ac:dyDescent="0.2">
      <c r="A11" s="61" t="s">
        <v>137</v>
      </c>
      <c r="B11" s="2"/>
      <c r="C11" s="2"/>
      <c r="D11" s="2"/>
      <c r="E11" s="2"/>
      <c r="F11" s="2"/>
      <c r="G11" s="2"/>
      <c r="H11" s="2"/>
      <c r="I11" s="7"/>
    </row>
    <row r="12" spans="1:12" x14ac:dyDescent="0.2">
      <c r="A12" s="36" t="s">
        <v>27</v>
      </c>
      <c r="B12" s="2"/>
      <c r="C12" s="2"/>
      <c r="D12" s="2"/>
      <c r="E12" s="2"/>
      <c r="F12" s="2"/>
      <c r="G12" s="2"/>
      <c r="H12" s="2"/>
      <c r="I12" s="7"/>
    </row>
    <row r="13" spans="1:12" x14ac:dyDescent="0.2">
      <c r="A13" s="36" t="s">
        <v>28</v>
      </c>
      <c r="B13" s="2">
        <v>22</v>
      </c>
      <c r="C13" s="2">
        <v>1</v>
      </c>
      <c r="D13" s="2">
        <f>B13*C13</f>
        <v>22</v>
      </c>
      <c r="E13" s="2">
        <v>0</v>
      </c>
      <c r="F13" s="2">
        <v>0</v>
      </c>
      <c r="G13" s="2">
        <v>0</v>
      </c>
      <c r="H13" s="2">
        <v>0</v>
      </c>
      <c r="I13" s="7">
        <f>F13*$L$6+G13*$L$5+H13*$L$7</f>
        <v>0</v>
      </c>
    </row>
    <row r="14" spans="1:12" x14ac:dyDescent="0.2">
      <c r="A14" s="36" t="s">
        <v>29</v>
      </c>
      <c r="B14" s="2">
        <v>1</v>
      </c>
      <c r="C14" s="2">
        <v>1</v>
      </c>
      <c r="D14" s="2">
        <f t="shared" ref="D14:D20" si="3">B14*C14</f>
        <v>1</v>
      </c>
      <c r="E14" s="2">
        <v>0</v>
      </c>
      <c r="F14" s="2">
        <v>0</v>
      </c>
      <c r="G14" s="2">
        <v>0</v>
      </c>
      <c r="H14" s="2">
        <v>0</v>
      </c>
      <c r="I14" s="7">
        <f>F14*$L$6+G14*$L$5+H14*$L$7</f>
        <v>0</v>
      </c>
    </row>
    <row r="15" spans="1:12" x14ac:dyDescent="0.2">
      <c r="A15" s="36" t="s">
        <v>30</v>
      </c>
      <c r="B15" s="2">
        <v>6</v>
      </c>
      <c r="C15" s="2">
        <v>1</v>
      </c>
      <c r="D15" s="2">
        <f t="shared" si="3"/>
        <v>6</v>
      </c>
      <c r="E15" s="2">
        <v>0</v>
      </c>
      <c r="F15" s="2">
        <v>0</v>
      </c>
      <c r="G15" s="2">
        <v>0</v>
      </c>
      <c r="H15" s="2">
        <v>0</v>
      </c>
      <c r="I15" s="7">
        <f>F15*$L$6+G15*$L$5+H15*$L$7</f>
        <v>0</v>
      </c>
    </row>
    <row r="16" spans="1:12" x14ac:dyDescent="0.2">
      <c r="A16" s="36" t="s">
        <v>31</v>
      </c>
      <c r="B16" s="2"/>
      <c r="C16" s="2"/>
      <c r="D16" s="2"/>
      <c r="E16" s="2"/>
      <c r="F16" s="2"/>
      <c r="G16" s="2"/>
      <c r="H16" s="2"/>
      <c r="I16" s="5"/>
    </row>
    <row r="17" spans="1:10" ht="15.75" x14ac:dyDescent="0.2">
      <c r="A17" s="36" t="s">
        <v>32</v>
      </c>
      <c r="B17" s="2">
        <v>84</v>
      </c>
      <c r="C17" s="2">
        <v>1</v>
      </c>
      <c r="D17" s="2">
        <f t="shared" si="3"/>
        <v>84</v>
      </c>
      <c r="E17" s="2">
        <v>93</v>
      </c>
      <c r="F17" s="28">
        <v>12096</v>
      </c>
      <c r="G17" s="52">
        <v>604.79999999999995</v>
      </c>
      <c r="H17" s="28">
        <v>1209.5999999999999</v>
      </c>
      <c r="I17" s="5">
        <f>F17*$L$6+G17*$L$5+H17*$L$7</f>
        <v>1611066.24</v>
      </c>
    </row>
    <row r="18" spans="1:10" ht="15.75" x14ac:dyDescent="0.2">
      <c r="A18" s="36" t="s">
        <v>33</v>
      </c>
      <c r="B18" s="2">
        <v>12</v>
      </c>
      <c r="C18" s="2">
        <v>1</v>
      </c>
      <c r="D18" s="2">
        <f t="shared" si="3"/>
        <v>12</v>
      </c>
      <c r="E18" s="2">
        <v>93</v>
      </c>
      <c r="F18" s="28">
        <v>1728</v>
      </c>
      <c r="G18" s="2">
        <v>86.4</v>
      </c>
      <c r="H18" s="28">
        <v>172.8</v>
      </c>
      <c r="I18" s="7">
        <f>+$L$6*F18+$L$5*G18+$L$7*H18</f>
        <v>230152.32000000001</v>
      </c>
    </row>
    <row r="19" spans="1:10" ht="15.75" x14ac:dyDescent="0.2">
      <c r="A19" s="36" t="s">
        <v>34</v>
      </c>
      <c r="B19" s="2">
        <v>22</v>
      </c>
      <c r="C19" s="2">
        <v>1</v>
      </c>
      <c r="D19" s="2">
        <f t="shared" si="3"/>
        <v>22</v>
      </c>
      <c r="E19" s="2">
        <v>16</v>
      </c>
      <c r="F19" s="2">
        <v>352</v>
      </c>
      <c r="G19" s="2">
        <v>17.600000000000001</v>
      </c>
      <c r="H19" s="2">
        <v>35.200000000000003</v>
      </c>
      <c r="I19" s="5">
        <f>+$L$6*F19+$L$5*G19+$L$7*H19</f>
        <v>46882.880000000005</v>
      </c>
    </row>
    <row r="20" spans="1:10" ht="15.75" x14ac:dyDescent="0.2">
      <c r="A20" s="36" t="s">
        <v>35</v>
      </c>
      <c r="B20" s="2">
        <v>2</v>
      </c>
      <c r="C20" s="2">
        <v>12</v>
      </c>
      <c r="D20" s="2">
        <f t="shared" si="3"/>
        <v>24</v>
      </c>
      <c r="E20" s="2">
        <v>16</v>
      </c>
      <c r="F20" s="2">
        <v>384</v>
      </c>
      <c r="G20" s="2">
        <v>19.2</v>
      </c>
      <c r="H20" s="2">
        <v>38.4</v>
      </c>
      <c r="I20" s="5">
        <f>+$L$6*F20+$L$5*G20+$L$7*H20</f>
        <v>51144.959999999999</v>
      </c>
    </row>
    <row r="21" spans="1:10" x14ac:dyDescent="0.2">
      <c r="A21" s="36" t="s">
        <v>36</v>
      </c>
      <c r="B21" s="2" t="s">
        <v>60</v>
      </c>
      <c r="C21" s="2"/>
      <c r="D21" s="2"/>
      <c r="E21" s="2"/>
      <c r="F21" s="28"/>
      <c r="G21" s="6"/>
      <c r="H21" s="4"/>
      <c r="I21" s="5"/>
    </row>
    <row r="22" spans="1:10" x14ac:dyDescent="0.2">
      <c r="A22" s="36" t="s">
        <v>37</v>
      </c>
      <c r="B22" s="2" t="s">
        <v>60</v>
      </c>
      <c r="C22" s="2"/>
      <c r="D22" s="2"/>
      <c r="E22" s="2"/>
      <c r="F22" s="28"/>
      <c r="G22" s="6"/>
      <c r="H22" s="4"/>
      <c r="I22" s="5"/>
    </row>
    <row r="23" spans="1:10" x14ac:dyDescent="0.2">
      <c r="A23" s="36" t="s">
        <v>38</v>
      </c>
      <c r="B23" s="2"/>
      <c r="C23" s="2"/>
      <c r="D23" s="2"/>
      <c r="E23" s="2"/>
      <c r="F23" s="28"/>
      <c r="G23" s="6"/>
      <c r="H23" s="4"/>
      <c r="I23" s="5"/>
    </row>
    <row r="24" spans="1:10" ht="28.5" x14ac:dyDescent="0.2">
      <c r="A24" s="36" t="s">
        <v>93</v>
      </c>
      <c r="B24" s="2">
        <v>24</v>
      </c>
      <c r="C24" s="2">
        <v>1</v>
      </c>
      <c r="D24" s="2">
        <f t="shared" ref="D24" si="4">B24*C24</f>
        <v>24</v>
      </c>
      <c r="E24" s="59">
        <v>0</v>
      </c>
      <c r="F24" s="28">
        <f t="shared" ref="F24:F50" si="5">D24*E24</f>
        <v>0</v>
      </c>
      <c r="G24" s="28">
        <f t="shared" ref="G24:G29" si="6">+F24*0.05</f>
        <v>0</v>
      </c>
      <c r="H24" s="28">
        <f t="shared" ref="H24:H29" si="7">+F24*0.1</f>
        <v>0</v>
      </c>
      <c r="I24" s="7">
        <f>+$L$6*F24+$L$5*G24+$L$7*H24</f>
        <v>0</v>
      </c>
      <c r="J24" s="57"/>
    </row>
    <row r="25" spans="1:10" x14ac:dyDescent="0.2">
      <c r="A25" s="36" t="s">
        <v>39</v>
      </c>
      <c r="B25" s="2"/>
      <c r="C25" s="2"/>
      <c r="D25" s="2"/>
      <c r="E25" s="2"/>
      <c r="F25" s="28"/>
      <c r="G25" s="28"/>
      <c r="H25" s="28"/>
      <c r="I25" s="7"/>
    </row>
    <row r="26" spans="1:10" ht="25.5" x14ac:dyDescent="0.2">
      <c r="A26" s="36" t="s">
        <v>92</v>
      </c>
      <c r="B26" s="2">
        <v>80</v>
      </c>
      <c r="C26" s="2">
        <v>1</v>
      </c>
      <c r="D26" s="2">
        <f t="shared" ref="D26" si="8">B26*C26</f>
        <v>80</v>
      </c>
      <c r="E26" s="2">
        <v>0</v>
      </c>
      <c r="F26" s="28">
        <f t="shared" si="5"/>
        <v>0</v>
      </c>
      <c r="G26" s="28">
        <f t="shared" si="6"/>
        <v>0</v>
      </c>
      <c r="H26" s="28">
        <f t="shared" si="7"/>
        <v>0</v>
      </c>
      <c r="I26" s="7">
        <f>+$L$6*F26+$L$5*G26+$L$7*H26</f>
        <v>0</v>
      </c>
    </row>
    <row r="27" spans="1:10" x14ac:dyDescent="0.2">
      <c r="A27" s="36" t="s">
        <v>40</v>
      </c>
      <c r="B27" s="2">
        <v>2</v>
      </c>
      <c r="C27" s="2">
        <v>1</v>
      </c>
      <c r="D27" s="2">
        <f t="shared" ref="D27:D29" si="9">B27*C27</f>
        <v>2</v>
      </c>
      <c r="E27" s="2">
        <v>0</v>
      </c>
      <c r="F27" s="28">
        <f t="shared" si="5"/>
        <v>0</v>
      </c>
      <c r="G27" s="28">
        <f t="shared" si="6"/>
        <v>0</v>
      </c>
      <c r="H27" s="28">
        <f t="shared" si="7"/>
        <v>0</v>
      </c>
      <c r="I27" s="7">
        <f>+$L$6*F27+$L$5*G27+$L$7*H27</f>
        <v>0</v>
      </c>
    </row>
    <row r="28" spans="1:10" x14ac:dyDescent="0.2">
      <c r="A28" s="36" t="s">
        <v>41</v>
      </c>
      <c r="B28" s="2">
        <v>2</v>
      </c>
      <c r="C28" s="2">
        <v>1</v>
      </c>
      <c r="D28" s="2">
        <f t="shared" si="9"/>
        <v>2</v>
      </c>
      <c r="E28" s="2">
        <v>0</v>
      </c>
      <c r="F28" s="28">
        <f t="shared" si="5"/>
        <v>0</v>
      </c>
      <c r="G28" s="28">
        <f t="shared" si="6"/>
        <v>0</v>
      </c>
      <c r="H28" s="28">
        <f t="shared" si="7"/>
        <v>0</v>
      </c>
      <c r="I28" s="7">
        <f>+$L$6*F28+$L$5*G28+$L$7*H28</f>
        <v>0</v>
      </c>
    </row>
    <row r="29" spans="1:10" x14ac:dyDescent="0.2">
      <c r="A29" s="36" t="s">
        <v>42</v>
      </c>
      <c r="B29" s="2">
        <v>2</v>
      </c>
      <c r="C29" s="2">
        <v>1</v>
      </c>
      <c r="D29" s="2">
        <f t="shared" si="9"/>
        <v>2</v>
      </c>
      <c r="E29" s="2">
        <v>0</v>
      </c>
      <c r="F29" s="28">
        <f t="shared" si="5"/>
        <v>0</v>
      </c>
      <c r="G29" s="28">
        <f t="shared" si="6"/>
        <v>0</v>
      </c>
      <c r="H29" s="28">
        <f t="shared" si="7"/>
        <v>0</v>
      </c>
      <c r="I29" s="7">
        <f>+$L$6*F29+$L$5*G29+$L$7*H29</f>
        <v>0</v>
      </c>
    </row>
    <row r="30" spans="1:10" x14ac:dyDescent="0.2">
      <c r="A30" s="36" t="s">
        <v>43</v>
      </c>
      <c r="B30" s="2" t="s">
        <v>9</v>
      </c>
      <c r="C30" s="2"/>
      <c r="D30" s="2"/>
      <c r="E30" s="2"/>
      <c r="F30" s="28"/>
      <c r="G30" s="28"/>
      <c r="H30" s="28"/>
      <c r="I30" s="7"/>
    </row>
    <row r="31" spans="1:10" x14ac:dyDescent="0.2">
      <c r="A31" s="36" t="s">
        <v>61</v>
      </c>
      <c r="B31" s="2" t="s">
        <v>9</v>
      </c>
      <c r="C31" s="2"/>
      <c r="D31" s="2"/>
      <c r="E31" s="2"/>
      <c r="F31" s="28"/>
      <c r="G31" s="28"/>
      <c r="H31" s="28"/>
      <c r="I31" s="7"/>
    </row>
    <row r="32" spans="1:10" x14ac:dyDescent="0.2">
      <c r="A32" s="36" t="s">
        <v>44</v>
      </c>
      <c r="B32" s="2">
        <v>2</v>
      </c>
      <c r="C32" s="2">
        <v>1</v>
      </c>
      <c r="D32" s="2">
        <f t="shared" ref="D32:D35" si="10">B32*C32</f>
        <v>2</v>
      </c>
      <c r="E32" s="2">
        <v>0</v>
      </c>
      <c r="F32" s="28">
        <f t="shared" si="5"/>
        <v>0</v>
      </c>
      <c r="G32" s="28">
        <f t="shared" ref="G32:G50" si="11">+F32*0.05</f>
        <v>0</v>
      </c>
      <c r="H32" s="28">
        <f t="shared" ref="H32:H50" si="12">+F32*0.1</f>
        <v>0</v>
      </c>
      <c r="I32" s="7">
        <f>+$L$6*F32+$L$5*G32+$L$7*H32</f>
        <v>0</v>
      </c>
    </row>
    <row r="33" spans="1:15" x14ac:dyDescent="0.2">
      <c r="A33" s="36" t="s">
        <v>45</v>
      </c>
      <c r="B33" s="2">
        <v>4</v>
      </c>
      <c r="C33" s="2">
        <v>1</v>
      </c>
      <c r="D33" s="2">
        <f t="shared" si="10"/>
        <v>4</v>
      </c>
      <c r="E33" s="2">
        <v>0</v>
      </c>
      <c r="F33" s="28">
        <f t="shared" si="5"/>
        <v>0</v>
      </c>
      <c r="G33" s="28">
        <f t="shared" si="11"/>
        <v>0</v>
      </c>
      <c r="H33" s="28">
        <f t="shared" si="12"/>
        <v>0</v>
      </c>
      <c r="I33" s="7">
        <f>+$L$6*F33+$L$5*G33+$L$7*H33</f>
        <v>0</v>
      </c>
    </row>
    <row r="34" spans="1:15" x14ac:dyDescent="0.2">
      <c r="A34" s="36" t="s">
        <v>46</v>
      </c>
      <c r="B34" s="2"/>
      <c r="C34" s="2"/>
      <c r="D34" s="2"/>
      <c r="E34" s="2"/>
      <c r="F34" s="28"/>
      <c r="G34" s="6"/>
      <c r="H34" s="6"/>
      <c r="I34" s="5"/>
    </row>
    <row r="35" spans="1:15" ht="15.75" x14ac:dyDescent="0.2">
      <c r="A35" s="36" t="s">
        <v>47</v>
      </c>
      <c r="B35" s="2">
        <v>8</v>
      </c>
      <c r="C35" s="2">
        <v>2</v>
      </c>
      <c r="D35" s="2">
        <f t="shared" si="10"/>
        <v>16</v>
      </c>
      <c r="E35" s="2">
        <v>93</v>
      </c>
      <c r="F35" s="28">
        <f t="shared" si="5"/>
        <v>1488</v>
      </c>
      <c r="G35" s="4">
        <f t="shared" si="11"/>
        <v>74.400000000000006</v>
      </c>
      <c r="H35" s="28">
        <f t="shared" si="12"/>
        <v>148.80000000000001</v>
      </c>
      <c r="I35" s="5">
        <f>+$L$6*F35+$L$5*G35+$L$7*H35</f>
        <v>198186.71999999997</v>
      </c>
    </row>
    <row r="36" spans="1:15" ht="26.25" customHeight="1" x14ac:dyDescent="0.2">
      <c r="A36" s="36" t="s">
        <v>127</v>
      </c>
      <c r="B36" s="2"/>
      <c r="C36" s="2"/>
      <c r="D36" s="2"/>
      <c r="E36" s="2"/>
      <c r="F36" s="28"/>
      <c r="G36" s="6"/>
      <c r="H36" s="6"/>
      <c r="I36" s="5"/>
      <c r="J36" s="57"/>
    </row>
    <row r="37" spans="1:15" ht="28.5" customHeight="1" x14ac:dyDescent="0.2">
      <c r="A37" s="36" t="s">
        <v>91</v>
      </c>
      <c r="B37" s="2">
        <v>16</v>
      </c>
      <c r="C37" s="2">
        <v>4</v>
      </c>
      <c r="D37" s="2">
        <f t="shared" ref="D37" si="13">B37*C37</f>
        <v>64</v>
      </c>
      <c r="E37" s="2">
        <v>0</v>
      </c>
      <c r="F37" s="28">
        <f t="shared" si="5"/>
        <v>0</v>
      </c>
      <c r="G37" s="28">
        <f t="shared" si="11"/>
        <v>0</v>
      </c>
      <c r="H37" s="28">
        <f t="shared" si="12"/>
        <v>0</v>
      </c>
      <c r="I37" s="7">
        <f>+$L$6*F37+$L$5*G37+$L$7*H37</f>
        <v>0</v>
      </c>
    </row>
    <row r="38" spans="1:15" ht="31.5" customHeight="1" x14ac:dyDescent="0.2">
      <c r="A38" s="36" t="s">
        <v>126</v>
      </c>
      <c r="B38" s="2">
        <v>8</v>
      </c>
      <c r="C38" s="2">
        <v>1</v>
      </c>
      <c r="D38" s="2">
        <f t="shared" ref="D38" si="14">B38*C38</f>
        <v>8</v>
      </c>
      <c r="E38" s="2">
        <v>0</v>
      </c>
      <c r="F38" s="28">
        <f t="shared" si="5"/>
        <v>0</v>
      </c>
      <c r="G38" s="28">
        <f t="shared" si="11"/>
        <v>0</v>
      </c>
      <c r="H38" s="28">
        <f t="shared" si="12"/>
        <v>0</v>
      </c>
      <c r="I38" s="7">
        <f>+$L$6*F38+$L$5*G38+$L$7*H38</f>
        <v>0</v>
      </c>
    </row>
    <row r="39" spans="1:15" x14ac:dyDescent="0.2">
      <c r="A39" s="36" t="s">
        <v>48</v>
      </c>
      <c r="B39" s="2" t="s">
        <v>59</v>
      </c>
      <c r="C39" s="2"/>
      <c r="D39" s="2"/>
      <c r="E39" s="2"/>
      <c r="F39" s="28"/>
      <c r="G39" s="28"/>
      <c r="H39" s="28"/>
      <c r="I39" s="5"/>
    </row>
    <row r="40" spans="1:15" x14ac:dyDescent="0.2">
      <c r="A40" s="36" t="s">
        <v>49</v>
      </c>
      <c r="B40" s="2" t="s">
        <v>62</v>
      </c>
      <c r="C40" s="2"/>
      <c r="D40" s="2"/>
      <c r="E40" s="2"/>
      <c r="F40" s="28"/>
      <c r="G40" s="28"/>
      <c r="H40" s="28"/>
      <c r="I40" s="5"/>
    </row>
    <row r="41" spans="1:15" x14ac:dyDescent="0.2">
      <c r="A41" s="36" t="s">
        <v>50</v>
      </c>
      <c r="B41" s="2">
        <v>8</v>
      </c>
      <c r="C41" s="2">
        <v>1</v>
      </c>
      <c r="D41" s="2">
        <f t="shared" ref="D41" si="15">B41*C41</f>
        <v>8</v>
      </c>
      <c r="E41" s="2">
        <v>0</v>
      </c>
      <c r="F41" s="28">
        <f t="shared" si="5"/>
        <v>0</v>
      </c>
      <c r="G41" s="28">
        <f t="shared" si="11"/>
        <v>0</v>
      </c>
      <c r="H41" s="28">
        <f t="shared" si="12"/>
        <v>0</v>
      </c>
      <c r="I41" s="7">
        <f>+$L$6*F41+$L$5*G41+$L$7*H41</f>
        <v>0</v>
      </c>
    </row>
    <row r="42" spans="1:15" ht="13.5" x14ac:dyDescent="0.2">
      <c r="A42" s="39" t="s">
        <v>11</v>
      </c>
      <c r="B42" s="11"/>
      <c r="C42" s="11"/>
      <c r="D42" s="11"/>
      <c r="E42" s="11"/>
      <c r="F42" s="68">
        <f>SUM(F4:H41)</f>
        <v>21128.95</v>
      </c>
      <c r="G42" s="68"/>
      <c r="H42" s="68"/>
      <c r="I42" s="44">
        <f>SUM(I4:I41)</f>
        <v>2447099.87</v>
      </c>
    </row>
    <row r="43" spans="1:15" x14ac:dyDescent="0.2">
      <c r="A43" s="36" t="s">
        <v>51</v>
      </c>
      <c r="B43" s="2"/>
      <c r="C43" s="2"/>
      <c r="D43" s="2"/>
      <c r="E43" s="2"/>
      <c r="F43" s="28"/>
      <c r="G43" s="6"/>
      <c r="H43" s="6"/>
      <c r="I43" s="5"/>
    </row>
    <row r="44" spans="1:15" x14ac:dyDescent="0.2">
      <c r="A44" s="36" t="s">
        <v>78</v>
      </c>
      <c r="B44" s="2" t="s">
        <v>63</v>
      </c>
      <c r="C44" s="2"/>
      <c r="D44" s="2"/>
      <c r="E44" s="2"/>
      <c r="F44" s="28">
        <f t="shared" si="5"/>
        <v>0</v>
      </c>
      <c r="G44" s="28">
        <f t="shared" si="11"/>
        <v>0</v>
      </c>
      <c r="H44" s="28">
        <f t="shared" si="12"/>
        <v>0</v>
      </c>
      <c r="I44" s="7">
        <f>+$L$6*F44+$L$5*G44+$L$7*H44</f>
        <v>0</v>
      </c>
    </row>
    <row r="45" spans="1:15" x14ac:dyDescent="0.2">
      <c r="A45" s="36" t="s">
        <v>52</v>
      </c>
      <c r="B45" s="2" t="s">
        <v>64</v>
      </c>
      <c r="C45" s="2"/>
      <c r="D45" s="2"/>
      <c r="E45" s="2"/>
      <c r="F45" s="12">
        <f t="shared" si="5"/>
        <v>0</v>
      </c>
      <c r="G45" s="12">
        <f t="shared" si="11"/>
        <v>0</v>
      </c>
      <c r="H45" s="12">
        <f t="shared" si="12"/>
        <v>0</v>
      </c>
      <c r="I45" s="30">
        <f>+$L$6*F45+$L$5*G45+$L$7*H45</f>
        <v>0</v>
      </c>
      <c r="J45" s="33"/>
      <c r="K45" s="33"/>
      <c r="L45" s="33"/>
      <c r="M45" s="33"/>
      <c r="N45" s="33"/>
      <c r="O45" s="33"/>
    </row>
    <row r="46" spans="1:15" x14ac:dyDescent="0.2">
      <c r="A46" s="36" t="s">
        <v>53</v>
      </c>
      <c r="B46" s="2" t="s">
        <v>60</v>
      </c>
      <c r="C46" s="2"/>
      <c r="D46" s="2"/>
      <c r="E46" s="2"/>
      <c r="F46" s="28">
        <f t="shared" si="5"/>
        <v>0</v>
      </c>
      <c r="G46" s="28">
        <f t="shared" si="11"/>
        <v>0</v>
      </c>
      <c r="H46" s="28">
        <f t="shared" si="12"/>
        <v>0</v>
      </c>
      <c r="I46" s="7">
        <f>+$L$6*F46+$L$5*G46+$L$7*H46</f>
        <v>0</v>
      </c>
    </row>
    <row r="47" spans="1:15" x14ac:dyDescent="0.2">
      <c r="A47" s="36" t="s">
        <v>54</v>
      </c>
      <c r="B47" s="2" t="s">
        <v>9</v>
      </c>
      <c r="C47" s="2"/>
      <c r="D47" s="2"/>
      <c r="E47" s="2"/>
      <c r="F47" s="28">
        <f t="shared" si="5"/>
        <v>0</v>
      </c>
      <c r="G47" s="28">
        <f t="shared" si="11"/>
        <v>0</v>
      </c>
      <c r="H47" s="28">
        <f t="shared" si="12"/>
        <v>0</v>
      </c>
      <c r="I47" s="7">
        <f>+$L$6*F47+$L$5*G47+$L$7*H47</f>
        <v>0</v>
      </c>
    </row>
    <row r="48" spans="1:15" x14ac:dyDescent="0.2">
      <c r="A48" s="36" t="s">
        <v>55</v>
      </c>
      <c r="B48" s="2"/>
      <c r="C48" s="2"/>
      <c r="D48" s="2"/>
      <c r="E48" s="2"/>
      <c r="F48" s="28"/>
      <c r="G48" s="28"/>
      <c r="H48" s="28"/>
      <c r="I48" s="7"/>
    </row>
    <row r="49" spans="1:15" x14ac:dyDescent="0.2">
      <c r="A49" s="36" t="s">
        <v>56</v>
      </c>
      <c r="B49" s="2" t="s">
        <v>9</v>
      </c>
      <c r="C49" s="2"/>
      <c r="D49" s="2"/>
      <c r="E49" s="2"/>
      <c r="F49" s="28">
        <f t="shared" si="5"/>
        <v>0</v>
      </c>
      <c r="G49" s="28">
        <f t="shared" si="11"/>
        <v>0</v>
      </c>
      <c r="H49" s="28">
        <f t="shared" si="12"/>
        <v>0</v>
      </c>
      <c r="I49" s="7">
        <f>+$L$6*F49+$L$5*G49+$L$7*H49</f>
        <v>0</v>
      </c>
    </row>
    <row r="50" spans="1:15" x14ac:dyDescent="0.2">
      <c r="A50" s="36" t="s">
        <v>57</v>
      </c>
      <c r="B50" s="2" t="s">
        <v>9</v>
      </c>
      <c r="C50" s="2"/>
      <c r="D50" s="2"/>
      <c r="E50" s="2"/>
      <c r="F50" s="28">
        <f t="shared" si="5"/>
        <v>0</v>
      </c>
      <c r="G50" s="28">
        <f t="shared" si="11"/>
        <v>0</v>
      </c>
      <c r="H50" s="28">
        <f t="shared" si="12"/>
        <v>0</v>
      </c>
      <c r="I50" s="7">
        <f>+$L$6*F50+$L$5*G50+$L$7*H50</f>
        <v>0</v>
      </c>
    </row>
    <row r="51" spans="1:15" ht="13.5" x14ac:dyDescent="0.2">
      <c r="A51" s="39" t="s">
        <v>12</v>
      </c>
      <c r="B51" s="11"/>
      <c r="C51" s="11"/>
      <c r="D51" s="11"/>
      <c r="E51" s="11"/>
      <c r="F51" s="68">
        <f>SUM(F43:H50)</f>
        <v>0</v>
      </c>
      <c r="G51" s="68"/>
      <c r="H51" s="68"/>
      <c r="I51" s="46">
        <f>SUM(I43:I50)</f>
        <v>0</v>
      </c>
    </row>
    <row r="52" spans="1:15" ht="15.75" x14ac:dyDescent="0.2">
      <c r="A52" s="40" t="s">
        <v>89</v>
      </c>
      <c r="B52" s="27"/>
      <c r="C52" s="27"/>
      <c r="D52" s="27"/>
      <c r="E52" s="27"/>
      <c r="F52" s="69">
        <f>ROUND(SUM(F51+F42), -2)</f>
        <v>21100</v>
      </c>
      <c r="G52" s="69"/>
      <c r="H52" s="69"/>
      <c r="I52" s="29">
        <f>ROUND((I51+I42),-4)</f>
        <v>2450000</v>
      </c>
      <c r="K52" s="56">
        <f>F52/'Total Responses'!E14</f>
        <v>113.44086021505376</v>
      </c>
      <c r="L52" s="31" t="s">
        <v>121</v>
      </c>
    </row>
    <row r="53" spans="1:15" ht="15.75" x14ac:dyDescent="0.2">
      <c r="A53" s="41" t="s">
        <v>90</v>
      </c>
      <c r="B53" s="11"/>
      <c r="C53" s="11"/>
      <c r="D53" s="11"/>
      <c r="E53" s="11"/>
      <c r="F53" s="11"/>
      <c r="G53" s="32"/>
      <c r="H53" s="6"/>
      <c r="I53" s="60">
        <v>0</v>
      </c>
      <c r="J53" s="57"/>
    </row>
    <row r="54" spans="1:15" ht="15.75" x14ac:dyDescent="0.2">
      <c r="A54" s="42" t="s">
        <v>88</v>
      </c>
      <c r="B54" s="11"/>
      <c r="C54" s="11"/>
      <c r="D54" s="11"/>
      <c r="E54" s="11"/>
      <c r="F54" s="11"/>
      <c r="G54" s="32"/>
      <c r="H54" s="6"/>
      <c r="I54" s="45">
        <f>ROUND(I52+I53,-4)</f>
        <v>2450000</v>
      </c>
    </row>
    <row r="55" spans="1:15" x14ac:dyDescent="0.2">
      <c r="A55" s="10"/>
      <c r="H55" s="16"/>
      <c r="I55" s="17"/>
    </row>
    <row r="56" spans="1:15" x14ac:dyDescent="0.2">
      <c r="A56" s="43" t="s">
        <v>85</v>
      </c>
      <c r="B56" s="14"/>
      <c r="C56" s="14"/>
      <c r="D56" s="14"/>
      <c r="E56" s="14"/>
      <c r="F56" s="15"/>
      <c r="G56" s="16"/>
      <c r="H56" s="16"/>
      <c r="I56" s="17"/>
    </row>
    <row r="57" spans="1:15" ht="38.25" customHeight="1" x14ac:dyDescent="0.2">
      <c r="A57" s="78" t="s">
        <v>102</v>
      </c>
      <c r="B57" s="78"/>
      <c r="C57" s="78"/>
      <c r="D57" s="78"/>
      <c r="E57" s="78"/>
      <c r="F57" s="78"/>
      <c r="G57" s="78"/>
      <c r="H57" s="78"/>
      <c r="I57" s="78"/>
    </row>
    <row r="58" spans="1:15" ht="45" customHeight="1" x14ac:dyDescent="0.2">
      <c r="A58" s="77" t="s">
        <v>100</v>
      </c>
      <c r="B58" s="77"/>
      <c r="C58" s="77"/>
      <c r="D58" s="77"/>
      <c r="E58" s="77"/>
      <c r="F58" s="77"/>
      <c r="G58" s="77"/>
      <c r="H58" s="77"/>
      <c r="I58" s="77"/>
    </row>
    <row r="59" spans="1:15" ht="15.75" x14ac:dyDescent="0.2">
      <c r="A59" s="73" t="s">
        <v>86</v>
      </c>
      <c r="B59" s="73"/>
      <c r="C59" s="73"/>
      <c r="D59" s="73"/>
      <c r="E59" s="73"/>
      <c r="F59" s="73"/>
      <c r="G59" s="73"/>
      <c r="H59" s="73"/>
      <c r="I59" s="73"/>
    </row>
    <row r="60" spans="1:15" ht="48" customHeight="1" x14ac:dyDescent="0.2">
      <c r="A60" s="79" t="s">
        <v>128</v>
      </c>
      <c r="B60" s="79"/>
      <c r="C60" s="79"/>
      <c r="D60" s="79"/>
      <c r="E60" s="79"/>
      <c r="F60" s="79"/>
      <c r="G60" s="79"/>
      <c r="H60" s="79"/>
      <c r="I60" s="79"/>
    </row>
    <row r="61" spans="1:15" ht="18.75" x14ac:dyDescent="0.2">
      <c r="A61" s="70" t="s">
        <v>130</v>
      </c>
      <c r="B61" s="70"/>
      <c r="C61" s="70"/>
      <c r="D61" s="70"/>
      <c r="E61" s="70"/>
      <c r="F61" s="70"/>
      <c r="G61" s="70"/>
      <c r="H61" s="70"/>
      <c r="I61" s="70"/>
      <c r="J61" s="57"/>
    </row>
    <row r="62" spans="1:15" ht="18.75" x14ac:dyDescent="0.2">
      <c r="A62" s="71" t="s">
        <v>131</v>
      </c>
      <c r="B62" s="71"/>
      <c r="C62" s="71"/>
      <c r="D62" s="71"/>
      <c r="E62" s="71"/>
      <c r="F62" s="71"/>
      <c r="G62" s="71"/>
      <c r="H62" s="71"/>
      <c r="I62" s="71"/>
    </row>
    <row r="63" spans="1:15" ht="15.75" x14ac:dyDescent="0.2">
      <c r="A63" s="72" t="s">
        <v>132</v>
      </c>
      <c r="B63" s="72"/>
      <c r="C63" s="72"/>
      <c r="D63" s="72"/>
      <c r="E63" s="72"/>
      <c r="F63" s="72"/>
      <c r="G63" s="72"/>
      <c r="H63" s="72"/>
      <c r="I63" s="72"/>
    </row>
    <row r="64" spans="1:15" ht="15.75" x14ac:dyDescent="0.2">
      <c r="A64" s="72" t="s">
        <v>133</v>
      </c>
      <c r="B64" s="72"/>
      <c r="C64" s="72"/>
      <c r="D64" s="72"/>
      <c r="E64" s="72"/>
      <c r="F64" s="72"/>
      <c r="G64" s="72"/>
      <c r="H64" s="72"/>
      <c r="I64" s="72"/>
      <c r="J64" s="33"/>
      <c r="K64" s="33"/>
      <c r="L64" s="33"/>
      <c r="M64" s="33"/>
      <c r="N64" s="33"/>
      <c r="O64" s="33"/>
    </row>
    <row r="65" spans="1:15" ht="15.75" x14ac:dyDescent="0.2">
      <c r="A65" s="72" t="s">
        <v>134</v>
      </c>
      <c r="B65" s="72"/>
      <c r="C65" s="72"/>
      <c r="D65" s="72"/>
      <c r="E65" s="72"/>
      <c r="F65" s="72"/>
      <c r="G65" s="72"/>
      <c r="H65" s="72"/>
      <c r="I65" s="72"/>
      <c r="J65" s="33"/>
      <c r="K65" s="33"/>
      <c r="L65" s="33"/>
      <c r="M65" s="33"/>
      <c r="N65" s="33"/>
      <c r="O65" s="33"/>
    </row>
    <row r="66" spans="1:15" ht="15.75" x14ac:dyDescent="0.2">
      <c r="A66" s="72" t="s">
        <v>135</v>
      </c>
      <c r="B66" s="72"/>
      <c r="C66" s="72"/>
      <c r="D66" s="72"/>
      <c r="E66" s="72"/>
      <c r="F66" s="72"/>
      <c r="G66" s="72"/>
      <c r="H66" s="72"/>
      <c r="I66" s="72"/>
    </row>
    <row r="67" spans="1:15" ht="15.75" x14ac:dyDescent="0.2">
      <c r="A67" s="72" t="s">
        <v>136</v>
      </c>
      <c r="B67" s="72"/>
      <c r="C67" s="72"/>
      <c r="D67" s="72"/>
      <c r="E67" s="72"/>
      <c r="F67" s="72"/>
      <c r="G67" s="72"/>
      <c r="H67" s="72"/>
      <c r="I67" s="72"/>
    </row>
    <row r="68" spans="1:15" ht="15.75" x14ac:dyDescent="0.2">
      <c r="A68" s="73" t="s">
        <v>87</v>
      </c>
      <c r="B68" s="73"/>
      <c r="C68" s="73"/>
      <c r="D68" s="73"/>
      <c r="E68" s="73"/>
      <c r="F68" s="73"/>
      <c r="G68" s="73"/>
      <c r="H68" s="73"/>
      <c r="I68" s="73"/>
    </row>
    <row r="69" spans="1:15" ht="31.5" customHeight="1" x14ac:dyDescent="0.2">
      <c r="A69" s="74" t="s">
        <v>129</v>
      </c>
      <c r="B69" s="74"/>
      <c r="C69" s="74"/>
      <c r="D69" s="74"/>
      <c r="E69" s="74"/>
      <c r="F69" s="74"/>
      <c r="G69" s="74"/>
      <c r="H69" s="74"/>
      <c r="I69" s="74"/>
    </row>
    <row r="70" spans="1:15" ht="15.75" x14ac:dyDescent="0.2">
      <c r="A70" s="73" t="s">
        <v>122</v>
      </c>
      <c r="B70" s="73"/>
      <c r="C70" s="73"/>
      <c r="D70" s="73"/>
      <c r="E70" s="73"/>
      <c r="F70" s="73"/>
      <c r="G70" s="73"/>
      <c r="H70" s="73"/>
      <c r="I70" s="73"/>
    </row>
    <row r="71" spans="1:15" x14ac:dyDescent="0.2">
      <c r="A71" s="13"/>
      <c r="B71" s="14"/>
      <c r="C71" s="14"/>
      <c r="D71" s="14"/>
      <c r="E71" s="14"/>
      <c r="F71" s="15"/>
      <c r="G71" s="15"/>
      <c r="H71" s="15"/>
      <c r="I71" s="19"/>
    </row>
    <row r="72" spans="1:15" x14ac:dyDescent="0.2">
      <c r="A72" s="13"/>
      <c r="B72" s="14"/>
      <c r="C72" s="14"/>
      <c r="D72" s="14"/>
      <c r="E72" s="15"/>
      <c r="F72" s="15"/>
      <c r="G72" s="15"/>
      <c r="H72" s="15"/>
      <c r="I72" s="19"/>
    </row>
    <row r="73" spans="1:15" x14ac:dyDescent="0.2">
      <c r="A73" s="20"/>
      <c r="B73" s="14"/>
      <c r="C73" s="14"/>
      <c r="D73" s="14"/>
      <c r="E73" s="15"/>
      <c r="F73" s="15"/>
      <c r="G73" s="15"/>
      <c r="H73" s="15"/>
      <c r="I73" s="19"/>
    </row>
    <row r="74" spans="1:15" x14ac:dyDescent="0.2">
      <c r="A74" s="13"/>
      <c r="B74" s="14"/>
      <c r="C74" s="14"/>
      <c r="D74" s="14"/>
      <c r="E74" s="14"/>
      <c r="F74" s="15"/>
      <c r="G74" s="15"/>
      <c r="H74" s="15"/>
      <c r="I74" s="19"/>
    </row>
    <row r="75" spans="1:15" x14ac:dyDescent="0.2">
      <c r="A75" s="13"/>
      <c r="B75" s="14"/>
      <c r="C75" s="14"/>
      <c r="D75" s="14"/>
      <c r="E75" s="14"/>
      <c r="F75" s="15"/>
      <c r="G75" s="15"/>
      <c r="H75" s="15"/>
      <c r="I75" s="19"/>
    </row>
    <row r="76" spans="1:15" x14ac:dyDescent="0.2">
      <c r="A76" s="13"/>
      <c r="B76" s="14"/>
      <c r="C76" s="14"/>
      <c r="D76" s="14"/>
      <c r="E76" s="15"/>
      <c r="F76" s="15"/>
      <c r="G76" s="15"/>
      <c r="H76" s="15"/>
      <c r="I76" s="19"/>
    </row>
    <row r="77" spans="1:15" x14ac:dyDescent="0.2">
      <c r="A77" s="20"/>
      <c r="B77" s="14"/>
      <c r="C77" s="14"/>
      <c r="D77" s="14"/>
      <c r="E77" s="15"/>
      <c r="F77" s="15"/>
      <c r="G77" s="15"/>
      <c r="H77" s="15"/>
      <c r="I77" s="19"/>
    </row>
    <row r="78" spans="1:15" x14ac:dyDescent="0.2">
      <c r="A78" s="13"/>
      <c r="B78" s="14"/>
      <c r="C78" s="14"/>
      <c r="D78" s="14"/>
      <c r="E78" s="14"/>
      <c r="F78" s="15"/>
      <c r="G78" s="15"/>
      <c r="H78" s="15"/>
      <c r="I78" s="19"/>
    </row>
    <row r="79" spans="1:15" x14ac:dyDescent="0.2">
      <c r="A79" s="20"/>
      <c r="B79" s="14"/>
      <c r="C79" s="14"/>
      <c r="D79" s="14"/>
      <c r="E79" s="15"/>
      <c r="F79" s="15"/>
      <c r="G79" s="15"/>
      <c r="H79" s="15"/>
      <c r="I79" s="19"/>
    </row>
    <row r="80" spans="1:15" x14ac:dyDescent="0.2">
      <c r="A80" s="13"/>
      <c r="B80" s="14"/>
      <c r="C80" s="14"/>
      <c r="D80" s="14"/>
      <c r="E80" s="14"/>
      <c r="F80" s="15"/>
      <c r="G80" s="15"/>
      <c r="H80" s="15"/>
      <c r="I80" s="19"/>
    </row>
    <row r="81" spans="1:9" x14ac:dyDescent="0.2">
      <c r="A81" s="20"/>
      <c r="B81" s="14"/>
      <c r="C81" s="14"/>
      <c r="D81" s="14"/>
      <c r="E81" s="15"/>
      <c r="F81" s="15"/>
      <c r="G81" s="15"/>
      <c r="H81" s="15"/>
      <c r="I81" s="19"/>
    </row>
    <row r="82" spans="1:9" x14ac:dyDescent="0.2">
      <c r="A82" s="20"/>
      <c r="B82" s="14"/>
      <c r="C82" s="14"/>
      <c r="D82" s="14"/>
      <c r="E82" s="15"/>
      <c r="F82" s="15"/>
      <c r="G82" s="15"/>
      <c r="H82" s="15"/>
      <c r="I82" s="19"/>
    </row>
    <row r="83" spans="1:9" x14ac:dyDescent="0.2">
      <c r="A83" s="18"/>
      <c r="B83" s="14"/>
      <c r="C83" s="14"/>
      <c r="D83" s="14"/>
      <c r="E83" s="14"/>
      <c r="F83" s="15"/>
      <c r="G83" s="15"/>
      <c r="H83" s="15"/>
      <c r="I83" s="19"/>
    </row>
    <row r="84" spans="1:9" x14ac:dyDescent="0.2">
      <c r="A84" s="13"/>
      <c r="B84" s="14"/>
      <c r="C84" s="14"/>
      <c r="D84" s="14"/>
      <c r="E84" s="15"/>
      <c r="F84" s="15"/>
      <c r="G84" s="15"/>
      <c r="H84" s="15"/>
      <c r="I84" s="19"/>
    </row>
    <row r="85" spans="1:9" x14ac:dyDescent="0.2">
      <c r="A85" s="13"/>
      <c r="B85" s="14"/>
      <c r="C85" s="14"/>
      <c r="D85" s="14"/>
      <c r="E85" s="15"/>
      <c r="F85" s="15"/>
      <c r="G85" s="15"/>
      <c r="H85" s="15"/>
      <c r="I85" s="19"/>
    </row>
    <row r="86" spans="1:9" x14ac:dyDescent="0.2">
      <c r="A86" s="18"/>
      <c r="B86" s="14"/>
      <c r="C86" s="14"/>
      <c r="D86" s="14"/>
      <c r="E86" s="14"/>
      <c r="F86" s="14"/>
      <c r="G86" s="14"/>
      <c r="H86" s="14"/>
      <c r="I86" s="21"/>
    </row>
    <row r="87" spans="1:9" x14ac:dyDescent="0.2">
      <c r="A87" s="22"/>
      <c r="B87" s="14"/>
      <c r="C87" s="14"/>
      <c r="D87" s="14"/>
      <c r="E87" s="14"/>
      <c r="F87" s="67"/>
      <c r="G87" s="67"/>
      <c r="H87" s="67"/>
      <c r="I87" s="23"/>
    </row>
    <row r="88" spans="1:9" x14ac:dyDescent="0.2">
      <c r="A88" s="22"/>
      <c r="B88" s="14"/>
      <c r="C88" s="14"/>
      <c r="D88" s="14"/>
      <c r="E88" s="14"/>
      <c r="F88" s="67"/>
      <c r="G88" s="67"/>
      <c r="H88" s="67"/>
      <c r="I88" s="23"/>
    </row>
    <row r="89" spans="1:9" x14ac:dyDescent="0.2">
      <c r="A89" s="22"/>
      <c r="B89" s="34"/>
      <c r="C89" s="34"/>
      <c r="D89" s="34"/>
      <c r="E89" s="34"/>
      <c r="F89" s="34"/>
      <c r="G89" s="34"/>
      <c r="H89" s="34"/>
      <c r="I89" s="34"/>
    </row>
    <row r="90" spans="1:9" x14ac:dyDescent="0.2">
      <c r="A90" s="22"/>
      <c r="B90" s="34"/>
      <c r="C90" s="34"/>
      <c r="D90" s="34"/>
      <c r="E90" s="34"/>
      <c r="F90" s="34"/>
      <c r="G90" s="34"/>
      <c r="H90" s="34"/>
      <c r="I90" s="34"/>
    </row>
    <row r="92" spans="1:9" x14ac:dyDescent="0.2">
      <c r="A92" s="8"/>
    </row>
    <row r="93" spans="1:9" ht="15.75" x14ac:dyDescent="0.2">
      <c r="A93" s="9"/>
    </row>
    <row r="94" spans="1:9" ht="15.75" x14ac:dyDescent="0.2">
      <c r="A94" s="9"/>
    </row>
    <row r="95" spans="1:9" ht="15.75" x14ac:dyDescent="0.2">
      <c r="A95" s="9"/>
    </row>
    <row r="96" spans="1:9" ht="15.75" x14ac:dyDescent="0.2">
      <c r="A96" s="9"/>
    </row>
    <row r="97" spans="1:3" ht="15.75" x14ac:dyDescent="0.2">
      <c r="A97" s="9"/>
    </row>
    <row r="98" spans="1:3" ht="15.75" x14ac:dyDescent="0.2">
      <c r="A98" s="9"/>
    </row>
    <row r="99" spans="1:3" ht="15.75" x14ac:dyDescent="0.2">
      <c r="A99" s="9"/>
    </row>
    <row r="100" spans="1:3" ht="15.75" x14ac:dyDescent="0.2">
      <c r="A100" s="9"/>
    </row>
    <row r="101" spans="1:3" ht="15.75" x14ac:dyDescent="0.2">
      <c r="A101" s="9"/>
    </row>
    <row r="102" spans="1:3" ht="15.75" x14ac:dyDescent="0.2">
      <c r="A102" s="9"/>
    </row>
    <row r="103" spans="1:3" ht="15.75" x14ac:dyDescent="0.2">
      <c r="A103" s="9"/>
    </row>
    <row r="104" spans="1:3" ht="15.75" x14ac:dyDescent="0.2">
      <c r="A104" s="9"/>
    </row>
    <row r="105" spans="1:3" ht="15.75" x14ac:dyDescent="0.2">
      <c r="A105" s="9"/>
    </row>
    <row r="106" spans="1:3" ht="15.75" x14ac:dyDescent="0.2">
      <c r="A106" s="9"/>
    </row>
    <row r="107" spans="1:3" x14ac:dyDescent="0.2">
      <c r="A107" s="10"/>
    </row>
    <row r="108" spans="1:3" x14ac:dyDescent="0.2">
      <c r="C108" s="10"/>
    </row>
    <row r="109" spans="1:3" x14ac:dyDescent="0.2">
      <c r="C109" s="10" t="s">
        <v>13</v>
      </c>
    </row>
    <row r="110" spans="1:3" x14ac:dyDescent="0.2">
      <c r="C110" s="10" t="s">
        <v>14</v>
      </c>
    </row>
    <row r="111" spans="1:3" x14ac:dyDescent="0.2">
      <c r="A111" s="10" t="s">
        <v>15</v>
      </c>
      <c r="B111" s="10" t="s">
        <v>16</v>
      </c>
    </row>
  </sheetData>
  <mergeCells count="20">
    <mergeCell ref="K4:L4"/>
    <mergeCell ref="A58:I58"/>
    <mergeCell ref="A57:I57"/>
    <mergeCell ref="A59:I59"/>
    <mergeCell ref="A60:I60"/>
    <mergeCell ref="F87:H87"/>
    <mergeCell ref="F88:H88"/>
    <mergeCell ref="F42:H42"/>
    <mergeCell ref="F51:H51"/>
    <mergeCell ref="F52:H52"/>
    <mergeCell ref="A61:I61"/>
    <mergeCell ref="A62:I62"/>
    <mergeCell ref="A63:I63"/>
    <mergeCell ref="A64:I64"/>
    <mergeCell ref="A65:I65"/>
    <mergeCell ref="A66:I66"/>
    <mergeCell ref="A67:I67"/>
    <mergeCell ref="A68:I68"/>
    <mergeCell ref="A69:I69"/>
    <mergeCell ref="A70:I7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1"/>
  <sheetViews>
    <sheetView topLeftCell="A9" workbookViewId="0">
      <selection activeCell="C27" sqref="C27"/>
    </sheetView>
  </sheetViews>
  <sheetFormatPr defaultColWidth="9.140625" defaultRowHeight="12.75" x14ac:dyDescent="0.2"/>
  <cols>
    <col min="1" max="1" width="44.28515625" style="31" customWidth="1"/>
    <col min="2" max="8" width="9.140625" style="31"/>
    <col min="9" max="9" width="11.85546875" style="31" bestFit="1" customWidth="1"/>
    <col min="10" max="10" width="9.140625" style="31"/>
    <col min="11" max="11" width="12.140625" style="31" customWidth="1"/>
    <col min="12" max="16384" width="9.140625" style="31"/>
  </cols>
  <sheetData>
    <row r="1" spans="1:12" ht="35.25" customHeight="1" x14ac:dyDescent="0.2">
      <c r="A1" s="81" t="s">
        <v>75</v>
      </c>
      <c r="B1" s="81"/>
      <c r="C1" s="81"/>
      <c r="D1" s="81"/>
      <c r="E1" s="81"/>
      <c r="F1" s="81"/>
      <c r="G1" s="81"/>
      <c r="H1" s="81"/>
      <c r="I1" s="81"/>
    </row>
    <row r="3" spans="1:12" ht="89.25" x14ac:dyDescent="0.2">
      <c r="A3" s="11" t="s">
        <v>17</v>
      </c>
      <c r="B3" s="1" t="s">
        <v>18</v>
      </c>
      <c r="C3" s="1" t="s">
        <v>19</v>
      </c>
      <c r="D3" s="1" t="s">
        <v>20</v>
      </c>
      <c r="E3" s="1" t="s">
        <v>94</v>
      </c>
      <c r="F3" s="1" t="s">
        <v>4</v>
      </c>
      <c r="G3" s="1" t="s">
        <v>5</v>
      </c>
      <c r="H3" s="1" t="s">
        <v>21</v>
      </c>
      <c r="I3" s="1" t="s">
        <v>7</v>
      </c>
    </row>
    <row r="4" spans="1:12" x14ac:dyDescent="0.2">
      <c r="A4" s="36" t="s">
        <v>79</v>
      </c>
      <c r="B4" s="2">
        <v>25</v>
      </c>
      <c r="C4" s="2">
        <v>1</v>
      </c>
      <c r="D4" s="2">
        <f>B4*C4</f>
        <v>25</v>
      </c>
      <c r="E4" s="2">
        <v>0</v>
      </c>
      <c r="F4" s="24">
        <f>E4*D4</f>
        <v>0</v>
      </c>
      <c r="G4" s="2">
        <f>F4*0.05</f>
        <v>0</v>
      </c>
      <c r="H4" s="2">
        <f>F4*0.1</f>
        <v>0</v>
      </c>
      <c r="I4" s="7">
        <f>$L$6*F4+$L$5*G4+$L$7*H4</f>
        <v>0</v>
      </c>
      <c r="K4" s="82" t="s">
        <v>80</v>
      </c>
      <c r="L4" s="83"/>
    </row>
    <row r="5" spans="1:12" ht="28.5" x14ac:dyDescent="0.2">
      <c r="A5" s="36" t="s">
        <v>65</v>
      </c>
      <c r="B5" s="2">
        <v>4</v>
      </c>
      <c r="C5" s="2">
        <v>1</v>
      </c>
      <c r="D5" s="2">
        <f t="shared" ref="D5:D25" si="0">B5*C5</f>
        <v>4</v>
      </c>
      <c r="E5" s="2">
        <v>93</v>
      </c>
      <c r="F5" s="24">
        <f>D5*E5</f>
        <v>372</v>
      </c>
      <c r="G5" s="2">
        <f t="shared" ref="G5:G25" si="1">F5*0.05</f>
        <v>18.600000000000001</v>
      </c>
      <c r="H5" s="2">
        <f>F5*0.1</f>
        <v>37.200000000000003</v>
      </c>
      <c r="I5" s="5">
        <f>$L$6*F5+$L$5*G5+$L$7*H5</f>
        <v>20625.912</v>
      </c>
      <c r="K5" s="47" t="s">
        <v>81</v>
      </c>
      <c r="L5" s="48">
        <v>66.62</v>
      </c>
    </row>
    <row r="6" spans="1:12" x14ac:dyDescent="0.2">
      <c r="A6" s="36" t="s">
        <v>66</v>
      </c>
      <c r="B6" s="2"/>
      <c r="C6" s="2"/>
      <c r="D6" s="2"/>
      <c r="E6" s="2"/>
      <c r="F6" s="24"/>
      <c r="G6" s="2"/>
      <c r="H6" s="2"/>
      <c r="I6" s="5"/>
      <c r="K6" s="47" t="s">
        <v>82</v>
      </c>
      <c r="L6" s="48">
        <v>49.44</v>
      </c>
    </row>
    <row r="7" spans="1:12" ht="15.75" x14ac:dyDescent="0.2">
      <c r="A7" s="36" t="s">
        <v>67</v>
      </c>
      <c r="B7" s="2">
        <v>2</v>
      </c>
      <c r="C7" s="2">
        <v>1</v>
      </c>
      <c r="D7" s="2">
        <f t="shared" si="0"/>
        <v>2</v>
      </c>
      <c r="E7" s="2">
        <v>0</v>
      </c>
      <c r="F7" s="24">
        <f t="shared" ref="F7:F25" si="2">D7*E7</f>
        <v>0</v>
      </c>
      <c r="G7" s="2">
        <f t="shared" si="1"/>
        <v>0</v>
      </c>
      <c r="H7" s="2">
        <f t="shared" ref="H7:H25" si="3">F7*0.1</f>
        <v>0</v>
      </c>
      <c r="I7" s="7">
        <f>$L$6*F7+$L$5*G7+$L$7*H7</f>
        <v>0</v>
      </c>
      <c r="K7" s="47" t="s">
        <v>83</v>
      </c>
      <c r="L7" s="48">
        <v>26.75</v>
      </c>
    </row>
    <row r="8" spans="1:12" ht="15.75" x14ac:dyDescent="0.2">
      <c r="A8" s="36" t="s">
        <v>124</v>
      </c>
      <c r="B8" s="2"/>
      <c r="C8" s="2"/>
      <c r="D8" s="2"/>
      <c r="E8" s="2"/>
      <c r="F8" s="24"/>
      <c r="G8" s="2"/>
      <c r="H8" s="2"/>
      <c r="I8" s="5"/>
    </row>
    <row r="9" spans="1:12" ht="25.5" x14ac:dyDescent="0.2">
      <c r="A9" s="50" t="s">
        <v>96</v>
      </c>
      <c r="B9" s="2">
        <v>12</v>
      </c>
      <c r="C9" s="2">
        <v>1</v>
      </c>
      <c r="D9" s="2">
        <f t="shared" si="0"/>
        <v>12</v>
      </c>
      <c r="E9" s="2">
        <v>0</v>
      </c>
      <c r="F9" s="24">
        <f t="shared" si="2"/>
        <v>0</v>
      </c>
      <c r="G9" s="2">
        <f t="shared" si="1"/>
        <v>0</v>
      </c>
      <c r="H9" s="2">
        <f t="shared" si="3"/>
        <v>0</v>
      </c>
      <c r="I9" s="7">
        <f>$L$6*F9+$L$5*G9+$L$7*H9</f>
        <v>0</v>
      </c>
    </row>
    <row r="10" spans="1:12" x14ac:dyDescent="0.2">
      <c r="A10" s="50" t="s">
        <v>97</v>
      </c>
      <c r="B10" s="2">
        <v>2</v>
      </c>
      <c r="C10" s="2">
        <v>1</v>
      </c>
      <c r="D10" s="2">
        <f t="shared" si="0"/>
        <v>2</v>
      </c>
      <c r="E10" s="2">
        <v>0</v>
      </c>
      <c r="F10" s="24">
        <f t="shared" si="2"/>
        <v>0</v>
      </c>
      <c r="G10" s="2">
        <f t="shared" si="1"/>
        <v>0</v>
      </c>
      <c r="H10" s="2">
        <f t="shared" si="3"/>
        <v>0</v>
      </c>
      <c r="I10" s="7">
        <f>$L$6*F10+$L$5*G10+$L$7*H10</f>
        <v>0</v>
      </c>
    </row>
    <row r="11" spans="1:12" x14ac:dyDescent="0.2">
      <c r="A11" s="50" t="s">
        <v>98</v>
      </c>
      <c r="B11" s="2">
        <v>2</v>
      </c>
      <c r="C11" s="2">
        <v>1</v>
      </c>
      <c r="D11" s="2">
        <f t="shared" si="0"/>
        <v>2</v>
      </c>
      <c r="E11" s="2">
        <v>0</v>
      </c>
      <c r="F11" s="24">
        <f t="shared" si="2"/>
        <v>0</v>
      </c>
      <c r="G11" s="2">
        <f t="shared" si="1"/>
        <v>0</v>
      </c>
      <c r="H11" s="2">
        <f t="shared" si="3"/>
        <v>0</v>
      </c>
      <c r="I11" s="7">
        <f>$L$6*F11+$L$5*G11+$L$7*H11</f>
        <v>0</v>
      </c>
    </row>
    <row r="12" spans="1:12" x14ac:dyDescent="0.2">
      <c r="A12" s="50" t="s">
        <v>99</v>
      </c>
      <c r="B12" s="2">
        <v>2</v>
      </c>
      <c r="C12" s="2">
        <v>1</v>
      </c>
      <c r="D12" s="2">
        <f t="shared" si="0"/>
        <v>2</v>
      </c>
      <c r="E12" s="2">
        <v>0</v>
      </c>
      <c r="F12" s="24">
        <f t="shared" si="2"/>
        <v>0</v>
      </c>
      <c r="G12" s="2">
        <f t="shared" si="1"/>
        <v>0</v>
      </c>
      <c r="H12" s="2">
        <f t="shared" si="3"/>
        <v>0</v>
      </c>
      <c r="I12" s="7">
        <f>$L$6*F12+$L$5*G12+$L$7*H12</f>
        <v>0</v>
      </c>
    </row>
    <row r="13" spans="1:12" x14ac:dyDescent="0.2">
      <c r="A13" s="36" t="s">
        <v>68</v>
      </c>
      <c r="B13" s="2" t="s">
        <v>9</v>
      </c>
      <c r="C13" s="2"/>
      <c r="D13" s="2"/>
      <c r="E13" s="2"/>
      <c r="F13" s="24"/>
      <c r="G13" s="2"/>
      <c r="H13" s="2"/>
      <c r="I13" s="7"/>
    </row>
    <row r="14" spans="1:12" x14ac:dyDescent="0.2">
      <c r="A14" s="36" t="s">
        <v>69</v>
      </c>
      <c r="B14" s="2" t="s">
        <v>9</v>
      </c>
      <c r="C14" s="2"/>
      <c r="D14" s="2"/>
      <c r="E14" s="2"/>
      <c r="F14" s="24"/>
      <c r="G14" s="2"/>
      <c r="H14" s="2"/>
      <c r="I14" s="7"/>
    </row>
    <row r="15" spans="1:12" x14ac:dyDescent="0.2">
      <c r="A15" s="36" t="s">
        <v>70</v>
      </c>
      <c r="B15" s="2">
        <v>20</v>
      </c>
      <c r="C15" s="2">
        <v>1</v>
      </c>
      <c r="D15" s="2">
        <f t="shared" si="0"/>
        <v>20</v>
      </c>
      <c r="E15" s="2">
        <v>0</v>
      </c>
      <c r="F15" s="24">
        <f t="shared" si="2"/>
        <v>0</v>
      </c>
      <c r="G15" s="2">
        <f t="shared" si="1"/>
        <v>0</v>
      </c>
      <c r="H15" s="2">
        <f t="shared" si="3"/>
        <v>0</v>
      </c>
      <c r="I15" s="7">
        <f>$L$6*F15+$L$5*G15+$L$7*H15</f>
        <v>0</v>
      </c>
    </row>
    <row r="16" spans="1:12" ht="15.75" x14ac:dyDescent="0.2">
      <c r="A16" s="36" t="s">
        <v>71</v>
      </c>
      <c r="B16" s="2">
        <v>2</v>
      </c>
      <c r="C16" s="2">
        <v>1</v>
      </c>
      <c r="D16" s="2">
        <f t="shared" si="0"/>
        <v>2</v>
      </c>
      <c r="E16" s="2">
        <v>93</v>
      </c>
      <c r="F16" s="24">
        <f t="shared" si="2"/>
        <v>186</v>
      </c>
      <c r="G16" s="2">
        <f t="shared" si="1"/>
        <v>9.3000000000000007</v>
      </c>
      <c r="H16" s="2">
        <f t="shared" si="3"/>
        <v>18.600000000000001</v>
      </c>
      <c r="I16" s="5">
        <f>$L$6*F16+$L$5*G16+$L$7*H16</f>
        <v>10312.956</v>
      </c>
    </row>
    <row r="17" spans="1:9" x14ac:dyDescent="0.2">
      <c r="A17" s="36" t="s">
        <v>125</v>
      </c>
      <c r="B17" s="2" t="s">
        <v>9</v>
      </c>
      <c r="C17" s="2"/>
      <c r="D17" s="2"/>
      <c r="E17" s="2"/>
      <c r="F17" s="24"/>
      <c r="G17" s="2"/>
      <c r="H17" s="2"/>
      <c r="I17" s="5"/>
    </row>
    <row r="18" spans="1:9" x14ac:dyDescent="0.2">
      <c r="A18" s="36" t="s">
        <v>72</v>
      </c>
      <c r="B18" s="2" t="s">
        <v>9</v>
      </c>
      <c r="C18" s="2"/>
      <c r="D18" s="2"/>
      <c r="E18" s="2"/>
      <c r="F18" s="24"/>
      <c r="G18" s="2"/>
      <c r="H18" s="2"/>
      <c r="I18" s="5"/>
    </row>
    <row r="19" spans="1:9" x14ac:dyDescent="0.2">
      <c r="A19" s="36" t="s">
        <v>73</v>
      </c>
      <c r="B19" s="2"/>
      <c r="C19" s="2"/>
      <c r="D19" s="2"/>
      <c r="E19" s="2"/>
      <c r="F19" s="24"/>
      <c r="G19" s="2"/>
      <c r="H19" s="2"/>
      <c r="I19" s="5"/>
    </row>
    <row r="20" spans="1:9" ht="15.75" x14ac:dyDescent="0.2">
      <c r="A20" s="36" t="s">
        <v>74</v>
      </c>
      <c r="B20" s="2">
        <v>4</v>
      </c>
      <c r="C20" s="2">
        <v>2</v>
      </c>
      <c r="D20" s="2">
        <f t="shared" si="0"/>
        <v>8</v>
      </c>
      <c r="E20" s="2">
        <v>93</v>
      </c>
      <c r="F20" s="24">
        <f t="shared" si="2"/>
        <v>744</v>
      </c>
      <c r="G20" s="2">
        <f t="shared" si="1"/>
        <v>37.200000000000003</v>
      </c>
      <c r="H20" s="2">
        <f t="shared" si="3"/>
        <v>74.400000000000006</v>
      </c>
      <c r="I20" s="5">
        <f t="shared" ref="I20:I25" si="4">$L$6*F20+$L$5*G20+$L$7*H20</f>
        <v>41251.824000000001</v>
      </c>
    </row>
    <row r="21" spans="1:9" ht="15.75" x14ac:dyDescent="0.2">
      <c r="A21" s="61" t="s">
        <v>142</v>
      </c>
      <c r="B21" s="2"/>
      <c r="C21" s="2"/>
      <c r="D21" s="62"/>
      <c r="E21" s="62"/>
      <c r="F21" s="63"/>
      <c r="G21" s="62"/>
      <c r="H21" s="62"/>
      <c r="I21" s="64"/>
    </row>
    <row r="22" spans="1:9" ht="28.5" x14ac:dyDescent="0.2">
      <c r="A22" s="65" t="s">
        <v>143</v>
      </c>
      <c r="B22" s="2">
        <v>4</v>
      </c>
      <c r="C22" s="2">
        <v>4</v>
      </c>
      <c r="D22" s="62">
        <f t="shared" si="0"/>
        <v>16</v>
      </c>
      <c r="E22" s="62">
        <v>0</v>
      </c>
      <c r="F22" s="63">
        <f t="shared" si="2"/>
        <v>0</v>
      </c>
      <c r="G22" s="62">
        <f t="shared" si="1"/>
        <v>0</v>
      </c>
      <c r="H22" s="62">
        <f t="shared" si="3"/>
        <v>0</v>
      </c>
      <c r="I22" s="64">
        <f t="shared" si="4"/>
        <v>0</v>
      </c>
    </row>
    <row r="23" spans="1:9" ht="28.5" x14ac:dyDescent="0.2">
      <c r="A23" s="65" t="s">
        <v>144</v>
      </c>
      <c r="B23" s="2">
        <v>4</v>
      </c>
      <c r="C23" s="2">
        <v>2</v>
      </c>
      <c r="D23" s="62">
        <f t="shared" si="0"/>
        <v>8</v>
      </c>
      <c r="E23" s="62">
        <v>0</v>
      </c>
      <c r="F23" s="63">
        <f t="shared" si="2"/>
        <v>0</v>
      </c>
      <c r="G23" s="62">
        <f t="shared" si="1"/>
        <v>0</v>
      </c>
      <c r="H23" s="62">
        <f t="shared" si="3"/>
        <v>0</v>
      </c>
      <c r="I23" s="64">
        <f t="shared" si="4"/>
        <v>0</v>
      </c>
    </row>
    <row r="24" spans="1:9" ht="28.5" x14ac:dyDescent="0.2">
      <c r="A24" s="65" t="s">
        <v>152</v>
      </c>
      <c r="B24" s="2">
        <v>20</v>
      </c>
      <c r="C24" s="2">
        <v>1</v>
      </c>
      <c r="D24" s="62">
        <f t="shared" si="0"/>
        <v>20</v>
      </c>
      <c r="E24" s="62">
        <v>0</v>
      </c>
      <c r="F24" s="63">
        <f t="shared" si="2"/>
        <v>0</v>
      </c>
      <c r="G24" s="62">
        <f t="shared" si="1"/>
        <v>0</v>
      </c>
      <c r="H24" s="62">
        <f t="shared" si="3"/>
        <v>0</v>
      </c>
      <c r="I24" s="64">
        <f t="shared" si="4"/>
        <v>0</v>
      </c>
    </row>
    <row r="25" spans="1:9" ht="15.75" x14ac:dyDescent="0.2">
      <c r="A25" s="65" t="s">
        <v>145</v>
      </c>
      <c r="B25" s="2">
        <v>4</v>
      </c>
      <c r="C25" s="2">
        <v>1</v>
      </c>
      <c r="D25" s="2">
        <f t="shared" si="0"/>
        <v>4</v>
      </c>
      <c r="E25" s="2">
        <v>0</v>
      </c>
      <c r="F25" s="24">
        <f t="shared" si="2"/>
        <v>0</v>
      </c>
      <c r="G25" s="2">
        <f t="shared" si="1"/>
        <v>0</v>
      </c>
      <c r="H25" s="2">
        <f t="shared" si="3"/>
        <v>0</v>
      </c>
      <c r="I25" s="7">
        <f t="shared" si="4"/>
        <v>0</v>
      </c>
    </row>
    <row r="26" spans="1:9" ht="15.75" x14ac:dyDescent="0.2">
      <c r="A26" s="66" t="s">
        <v>146</v>
      </c>
      <c r="B26" s="32"/>
      <c r="C26" s="32"/>
      <c r="D26" s="2"/>
      <c r="E26" s="32"/>
      <c r="F26" s="80">
        <f>ROUND(SUM(F4:H25), -1)</f>
        <v>1500</v>
      </c>
      <c r="G26" s="80"/>
      <c r="H26" s="80"/>
      <c r="I26" s="25">
        <f>ROUND(SUM(I4:I25),-2)</f>
        <v>72200</v>
      </c>
    </row>
    <row r="28" spans="1:9" x14ac:dyDescent="0.2">
      <c r="A28" s="49" t="s">
        <v>85</v>
      </c>
    </row>
    <row r="29" spans="1:9" ht="32.25" customHeight="1" x14ac:dyDescent="0.2">
      <c r="A29" s="84" t="s">
        <v>102</v>
      </c>
      <c r="B29" s="84"/>
      <c r="C29" s="84"/>
      <c r="D29" s="84"/>
      <c r="E29" s="84"/>
      <c r="F29" s="84"/>
      <c r="G29" s="84"/>
      <c r="H29" s="84"/>
      <c r="I29" s="84"/>
    </row>
    <row r="30" spans="1:9" ht="45" customHeight="1" x14ac:dyDescent="0.2">
      <c r="A30" s="84" t="s">
        <v>123</v>
      </c>
      <c r="B30" s="84"/>
      <c r="C30" s="84"/>
      <c r="D30" s="84"/>
      <c r="E30" s="84"/>
      <c r="F30" s="84"/>
      <c r="G30" s="84"/>
      <c r="H30" s="84"/>
      <c r="I30" s="84"/>
    </row>
    <row r="31" spans="1:9" ht="15.75" x14ac:dyDescent="0.2">
      <c r="A31" s="86" t="s">
        <v>101</v>
      </c>
      <c r="B31" s="86"/>
      <c r="C31" s="86"/>
      <c r="D31" s="86"/>
      <c r="E31" s="86"/>
      <c r="F31" s="86"/>
      <c r="G31" s="86"/>
      <c r="H31" s="86"/>
      <c r="I31" s="86"/>
    </row>
    <row r="32" spans="1:9" ht="15.75" x14ac:dyDescent="0.2">
      <c r="A32" s="85" t="s">
        <v>138</v>
      </c>
      <c r="B32" s="85"/>
      <c r="C32" s="85"/>
      <c r="D32" s="85"/>
      <c r="E32" s="85"/>
      <c r="F32" s="85"/>
      <c r="G32" s="85"/>
      <c r="H32" s="85"/>
      <c r="I32" s="85"/>
    </row>
    <row r="33" spans="1:10" ht="15.75" x14ac:dyDescent="0.2">
      <c r="A33" s="74" t="s">
        <v>139</v>
      </c>
      <c r="B33" s="74"/>
      <c r="C33" s="74"/>
      <c r="D33" s="74"/>
      <c r="E33" s="74"/>
      <c r="F33" s="74"/>
      <c r="G33" s="74"/>
      <c r="H33" s="74"/>
      <c r="I33" s="74"/>
      <c r="J33" s="57"/>
    </row>
    <row r="34" spans="1:10" ht="15.75" x14ac:dyDescent="0.2">
      <c r="A34" s="85" t="s">
        <v>140</v>
      </c>
      <c r="B34" s="85"/>
      <c r="C34" s="85"/>
      <c r="D34" s="85"/>
      <c r="E34" s="85"/>
      <c r="F34" s="85"/>
      <c r="G34" s="85"/>
      <c r="H34" s="85"/>
      <c r="I34" s="85"/>
    </row>
    <row r="35" spans="1:10" ht="15.75" x14ac:dyDescent="0.2">
      <c r="A35" s="86" t="s">
        <v>95</v>
      </c>
      <c r="B35" s="86"/>
      <c r="C35" s="86"/>
      <c r="D35" s="86"/>
      <c r="E35" s="86"/>
      <c r="F35" s="86"/>
      <c r="G35" s="86"/>
      <c r="H35" s="86"/>
      <c r="I35" s="86"/>
    </row>
    <row r="36" spans="1:10" ht="31.5" customHeight="1" x14ac:dyDescent="0.2">
      <c r="A36" s="74" t="s">
        <v>141</v>
      </c>
      <c r="B36" s="74"/>
      <c r="C36" s="74"/>
      <c r="D36" s="74"/>
      <c r="E36" s="74"/>
      <c r="F36" s="74"/>
      <c r="G36" s="74"/>
      <c r="H36" s="74"/>
      <c r="I36" s="74"/>
    </row>
    <row r="37" spans="1:10" ht="15.75" x14ac:dyDescent="0.2">
      <c r="A37" s="85" t="s">
        <v>147</v>
      </c>
      <c r="B37" s="85"/>
      <c r="C37" s="85"/>
      <c r="D37" s="85"/>
      <c r="E37" s="85"/>
      <c r="F37" s="85"/>
      <c r="G37" s="85"/>
      <c r="H37" s="85"/>
      <c r="I37" s="85"/>
    </row>
    <row r="38" spans="1:10" ht="15.75" x14ac:dyDescent="0.2">
      <c r="A38" s="85" t="s">
        <v>148</v>
      </c>
      <c r="B38" s="85"/>
      <c r="C38" s="85"/>
      <c r="D38" s="85"/>
      <c r="E38" s="85"/>
      <c r="F38" s="85"/>
      <c r="G38" s="85"/>
      <c r="H38" s="85"/>
      <c r="I38" s="85"/>
    </row>
    <row r="39" spans="1:10" ht="15.75" x14ac:dyDescent="0.2">
      <c r="A39" s="85" t="s">
        <v>149</v>
      </c>
      <c r="B39" s="85"/>
      <c r="C39" s="85"/>
      <c r="D39" s="85"/>
      <c r="E39" s="85"/>
      <c r="F39" s="85"/>
      <c r="G39" s="85"/>
      <c r="H39" s="85"/>
      <c r="I39" s="85"/>
    </row>
    <row r="40" spans="1:10" ht="15.75" x14ac:dyDescent="0.2">
      <c r="A40" s="85" t="s">
        <v>150</v>
      </c>
      <c r="B40" s="85"/>
      <c r="C40" s="85"/>
      <c r="D40" s="85"/>
      <c r="E40" s="85"/>
      <c r="F40" s="85"/>
      <c r="G40" s="85"/>
      <c r="H40" s="85"/>
      <c r="I40" s="85"/>
    </row>
    <row r="41" spans="1:10" ht="15.75" x14ac:dyDescent="0.2">
      <c r="A41" s="72" t="s">
        <v>151</v>
      </c>
      <c r="B41" s="72"/>
      <c r="C41" s="72"/>
      <c r="D41" s="72"/>
      <c r="E41" s="72"/>
      <c r="F41" s="72"/>
      <c r="G41" s="72"/>
      <c r="H41" s="72"/>
      <c r="I41" s="72"/>
    </row>
  </sheetData>
  <mergeCells count="16">
    <mergeCell ref="A41:I41"/>
    <mergeCell ref="F26:H26"/>
    <mergeCell ref="A1:I1"/>
    <mergeCell ref="K4:L4"/>
    <mergeCell ref="A30:I30"/>
    <mergeCell ref="A29:I29"/>
    <mergeCell ref="A37:I37"/>
    <mergeCell ref="A38:I38"/>
    <mergeCell ref="A39:I39"/>
    <mergeCell ref="A40:I40"/>
    <mergeCell ref="A31:I31"/>
    <mergeCell ref="A32:I32"/>
    <mergeCell ref="A33:I33"/>
    <mergeCell ref="A34:I34"/>
    <mergeCell ref="A35:I35"/>
    <mergeCell ref="A36:I36"/>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4"/>
  <sheetViews>
    <sheetView workbookViewId="0">
      <selection activeCell="G2" sqref="G2"/>
    </sheetView>
  </sheetViews>
  <sheetFormatPr defaultRowHeight="15" x14ac:dyDescent="0.25"/>
  <cols>
    <col min="1" max="1" width="23" customWidth="1"/>
    <col min="2" max="2" width="19.140625" customWidth="1"/>
    <col min="3" max="3" width="18.140625" customWidth="1"/>
    <col min="4" max="4" width="14.85546875" customWidth="1"/>
    <col min="5" max="5" width="16.7109375" customWidth="1"/>
    <col min="7" max="7" width="13.5703125" bestFit="1" customWidth="1"/>
  </cols>
  <sheetData>
    <row r="1" spans="1:7" ht="15.75" x14ac:dyDescent="0.25">
      <c r="A1" s="87"/>
      <c r="B1" s="87"/>
      <c r="C1" s="87"/>
      <c r="D1" s="87"/>
      <c r="E1" s="87"/>
    </row>
    <row r="2" spans="1:7" ht="15.75" x14ac:dyDescent="0.25">
      <c r="A2" s="88" t="s">
        <v>103</v>
      </c>
      <c r="B2" s="88"/>
      <c r="C2" s="88"/>
      <c r="D2" s="88"/>
      <c r="E2" s="88"/>
      <c r="G2" s="58"/>
    </row>
    <row r="3" spans="1:7" x14ac:dyDescent="0.25">
      <c r="A3" s="53" t="s">
        <v>104</v>
      </c>
      <c r="B3" s="53" t="s">
        <v>106</v>
      </c>
      <c r="C3" s="53" t="s">
        <v>107</v>
      </c>
      <c r="D3" s="53" t="s">
        <v>109</v>
      </c>
      <c r="E3" s="53" t="s">
        <v>111</v>
      </c>
    </row>
    <row r="4" spans="1:7" ht="60" x14ac:dyDescent="0.25">
      <c r="A4" s="53"/>
      <c r="B4" s="53"/>
      <c r="C4" s="53"/>
      <c r="D4" s="53" t="s">
        <v>110</v>
      </c>
      <c r="E4" s="53" t="s">
        <v>103</v>
      </c>
    </row>
    <row r="5" spans="1:7" ht="24" x14ac:dyDescent="0.25">
      <c r="A5" s="53" t="s">
        <v>105</v>
      </c>
      <c r="B5" s="53" t="s">
        <v>76</v>
      </c>
      <c r="C5" s="53" t="s">
        <v>108</v>
      </c>
      <c r="D5" s="54"/>
      <c r="E5" s="53" t="s">
        <v>112</v>
      </c>
    </row>
    <row r="6" spans="1:7" ht="38.25" x14ac:dyDescent="0.25">
      <c r="A6" s="36" t="s">
        <v>113</v>
      </c>
      <c r="B6" s="55">
        <v>0</v>
      </c>
      <c r="C6" s="55">
        <v>1</v>
      </c>
      <c r="D6" s="55">
        <v>0</v>
      </c>
      <c r="E6" s="55">
        <f>B6*C6+D6</f>
        <v>0</v>
      </c>
    </row>
    <row r="7" spans="1:7" ht="38.25" x14ac:dyDescent="0.25">
      <c r="A7" s="36" t="s">
        <v>114</v>
      </c>
      <c r="B7" s="55">
        <v>0</v>
      </c>
      <c r="C7" s="55">
        <v>1</v>
      </c>
      <c r="D7" s="55">
        <v>0</v>
      </c>
      <c r="E7" s="55">
        <f t="shared" ref="E7:E13" si="0">B7*C7+D7</f>
        <v>0</v>
      </c>
    </row>
    <row r="8" spans="1:7" ht="25.5" x14ac:dyDescent="0.25">
      <c r="A8" s="36" t="s">
        <v>115</v>
      </c>
      <c r="B8" s="55">
        <v>0</v>
      </c>
      <c r="C8" s="55">
        <v>1</v>
      </c>
      <c r="D8" s="55">
        <v>0</v>
      </c>
      <c r="E8" s="55">
        <f t="shared" si="0"/>
        <v>0</v>
      </c>
    </row>
    <row r="9" spans="1:7" ht="25.5" x14ac:dyDescent="0.25">
      <c r="A9" s="36" t="s">
        <v>116</v>
      </c>
      <c r="B9" s="55">
        <v>0</v>
      </c>
      <c r="C9" s="55">
        <v>1</v>
      </c>
      <c r="D9" s="55">
        <v>0</v>
      </c>
      <c r="E9" s="55">
        <f t="shared" si="0"/>
        <v>0</v>
      </c>
    </row>
    <row r="10" spans="1:7" ht="25.5" x14ac:dyDescent="0.25">
      <c r="A10" s="36" t="s">
        <v>117</v>
      </c>
      <c r="B10" s="55">
        <v>0</v>
      </c>
      <c r="C10" s="55">
        <v>1</v>
      </c>
      <c r="D10" s="55">
        <v>0</v>
      </c>
      <c r="E10" s="55">
        <f t="shared" si="0"/>
        <v>0</v>
      </c>
    </row>
    <row r="11" spans="1:7" ht="25.5" x14ac:dyDescent="0.25">
      <c r="A11" s="36" t="s">
        <v>118</v>
      </c>
      <c r="B11" s="55">
        <v>0</v>
      </c>
      <c r="C11" s="55">
        <v>1</v>
      </c>
      <c r="D11" s="55">
        <v>0</v>
      </c>
      <c r="E11" s="55">
        <f t="shared" si="0"/>
        <v>0</v>
      </c>
    </row>
    <row r="12" spans="1:7" ht="25.5" x14ac:dyDescent="0.25">
      <c r="A12" s="36" t="s">
        <v>119</v>
      </c>
      <c r="B12" s="55">
        <v>93</v>
      </c>
      <c r="C12" s="55">
        <v>2</v>
      </c>
      <c r="D12" s="55">
        <v>0</v>
      </c>
      <c r="E12" s="55">
        <f t="shared" si="0"/>
        <v>186</v>
      </c>
    </row>
    <row r="13" spans="1:7" x14ac:dyDescent="0.25">
      <c r="A13" s="36" t="s">
        <v>120</v>
      </c>
      <c r="B13" s="55">
        <v>0</v>
      </c>
      <c r="C13" s="55">
        <v>4</v>
      </c>
      <c r="D13" s="55">
        <v>0</v>
      </c>
      <c r="E13" s="55">
        <f t="shared" si="0"/>
        <v>0</v>
      </c>
    </row>
    <row r="14" spans="1:7" x14ac:dyDescent="0.25">
      <c r="A14" s="36"/>
      <c r="B14" s="55"/>
      <c r="C14" s="55"/>
      <c r="D14" s="1" t="s">
        <v>77</v>
      </c>
      <c r="E14" s="26">
        <f>SUM(E6:E13)</f>
        <v>186</v>
      </c>
    </row>
  </sheetData>
  <mergeCells count="2">
    <mergeCell ref="A1:E1"/>
    <mergeCell ref="A2:E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Total 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Leta Kent</dc:creator>
  <cp:lastModifiedBy>wwrigley</cp:lastModifiedBy>
  <dcterms:created xsi:type="dcterms:W3CDTF">2016-08-25T13:44:30Z</dcterms:created>
  <dcterms:modified xsi:type="dcterms:W3CDTF">2019-11-14T19:14:04Z</dcterms:modified>
</cp:coreProperties>
</file>