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C4F66650-3BDA-410F-A534-117F5ECF35A5}" xr6:coauthVersionLast="41" xr6:coauthVersionMax="41" xr10:uidLastSave="{00000000-0000-0000-0000-000000000000}"/>
  <bookViews>
    <workbookView xWindow="-120" yWindow="-120" windowWidth="15600" windowHeight="11160" tabRatio="719" xr2:uid="{00000000-000D-0000-FFFF-FFFF00000000}"/>
  </bookViews>
  <sheets>
    <sheet name="No of Respondents" sheetId="2" r:id="rId1"/>
    <sheet name="Capital&amp;O&amp;M" sheetId="1" r:id="rId2"/>
    <sheet name="No of Responses" sheetId="3" r:id="rId3"/>
    <sheet name="Industry Burden" sheetId="4" r:id="rId4"/>
    <sheet name="Agency Burde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6" i="4" l="1"/>
  <c r="G65" i="4"/>
  <c r="G66" i="4" s="1"/>
  <c r="L66" i="4" s="1"/>
  <c r="J32" i="4" l="1"/>
  <c r="J31" i="4"/>
  <c r="J30" i="4"/>
  <c r="I32" i="4"/>
  <c r="I31" i="4"/>
  <c r="I30" i="4"/>
  <c r="H32" i="4"/>
  <c r="H31" i="4"/>
  <c r="H30" i="4"/>
  <c r="G32" i="4"/>
  <c r="G31" i="4"/>
  <c r="G30" i="4"/>
  <c r="G13" i="5" l="1"/>
  <c r="J67" i="4"/>
  <c r="E12" i="5" l="1"/>
  <c r="E9" i="5"/>
  <c r="G9" i="5" s="1"/>
  <c r="E8" i="5"/>
  <c r="G8" i="5" s="1"/>
  <c r="E7" i="5"/>
  <c r="G7" i="5" s="1"/>
  <c r="I7" i="5" s="1"/>
  <c r="E6" i="5"/>
  <c r="G6" i="5" s="1"/>
  <c r="F11" i="3"/>
  <c r="F10" i="3"/>
  <c r="F12" i="3" s="1"/>
  <c r="G14" i="1" s="1"/>
  <c r="H14" i="1" s="1"/>
  <c r="E63" i="4"/>
  <c r="G63" i="4" s="1"/>
  <c r="E62" i="4"/>
  <c r="G62" i="4" s="1"/>
  <c r="E61" i="4"/>
  <c r="G61" i="4" s="1"/>
  <c r="E60" i="4"/>
  <c r="G60" i="4" s="1"/>
  <c r="E58" i="4"/>
  <c r="E57" i="4"/>
  <c r="E56" i="4"/>
  <c r="E55" i="4"/>
  <c r="E54" i="4"/>
  <c r="E53" i="4"/>
  <c r="E52" i="4"/>
  <c r="G52" i="4" s="1"/>
  <c r="E51" i="4"/>
  <c r="G51" i="4" s="1"/>
  <c r="E50" i="4"/>
  <c r="G50" i="4" s="1"/>
  <c r="H50" i="4" s="1"/>
  <c r="E48" i="4"/>
  <c r="G48" i="4" s="1"/>
  <c r="H48" i="4" s="1"/>
  <c r="E47" i="4"/>
  <c r="G47" i="4" s="1"/>
  <c r="E46" i="4"/>
  <c r="G46" i="4" s="1"/>
  <c r="E44" i="4"/>
  <c r="E43" i="4"/>
  <c r="G43" i="4" s="1"/>
  <c r="E41" i="4"/>
  <c r="E40" i="4"/>
  <c r="G40" i="4" s="1"/>
  <c r="E38" i="4"/>
  <c r="E37" i="4"/>
  <c r="G37" i="4" s="1"/>
  <c r="H37" i="4" s="1"/>
  <c r="E35" i="4"/>
  <c r="E34" i="4"/>
  <c r="E32" i="4"/>
  <c r="E31" i="4"/>
  <c r="E30" i="4"/>
  <c r="E28" i="4"/>
  <c r="E27" i="4"/>
  <c r="E25" i="4"/>
  <c r="E24" i="4"/>
  <c r="E21" i="4"/>
  <c r="G21" i="4" s="1"/>
  <c r="E15" i="4"/>
  <c r="G15" i="4" s="1"/>
  <c r="I15" i="4" s="1"/>
  <c r="E14" i="4"/>
  <c r="G14" i="4" s="1"/>
  <c r="E13" i="4"/>
  <c r="G13" i="4" s="1"/>
  <c r="I13" i="4" s="1"/>
  <c r="E12" i="4"/>
  <c r="G12" i="4" s="1"/>
  <c r="E7" i="4"/>
  <c r="E17" i="4"/>
  <c r="I6" i="5" l="1"/>
  <c r="H6" i="5"/>
  <c r="J6" i="5" s="1"/>
  <c r="H9" i="5"/>
  <c r="I9" i="5"/>
  <c r="H43" i="4"/>
  <c r="I43" i="4"/>
  <c r="I48" i="4"/>
  <c r="J48" i="4" s="1"/>
  <c r="H8" i="5"/>
  <c r="J8" i="5" s="1"/>
  <c r="I8" i="5"/>
  <c r="H7" i="5"/>
  <c r="J7" i="5" s="1"/>
  <c r="H52" i="4"/>
  <c r="I52" i="4"/>
  <c r="I50" i="4"/>
  <c r="J50" i="4" s="1"/>
  <c r="H60" i="4"/>
  <c r="H62" i="4"/>
  <c r="I60" i="4"/>
  <c r="I62" i="4"/>
  <c r="H61" i="4"/>
  <c r="H63" i="4"/>
  <c r="I61" i="4"/>
  <c r="I63" i="4"/>
  <c r="H51" i="4"/>
  <c r="I51" i="4"/>
  <c r="I46" i="4"/>
  <c r="H46" i="4"/>
  <c r="H47" i="4"/>
  <c r="I47" i="4"/>
  <c r="I40" i="4"/>
  <c r="H40" i="4"/>
  <c r="I37" i="4"/>
  <c r="J37" i="4" s="1"/>
  <c r="H21" i="4"/>
  <c r="I21" i="4"/>
  <c r="H14" i="4"/>
  <c r="I12" i="4"/>
  <c r="I14" i="4"/>
  <c r="H12" i="4"/>
  <c r="H13" i="4"/>
  <c r="J13" i="4" s="1"/>
  <c r="H15" i="4"/>
  <c r="J15" i="4" s="1"/>
  <c r="E12" i="1"/>
  <c r="E11" i="1"/>
  <c r="E10" i="1"/>
  <c r="H13" i="1"/>
  <c r="E13" i="1"/>
  <c r="G12" i="2"/>
  <c r="G13" i="2"/>
  <c r="G14" i="2"/>
  <c r="G11" i="1" s="1"/>
  <c r="H11" i="1" s="1"/>
  <c r="G11" i="2"/>
  <c r="J43" i="4" l="1"/>
  <c r="G10" i="1"/>
  <c r="H10" i="1" s="1"/>
  <c r="J9" i="5"/>
  <c r="F12" i="5"/>
  <c r="G12" i="5" s="1"/>
  <c r="F55" i="4"/>
  <c r="G55" i="4" s="1"/>
  <c r="H55" i="4" s="1"/>
  <c r="F44" i="4"/>
  <c r="G44" i="4" s="1"/>
  <c r="F35" i="4"/>
  <c r="G35" i="4" s="1"/>
  <c r="H35" i="4" s="1"/>
  <c r="F7" i="4"/>
  <c r="G7" i="4" s="1"/>
  <c r="F17" i="4"/>
  <c r="G17" i="4" s="1"/>
  <c r="F41" i="4"/>
  <c r="G41" i="4" s="1"/>
  <c r="F32" i="4"/>
  <c r="F28" i="4"/>
  <c r="G28" i="4" s="1"/>
  <c r="F34" i="4"/>
  <c r="G34" i="4" s="1"/>
  <c r="F53" i="4"/>
  <c r="G53" i="4" s="1"/>
  <c r="F58" i="4"/>
  <c r="G58" i="4" s="1"/>
  <c r="F38" i="4"/>
  <c r="G38" i="4" s="1"/>
  <c r="I38" i="4" s="1"/>
  <c r="F31" i="4"/>
  <c r="F27" i="4"/>
  <c r="G27" i="4" s="1"/>
  <c r="F57" i="4"/>
  <c r="G57" i="4" s="1"/>
  <c r="H57" i="4" s="1"/>
  <c r="F30" i="4"/>
  <c r="F25" i="4"/>
  <c r="G25" i="4" s="1"/>
  <c r="F56" i="4"/>
  <c r="G56" i="4" s="1"/>
  <c r="H56" i="4" s="1"/>
  <c r="F24" i="4"/>
  <c r="G24" i="4" s="1"/>
  <c r="F54" i="4"/>
  <c r="G54" i="4" s="1"/>
  <c r="I54" i="4" s="1"/>
  <c r="G12" i="1"/>
  <c r="H12" i="1" s="1"/>
  <c r="J12" i="4"/>
  <c r="J40" i="4"/>
  <c r="E15" i="1"/>
  <c r="J62" i="4"/>
  <c r="J47" i="4"/>
  <c r="J52" i="4"/>
  <c r="J21" i="4"/>
  <c r="J51" i="4"/>
  <c r="J63" i="4"/>
  <c r="J46" i="4"/>
  <c r="J60" i="4"/>
  <c r="J61" i="4"/>
  <c r="J14" i="4"/>
  <c r="H7" i="4" l="1"/>
  <c r="I56" i="4"/>
  <c r="J56" i="4" s="1"/>
  <c r="I57" i="4"/>
  <c r="J57" i="4" s="1"/>
  <c r="H58" i="4"/>
  <c r="I58" i="4"/>
  <c r="J58" i="4" s="1"/>
  <c r="I35" i="4"/>
  <c r="J35" i="4" s="1"/>
  <c r="H53" i="4"/>
  <c r="I53" i="4"/>
  <c r="H44" i="4"/>
  <c r="I44" i="4"/>
  <c r="H25" i="4"/>
  <c r="I25" i="4"/>
  <c r="I34" i="4"/>
  <c r="H34" i="4"/>
  <c r="I28" i="4"/>
  <c r="H28" i="4"/>
  <c r="I12" i="5"/>
  <c r="H12" i="5"/>
  <c r="I24" i="4"/>
  <c r="H24" i="4"/>
  <c r="J24" i="4" s="1"/>
  <c r="H54" i="4"/>
  <c r="J54" i="4" s="1"/>
  <c r="H38" i="4"/>
  <c r="J38" i="4" s="1"/>
  <c r="I27" i="4"/>
  <c r="H27" i="4"/>
  <c r="J27" i="4" s="1"/>
  <c r="I41" i="4"/>
  <c r="H41" i="4"/>
  <c r="H15" i="1"/>
  <c r="I15" i="1" s="1"/>
  <c r="I55" i="4"/>
  <c r="J55" i="4" s="1"/>
  <c r="I7" i="4"/>
  <c r="G18" i="4" s="1"/>
  <c r="H17" i="4"/>
  <c r="I17" i="4"/>
  <c r="J7" i="4" l="1"/>
  <c r="J18" i="4" s="1"/>
  <c r="J34" i="4"/>
  <c r="J44" i="4"/>
  <c r="J41" i="4"/>
  <c r="J25" i="4"/>
  <c r="J28" i="4"/>
  <c r="J65" i="4" s="1"/>
  <c r="J53" i="4"/>
  <c r="J17" i="4"/>
  <c r="J12" i="5"/>
  <c r="J13" i="5" s="1"/>
  <c r="J68" i="4" l="1"/>
</calcChain>
</file>

<file path=xl/sharedStrings.xml><?xml version="1.0" encoding="utf-8"?>
<sst xmlns="http://schemas.openxmlformats.org/spreadsheetml/2006/main" count="181" uniqueCount="151">
  <si>
    <t>(A)</t>
  </si>
  <si>
    <t>(B)</t>
  </si>
  <si>
    <t>(C)</t>
  </si>
  <si>
    <t>(D)</t>
  </si>
  <si>
    <t>Total</t>
  </si>
  <si>
    <t>(E)</t>
  </si>
  <si>
    <t>(F)</t>
  </si>
  <si>
    <t>(G)</t>
  </si>
  <si>
    <t>(E X F)</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</si>
  <si>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</si>
  <si>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</si>
  <si>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</si>
  <si>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</si>
  <si>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</si>
  <si>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</si>
  <si>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</si>
  <si>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</si>
  <si>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</si>
  <si>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</si>
  <si>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</si>
  <si>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</si>
  <si>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</si>
  <si>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</si>
  <si>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</si>
  <si>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</si>
  <si>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</si>
  <si>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</si>
  <si>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O&amp;M</t>
  </si>
  <si>
    <t>LDAR</t>
  </si>
  <si>
    <t>PRD Monitoring Equipment</t>
  </si>
  <si>
    <t>Note: Totals have been rounded to 3 significant figures. Figures may not add exactly due to rounding.</t>
  </si>
  <si>
    <r>
      <t>Storage Tanks Duct Work</t>
    </r>
    <r>
      <rPr>
        <vertAlign val="superscript"/>
        <sz val="10"/>
        <color theme="1"/>
        <rFont val="Times New Roman"/>
        <family val="1"/>
      </rPr>
      <t>1</t>
    </r>
  </si>
  <si>
    <t>Total Annual Responses</t>
  </si>
  <si>
    <t>Information Collection Activity</t>
  </si>
  <si>
    <t>Number of Responses</t>
  </si>
  <si>
    <t>Number of Existing Respondents That Keep Records But Do Not Submit Reports</t>
  </si>
  <si>
    <t>E=(BxC)+D</t>
  </si>
  <si>
    <t>Semiannual Report</t>
  </si>
  <si>
    <t>Initial notification (PRD)</t>
  </si>
  <si>
    <t>Burden Items</t>
  </si>
  <si>
    <t>1. Applications</t>
  </si>
  <si>
    <t>N/A</t>
  </si>
  <si>
    <t>2. Survey and Studies</t>
  </si>
  <si>
    <t>3. Reporting Requirements</t>
  </si>
  <si>
    <t>B.   Required Activities</t>
  </si>
  <si>
    <t>C.   Create Information</t>
  </si>
  <si>
    <t>E.   Write Reports</t>
  </si>
  <si>
    <t>Startup/Shutdown/Malfunction Report</t>
  </si>
  <si>
    <t>Subtotal for Reporting Requirements</t>
  </si>
  <si>
    <t>4. Recordkeeping Requirements</t>
  </si>
  <si>
    <r>
      <t xml:space="preserve">B.   Planned Activities </t>
    </r>
    <r>
      <rPr>
        <vertAlign val="superscript"/>
        <sz val="9"/>
        <color rgb="FF000000"/>
        <rFont val="Times New Roman"/>
        <family val="1"/>
      </rPr>
      <t>c</t>
    </r>
  </si>
  <si>
    <t>C.   Implementation of Activities</t>
  </si>
  <si>
    <t xml:space="preserve">      b.  Vapor Pressure Determination</t>
  </si>
  <si>
    <t xml:space="preserve">          Large Cover</t>
  </si>
  <si>
    <t xml:space="preserve">         Small Cover</t>
  </si>
  <si>
    <t xml:space="preserve">         Closed Vent System</t>
  </si>
  <si>
    <t xml:space="preserve">      d.  Control Equipment Leak Monitoring</t>
  </si>
  <si>
    <t xml:space="preserve">          Cover Vented to Control Device</t>
  </si>
  <si>
    <t xml:space="preserve">          Closed Vent System</t>
  </si>
  <si>
    <t xml:space="preserve">      e.  Control Devices</t>
  </si>
  <si>
    <r>
      <t xml:space="preserve">          Performance Determination </t>
    </r>
    <r>
      <rPr>
        <vertAlign val="superscript"/>
        <sz val="9"/>
        <color rgb="FF000000"/>
        <rFont val="Times New Roman"/>
        <family val="1"/>
      </rPr>
      <t>c</t>
    </r>
  </si>
  <si>
    <t xml:space="preserve">          Continuous Monitoring System</t>
  </si>
  <si>
    <t xml:space="preserve">      f.  LDAR Program</t>
  </si>
  <si>
    <r>
      <t xml:space="preserve">          Identify Affected Waste Streams</t>
    </r>
    <r>
      <rPr>
        <vertAlign val="superscript"/>
        <sz val="9"/>
        <color rgb="FF000000"/>
        <rFont val="Times New Roman"/>
        <family val="1"/>
      </rPr>
      <t xml:space="preserve"> c</t>
    </r>
  </si>
  <si>
    <r>
      <t xml:space="preserve">D.   Develop Record System </t>
    </r>
    <r>
      <rPr>
        <vertAlign val="superscript"/>
        <sz val="9"/>
        <color rgb="FF000000"/>
        <rFont val="Times New Roman"/>
        <family val="1"/>
      </rPr>
      <t>c</t>
    </r>
  </si>
  <si>
    <t xml:space="preserve">        Control Equipment</t>
  </si>
  <si>
    <t xml:space="preserve">        LDAR Program</t>
  </si>
  <si>
    <t>E.   Time to Enter Information</t>
  </si>
  <si>
    <t xml:space="preserve">       Cover Designs</t>
  </si>
  <si>
    <r>
      <t xml:space="preserve">       Control Device Design </t>
    </r>
    <r>
      <rPr>
        <vertAlign val="superscript"/>
        <sz val="9"/>
        <color rgb="FF000000"/>
        <rFont val="Times New Roman"/>
        <family val="1"/>
      </rPr>
      <t>c</t>
    </r>
  </si>
  <si>
    <r>
      <t xml:space="preserve">       Control Equipment Testing </t>
    </r>
    <r>
      <rPr>
        <vertAlign val="superscript"/>
        <sz val="9"/>
        <color rgb="FF000000"/>
        <rFont val="Times New Roman"/>
        <family val="1"/>
      </rPr>
      <t>c</t>
    </r>
  </si>
  <si>
    <r>
      <t xml:space="preserve">       Control Equipment Inspections </t>
    </r>
    <r>
      <rPr>
        <vertAlign val="superscript"/>
        <sz val="9"/>
        <color rgb="FF000000"/>
        <rFont val="Times New Roman"/>
        <family val="1"/>
      </rPr>
      <t>c</t>
    </r>
  </si>
  <si>
    <t xml:space="preserve">       Control Equipment Monitoring</t>
  </si>
  <si>
    <t xml:space="preserve">       Control Device CMS</t>
  </si>
  <si>
    <t xml:space="preserve">        Off-site Material Determinations</t>
  </si>
  <si>
    <r>
      <t xml:space="preserve">F.   Time to Train Personnel </t>
    </r>
    <r>
      <rPr>
        <vertAlign val="superscript"/>
        <sz val="9"/>
        <color rgb="FF000000"/>
        <rFont val="Times New Roman"/>
        <family val="1"/>
      </rPr>
      <t>c</t>
    </r>
  </si>
  <si>
    <t xml:space="preserve">       Waste Determination Methods</t>
  </si>
  <si>
    <t>G.   Time for Audits</t>
  </si>
  <si>
    <t>Subtotal for Recordkeeping Requirements</t>
  </si>
  <si>
    <t>Assumptions:</t>
  </si>
  <si>
    <t>See 4C</t>
  </si>
  <si>
    <r>
      <t>d</t>
    </r>
    <r>
      <rPr>
        <sz val="10"/>
        <color rgb="FF000000"/>
        <rFont val="Times New Roman"/>
        <family val="1"/>
      </rPr>
      <t xml:space="preserve">  It is assumed that it will take 4 hours to read instructions.</t>
    </r>
  </si>
  <si>
    <t>See 3A</t>
  </si>
  <si>
    <t xml:space="preserve">      a.  VOHAP concentration determination</t>
  </si>
  <si>
    <t xml:space="preserve">      c.  Control Equipment Visual Inspection</t>
  </si>
  <si>
    <t xml:space="preserve">      g.  PRD monitoring</t>
  </si>
  <si>
    <r>
      <t xml:space="preserve">          Identification of PRD devices</t>
    </r>
    <r>
      <rPr>
        <vertAlign val="superscript"/>
        <sz val="9"/>
        <color rgb="FF000000"/>
        <rFont val="Times New Roman"/>
        <family val="1"/>
      </rPr>
      <t xml:space="preserve"> c</t>
    </r>
  </si>
  <si>
    <t xml:space="preserve">          Perform Monitoring/Repair </t>
  </si>
  <si>
    <t xml:space="preserve">        PRD Program</t>
  </si>
  <si>
    <t xml:space="preserve">        LDAR Program </t>
  </si>
  <si>
    <t xml:space="preserve">        Control equipment inspect and monitor</t>
  </si>
  <si>
    <t>(A) Person Hours per Occurrence</t>
  </si>
  <si>
    <t>(B) No of occurrences per respondent per year</t>
  </si>
  <si>
    <t>(C) Person hours per respondent per year (C=AxB)</t>
  </si>
  <si>
    <t>(F) Managerial person hours per year (Ex0.05)</t>
  </si>
  <si>
    <t>(G) Clerical person  hours per year (Ex0.1)</t>
  </si>
  <si>
    <t>(E) Technical person hours per year (CxD)</t>
  </si>
  <si>
    <t>hr per resp</t>
  </si>
  <si>
    <t>Activity</t>
  </si>
  <si>
    <t>(B) Occurrences/ Plant/ Year</t>
  </si>
  <si>
    <t>Report Review</t>
  </si>
  <si>
    <r>
      <t xml:space="preserve">New Plants  </t>
    </r>
    <r>
      <rPr>
        <vertAlign val="superscript"/>
        <sz val="10"/>
        <color rgb="FF000000"/>
        <rFont val="Times New Roman"/>
        <family val="1"/>
      </rPr>
      <t>c, d</t>
    </r>
    <r>
      <rPr>
        <sz val="10"/>
        <color rgb="FF000000"/>
        <rFont val="Times New Roman"/>
        <family val="1"/>
      </rPr>
      <t xml:space="preserve"> </t>
    </r>
  </si>
  <si>
    <t>Performance test notification</t>
  </si>
  <si>
    <t>Compliance status notification</t>
  </si>
  <si>
    <r>
      <t xml:space="preserve">Performance test report </t>
    </r>
    <r>
      <rPr>
        <vertAlign val="superscript"/>
        <sz val="10"/>
        <color rgb="FF000000"/>
        <rFont val="Times New Roman"/>
        <family val="1"/>
      </rPr>
      <t>e</t>
    </r>
  </si>
  <si>
    <t>Existing Plants</t>
  </si>
  <si>
    <t>(A) EPA Hours/ Occurrence</t>
  </si>
  <si>
    <t>(C) EPA Hours/ Year (AxB)</t>
  </si>
  <si>
    <t>(E) Technical Hours/ Year (CxD)</t>
  </si>
  <si>
    <t>(F) Managerial Hours/ Year (Ex0.05)</t>
  </si>
  <si>
    <t>(G) Clerical Hours/ Year (Ex0.1)</t>
  </si>
  <si>
    <r>
      <t xml:space="preserve">c </t>
    </r>
    <r>
      <rPr>
        <sz val="10"/>
        <color rgb="FF000000"/>
        <rFont val="Times New Roman"/>
        <family val="1"/>
      </rPr>
      <t xml:space="preserve">  There will be no travel expenses associated with this ICR since we have assumed that no new sources will become subject to this rule over the three year period of this ICR.</t>
    </r>
  </si>
  <si>
    <r>
      <t>d</t>
    </r>
    <r>
      <rPr>
        <sz val="10"/>
        <color rgb="FF000000"/>
        <rFont val="Times New Roman"/>
        <family val="1"/>
      </rPr>
      <t xml:space="preserve">  It is assumed that there will be no new sources over the three year period of this ICR.</t>
    </r>
  </si>
  <si>
    <r>
      <t xml:space="preserve">e </t>
    </r>
    <r>
      <rPr>
        <sz val="10"/>
        <color rgb="FF000000"/>
        <rFont val="Times New Roman"/>
        <family val="1"/>
      </rPr>
      <t xml:space="preserve"> It is assumed that it will take 16 hours to review each performance test report.</t>
    </r>
  </si>
  <si>
    <t xml:space="preserve">Startup/shutdown report </t>
  </si>
  <si>
    <r>
      <t xml:space="preserve">TOTAL COST: </t>
    </r>
    <r>
      <rPr>
        <b/>
        <vertAlign val="superscript"/>
        <sz val="8"/>
        <rFont val="Times New Roman"/>
        <family val="1"/>
      </rPr>
      <t>j</t>
    </r>
  </si>
  <si>
    <r>
      <t>f</t>
    </r>
    <r>
      <rPr>
        <sz val="10"/>
        <color rgb="FF000000"/>
        <rFont val="Times New Roman"/>
        <family val="1"/>
      </rPr>
      <t xml:space="preserve">  It is assumed that each facility will take 4 hours twice a year to submit report.</t>
    </r>
  </si>
  <si>
    <r>
      <t xml:space="preserve">Semiannual summary report </t>
    </r>
    <r>
      <rPr>
        <vertAlign val="superscript"/>
        <sz val="10"/>
        <color rgb="FF000000"/>
        <rFont val="Times New Roman"/>
        <family val="1"/>
      </rPr>
      <t>f</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</si>
  <si>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</si>
  <si>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 xml:space="preserve">TOTAL ANNUAL BURDEN AND COST (rounded) </t>
    </r>
    <r>
      <rPr>
        <b/>
        <vertAlign val="superscript"/>
        <sz val="9"/>
        <color rgb="FF000000"/>
        <rFont val="Times New Roman"/>
        <family val="1"/>
      </rPr>
      <t>g</t>
    </r>
  </si>
  <si>
    <r>
      <t xml:space="preserve">A.   Familiarize with rule requirement </t>
    </r>
    <r>
      <rPr>
        <vertAlign val="superscript"/>
        <sz val="9"/>
        <color rgb="FF000000"/>
        <rFont val="Times New Roman"/>
        <family val="1"/>
      </rPr>
      <t>c ,d</t>
    </r>
  </si>
  <si>
    <r>
      <t xml:space="preserve">A.   Familiarize with rule requirements </t>
    </r>
    <r>
      <rPr>
        <vertAlign val="superscript"/>
        <sz val="9"/>
        <color rgb="FF000000"/>
        <rFont val="Times New Roman"/>
        <family val="1"/>
      </rPr>
      <t>c</t>
    </r>
  </si>
  <si>
    <t>Photocopy and Postage</t>
  </si>
  <si>
    <r>
      <t>a</t>
    </r>
    <r>
      <rPr>
        <sz val="10"/>
        <color rgb="FF000000"/>
        <rFont val="Times New Roman"/>
        <family val="1"/>
      </rPr>
      <t xml:space="preserve">  We have assumed that there are approximately 50 respondents, with no additional new or reconstructed sources becoming subject to the rule over the next three years.</t>
    </r>
  </si>
  <si>
    <r>
      <t xml:space="preserve">b  </t>
    </r>
    <r>
      <rPr>
        <sz val="10"/>
        <color rgb="FF000000"/>
        <rFont val="Times New Roman"/>
        <family val="1"/>
      </rPr>
      <t>This ICR uses the following labor rates: Managerial $141.06; Technical $120.27; and Clerical $58.67.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</si>
  <si>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(D) Respondents per year </t>
    </r>
    <r>
      <rPr>
        <b/>
        <vertAlign val="superscript"/>
        <sz val="9"/>
        <color rgb="FF000000"/>
        <rFont val="Times New Roman"/>
        <family val="1"/>
      </rPr>
      <t>a</t>
    </r>
  </si>
  <si>
    <r>
      <t xml:space="preserve">(H) Total costs per year $ </t>
    </r>
    <r>
      <rPr>
        <b/>
        <vertAlign val="superscript"/>
        <sz val="9"/>
        <color rgb="FF000000"/>
        <rFont val="Times New Roman"/>
        <family val="1"/>
      </rPr>
      <t>b</t>
    </r>
  </si>
  <si>
    <r>
      <rPr>
        <vertAlign val="superscript"/>
        <sz val="10"/>
        <color rgb="FF000000"/>
        <rFont val="Times New Roman"/>
        <family val="1"/>
      </rPr>
      <t>b</t>
    </r>
    <r>
      <rPr>
        <sz val="10"/>
        <color rgb="FF000000"/>
        <rFont val="Times New Roman"/>
        <family val="1"/>
      </rPr>
      <t xml:space="preserve"> This ICR uses the following labor rates: Managerial $66.62; Technical $49.44; and Clerical $26.75.  These rates are from the Office of Personnel Management (OPM), 2019 General Schedule, which excludes locality rates of pay.  The rates have been increased by 60 percent to account for the benefit packages available to government employees. </t>
    </r>
  </si>
  <si>
    <r>
      <t xml:space="preserve">(D) Plants/ Year </t>
    </r>
    <r>
      <rPr>
        <b/>
        <vertAlign val="superscript"/>
        <sz val="10"/>
        <color rgb="FF000000"/>
        <rFont val="Times New Roman"/>
        <family val="1"/>
      </rPr>
      <t>a</t>
    </r>
  </si>
  <si>
    <r>
      <t xml:space="preserve">(H) Costs, $ </t>
    </r>
    <r>
      <rPr>
        <b/>
        <vertAlign val="superscript"/>
        <sz val="10"/>
        <color rgb="FF000000"/>
        <rFont val="Times New Roman"/>
        <family val="1"/>
      </rPr>
      <t>b</t>
    </r>
  </si>
  <si>
    <r>
      <t>1</t>
    </r>
    <r>
      <rPr>
        <sz val="10"/>
        <color rgb="FF000000"/>
        <rFont val="Times New Roman"/>
        <family val="1"/>
      </rPr>
      <t xml:space="preserve"> Costs shown are the total costs for the estimated 21 additional tanks captured under the new 2015 threshold from the March 2015 final rule.</t>
    </r>
  </si>
  <si>
    <r>
      <t>2</t>
    </r>
    <r>
      <rPr>
        <sz val="10"/>
        <color theme="1"/>
        <rFont val="Times New Roman"/>
        <family val="1"/>
      </rPr>
      <t xml:space="preserve"> Reflects updated costs for PRD monitoring for stationary sources from the January 29, 2018 final rule (83 FR 3986). The annualized costs per facility (assuming a 15-year equipment life and a seven percent interest rate) are estimated to be approximately $4,000. See memorandum from Carey, A., EPA, “Pressure Relief Device Control Options and Impacts for Off-Site Waste and Recovery Operations (OSWRO) June 26, 2017”, Docket Id. No. EPA-HQ-OAR-2012-0360-0133.</t>
    </r>
  </si>
  <si>
    <r>
      <t>c</t>
    </r>
    <r>
      <rPr>
        <sz val="10"/>
        <rFont val="Times New Roman"/>
        <family val="1"/>
      </rPr>
      <t xml:space="preserve">  This activity is a one-time activity following promulgation of the March 15, 2018 final rule.</t>
    </r>
  </si>
  <si>
    <r>
      <t xml:space="preserve">D.   Gather Existing Information </t>
    </r>
    <r>
      <rPr>
        <vertAlign val="superscript"/>
        <sz val="9"/>
        <color rgb="FF000000"/>
        <rFont val="Times New Roman"/>
        <family val="1"/>
      </rPr>
      <t>c</t>
    </r>
  </si>
  <si>
    <r>
      <t xml:space="preserve">e  </t>
    </r>
    <r>
      <rPr>
        <sz val="10"/>
        <color rgb="FF000000"/>
        <rFont val="Times New Roman"/>
        <family val="1"/>
      </rPr>
      <t>It is assumed that there will be no new sources.</t>
    </r>
  </si>
  <si>
    <r>
      <t xml:space="preserve">Initial Notification Report </t>
    </r>
    <r>
      <rPr>
        <vertAlign val="superscript"/>
        <sz val="9"/>
        <color rgb="FF000000"/>
        <rFont val="Times New Roman"/>
        <family val="1"/>
      </rPr>
      <t>c, e</t>
    </r>
  </si>
  <si>
    <r>
      <t xml:space="preserve">Performance Test Notification Report  </t>
    </r>
    <r>
      <rPr>
        <vertAlign val="superscript"/>
        <sz val="9"/>
        <color rgb="FF000000"/>
        <rFont val="Times New Roman"/>
        <family val="1"/>
      </rPr>
      <t>c, e</t>
    </r>
  </si>
  <si>
    <r>
      <t xml:space="preserve">Compliance Status Notification  </t>
    </r>
    <r>
      <rPr>
        <vertAlign val="superscript"/>
        <sz val="9"/>
        <color rgb="FF000000"/>
        <rFont val="Times New Roman"/>
        <family val="1"/>
      </rPr>
      <t>c, e</t>
    </r>
  </si>
  <si>
    <r>
      <t xml:space="preserve">Performance Test Reports </t>
    </r>
    <r>
      <rPr>
        <vertAlign val="superscript"/>
        <sz val="9"/>
        <color rgb="FF000000"/>
        <rFont val="Times New Roman"/>
        <family val="1"/>
      </rPr>
      <t>c, e</t>
    </r>
  </si>
  <si>
    <r>
      <t xml:space="preserve">Semiannual Summary Report </t>
    </r>
    <r>
      <rPr>
        <vertAlign val="superscript"/>
        <sz val="9"/>
        <color rgb="FF000000"/>
        <rFont val="Times New Roman"/>
        <family val="1"/>
      </rPr>
      <t>f</t>
    </r>
  </si>
  <si>
    <r>
      <t>f</t>
    </r>
    <r>
      <rPr>
        <sz val="10"/>
        <color rgb="FF000000"/>
        <rFont val="Times New Roman"/>
        <family val="1"/>
      </rPr>
      <t xml:space="preserve">  The burden of one annual summary report was included in the burden estimate for the semiannual report.</t>
    </r>
  </si>
  <si>
    <r>
      <t xml:space="preserve">          Commercial Facilities </t>
    </r>
    <r>
      <rPr>
        <vertAlign val="superscript"/>
        <sz val="9"/>
        <color rgb="FF000000"/>
        <rFont val="Times New Roman"/>
        <family val="1"/>
      </rPr>
      <t>g</t>
    </r>
  </si>
  <si>
    <r>
      <t>g</t>
    </r>
    <r>
      <rPr>
        <sz val="10"/>
        <color rgb="FF000000"/>
        <rFont val="Times New Roman"/>
        <family val="1"/>
      </rPr>
      <t xml:space="preserve">  It is assumed that 50 percent of the facilities, the owner or operator manages, for a fee, off-site materials received from other generators.</t>
    </r>
  </si>
  <si>
    <r>
      <t xml:space="preserve">          Other Facilities </t>
    </r>
    <r>
      <rPr>
        <vertAlign val="superscript"/>
        <sz val="9"/>
        <color rgb="FF000000"/>
        <rFont val="Times New Roman"/>
        <family val="1"/>
      </rPr>
      <t>h</t>
    </r>
  </si>
  <si>
    <r>
      <t xml:space="preserve">h </t>
    </r>
    <r>
      <rPr>
        <sz val="10"/>
        <color rgb="FF000000"/>
        <rFont val="Times New Roman"/>
        <family val="1"/>
      </rPr>
      <t xml:space="preserve"> It is assumed that 50 percent of the owners or operators accept the off-site material at another location and ship it to the facility for storage, treatment, or disposal.</t>
    </r>
  </si>
  <si>
    <r>
      <t xml:space="preserve">TOTAL ANNUAL BURDEN AND COSTS (rounded): </t>
    </r>
    <r>
      <rPr>
        <b/>
        <vertAlign val="superscript"/>
        <sz val="8"/>
        <rFont val="Times New Roman"/>
        <family val="1"/>
      </rPr>
      <t>i</t>
    </r>
  </si>
  <si>
    <r>
      <t xml:space="preserve">Capital and O&amp;M Cost (see Section 6(b)(iii)): </t>
    </r>
    <r>
      <rPr>
        <b/>
        <vertAlign val="superscript"/>
        <sz val="8"/>
        <rFont val="Times New Roman"/>
        <family val="1"/>
      </rPr>
      <t>i</t>
    </r>
  </si>
  <si>
    <r>
      <t xml:space="preserve">i </t>
    </r>
    <r>
      <rPr>
        <sz val="10"/>
        <color rgb="FF000000"/>
        <rFont val="Times New Roman"/>
        <family val="1"/>
      </rPr>
      <t>Totals have been rounded to 3 significant figures. Figures may not add exactly due to rounding.</t>
    </r>
  </si>
  <si>
    <t>Note to EPA: These costs were omitted from the prior ICR file uploaded to reginfo, however, are included in the proposal and final rule RTR ICRs uploaded to the docket (which were approved following the last renewal). We have added them back in.See https://www.regulations.gov/document?D=EPA-HQ-OAR-2012-0360-0099.</t>
  </si>
  <si>
    <t xml:space="preserve"> </t>
  </si>
  <si>
    <r>
      <rPr>
        <vertAlign val="superscript"/>
        <sz val="10"/>
        <color rgb="FF000000"/>
        <rFont val="Times New Roman"/>
        <family val="1"/>
      </rPr>
      <t>a</t>
    </r>
    <r>
      <rPr>
        <sz val="10"/>
        <color rgb="FF000000"/>
        <rFont val="Times New Roman"/>
        <family val="1"/>
      </rPr>
      <t xml:space="preserve">  We have assumed that there are approximately 50 respondents, with no additional new or reconstructed sources becoming subject to the rule over the next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</si>
</sst>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3" x14ac:knownFonts="1">
    <font>
      <sz val="11"/>
      <color theme="1"/>
      <name val="Calibri"/>
      <family val="2"/>
      <scheme val="minor"/>
    </font>
    <font>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vertAlign val="superscript"/>
      <sz val="10"/>
      <color theme="1"/>
      <name val="Times New Roman"/>
      <family val="1"/>
    </font>
    <font>
      <b/>
      <sz val="9"/>
      <color rgb="FF000000"/>
      <name val="Times New Roman"/>
      <family val="1"/>
    </font>
    <font>
      <b/>
      <sz val="9"/>
      <color theme="1"/>
      <name val="Times New Roman"/>
      <family val="1"/>
    </font>
    <font>
      <sz val="12"/>
      <color theme="1"/>
      <name val="Times New Roman"/>
      <family val="1"/>
    </font>
    <font>
      <b/>
      <vertAlign val="superscript"/>
      <sz val="9"/>
      <color rgb="FF000000"/>
      <name val="Times New Roman"/>
      <family val="1"/>
    </font>
    <font>
      <vertAlign val="superscript"/>
      <sz val="9"/>
      <color rgb="FF000000"/>
      <name val="Times New Roman"/>
      <family val="1"/>
    </font>
    <font>
      <b/>
      <i/>
      <sz val="9"/>
      <color rgb="FF000000"/>
      <name val="Times New Roman"/>
      <family val="1"/>
    </font>
    <font>
      <b/>
      <sz val="10"/>
      <color rgb="FF000000"/>
      <name val="Times New Roman"/>
      <family val="1"/>
    </font>
    <font>
      <b/>
      <sz val="8"/>
      <name val="Times New Roman"/>
      <family val="1"/>
    </font>
    <font>
      <sz val="9"/>
      <color theme="1"/>
      <name val="Times New Roman"/>
      <family val="1"/>
    </font>
    <font>
      <b/>
      <vertAlign val="superscript"/>
      <sz val="10"/>
      <color rgb="FF000000"/>
      <name val="Times New Roman"/>
      <family val="1"/>
    </font>
    <font>
      <b/>
      <vertAlign val="superscript"/>
      <sz val="8"/>
      <name val="Times New Roman"/>
      <family val="1"/>
    </font>
    <font>
      <sz val="11"/>
      <color rgb="FFFF0000"/>
      <name val="Calibri"/>
      <family val="2"/>
      <scheme val="minor"/>
    </font>
    <font>
      <sz val="10"/>
      <color rgb="FFFF0000"/>
      <name val="Times New Roman"/>
      <family val="1"/>
    </font>
    <font>
      <vertAlign val="superscript"/>
      <sz val="10"/>
      <name val="Times New Roman"/>
      <family val="1"/>
    </font>
    <font>
      <sz val="10"/>
      <name val="Times New Roman"/>
      <family val="1"/>
    </font>
  </fonts>
  <fills count="2">
    <fill>
      <patternFill patternType="none"/>
    </fill>
    <fill>
      <patternFill patternType="gray125"/>
    </fill>
  </fills>
  <borders count="4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right style="medium">
        <color rgb="FF000000"/>
      </right>
      <top/>
      <bottom style="medium">
        <color rgb="FF000000"/>
      </bottom>
      <diagonal/>
    </border>
    <border>
      <left/>
      <right style="medium">
        <color indexed="64"/>
      </right>
      <top/>
      <bottom/>
      <diagonal/>
    </border>
    <border>
      <left style="medium">
        <color rgb="FF000000"/>
      </left>
      <right style="medium">
        <color rgb="FF000000"/>
      </right>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diagonal/>
    </border>
    <border>
      <left/>
      <right style="medium">
        <color indexed="64"/>
      </right>
      <top style="medium">
        <color rgb="FFFFFFFF"/>
      </top>
      <bottom/>
      <diagonal/>
    </border>
    <border>
      <left style="medium">
        <color indexed="64"/>
      </left>
      <right style="medium">
        <color rgb="FFFFFFFF"/>
      </right>
      <top/>
      <bottom style="medium">
        <color rgb="FFFFFFFF"/>
      </bottom>
      <diagonal/>
    </border>
    <border>
      <left style="medium">
        <color indexed="64"/>
      </left>
      <right style="medium">
        <color rgb="FFFFFFFF"/>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FFFF"/>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48">
    <xf numFmtId="0" fontId="0" fillId="0" borderId="0" xfId="0"/>
    <xf numFmtId="0" fontId="4" fillId="0" borderId="10" xfId="0" applyFont="1" applyBorder="1" applyAlignment="1">
      <alignment vertical="center" wrapText="1"/>
    </xf>
    <xf numFmtId="0" fontId="4" fillId="0" borderId="10" xfId="0" applyFont="1" applyBorder="1" applyAlignment="1">
      <alignment horizontal="center" vertical="center" wrapText="1"/>
    </xf>
    <xf numFmtId="0" fontId="5" fillId="0" borderId="10" xfId="0" applyFont="1" applyBorder="1" applyAlignment="1">
      <alignment vertical="center" wrapText="1"/>
    </xf>
    <xf numFmtId="0" fontId="5" fillId="0" borderId="9" xfId="0"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0" xfId="0" applyBorder="1" applyAlignment="1">
      <alignment vertical="top" wrapText="1"/>
    </xf>
    <xf numFmtId="0" fontId="5" fillId="0" borderId="18" xfId="0" applyFont="1" applyBorder="1" applyAlignment="1">
      <alignment horizontal="center" vertical="center" wrapText="1"/>
    </xf>
    <xf numFmtId="0" fontId="5" fillId="0" borderId="27"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pplyAlignment="1">
      <alignment horizontal="center" vertical="center" wrapText="1"/>
    </xf>
    <xf numFmtId="0" fontId="0" fillId="0" borderId="27" xfId="0" applyBorder="1" applyAlignment="1">
      <alignment vertical="top" wrapText="1"/>
    </xf>
    <xf numFmtId="0" fontId="5" fillId="0" borderId="28"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0" fillId="0" borderId="0" xfId="0" applyBorder="1" applyAlignment="1">
      <alignment vertical="top" wrapText="1"/>
    </xf>
    <xf numFmtId="0" fontId="4" fillId="0" borderId="33" xfId="0" applyFont="1" applyBorder="1" applyAlignment="1">
      <alignment vertical="center" wrapText="1"/>
    </xf>
    <xf numFmtId="0" fontId="4" fillId="0" borderId="25" xfId="0" applyFont="1" applyBorder="1" applyAlignment="1">
      <alignment vertical="center" wrapText="1"/>
    </xf>
    <xf numFmtId="0" fontId="1" fillId="0" borderId="0" xfId="0" applyFont="1"/>
    <xf numFmtId="0" fontId="1" fillId="0" borderId="18" xfId="0" applyFont="1" applyBorder="1"/>
    <xf numFmtId="0" fontId="5" fillId="0" borderId="34" xfId="0" applyFont="1" applyBorder="1" applyAlignment="1">
      <alignmen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10" fillId="0" borderId="0" xfId="0" applyFont="1" applyAlignment="1">
      <alignment vertical="center" wrapText="1"/>
    </xf>
    <xf numFmtId="0" fontId="4" fillId="0" borderId="18" xfId="0" applyFont="1" applyBorder="1" applyAlignment="1">
      <alignment horizontal="center" vertical="center"/>
    </xf>
    <xf numFmtId="0" fontId="8" fillId="0" borderId="18" xfId="0" applyFont="1" applyBorder="1" applyAlignment="1">
      <alignment vertical="center"/>
    </xf>
    <xf numFmtId="0" fontId="6" fillId="0" borderId="0" xfId="0" applyFont="1" applyAlignment="1">
      <alignment vertical="center"/>
    </xf>
    <xf numFmtId="0" fontId="0" fillId="0" borderId="11" xfId="0" applyBorder="1" applyAlignment="1">
      <alignment vertical="top" wrapText="1"/>
    </xf>
    <xf numFmtId="0" fontId="5" fillId="0" borderId="31" xfId="0" applyFont="1" applyBorder="1" applyAlignment="1">
      <alignment vertical="center" wrapText="1"/>
    </xf>
    <xf numFmtId="0" fontId="8"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6" fillId="0" borderId="34" xfId="0" applyFont="1" applyBorder="1"/>
    <xf numFmtId="0" fontId="14" fillId="0" borderId="18" xfId="0" applyFont="1" applyBorder="1" applyAlignment="1">
      <alignment horizontal="center" vertical="center" wrapText="1"/>
    </xf>
    <xf numFmtId="0" fontId="4" fillId="0" borderId="18" xfId="0" applyFont="1" applyBorder="1" applyAlignment="1">
      <alignment vertical="center"/>
    </xf>
    <xf numFmtId="6" fontId="4" fillId="0" borderId="18" xfId="0" applyNumberFormat="1" applyFont="1" applyBorder="1" applyAlignment="1">
      <alignment horizontal="right" vertical="center"/>
    </xf>
    <xf numFmtId="0" fontId="14" fillId="0" borderId="18" xfId="0" applyFont="1" applyBorder="1" applyAlignment="1">
      <alignment vertical="center"/>
    </xf>
    <xf numFmtId="6" fontId="14" fillId="0" borderId="18" xfId="0" applyNumberFormat="1" applyFont="1" applyBorder="1" applyAlignment="1">
      <alignment horizontal="right" vertical="center"/>
    </xf>
    <xf numFmtId="0" fontId="4" fillId="0" borderId="18" xfId="0" applyFont="1" applyBorder="1" applyAlignment="1">
      <alignment horizontal="left" vertical="center" indent="2"/>
    </xf>
    <xf numFmtId="0" fontId="14" fillId="0" borderId="0" xfId="0" applyFont="1" applyAlignment="1">
      <alignment vertical="center"/>
    </xf>
    <xf numFmtId="0" fontId="4" fillId="0" borderId="0" xfId="0" applyFont="1" applyAlignment="1">
      <alignment vertical="center"/>
    </xf>
    <xf numFmtId="0" fontId="1" fillId="0" borderId="0" xfId="0" applyFont="1" applyAlignment="1"/>
    <xf numFmtId="0" fontId="0" fillId="0" borderId="0" xfId="0" applyFill="1"/>
    <xf numFmtId="0" fontId="8" fillId="0" borderId="18" xfId="0" applyFont="1" applyFill="1" applyBorder="1" applyAlignment="1">
      <alignment horizontal="center" vertical="center" wrapText="1"/>
    </xf>
    <xf numFmtId="0" fontId="5" fillId="0" borderId="18" xfId="0" applyFont="1" applyFill="1" applyBorder="1" applyAlignment="1">
      <alignment vertical="center"/>
    </xf>
    <xf numFmtId="0" fontId="5" fillId="0" borderId="18" xfId="0" applyFont="1" applyFill="1" applyBorder="1" applyAlignment="1">
      <alignment horizontal="center" vertical="center"/>
    </xf>
    <xf numFmtId="0" fontId="1" fillId="0" borderId="18" xfId="0" applyFont="1" applyFill="1" applyBorder="1"/>
    <xf numFmtId="6" fontId="5" fillId="0" borderId="18" xfId="0" applyNumberFormat="1" applyFont="1" applyFill="1" applyBorder="1" applyAlignment="1">
      <alignment vertical="center"/>
    </xf>
    <xf numFmtId="0" fontId="5" fillId="0" borderId="18" xfId="0" applyFont="1" applyFill="1" applyBorder="1" applyAlignment="1">
      <alignment horizontal="left" vertical="center" indent="1"/>
    </xf>
    <xf numFmtId="0" fontId="4" fillId="0" borderId="18" xfId="0" applyFont="1" applyFill="1" applyBorder="1" applyAlignment="1">
      <alignment horizontal="center" vertical="center"/>
    </xf>
    <xf numFmtId="0" fontId="13" fillId="0" borderId="18" xfId="0" applyFont="1" applyFill="1" applyBorder="1" applyAlignment="1">
      <alignment vertical="center"/>
    </xf>
    <xf numFmtId="0" fontId="8" fillId="0" borderId="18" xfId="0" applyFont="1" applyFill="1" applyBorder="1" applyAlignment="1">
      <alignment vertical="center"/>
    </xf>
    <xf numFmtId="3" fontId="5" fillId="0" borderId="18" xfId="0" applyNumberFormat="1" applyFont="1" applyFill="1" applyBorder="1" applyAlignment="1">
      <alignment horizontal="center" vertical="center"/>
    </xf>
    <xf numFmtId="0" fontId="15" fillId="0" borderId="18" xfId="0" applyFont="1" applyFill="1" applyBorder="1" applyAlignment="1"/>
    <xf numFmtId="6" fontId="8" fillId="0" borderId="18" xfId="0" applyNumberFormat="1" applyFont="1" applyFill="1" applyBorder="1" applyAlignment="1">
      <alignment vertical="center"/>
    </xf>
    <xf numFmtId="3" fontId="0" fillId="0" borderId="0" xfId="0" applyNumberFormat="1" applyFill="1"/>
    <xf numFmtId="0" fontId="15" fillId="0" borderId="18" xfId="0" applyFont="1" applyFill="1" applyBorder="1" applyAlignment="1">
      <alignment vertical="center"/>
    </xf>
    <xf numFmtId="3" fontId="8" fillId="0" borderId="18" xfId="0" applyNumberFormat="1" applyFont="1" applyFill="1" applyBorder="1" applyAlignment="1">
      <alignment horizontal="center" vertical="center"/>
    </xf>
    <xf numFmtId="0" fontId="10" fillId="0" borderId="0" xfId="0" applyFont="1" applyFill="1" applyAlignment="1">
      <alignment vertical="center" wrapText="1"/>
    </xf>
    <xf numFmtId="0" fontId="1" fillId="0" borderId="0" xfId="0" applyFont="1" applyFill="1" applyBorder="1"/>
    <xf numFmtId="0" fontId="14"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xf numFmtId="0" fontId="5" fillId="0" borderId="35" xfId="0" applyFont="1" applyFill="1" applyBorder="1" applyAlignment="1">
      <alignment horizontal="center" vertical="center" wrapText="1"/>
    </xf>
    <xf numFmtId="0" fontId="3" fillId="0" borderId="8"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vertical="center" wrapText="1"/>
    </xf>
    <xf numFmtId="0" fontId="0" fillId="0" borderId="7" xfId="0" applyFill="1" applyBorder="1" applyAlignment="1">
      <alignment vertical="top" wrapText="1"/>
    </xf>
    <xf numFmtId="0" fontId="0" fillId="0" borderId="9" xfId="0" applyFill="1" applyBorder="1" applyAlignment="1">
      <alignment vertical="top" wrapText="1"/>
    </xf>
    <xf numFmtId="0" fontId="4" fillId="0" borderId="6"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4" xfId="0" applyFont="1" applyFill="1" applyBorder="1" applyAlignment="1">
      <alignment vertical="center" wrapText="1"/>
    </xf>
    <xf numFmtId="6" fontId="1" fillId="0" borderId="35" xfId="0" applyNumberFormat="1" applyFont="1" applyFill="1" applyBorder="1" applyAlignment="1">
      <alignment vertical="center" wrapText="1"/>
    </xf>
    <xf numFmtId="0" fontId="1" fillId="0" borderId="35" xfId="0" applyFont="1" applyFill="1" applyBorder="1" applyAlignment="1">
      <alignment vertical="center" wrapText="1"/>
    </xf>
    <xf numFmtId="8" fontId="1" fillId="0" borderId="35" xfId="0" applyNumberFormat="1" applyFont="1" applyFill="1" applyBorder="1" applyAlignment="1">
      <alignment vertical="center" wrapText="1"/>
    </xf>
    <xf numFmtId="6" fontId="1" fillId="0" borderId="36" xfId="0" applyNumberFormat="1" applyFont="1" applyFill="1" applyBorder="1" applyAlignment="1">
      <alignment vertical="center" wrapText="1"/>
    </xf>
    <xf numFmtId="0" fontId="1" fillId="0" borderId="0" xfId="0" applyFont="1" applyFill="1"/>
    <xf numFmtId="0" fontId="1" fillId="0" borderId="28" xfId="0" applyFont="1" applyFill="1" applyBorder="1"/>
    <xf numFmtId="6" fontId="1" fillId="0" borderId="18" xfId="0" applyNumberFormat="1" applyFont="1" applyFill="1" applyBorder="1"/>
    <xf numFmtId="0" fontId="1" fillId="0" borderId="18" xfId="0" applyFont="1" applyFill="1" applyBorder="1" applyAlignment="1">
      <alignment vertical="center" wrapText="1"/>
    </xf>
    <xf numFmtId="6" fontId="1" fillId="0" borderId="18" xfId="0" applyNumberFormat="1" applyFont="1" applyFill="1" applyBorder="1" applyAlignment="1">
      <alignment vertical="center" wrapText="1"/>
    </xf>
    <xf numFmtId="6" fontId="1" fillId="0" borderId="29" xfId="0" applyNumberFormat="1" applyFont="1" applyFill="1" applyBorder="1" applyAlignment="1">
      <alignment vertical="center" wrapText="1"/>
    </xf>
    <xf numFmtId="0" fontId="1" fillId="0" borderId="42" xfId="0" applyFont="1" applyFill="1" applyBorder="1"/>
    <xf numFmtId="6" fontId="1" fillId="0" borderId="43" xfId="0" applyNumberFormat="1" applyFont="1" applyFill="1" applyBorder="1"/>
    <xf numFmtId="0" fontId="1" fillId="0" borderId="43" xfId="0" applyFont="1" applyFill="1" applyBorder="1"/>
    <xf numFmtId="6" fontId="1" fillId="0" borderId="43" xfId="0" applyNumberFormat="1" applyFont="1" applyFill="1" applyBorder="1" applyAlignment="1">
      <alignment vertical="center" wrapText="1"/>
    </xf>
    <xf numFmtId="8" fontId="1" fillId="0" borderId="43" xfId="0" applyNumberFormat="1" applyFont="1" applyFill="1" applyBorder="1"/>
    <xf numFmtId="0" fontId="1" fillId="0" borderId="30" xfId="0" applyFont="1" applyFill="1" applyBorder="1"/>
    <xf numFmtId="0" fontId="1" fillId="0" borderId="31" xfId="0" applyFont="1" applyFill="1" applyBorder="1"/>
    <xf numFmtId="6" fontId="1" fillId="0" borderId="31" xfId="0" applyNumberFormat="1" applyFont="1" applyFill="1" applyBorder="1"/>
    <xf numFmtId="6" fontId="1" fillId="0" borderId="32" xfId="0" applyNumberFormat="1" applyFont="1" applyFill="1" applyBorder="1"/>
    <xf numFmtId="6" fontId="1" fillId="0" borderId="0" xfId="0" applyNumberFormat="1" applyFont="1" applyFill="1"/>
    <xf numFmtId="6" fontId="0" fillId="0" borderId="0" xfId="0" applyNumberFormat="1" applyFill="1"/>
    <xf numFmtId="6" fontId="5" fillId="0" borderId="18" xfId="0" applyNumberFormat="1" applyFont="1" applyFill="1" applyBorder="1" applyAlignment="1">
      <alignment horizontal="right" vertical="center"/>
    </xf>
    <xf numFmtId="0" fontId="20" fillId="0" borderId="0" xfId="0" applyFont="1" applyFill="1"/>
    <xf numFmtId="0" fontId="19" fillId="0" borderId="0" xfId="0" applyFont="1" applyFill="1"/>
    <xf numFmtId="0" fontId="1" fillId="0" borderId="0" xfId="0" applyFont="1" applyAlignment="1">
      <alignment vertical="center"/>
    </xf>
    <xf numFmtId="0" fontId="21" fillId="0" borderId="0" xfId="0" applyFont="1" applyFill="1" applyAlignment="1">
      <alignment vertical="center"/>
    </xf>
    <xf numFmtId="0" fontId="5" fillId="0" borderId="18" xfId="0" applyFont="1" applyFill="1" applyBorder="1" applyAlignment="1">
      <alignment horizontal="left" vertical="center" indent="2"/>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9" xfId="0" applyFont="1" applyBorder="1" applyAlignment="1">
      <alignment vertical="center" wrapText="1"/>
    </xf>
    <xf numFmtId="0" fontId="5" fillId="0" borderId="25" xfId="0" applyFont="1" applyBorder="1" applyAlignment="1">
      <alignment vertical="center" wrapText="1"/>
    </xf>
    <xf numFmtId="0" fontId="5" fillId="0" borderId="23" xfId="0" applyFont="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2" xfId="0" applyFont="1" applyBorder="1" applyAlignment="1">
      <alignment horizontal="center" vertical="center" wrapText="1"/>
    </xf>
    <xf numFmtId="3" fontId="8" fillId="0" borderId="39" xfId="0" applyNumberFormat="1" applyFont="1" applyFill="1" applyBorder="1" applyAlignment="1">
      <alignment horizontal="center" vertical="center"/>
    </xf>
    <xf numFmtId="3" fontId="8" fillId="0" borderId="40" xfId="0" applyNumberFormat="1" applyFont="1" applyFill="1" applyBorder="1" applyAlignment="1">
      <alignment horizontal="center" vertical="center"/>
    </xf>
    <xf numFmtId="3" fontId="8" fillId="0" borderId="41" xfId="0" applyNumberFormat="1" applyFont="1" applyFill="1" applyBorder="1" applyAlignment="1">
      <alignment horizontal="center" vertical="center"/>
    </xf>
    <xf numFmtId="3" fontId="14" fillId="0" borderId="18" xfId="0" applyNumberFormat="1" applyFont="1" applyBorder="1" applyAlignment="1">
      <alignment horizontal="center"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4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4"/>
  <sheetViews>
    <sheetView tabSelected="1" workbookViewId="0">
      <selection activeCell="G11" sqref="G11"/>
    </sheetView>
  </sheetViews>
  <sheetFormatPr defaultRowHeight="15" x14ac:dyDescent="0.25"/>
  <cols>
    <col min="2" max="7" width="17.140625" customWidth="1"/>
  </cols>
  <sheetData>
    <row r="2" spans="2:7" ht="15.75" thickBot="1" x14ac:dyDescent="0.3"/>
    <row r="3" spans="2:7" ht="15.75" x14ac:dyDescent="0.25">
      <c r="B3" s="113"/>
      <c r="C3" s="114"/>
      <c r="D3" s="114"/>
      <c r="E3" s="114"/>
      <c r="F3" s="114"/>
      <c r="G3" s="115"/>
    </row>
    <row r="4" spans="2:7" ht="16.5" thickBot="1" x14ac:dyDescent="0.3">
      <c r="B4" s="116" t="s">
        <v>17</v>
      </c>
      <c r="C4" s="117"/>
      <c r="D4" s="117"/>
      <c r="E4" s="117"/>
      <c r="F4" s="117"/>
      <c r="G4" s="118"/>
    </row>
    <row r="5" spans="2:7" x14ac:dyDescent="0.25">
      <c r="B5" s="119"/>
      <c r="C5" s="121"/>
      <c r="D5" s="122"/>
      <c r="E5" s="3"/>
      <c r="F5" s="121"/>
      <c r="G5" s="125"/>
    </row>
    <row r="6" spans="2:7" ht="36.75" thickBot="1" x14ac:dyDescent="0.3">
      <c r="B6" s="120"/>
      <c r="C6" s="123" t="s">
        <v>18</v>
      </c>
      <c r="D6" s="124"/>
      <c r="E6" s="4" t="s">
        <v>19</v>
      </c>
      <c r="F6" s="123"/>
      <c r="G6" s="126"/>
    </row>
    <row r="7" spans="2:7" x14ac:dyDescent="0.25">
      <c r="B7" s="10"/>
      <c r="C7" s="1"/>
      <c r="D7" s="1"/>
      <c r="E7" s="19"/>
      <c r="F7" s="22"/>
      <c r="G7" s="23"/>
    </row>
    <row r="8" spans="2:7" x14ac:dyDescent="0.25">
      <c r="B8" s="11"/>
      <c r="C8" s="2" t="s">
        <v>0</v>
      </c>
      <c r="D8" s="2" t="s">
        <v>1</v>
      </c>
      <c r="E8" s="20" t="s">
        <v>2</v>
      </c>
      <c r="F8" s="20" t="s">
        <v>3</v>
      </c>
      <c r="G8" s="6" t="s">
        <v>5</v>
      </c>
    </row>
    <row r="9" spans="2:7" ht="51" x14ac:dyDescent="0.25">
      <c r="B9" s="12" t="s">
        <v>20</v>
      </c>
      <c r="C9" s="1" t="s">
        <v>21</v>
      </c>
      <c r="D9" s="1" t="s">
        <v>22</v>
      </c>
      <c r="E9" s="19" t="s">
        <v>23</v>
      </c>
      <c r="F9" s="19" t="s">
        <v>24</v>
      </c>
      <c r="G9" s="5" t="s">
        <v>17</v>
      </c>
    </row>
    <row r="10" spans="2:7" ht="15.75" thickBot="1" x14ac:dyDescent="0.3">
      <c r="B10" s="13"/>
      <c r="C10" s="8"/>
      <c r="D10" s="8"/>
      <c r="E10" s="21"/>
      <c r="F10" s="21"/>
      <c r="G10" s="5" t="s">
        <v>25</v>
      </c>
    </row>
    <row r="11" spans="2:7" x14ac:dyDescent="0.25">
      <c r="B11" s="26">
        <v>1</v>
      </c>
      <c r="C11" s="27">
        <v>0</v>
      </c>
      <c r="D11" s="27">
        <v>50</v>
      </c>
      <c r="E11" s="27">
        <v>0</v>
      </c>
      <c r="F11" s="27">
        <v>0</v>
      </c>
      <c r="G11" s="28">
        <f>C11+D11+E11-F11</f>
        <v>50</v>
      </c>
    </row>
    <row r="12" spans="2:7" x14ac:dyDescent="0.25">
      <c r="B12" s="14">
        <v>2</v>
      </c>
      <c r="C12" s="9">
        <v>0</v>
      </c>
      <c r="D12" s="9">
        <v>50</v>
      </c>
      <c r="E12" s="9">
        <v>0</v>
      </c>
      <c r="F12" s="9">
        <v>0</v>
      </c>
      <c r="G12" s="15">
        <f t="shared" ref="G12:G14" si="0">C12+D12+E12-F12</f>
        <v>50</v>
      </c>
    </row>
    <row r="13" spans="2:7" x14ac:dyDescent="0.25">
      <c r="B13" s="14">
        <v>3</v>
      </c>
      <c r="C13" s="9">
        <v>0</v>
      </c>
      <c r="D13" s="9">
        <v>50</v>
      </c>
      <c r="E13" s="9">
        <v>0</v>
      </c>
      <c r="F13" s="9">
        <v>0</v>
      </c>
      <c r="G13" s="15">
        <f t="shared" si="0"/>
        <v>50</v>
      </c>
    </row>
    <row r="14" spans="2:7" ht="15.75" thickBot="1" x14ac:dyDescent="0.3">
      <c r="B14" s="16" t="s">
        <v>26</v>
      </c>
      <c r="C14" s="17">
        <v>0</v>
      </c>
      <c r="D14" s="17">
        <v>50</v>
      </c>
      <c r="E14" s="17">
        <v>0</v>
      </c>
      <c r="F14" s="17">
        <v>0</v>
      </c>
      <c r="G14" s="18">
        <f t="shared" si="0"/>
        <v>50</v>
      </c>
    </row>
  </sheetData>
  <mergeCells count="6">
    <mergeCell ref="B3:G3"/>
    <mergeCell ref="B4:G4"/>
    <mergeCell ref="B5:B6"/>
    <mergeCell ref="C5:D5"/>
    <mergeCell ref="C6:D6"/>
    <mergeCell ref="F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18"/>
  <sheetViews>
    <sheetView topLeftCell="A7" workbookViewId="0">
      <selection activeCell="I15" sqref="I15"/>
    </sheetView>
  </sheetViews>
  <sheetFormatPr defaultColWidth="9.140625" defaultRowHeight="15" x14ac:dyDescent="0.25"/>
  <cols>
    <col min="1" max="1" width="9.140625" style="49"/>
    <col min="2" max="2" width="25.5703125" style="49" bestFit="1" customWidth="1"/>
    <col min="3" max="3" width="13.28515625" style="49" customWidth="1"/>
    <col min="4" max="4" width="13.140625" style="49" customWidth="1"/>
    <col min="5" max="5" width="10.85546875" style="49" bestFit="1" customWidth="1"/>
    <col min="6" max="6" width="12.140625" style="49" customWidth="1"/>
    <col min="7" max="7" width="13.5703125" style="49" customWidth="1"/>
    <col min="8" max="8" width="9.140625" style="49"/>
    <col min="9" max="9" width="10.85546875" style="49" bestFit="1" customWidth="1"/>
    <col min="10" max="11" width="9.140625" style="49"/>
    <col min="12" max="14" width="10.85546875" style="49" bestFit="1" customWidth="1"/>
    <col min="15" max="16384" width="9.140625" style="49"/>
  </cols>
  <sheetData>
    <row r="2" spans="2:13" ht="15.75" thickBot="1" x14ac:dyDescent="0.3"/>
    <row r="3" spans="2:13" ht="15.75" x14ac:dyDescent="0.25">
      <c r="B3" s="127"/>
      <c r="C3" s="128"/>
      <c r="D3" s="128"/>
      <c r="E3" s="128"/>
      <c r="F3" s="128"/>
      <c r="G3" s="128"/>
      <c r="H3" s="129"/>
    </row>
    <row r="4" spans="2:13" ht="16.5" thickBot="1" x14ac:dyDescent="0.3">
      <c r="B4" s="130" t="s">
        <v>9</v>
      </c>
      <c r="C4" s="131"/>
      <c r="D4" s="131"/>
      <c r="E4" s="131"/>
      <c r="F4" s="131"/>
      <c r="G4" s="131"/>
      <c r="H4" s="132"/>
    </row>
    <row r="5" spans="2:13" ht="15.75" x14ac:dyDescent="0.25">
      <c r="B5" s="72"/>
      <c r="C5" s="73"/>
      <c r="D5" s="73"/>
      <c r="E5" s="73"/>
      <c r="F5" s="73"/>
      <c r="G5" s="73"/>
      <c r="H5" s="74"/>
    </row>
    <row r="6" spans="2:13" x14ac:dyDescent="0.25">
      <c r="B6" s="75" t="s">
        <v>0</v>
      </c>
      <c r="C6" s="76" t="s">
        <v>1</v>
      </c>
      <c r="D6" s="76" t="s">
        <v>2</v>
      </c>
      <c r="E6" s="76" t="s">
        <v>3</v>
      </c>
      <c r="F6" s="76" t="s">
        <v>5</v>
      </c>
      <c r="G6" s="76" t="s">
        <v>6</v>
      </c>
      <c r="H6" s="77" t="s">
        <v>7</v>
      </c>
    </row>
    <row r="7" spans="2:13" ht="51" x14ac:dyDescent="0.25">
      <c r="B7" s="78" t="s">
        <v>10</v>
      </c>
      <c r="C7" s="73" t="s">
        <v>11</v>
      </c>
      <c r="D7" s="73" t="s">
        <v>12</v>
      </c>
      <c r="E7" s="73" t="s">
        <v>13</v>
      </c>
      <c r="F7" s="73" t="s">
        <v>14</v>
      </c>
      <c r="G7" s="73" t="s">
        <v>15</v>
      </c>
      <c r="H7" s="74" t="s">
        <v>16</v>
      </c>
    </row>
    <row r="8" spans="2:13" ht="15.75" thickBot="1" x14ac:dyDescent="0.3">
      <c r="B8" s="79"/>
      <c r="C8" s="80"/>
      <c r="D8" s="80"/>
      <c r="E8" s="80"/>
      <c r="F8" s="80"/>
      <c r="G8" s="80"/>
      <c r="H8" s="81" t="s">
        <v>8</v>
      </c>
    </row>
    <row r="9" spans="2:13" ht="15.75" thickBot="1" x14ac:dyDescent="0.3">
      <c r="B9" s="82"/>
      <c r="C9" s="83"/>
      <c r="D9" s="83"/>
      <c r="E9" s="83"/>
      <c r="F9" s="83"/>
      <c r="G9" s="83"/>
      <c r="H9" s="84"/>
    </row>
    <row r="10" spans="2:13" x14ac:dyDescent="0.25">
      <c r="B10" s="85" t="s">
        <v>27</v>
      </c>
      <c r="C10" s="86">
        <v>0</v>
      </c>
      <c r="D10" s="87">
        <v>0</v>
      </c>
      <c r="E10" s="86">
        <f>D10*C10</f>
        <v>0</v>
      </c>
      <c r="F10" s="88">
        <v>1505</v>
      </c>
      <c r="G10" s="87">
        <f>'No of Respondents'!G14</f>
        <v>50</v>
      </c>
      <c r="H10" s="89">
        <f>F10*G10</f>
        <v>75250</v>
      </c>
      <c r="I10" s="90"/>
    </row>
    <row r="11" spans="2:13" x14ac:dyDescent="0.25">
      <c r="B11" s="91" t="s">
        <v>28</v>
      </c>
      <c r="C11" s="92">
        <v>41254</v>
      </c>
      <c r="D11" s="93">
        <v>0</v>
      </c>
      <c r="E11" s="94">
        <f t="shared" ref="E11:E13" si="0">D11*C11</f>
        <v>0</v>
      </c>
      <c r="F11" s="92">
        <v>11876</v>
      </c>
      <c r="G11" s="53">
        <f>'No of Respondents'!G14</f>
        <v>50</v>
      </c>
      <c r="H11" s="95">
        <f t="shared" ref="H11:H14" si="1">F11*G11</f>
        <v>593800</v>
      </c>
      <c r="I11" s="90"/>
    </row>
    <row r="12" spans="2:13" x14ac:dyDescent="0.25">
      <c r="B12" s="91" t="s">
        <v>29</v>
      </c>
      <c r="C12" s="92">
        <v>27000</v>
      </c>
      <c r="D12" s="93">
        <v>0</v>
      </c>
      <c r="E12" s="94">
        <f t="shared" si="0"/>
        <v>0</v>
      </c>
      <c r="F12" s="92">
        <v>4000</v>
      </c>
      <c r="G12" s="53">
        <f>'No of Respondents'!G14</f>
        <v>50</v>
      </c>
      <c r="H12" s="95">
        <f t="shared" si="1"/>
        <v>200000</v>
      </c>
      <c r="I12" s="108"/>
    </row>
    <row r="13" spans="2:13" ht="16.5" x14ac:dyDescent="0.25">
      <c r="B13" s="91" t="s">
        <v>31</v>
      </c>
      <c r="C13" s="92">
        <v>76412</v>
      </c>
      <c r="D13" s="53">
        <v>0</v>
      </c>
      <c r="E13" s="94">
        <f t="shared" si="0"/>
        <v>0</v>
      </c>
      <c r="F13" s="92">
        <v>20797</v>
      </c>
      <c r="G13" s="53">
        <v>1</v>
      </c>
      <c r="H13" s="95">
        <f t="shared" si="1"/>
        <v>20797</v>
      </c>
      <c r="I13" s="90"/>
    </row>
    <row r="14" spans="2:13" x14ac:dyDescent="0.25">
      <c r="B14" s="96" t="s">
        <v>122</v>
      </c>
      <c r="C14" s="97"/>
      <c r="D14" s="98"/>
      <c r="E14" s="99"/>
      <c r="F14" s="100">
        <v>22.71</v>
      </c>
      <c r="G14" s="98">
        <f>'No of Responses'!F12</f>
        <v>100</v>
      </c>
      <c r="H14" s="95">
        <f t="shared" si="1"/>
        <v>2271</v>
      </c>
      <c r="I14" s="90"/>
    </row>
    <row r="15" spans="2:13" ht="15.75" thickBot="1" x14ac:dyDescent="0.3">
      <c r="B15" s="101" t="s">
        <v>4</v>
      </c>
      <c r="C15" s="102"/>
      <c r="D15" s="102"/>
      <c r="E15" s="103">
        <f>ROUND(SUM(E10:E13),-4)</f>
        <v>0</v>
      </c>
      <c r="F15" s="102"/>
      <c r="G15" s="102"/>
      <c r="H15" s="104">
        <f>ROUND(SUM(H10:H14),-3)</f>
        <v>892000</v>
      </c>
      <c r="I15" s="105">
        <f>ROUND(E15+H15,-3)</f>
        <v>892000</v>
      </c>
    </row>
    <row r="16" spans="2:13" x14ac:dyDescent="0.25">
      <c r="B16" s="110" t="s">
        <v>30</v>
      </c>
      <c r="C16" s="90"/>
      <c r="D16" s="90"/>
      <c r="E16" s="90"/>
      <c r="F16" s="90"/>
      <c r="G16" s="90"/>
      <c r="H16" s="108"/>
      <c r="I16" s="90"/>
      <c r="L16" s="106"/>
      <c r="M16" s="106"/>
    </row>
    <row r="17" spans="2:9" ht="30" customHeight="1" x14ac:dyDescent="0.25">
      <c r="B17" s="133" t="s">
        <v>130</v>
      </c>
      <c r="C17" s="133"/>
      <c r="D17" s="133"/>
      <c r="E17" s="133"/>
      <c r="F17" s="133"/>
      <c r="G17" s="133"/>
      <c r="H17" s="133"/>
      <c r="I17" s="90"/>
    </row>
    <row r="18" spans="2:9" ht="59.25" customHeight="1" x14ac:dyDescent="0.25">
      <c r="B18" s="134" t="s">
        <v>131</v>
      </c>
      <c r="C18" s="134"/>
      <c r="D18" s="134"/>
      <c r="E18" s="134"/>
      <c r="F18" s="134"/>
      <c r="G18" s="134"/>
      <c r="H18" s="134"/>
    </row>
  </sheetData>
  <mergeCells count="4">
    <mergeCell ref="B3:H3"/>
    <mergeCell ref="B4:H4"/>
    <mergeCell ref="B17:H17"/>
    <mergeCell ref="B18:H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12"/>
  <sheetViews>
    <sheetView workbookViewId="0">
      <selection activeCell="F11" sqref="F11"/>
    </sheetView>
  </sheetViews>
  <sheetFormatPr defaultRowHeight="15" x14ac:dyDescent="0.25"/>
  <cols>
    <col min="2" max="6" width="20.140625" customWidth="1"/>
  </cols>
  <sheetData>
    <row r="3" spans="2:6" ht="15.75" thickBot="1" x14ac:dyDescent="0.3"/>
    <row r="4" spans="2:6" ht="15.75" x14ac:dyDescent="0.25">
      <c r="B4" s="135"/>
      <c r="C4" s="136"/>
      <c r="D4" s="136"/>
      <c r="E4" s="136"/>
      <c r="F4" s="137"/>
    </row>
    <row r="5" spans="2:6" ht="16.5" thickBot="1" x14ac:dyDescent="0.3">
      <c r="B5" s="138" t="s">
        <v>32</v>
      </c>
      <c r="C5" s="139"/>
      <c r="D5" s="139"/>
      <c r="E5" s="139"/>
      <c r="F5" s="140"/>
    </row>
    <row r="6" spans="2:6" x14ac:dyDescent="0.25">
      <c r="B6" s="29"/>
      <c r="C6" s="30"/>
      <c r="D6" s="30"/>
      <c r="E6" s="30"/>
      <c r="F6" s="30"/>
    </row>
    <row r="7" spans="2:6" x14ac:dyDescent="0.25">
      <c r="B7" s="7" t="s">
        <v>0</v>
      </c>
      <c r="C7" s="30" t="s">
        <v>1</v>
      </c>
      <c r="D7" s="30" t="s">
        <v>2</v>
      </c>
      <c r="E7" s="30" t="s">
        <v>3</v>
      </c>
      <c r="F7" s="30" t="s">
        <v>5</v>
      </c>
    </row>
    <row r="8" spans="2:6" ht="48" x14ac:dyDescent="0.25">
      <c r="B8" s="7"/>
      <c r="C8" s="30"/>
      <c r="D8" s="30"/>
      <c r="E8" s="30" t="s">
        <v>35</v>
      </c>
      <c r="F8" s="30" t="s">
        <v>32</v>
      </c>
    </row>
    <row r="9" spans="2:6" ht="24.75" thickBot="1" x14ac:dyDescent="0.3">
      <c r="B9" s="7" t="s">
        <v>33</v>
      </c>
      <c r="C9" s="30" t="s">
        <v>17</v>
      </c>
      <c r="D9" s="30" t="s">
        <v>34</v>
      </c>
      <c r="E9" s="35"/>
      <c r="F9" s="30" t="s">
        <v>36</v>
      </c>
    </row>
    <row r="10" spans="2:6" x14ac:dyDescent="0.25">
      <c r="B10" s="39" t="s">
        <v>38</v>
      </c>
      <c r="C10" s="27">
        <v>50</v>
      </c>
      <c r="D10" s="71">
        <v>0</v>
      </c>
      <c r="E10" s="27">
        <v>0</v>
      </c>
      <c r="F10" s="28">
        <f>C10*D10</f>
        <v>0</v>
      </c>
    </row>
    <row r="11" spans="2:6" x14ac:dyDescent="0.25">
      <c r="B11" s="14" t="s">
        <v>37</v>
      </c>
      <c r="C11" s="9">
        <v>50</v>
      </c>
      <c r="D11" s="9">
        <v>2</v>
      </c>
      <c r="E11" s="9">
        <v>0</v>
      </c>
      <c r="F11" s="15">
        <f>C11*D11</f>
        <v>100</v>
      </c>
    </row>
    <row r="12" spans="2:6" ht="15.75" thickBot="1" x14ac:dyDescent="0.3">
      <c r="B12" s="16"/>
      <c r="C12" s="36"/>
      <c r="D12" s="36"/>
      <c r="E12" s="37" t="s">
        <v>4</v>
      </c>
      <c r="F12" s="38">
        <f>SUM(F10:F11)</f>
        <v>100</v>
      </c>
    </row>
  </sheetData>
  <mergeCells count="2">
    <mergeCell ref="B4:F4"/>
    <mergeCell ref="B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79"/>
  <sheetViews>
    <sheetView topLeftCell="A60" workbookViewId="0">
      <selection activeCell="F76" sqref="F76"/>
    </sheetView>
  </sheetViews>
  <sheetFormatPr defaultColWidth="9.140625" defaultRowHeight="15" x14ac:dyDescent="0.25"/>
  <cols>
    <col min="1" max="1" width="9.140625" style="49"/>
    <col min="2" max="2" width="40" style="49" bestFit="1" customWidth="1"/>
    <col min="3" max="3" width="9.85546875" style="49" bestFit="1" customWidth="1"/>
    <col min="4" max="5" width="9.140625" style="49"/>
    <col min="6" max="6" width="10.42578125" style="49" customWidth="1"/>
    <col min="7" max="9" width="9.140625" style="49"/>
    <col min="10" max="10" width="12.28515625" style="49" bestFit="1" customWidth="1"/>
    <col min="11" max="11" width="9.140625" style="49"/>
    <col min="12" max="12" width="10.85546875" style="49" bestFit="1" customWidth="1"/>
    <col min="13" max="16384" width="9.140625" style="49"/>
  </cols>
  <sheetData>
    <row r="2" spans="2:10" x14ac:dyDescent="0.25">
      <c r="G2" s="49">
        <v>120.27</v>
      </c>
      <c r="H2" s="49">
        <v>141.06</v>
      </c>
      <c r="I2" s="49">
        <v>58.67</v>
      </c>
    </row>
    <row r="3" spans="2:10" ht="72" x14ac:dyDescent="0.25">
      <c r="B3" s="50" t="s">
        <v>39</v>
      </c>
      <c r="C3" s="50" t="s">
        <v>91</v>
      </c>
      <c r="D3" s="50" t="s">
        <v>92</v>
      </c>
      <c r="E3" s="50" t="s">
        <v>93</v>
      </c>
      <c r="F3" s="50" t="s">
        <v>125</v>
      </c>
      <c r="G3" s="50" t="s">
        <v>96</v>
      </c>
      <c r="H3" s="50" t="s">
        <v>94</v>
      </c>
      <c r="I3" s="50" t="s">
        <v>95</v>
      </c>
      <c r="J3" s="50" t="s">
        <v>126</v>
      </c>
    </row>
    <row r="4" spans="2:10" x14ac:dyDescent="0.25">
      <c r="B4" s="51" t="s">
        <v>40</v>
      </c>
      <c r="C4" s="52" t="s">
        <v>41</v>
      </c>
      <c r="D4" s="51"/>
      <c r="E4" s="51"/>
      <c r="F4" s="51"/>
      <c r="G4" s="51"/>
      <c r="H4" s="51"/>
      <c r="I4" s="51"/>
      <c r="J4" s="51"/>
    </row>
    <row r="5" spans="2:10" x14ac:dyDescent="0.25">
      <c r="B5" s="51" t="s">
        <v>42</v>
      </c>
      <c r="C5" s="52" t="s">
        <v>41</v>
      </c>
      <c r="D5" s="51"/>
      <c r="E5" s="51"/>
      <c r="F5" s="51"/>
      <c r="G5" s="51"/>
      <c r="H5" s="51"/>
      <c r="I5" s="51"/>
      <c r="J5" s="51"/>
    </row>
    <row r="6" spans="2:10" x14ac:dyDescent="0.25">
      <c r="B6" s="51" t="s">
        <v>43</v>
      </c>
      <c r="C6" s="53"/>
      <c r="D6" s="53"/>
      <c r="E6" s="53"/>
      <c r="F6" s="53"/>
      <c r="G6" s="53"/>
      <c r="H6" s="53"/>
      <c r="I6" s="53"/>
      <c r="J6" s="51"/>
    </row>
    <row r="7" spans="2:10" x14ac:dyDescent="0.25">
      <c r="B7" s="51" t="s">
        <v>120</v>
      </c>
      <c r="C7" s="52">
        <v>4</v>
      </c>
      <c r="D7" s="52">
        <v>1</v>
      </c>
      <c r="E7" s="52">
        <f>C7*D7</f>
        <v>4</v>
      </c>
      <c r="F7" s="52">
        <f>'No of Respondents'!G14</f>
        <v>50</v>
      </c>
      <c r="G7" s="52">
        <f>F7*E7</f>
        <v>200</v>
      </c>
      <c r="H7" s="52">
        <f>G7*0.05</f>
        <v>10</v>
      </c>
      <c r="I7" s="52">
        <f>G7*0.1</f>
        <v>20</v>
      </c>
      <c r="J7" s="54">
        <f>G7*G$2+H7*H$2+I7*I$2</f>
        <v>26638</v>
      </c>
    </row>
    <row r="8" spans="2:10" x14ac:dyDescent="0.25">
      <c r="B8" s="51" t="s">
        <v>44</v>
      </c>
      <c r="C8" s="52" t="s">
        <v>80</v>
      </c>
      <c r="D8" s="53"/>
      <c r="E8" s="53"/>
      <c r="F8" s="53"/>
      <c r="G8" s="53"/>
      <c r="H8" s="53"/>
      <c r="I8" s="53"/>
      <c r="J8" s="54"/>
    </row>
    <row r="9" spans="2:10" x14ac:dyDescent="0.25">
      <c r="B9" s="51" t="s">
        <v>45</v>
      </c>
      <c r="C9" s="52" t="s">
        <v>80</v>
      </c>
      <c r="D9" s="53"/>
      <c r="E9" s="53"/>
      <c r="F9" s="53"/>
      <c r="G9" s="53"/>
      <c r="H9" s="53"/>
      <c r="I9" s="53"/>
      <c r="J9" s="54"/>
    </row>
    <row r="10" spans="2:10" x14ac:dyDescent="0.25">
      <c r="B10" s="51" t="s">
        <v>133</v>
      </c>
      <c r="C10" s="52" t="s">
        <v>80</v>
      </c>
      <c r="D10" s="52"/>
      <c r="E10" s="52"/>
      <c r="F10" s="52"/>
      <c r="G10" s="52"/>
      <c r="H10" s="52"/>
      <c r="I10" s="52"/>
      <c r="J10" s="54"/>
    </row>
    <row r="11" spans="2:10" x14ac:dyDescent="0.25">
      <c r="B11" s="51" t="s">
        <v>46</v>
      </c>
      <c r="C11" s="53"/>
      <c r="D11" s="53"/>
      <c r="E11" s="53"/>
      <c r="F11" s="53"/>
      <c r="G11" s="53"/>
      <c r="H11" s="53"/>
      <c r="I11" s="53"/>
      <c r="J11" s="54"/>
    </row>
    <row r="12" spans="2:10" x14ac:dyDescent="0.25">
      <c r="B12" s="55" t="s">
        <v>135</v>
      </c>
      <c r="C12" s="52">
        <v>1</v>
      </c>
      <c r="D12" s="52">
        <v>1</v>
      </c>
      <c r="E12" s="52">
        <f>C12*D12</f>
        <v>1</v>
      </c>
      <c r="F12" s="52">
        <v>0</v>
      </c>
      <c r="G12" s="52">
        <f t="shared" ref="G12:G15" si="0">F12*E12</f>
        <v>0</v>
      </c>
      <c r="H12" s="52">
        <f t="shared" ref="H12:H15" si="1">G12*0.05</f>
        <v>0</v>
      </c>
      <c r="I12" s="52">
        <f t="shared" ref="I12:I15" si="2">G12*0.1</f>
        <v>0</v>
      </c>
      <c r="J12" s="54">
        <f t="shared" ref="J12:J15" si="3">G12*G$2+H12*H$2+I12*I$2</f>
        <v>0</v>
      </c>
    </row>
    <row r="13" spans="2:10" x14ac:dyDescent="0.25">
      <c r="B13" s="55" t="s">
        <v>136</v>
      </c>
      <c r="C13" s="52">
        <v>1</v>
      </c>
      <c r="D13" s="52">
        <v>1</v>
      </c>
      <c r="E13" s="52">
        <f>C13*D13</f>
        <v>1</v>
      </c>
      <c r="F13" s="52">
        <v>0</v>
      </c>
      <c r="G13" s="52">
        <f t="shared" si="0"/>
        <v>0</v>
      </c>
      <c r="H13" s="52">
        <f t="shared" si="1"/>
        <v>0</v>
      </c>
      <c r="I13" s="52">
        <f t="shared" si="2"/>
        <v>0</v>
      </c>
      <c r="J13" s="54">
        <f t="shared" si="3"/>
        <v>0</v>
      </c>
    </row>
    <row r="14" spans="2:10" x14ac:dyDescent="0.25">
      <c r="B14" s="55" t="s">
        <v>137</v>
      </c>
      <c r="C14" s="52">
        <v>2</v>
      </c>
      <c r="D14" s="52">
        <v>1</v>
      </c>
      <c r="E14" s="52">
        <f>C14*D14</f>
        <v>2</v>
      </c>
      <c r="F14" s="52">
        <v>0</v>
      </c>
      <c r="G14" s="52">
        <f t="shared" si="0"/>
        <v>0</v>
      </c>
      <c r="H14" s="52">
        <f t="shared" si="1"/>
        <v>0</v>
      </c>
      <c r="I14" s="52">
        <f t="shared" si="2"/>
        <v>0</v>
      </c>
      <c r="J14" s="54">
        <f t="shared" si="3"/>
        <v>0</v>
      </c>
    </row>
    <row r="15" spans="2:10" x14ac:dyDescent="0.25">
      <c r="B15" s="55" t="s">
        <v>138</v>
      </c>
      <c r="C15" s="52">
        <v>8</v>
      </c>
      <c r="D15" s="52">
        <v>1</v>
      </c>
      <c r="E15" s="52">
        <f>C15*D15</f>
        <v>8</v>
      </c>
      <c r="F15" s="52">
        <v>0</v>
      </c>
      <c r="G15" s="52">
        <f t="shared" si="0"/>
        <v>0</v>
      </c>
      <c r="H15" s="52">
        <f t="shared" si="1"/>
        <v>0</v>
      </c>
      <c r="I15" s="52">
        <f t="shared" si="2"/>
        <v>0</v>
      </c>
      <c r="J15" s="54">
        <f t="shared" si="3"/>
        <v>0</v>
      </c>
    </row>
    <row r="16" spans="2:10" x14ac:dyDescent="0.25">
      <c r="B16" s="55" t="s">
        <v>47</v>
      </c>
      <c r="C16" s="112" t="s">
        <v>41</v>
      </c>
      <c r="D16" s="52"/>
      <c r="E16" s="52"/>
      <c r="F16" s="52"/>
      <c r="G16" s="52"/>
      <c r="H16" s="56"/>
      <c r="I16" s="56"/>
      <c r="J16" s="54"/>
    </row>
    <row r="17" spans="2:11" x14ac:dyDescent="0.25">
      <c r="B17" s="55" t="s">
        <v>139</v>
      </c>
      <c r="C17" s="52">
        <v>8</v>
      </c>
      <c r="D17" s="52">
        <v>2</v>
      </c>
      <c r="E17" s="52">
        <f>C17*D17</f>
        <v>16</v>
      </c>
      <c r="F17" s="52">
        <f>'No of Respondents'!G14</f>
        <v>50</v>
      </c>
      <c r="G17" s="52">
        <f>F17*E17</f>
        <v>800</v>
      </c>
      <c r="H17" s="52">
        <f>G17*0.05</f>
        <v>40</v>
      </c>
      <c r="I17" s="52">
        <f>G17*0.1</f>
        <v>80</v>
      </c>
      <c r="J17" s="54">
        <f>G17*G$2+H17*H$2+I17*I$2</f>
        <v>106552</v>
      </c>
    </row>
    <row r="18" spans="2:11" x14ac:dyDescent="0.25">
      <c r="B18" s="57" t="s">
        <v>48</v>
      </c>
      <c r="C18" s="58"/>
      <c r="D18" s="58"/>
      <c r="E18" s="58"/>
      <c r="F18" s="58"/>
      <c r="G18" s="141">
        <f>SUM(G4:I17)</f>
        <v>1150</v>
      </c>
      <c r="H18" s="142"/>
      <c r="I18" s="143"/>
      <c r="J18" s="61">
        <f>SUM(J4:J17)</f>
        <v>133190</v>
      </c>
    </row>
    <row r="19" spans="2:11" x14ac:dyDescent="0.25">
      <c r="B19" s="51" t="s">
        <v>49</v>
      </c>
      <c r="C19" s="51"/>
      <c r="D19" s="51"/>
      <c r="E19" s="51"/>
      <c r="F19" s="51"/>
      <c r="G19" s="51"/>
      <c r="H19" s="51"/>
      <c r="I19" s="51"/>
      <c r="J19" s="54"/>
    </row>
    <row r="20" spans="2:11" x14ac:dyDescent="0.25">
      <c r="B20" s="51" t="s">
        <v>121</v>
      </c>
      <c r="C20" s="52" t="s">
        <v>82</v>
      </c>
      <c r="D20" s="52"/>
      <c r="E20" s="52"/>
      <c r="F20" s="52"/>
      <c r="G20" s="52"/>
      <c r="H20" s="52"/>
      <c r="I20" s="52"/>
      <c r="J20" s="54"/>
    </row>
    <row r="21" spans="2:11" x14ac:dyDescent="0.25">
      <c r="B21" s="51" t="s">
        <v>50</v>
      </c>
      <c r="C21" s="52">
        <v>40</v>
      </c>
      <c r="D21" s="52">
        <v>1</v>
      </c>
      <c r="E21" s="52">
        <f>C21*D21</f>
        <v>40</v>
      </c>
      <c r="F21" s="52">
        <v>0</v>
      </c>
      <c r="G21" s="52">
        <f>F21*E21</f>
        <v>0</v>
      </c>
      <c r="H21" s="52">
        <f>G21*0.05</f>
        <v>0</v>
      </c>
      <c r="I21" s="52">
        <f>G21*0.1</f>
        <v>0</v>
      </c>
      <c r="J21" s="54">
        <f>G21*G$2+H21*H$2+I21*I$2</f>
        <v>0</v>
      </c>
    </row>
    <row r="22" spans="2:11" x14ac:dyDescent="0.25">
      <c r="B22" s="51" t="s">
        <v>51</v>
      </c>
      <c r="C22" s="53"/>
      <c r="D22" s="53"/>
      <c r="E22" s="53"/>
      <c r="F22" s="53"/>
      <c r="G22" s="53"/>
      <c r="H22" s="53"/>
      <c r="I22" s="53"/>
      <c r="J22" s="54"/>
    </row>
    <row r="23" spans="2:11" x14ac:dyDescent="0.25">
      <c r="B23" s="51" t="s">
        <v>83</v>
      </c>
      <c r="C23" s="53"/>
      <c r="D23" s="53"/>
      <c r="E23" s="53"/>
      <c r="F23" s="53"/>
      <c r="G23" s="53"/>
      <c r="H23" s="53"/>
      <c r="I23" s="53"/>
      <c r="J23" s="54"/>
    </row>
    <row r="24" spans="2:11" x14ac:dyDescent="0.25">
      <c r="B24" s="51" t="s">
        <v>141</v>
      </c>
      <c r="C24" s="52">
        <v>2</v>
      </c>
      <c r="D24" s="52">
        <v>260</v>
      </c>
      <c r="E24" s="52">
        <f>C24*D24</f>
        <v>520</v>
      </c>
      <c r="F24" s="52">
        <f>ROUND('No of Respondents'!G14*0.5,0)</f>
        <v>25</v>
      </c>
      <c r="G24" s="59">
        <f t="shared" ref="G24:G25" si="4">F24*E24</f>
        <v>13000</v>
      </c>
      <c r="H24" s="52">
        <f t="shared" ref="H24:H25" si="5">G24*0.05</f>
        <v>650</v>
      </c>
      <c r="I24" s="59">
        <f t="shared" ref="I24:I25" si="6">G24*0.1</f>
        <v>1300</v>
      </c>
      <c r="J24" s="54">
        <f t="shared" ref="J24:J25" si="7">G24*G$2+H24*H$2+I24*I$2</f>
        <v>1731470</v>
      </c>
    </row>
    <row r="25" spans="2:11" x14ac:dyDescent="0.25">
      <c r="B25" s="51" t="s">
        <v>143</v>
      </c>
      <c r="C25" s="52">
        <v>2</v>
      </c>
      <c r="D25" s="52">
        <v>12</v>
      </c>
      <c r="E25" s="52">
        <f>C25*D25</f>
        <v>24</v>
      </c>
      <c r="F25" s="52">
        <f>ROUND('No of Respondents'!G14*0.5,0)</f>
        <v>25</v>
      </c>
      <c r="G25" s="52">
        <f t="shared" si="4"/>
        <v>600</v>
      </c>
      <c r="H25" s="52">
        <f t="shared" si="5"/>
        <v>30</v>
      </c>
      <c r="I25" s="52">
        <f t="shared" si="6"/>
        <v>60</v>
      </c>
      <c r="J25" s="54">
        <f t="shared" si="7"/>
        <v>79914</v>
      </c>
    </row>
    <row r="26" spans="2:11" x14ac:dyDescent="0.25">
      <c r="B26" s="51" t="s">
        <v>52</v>
      </c>
      <c r="C26" s="53"/>
      <c r="D26" s="53"/>
      <c r="E26" s="53"/>
      <c r="F26" s="53"/>
      <c r="G26" s="53"/>
      <c r="H26" s="53"/>
      <c r="I26" s="53"/>
      <c r="J26" s="54"/>
    </row>
    <row r="27" spans="2:11" x14ac:dyDescent="0.25">
      <c r="B27" s="51" t="s">
        <v>141</v>
      </c>
      <c r="C27" s="52">
        <v>1</v>
      </c>
      <c r="D27" s="52">
        <v>260</v>
      </c>
      <c r="E27" s="52">
        <f>C27*D27</f>
        <v>260</v>
      </c>
      <c r="F27" s="52">
        <f>ROUND('No of Respondents'!G14*0.5,0)</f>
        <v>25</v>
      </c>
      <c r="G27" s="59">
        <f t="shared" ref="G27:G32" si="8">F27*E27</f>
        <v>6500</v>
      </c>
      <c r="H27" s="52">
        <f t="shared" ref="H27:H32" si="9">G27*0.05</f>
        <v>325</v>
      </c>
      <c r="I27" s="52">
        <f t="shared" ref="I27:I32" si="10">G27*0.1</f>
        <v>650</v>
      </c>
      <c r="J27" s="54">
        <f t="shared" ref="J27:J32" si="11">G27*G$2+H27*H$2+I27*I$2</f>
        <v>865735</v>
      </c>
    </row>
    <row r="28" spans="2:11" x14ac:dyDescent="0.25">
      <c r="B28" s="51" t="s">
        <v>143</v>
      </c>
      <c r="C28" s="52">
        <v>1</v>
      </c>
      <c r="D28" s="52">
        <v>12</v>
      </c>
      <c r="E28" s="52">
        <f>C28*D28</f>
        <v>12</v>
      </c>
      <c r="F28" s="52">
        <f>ROUND('No of Respondents'!G14*0.5,0)</f>
        <v>25</v>
      </c>
      <c r="G28" s="52">
        <f t="shared" si="8"/>
        <v>300</v>
      </c>
      <c r="H28" s="52">
        <f t="shared" si="9"/>
        <v>15</v>
      </c>
      <c r="I28" s="52">
        <f t="shared" si="10"/>
        <v>30</v>
      </c>
      <c r="J28" s="54">
        <f t="shared" si="11"/>
        <v>39957</v>
      </c>
    </row>
    <row r="29" spans="2:11" x14ac:dyDescent="0.25">
      <c r="B29" s="51" t="s">
        <v>84</v>
      </c>
      <c r="C29" s="52"/>
      <c r="D29" s="52"/>
      <c r="E29" s="52"/>
      <c r="F29" s="52"/>
      <c r="G29" s="59"/>
      <c r="H29" s="56"/>
      <c r="I29" s="56"/>
      <c r="J29" s="107"/>
    </row>
    <row r="30" spans="2:11" x14ac:dyDescent="0.25">
      <c r="B30" s="51" t="s">
        <v>53</v>
      </c>
      <c r="C30" s="52">
        <v>0.25</v>
      </c>
      <c r="D30" s="52">
        <v>10</v>
      </c>
      <c r="E30" s="52">
        <f>C30*D30</f>
        <v>2.5</v>
      </c>
      <c r="F30" s="52">
        <f>'No of Respondents'!G14</f>
        <v>50</v>
      </c>
      <c r="G30" s="52">
        <f t="shared" si="8"/>
        <v>125</v>
      </c>
      <c r="H30" s="52">
        <f t="shared" si="9"/>
        <v>6.25</v>
      </c>
      <c r="I30" s="52">
        <f t="shared" si="10"/>
        <v>12.5</v>
      </c>
      <c r="J30" s="54">
        <f t="shared" si="11"/>
        <v>16648.75</v>
      </c>
      <c r="K30" s="109" t="s">
        <v>148</v>
      </c>
    </row>
    <row r="31" spans="2:11" x14ac:dyDescent="0.25">
      <c r="B31" s="51" t="s">
        <v>54</v>
      </c>
      <c r="C31" s="52">
        <v>0.05</v>
      </c>
      <c r="D31" s="52">
        <v>1000</v>
      </c>
      <c r="E31" s="52">
        <f>C31*D31</f>
        <v>50</v>
      </c>
      <c r="F31" s="52">
        <f>'No of Respondents'!G14</f>
        <v>50</v>
      </c>
      <c r="G31" s="52">
        <f t="shared" si="8"/>
        <v>2500</v>
      </c>
      <c r="H31" s="52">
        <f t="shared" si="9"/>
        <v>125</v>
      </c>
      <c r="I31" s="52">
        <f t="shared" si="10"/>
        <v>250</v>
      </c>
      <c r="J31" s="54">
        <f t="shared" si="11"/>
        <v>332975</v>
      </c>
      <c r="K31" s="109" t="s">
        <v>148</v>
      </c>
    </row>
    <row r="32" spans="2:11" x14ac:dyDescent="0.25">
      <c r="B32" s="51" t="s">
        <v>55</v>
      </c>
      <c r="C32" s="52">
        <v>0.5</v>
      </c>
      <c r="D32" s="52">
        <v>5</v>
      </c>
      <c r="E32" s="52">
        <f>C32*D32</f>
        <v>2.5</v>
      </c>
      <c r="F32" s="52">
        <f>'No of Respondents'!G14</f>
        <v>50</v>
      </c>
      <c r="G32" s="52">
        <f t="shared" si="8"/>
        <v>125</v>
      </c>
      <c r="H32" s="52">
        <f t="shared" si="9"/>
        <v>6.25</v>
      </c>
      <c r="I32" s="52">
        <f t="shared" si="10"/>
        <v>12.5</v>
      </c>
      <c r="J32" s="54">
        <f t="shared" si="11"/>
        <v>16648.75</v>
      </c>
      <c r="K32" s="109" t="s">
        <v>148</v>
      </c>
    </row>
    <row r="33" spans="2:11" x14ac:dyDescent="0.25">
      <c r="B33" s="51" t="s">
        <v>56</v>
      </c>
      <c r="C33" s="53"/>
      <c r="D33" s="53"/>
      <c r="E33" s="53"/>
      <c r="F33" s="53"/>
      <c r="G33" s="53"/>
      <c r="H33" s="53"/>
      <c r="I33" s="53"/>
      <c r="J33" s="54"/>
      <c r="K33" s="109" t="s">
        <v>149</v>
      </c>
    </row>
    <row r="34" spans="2:11" x14ac:dyDescent="0.25">
      <c r="B34" s="51" t="s">
        <v>57</v>
      </c>
      <c r="C34" s="52">
        <v>1</v>
      </c>
      <c r="D34" s="52">
        <v>5</v>
      </c>
      <c r="E34" s="52">
        <f>C34*D34</f>
        <v>5</v>
      </c>
      <c r="F34" s="52">
        <f>'No of Respondents'!G14</f>
        <v>50</v>
      </c>
      <c r="G34" s="52">
        <f t="shared" ref="G34:G35" si="12">F34*E34</f>
        <v>250</v>
      </c>
      <c r="H34" s="52">
        <f t="shared" ref="H34:H35" si="13">G34*0.05</f>
        <v>12.5</v>
      </c>
      <c r="I34" s="52">
        <f t="shared" ref="I34:I35" si="14">G34*0.1</f>
        <v>25</v>
      </c>
      <c r="J34" s="54">
        <f t="shared" ref="J34:J35" si="15">G34*G$2+H34*H$2+I34*I$2</f>
        <v>33297.5</v>
      </c>
    </row>
    <row r="35" spans="2:11" x14ac:dyDescent="0.25">
      <c r="B35" s="51" t="s">
        <v>58</v>
      </c>
      <c r="C35" s="52">
        <v>1</v>
      </c>
      <c r="D35" s="52">
        <v>5</v>
      </c>
      <c r="E35" s="52">
        <f>C35*D35</f>
        <v>5</v>
      </c>
      <c r="F35" s="52">
        <f>'No of Respondents'!G14</f>
        <v>50</v>
      </c>
      <c r="G35" s="52">
        <f t="shared" si="12"/>
        <v>250</v>
      </c>
      <c r="H35" s="52">
        <f t="shared" si="13"/>
        <v>12.5</v>
      </c>
      <c r="I35" s="52">
        <f t="shared" si="14"/>
        <v>25</v>
      </c>
      <c r="J35" s="54">
        <f t="shared" si="15"/>
        <v>33297.5</v>
      </c>
    </row>
    <row r="36" spans="2:11" x14ac:dyDescent="0.25">
      <c r="B36" s="51" t="s">
        <v>59</v>
      </c>
      <c r="C36" s="53"/>
      <c r="D36" s="53"/>
      <c r="E36" s="53"/>
      <c r="F36" s="53"/>
      <c r="G36" s="53"/>
      <c r="H36" s="53"/>
      <c r="I36" s="53"/>
      <c r="J36" s="54"/>
    </row>
    <row r="37" spans="2:11" x14ac:dyDescent="0.25">
      <c r="B37" s="51" t="s">
        <v>60</v>
      </c>
      <c r="C37" s="52">
        <v>40</v>
      </c>
      <c r="D37" s="52">
        <v>1</v>
      </c>
      <c r="E37" s="52">
        <f>C37*D37</f>
        <v>40</v>
      </c>
      <c r="F37" s="52">
        <v>0</v>
      </c>
      <c r="G37" s="52">
        <f t="shared" ref="G37:G38" si="16">F37*E37</f>
        <v>0</v>
      </c>
      <c r="H37" s="52">
        <f t="shared" ref="H37:H38" si="17">G37*0.05</f>
        <v>0</v>
      </c>
      <c r="I37" s="52">
        <f t="shared" ref="I37:I38" si="18">G37*0.1</f>
        <v>0</v>
      </c>
      <c r="J37" s="54">
        <f t="shared" ref="J37:J38" si="19">G37*G$2+H37*H$2+I37*I$2</f>
        <v>0</v>
      </c>
    </row>
    <row r="38" spans="2:11" x14ac:dyDescent="0.25">
      <c r="B38" s="51" t="s">
        <v>61</v>
      </c>
      <c r="C38" s="52">
        <v>8</v>
      </c>
      <c r="D38" s="52">
        <v>5</v>
      </c>
      <c r="E38" s="52">
        <f>C38*D38</f>
        <v>40</v>
      </c>
      <c r="F38" s="52">
        <f>'No of Respondents'!G14</f>
        <v>50</v>
      </c>
      <c r="G38" s="59">
        <f t="shared" si="16"/>
        <v>2000</v>
      </c>
      <c r="H38" s="52">
        <f t="shared" si="17"/>
        <v>100</v>
      </c>
      <c r="I38" s="52">
        <f t="shared" si="18"/>
        <v>200</v>
      </c>
      <c r="J38" s="54">
        <f t="shared" si="19"/>
        <v>266380</v>
      </c>
    </row>
    <row r="39" spans="2:11" x14ac:dyDescent="0.25">
      <c r="B39" s="51" t="s">
        <v>62</v>
      </c>
      <c r="C39" s="53"/>
      <c r="D39" s="53"/>
      <c r="E39" s="53"/>
      <c r="F39" s="53"/>
      <c r="G39" s="53"/>
      <c r="H39" s="53"/>
      <c r="I39" s="53"/>
      <c r="J39" s="54"/>
    </row>
    <row r="40" spans="2:11" x14ac:dyDescent="0.25">
      <c r="B40" s="51" t="s">
        <v>63</v>
      </c>
      <c r="C40" s="52">
        <v>40</v>
      </c>
      <c r="D40" s="52">
        <v>1</v>
      </c>
      <c r="E40" s="52">
        <f>C40*D40</f>
        <v>40</v>
      </c>
      <c r="F40" s="52">
        <v>0</v>
      </c>
      <c r="G40" s="52">
        <f t="shared" ref="G40:G41" si="20">F40*E40</f>
        <v>0</v>
      </c>
      <c r="H40" s="52">
        <f t="shared" ref="H40:H41" si="21">G40*0.05</f>
        <v>0</v>
      </c>
      <c r="I40" s="52">
        <f t="shared" ref="I40:I41" si="22">G40*0.1</f>
        <v>0</v>
      </c>
      <c r="J40" s="54">
        <f t="shared" ref="J40:J41" si="23">G40*G$2+H40*H$2+I40*I$2</f>
        <v>0</v>
      </c>
    </row>
    <row r="41" spans="2:11" x14ac:dyDescent="0.25">
      <c r="B41" s="51" t="s">
        <v>87</v>
      </c>
      <c r="C41" s="52">
        <v>80</v>
      </c>
      <c r="D41" s="52">
        <v>1</v>
      </c>
      <c r="E41" s="52">
        <f>C41*D41</f>
        <v>80</v>
      </c>
      <c r="F41" s="52">
        <f>'No of Respondents'!G14</f>
        <v>50</v>
      </c>
      <c r="G41" s="59">
        <f t="shared" si="20"/>
        <v>4000</v>
      </c>
      <c r="H41" s="52">
        <f t="shared" si="21"/>
        <v>200</v>
      </c>
      <c r="I41" s="52">
        <f t="shared" si="22"/>
        <v>400</v>
      </c>
      <c r="J41" s="54">
        <f t="shared" si="23"/>
        <v>532760</v>
      </c>
    </row>
    <row r="42" spans="2:11" x14ac:dyDescent="0.25">
      <c r="B42" s="51" t="s">
        <v>85</v>
      </c>
      <c r="C42" s="52"/>
      <c r="D42" s="52"/>
      <c r="E42" s="52"/>
      <c r="F42" s="52"/>
      <c r="G42" s="59"/>
      <c r="H42" s="56"/>
      <c r="I42" s="56"/>
      <c r="J42" s="107"/>
    </row>
    <row r="43" spans="2:11" x14ac:dyDescent="0.25">
      <c r="B43" s="51" t="s">
        <v>86</v>
      </c>
      <c r="C43" s="52">
        <v>8</v>
      </c>
      <c r="D43" s="52">
        <v>1</v>
      </c>
      <c r="E43" s="52">
        <f>C43*D43</f>
        <v>8</v>
      </c>
      <c r="F43" s="52">
        <v>0</v>
      </c>
      <c r="G43" s="52">
        <f t="shared" ref="G43:G44" si="24">F43*E43</f>
        <v>0</v>
      </c>
      <c r="H43" s="52">
        <f t="shared" ref="H43:H44" si="25">G43*0.05</f>
        <v>0</v>
      </c>
      <c r="I43" s="52">
        <f t="shared" ref="I43:I44" si="26">G43*0.1</f>
        <v>0</v>
      </c>
      <c r="J43" s="54">
        <f t="shared" ref="J43:J44" si="27">G43*G$2+H43*H$2+I43*I$2</f>
        <v>0</v>
      </c>
    </row>
    <row r="44" spans="2:11" x14ac:dyDescent="0.25">
      <c r="B44" s="51" t="s">
        <v>87</v>
      </c>
      <c r="C44" s="52">
        <v>16</v>
      </c>
      <c r="D44" s="52">
        <v>1</v>
      </c>
      <c r="E44" s="52">
        <f>C44*D44</f>
        <v>16</v>
      </c>
      <c r="F44" s="52">
        <f>'No of Respondents'!G14</f>
        <v>50</v>
      </c>
      <c r="G44" s="52">
        <f t="shared" si="24"/>
        <v>800</v>
      </c>
      <c r="H44" s="52">
        <f t="shared" si="25"/>
        <v>40</v>
      </c>
      <c r="I44" s="52">
        <f t="shared" si="26"/>
        <v>80</v>
      </c>
      <c r="J44" s="54">
        <f t="shared" si="27"/>
        <v>106552</v>
      </c>
    </row>
    <row r="45" spans="2:11" x14ac:dyDescent="0.25">
      <c r="B45" s="51" t="s">
        <v>64</v>
      </c>
      <c r="C45" s="53"/>
      <c r="D45" s="53"/>
      <c r="E45" s="53"/>
      <c r="F45" s="53"/>
      <c r="G45" s="53"/>
      <c r="H45" s="53"/>
      <c r="I45" s="53"/>
      <c r="J45" s="54"/>
    </row>
    <row r="46" spans="2:11" x14ac:dyDescent="0.25">
      <c r="B46" s="51" t="s">
        <v>65</v>
      </c>
      <c r="C46" s="52">
        <v>16</v>
      </c>
      <c r="D46" s="52">
        <v>1</v>
      </c>
      <c r="E46" s="52">
        <f t="shared" ref="E46:E63" si="28">C46*D46</f>
        <v>16</v>
      </c>
      <c r="F46" s="52">
        <v>0</v>
      </c>
      <c r="G46" s="52">
        <f t="shared" ref="G46:G48" si="29">F46*E46</f>
        <v>0</v>
      </c>
      <c r="H46" s="52">
        <f t="shared" ref="H46:H48" si="30">G46*0.05</f>
        <v>0</v>
      </c>
      <c r="I46" s="52">
        <f t="shared" ref="I46:I48" si="31">G46*0.1</f>
        <v>0</v>
      </c>
      <c r="J46" s="54">
        <f t="shared" ref="J46:J48" si="32">G46*G$2+H46*H$2+I46*I$2</f>
        <v>0</v>
      </c>
    </row>
    <row r="47" spans="2:11" x14ac:dyDescent="0.25">
      <c r="B47" s="51" t="s">
        <v>66</v>
      </c>
      <c r="C47" s="52">
        <v>40</v>
      </c>
      <c r="D47" s="52">
        <v>1</v>
      </c>
      <c r="E47" s="52">
        <f t="shared" si="28"/>
        <v>40</v>
      </c>
      <c r="F47" s="52">
        <v>0</v>
      </c>
      <c r="G47" s="52">
        <f t="shared" si="29"/>
        <v>0</v>
      </c>
      <c r="H47" s="52">
        <f t="shared" si="30"/>
        <v>0</v>
      </c>
      <c r="I47" s="52">
        <f t="shared" si="31"/>
        <v>0</v>
      </c>
      <c r="J47" s="54">
        <f t="shared" si="32"/>
        <v>0</v>
      </c>
    </row>
    <row r="48" spans="2:11" x14ac:dyDescent="0.25">
      <c r="B48" s="51" t="s">
        <v>88</v>
      </c>
      <c r="C48" s="52">
        <v>8</v>
      </c>
      <c r="D48" s="52">
        <v>1</v>
      </c>
      <c r="E48" s="52">
        <f t="shared" si="28"/>
        <v>8</v>
      </c>
      <c r="F48" s="52">
        <v>0</v>
      </c>
      <c r="G48" s="52">
        <f t="shared" si="29"/>
        <v>0</v>
      </c>
      <c r="H48" s="52">
        <f t="shared" si="30"/>
        <v>0</v>
      </c>
      <c r="I48" s="52">
        <f t="shared" si="31"/>
        <v>0</v>
      </c>
      <c r="J48" s="54">
        <f t="shared" si="32"/>
        <v>0</v>
      </c>
    </row>
    <row r="49" spans="2:10" x14ac:dyDescent="0.25">
      <c r="B49" s="51" t="s">
        <v>67</v>
      </c>
      <c r="C49" s="53"/>
      <c r="D49" s="53"/>
      <c r="E49" s="53"/>
      <c r="F49" s="53"/>
      <c r="G49" s="53"/>
      <c r="H49" s="53"/>
      <c r="I49" s="53"/>
      <c r="J49" s="54"/>
    </row>
    <row r="50" spans="2:10" x14ac:dyDescent="0.25">
      <c r="B50" s="51" t="s">
        <v>68</v>
      </c>
      <c r="C50" s="52">
        <v>40</v>
      </c>
      <c r="D50" s="52">
        <v>1</v>
      </c>
      <c r="E50" s="52">
        <f t="shared" si="28"/>
        <v>40</v>
      </c>
      <c r="F50" s="52">
        <v>0</v>
      </c>
      <c r="G50" s="52">
        <f t="shared" ref="G50:G58" si="33">F50*E50</f>
        <v>0</v>
      </c>
      <c r="H50" s="52">
        <f t="shared" ref="H50:H58" si="34">G50*0.05</f>
        <v>0</v>
      </c>
      <c r="I50" s="52">
        <f t="shared" ref="I50:I58" si="35">G50*0.1</f>
        <v>0</v>
      </c>
      <c r="J50" s="54">
        <f t="shared" ref="J50:J58" si="36">G50*G$2+H50*H$2+I50*I$2</f>
        <v>0</v>
      </c>
    </row>
    <row r="51" spans="2:10" x14ac:dyDescent="0.25">
      <c r="B51" s="51" t="s">
        <v>69</v>
      </c>
      <c r="C51" s="52">
        <v>40</v>
      </c>
      <c r="D51" s="52">
        <v>1</v>
      </c>
      <c r="E51" s="52">
        <f t="shared" si="28"/>
        <v>40</v>
      </c>
      <c r="F51" s="52">
        <v>0</v>
      </c>
      <c r="G51" s="52">
        <f t="shared" si="33"/>
        <v>0</v>
      </c>
      <c r="H51" s="52">
        <f t="shared" si="34"/>
        <v>0</v>
      </c>
      <c r="I51" s="52">
        <f t="shared" si="35"/>
        <v>0</v>
      </c>
      <c r="J51" s="54">
        <f t="shared" si="36"/>
        <v>0</v>
      </c>
    </row>
    <row r="52" spans="2:10" x14ac:dyDescent="0.25">
      <c r="B52" s="51" t="s">
        <v>70</v>
      </c>
      <c r="C52" s="52">
        <v>1</v>
      </c>
      <c r="D52" s="52">
        <v>1</v>
      </c>
      <c r="E52" s="52">
        <f t="shared" si="28"/>
        <v>1</v>
      </c>
      <c r="F52" s="52">
        <v>0</v>
      </c>
      <c r="G52" s="52">
        <f t="shared" si="33"/>
        <v>0</v>
      </c>
      <c r="H52" s="52">
        <f t="shared" si="34"/>
        <v>0</v>
      </c>
      <c r="I52" s="52">
        <f t="shared" si="35"/>
        <v>0</v>
      </c>
      <c r="J52" s="54">
        <f t="shared" si="36"/>
        <v>0</v>
      </c>
    </row>
    <row r="53" spans="2:10" x14ac:dyDescent="0.25">
      <c r="B53" s="51" t="s">
        <v>71</v>
      </c>
      <c r="C53" s="52">
        <v>1</v>
      </c>
      <c r="D53" s="52">
        <v>1</v>
      </c>
      <c r="E53" s="52">
        <f t="shared" si="28"/>
        <v>1</v>
      </c>
      <c r="F53" s="52">
        <f>'No of Respondents'!G14</f>
        <v>50</v>
      </c>
      <c r="G53" s="59">
        <f t="shared" si="33"/>
        <v>50</v>
      </c>
      <c r="H53" s="52">
        <f t="shared" si="34"/>
        <v>2.5</v>
      </c>
      <c r="I53" s="52">
        <f t="shared" si="35"/>
        <v>5</v>
      </c>
      <c r="J53" s="54">
        <f t="shared" si="36"/>
        <v>6659.5</v>
      </c>
    </row>
    <row r="54" spans="2:10" x14ac:dyDescent="0.25">
      <c r="B54" s="51" t="s">
        <v>72</v>
      </c>
      <c r="C54" s="52">
        <v>1</v>
      </c>
      <c r="D54" s="52">
        <v>1</v>
      </c>
      <c r="E54" s="52">
        <f t="shared" si="28"/>
        <v>1</v>
      </c>
      <c r="F54" s="52">
        <f>'No of Respondents'!G14</f>
        <v>50</v>
      </c>
      <c r="G54" s="59">
        <f t="shared" si="33"/>
        <v>50</v>
      </c>
      <c r="H54" s="52">
        <f t="shared" si="34"/>
        <v>2.5</v>
      </c>
      <c r="I54" s="52">
        <f t="shared" si="35"/>
        <v>5</v>
      </c>
      <c r="J54" s="54">
        <f t="shared" si="36"/>
        <v>6659.5</v>
      </c>
    </row>
    <row r="55" spans="2:10" x14ac:dyDescent="0.25">
      <c r="B55" s="51" t="s">
        <v>73</v>
      </c>
      <c r="C55" s="52">
        <v>1</v>
      </c>
      <c r="D55" s="52">
        <v>52</v>
      </c>
      <c r="E55" s="52">
        <f t="shared" si="28"/>
        <v>52</v>
      </c>
      <c r="F55" s="52">
        <f>'No of Respondents'!G14</f>
        <v>50</v>
      </c>
      <c r="G55" s="59">
        <f t="shared" si="33"/>
        <v>2600</v>
      </c>
      <c r="H55" s="52">
        <f t="shared" si="34"/>
        <v>130</v>
      </c>
      <c r="I55" s="52">
        <f t="shared" si="35"/>
        <v>260</v>
      </c>
      <c r="J55" s="54">
        <f t="shared" si="36"/>
        <v>346294</v>
      </c>
    </row>
    <row r="56" spans="2:10" x14ac:dyDescent="0.25">
      <c r="B56" s="51" t="s">
        <v>89</v>
      </c>
      <c r="C56" s="52">
        <v>4</v>
      </c>
      <c r="D56" s="52">
        <v>16</v>
      </c>
      <c r="E56" s="52">
        <f t="shared" si="28"/>
        <v>64</v>
      </c>
      <c r="F56" s="52">
        <f>'No of Respondents'!G14</f>
        <v>50</v>
      </c>
      <c r="G56" s="59">
        <f t="shared" si="33"/>
        <v>3200</v>
      </c>
      <c r="H56" s="52">
        <f t="shared" si="34"/>
        <v>160</v>
      </c>
      <c r="I56" s="52">
        <f t="shared" si="35"/>
        <v>320</v>
      </c>
      <c r="J56" s="54">
        <f t="shared" si="36"/>
        <v>426208</v>
      </c>
    </row>
    <row r="57" spans="2:10" x14ac:dyDescent="0.25">
      <c r="B57" s="51" t="s">
        <v>88</v>
      </c>
      <c r="C57" s="52">
        <v>2</v>
      </c>
      <c r="D57" s="52">
        <v>16</v>
      </c>
      <c r="E57" s="52">
        <f t="shared" si="28"/>
        <v>32</v>
      </c>
      <c r="F57" s="52">
        <f>'No of Respondents'!G14</f>
        <v>50</v>
      </c>
      <c r="G57" s="59">
        <f t="shared" si="33"/>
        <v>1600</v>
      </c>
      <c r="H57" s="52">
        <f t="shared" si="34"/>
        <v>80</v>
      </c>
      <c r="I57" s="52">
        <f t="shared" si="35"/>
        <v>160</v>
      </c>
      <c r="J57" s="54">
        <f t="shared" si="36"/>
        <v>213104</v>
      </c>
    </row>
    <row r="58" spans="2:10" x14ac:dyDescent="0.25">
      <c r="B58" s="51" t="s">
        <v>74</v>
      </c>
      <c r="C58" s="52">
        <v>1</v>
      </c>
      <c r="D58" s="52">
        <v>52</v>
      </c>
      <c r="E58" s="52">
        <f t="shared" si="28"/>
        <v>52</v>
      </c>
      <c r="F58" s="52">
        <f>'No of Respondents'!G14</f>
        <v>50</v>
      </c>
      <c r="G58" s="59">
        <f t="shared" si="33"/>
        <v>2600</v>
      </c>
      <c r="H58" s="52">
        <f t="shared" si="34"/>
        <v>130</v>
      </c>
      <c r="I58" s="52">
        <f t="shared" si="35"/>
        <v>260</v>
      </c>
      <c r="J58" s="54">
        <f t="shared" si="36"/>
        <v>346294</v>
      </c>
    </row>
    <row r="59" spans="2:10" x14ac:dyDescent="0.25">
      <c r="B59" s="51" t="s">
        <v>75</v>
      </c>
      <c r="C59" s="53"/>
      <c r="D59" s="53"/>
      <c r="E59" s="53"/>
      <c r="F59" s="53"/>
      <c r="G59" s="53"/>
      <c r="H59" s="53"/>
      <c r="I59" s="53"/>
      <c r="J59" s="51"/>
    </row>
    <row r="60" spans="2:10" x14ac:dyDescent="0.25">
      <c r="B60" s="51" t="s">
        <v>76</v>
      </c>
      <c r="C60" s="52">
        <v>40</v>
      </c>
      <c r="D60" s="52">
        <v>1</v>
      </c>
      <c r="E60" s="52">
        <f t="shared" si="28"/>
        <v>40</v>
      </c>
      <c r="F60" s="52">
        <v>0</v>
      </c>
      <c r="G60" s="52">
        <f t="shared" ref="G60:G63" si="37">F60*E60</f>
        <v>0</v>
      </c>
      <c r="H60" s="52">
        <f t="shared" ref="H60:H63" si="38">G60*0.05</f>
        <v>0</v>
      </c>
      <c r="I60" s="52">
        <f t="shared" ref="I60:I63" si="39">G60*0.1</f>
        <v>0</v>
      </c>
      <c r="J60" s="54">
        <f t="shared" ref="J60:J63" si="40">G60*G$2+H60*H$2+I60*I$2</f>
        <v>0</v>
      </c>
    </row>
    <row r="61" spans="2:10" x14ac:dyDescent="0.25">
      <c r="B61" s="51" t="s">
        <v>90</v>
      </c>
      <c r="C61" s="52">
        <v>40</v>
      </c>
      <c r="D61" s="52">
        <v>1</v>
      </c>
      <c r="E61" s="52">
        <f t="shared" si="28"/>
        <v>40</v>
      </c>
      <c r="F61" s="52">
        <v>0</v>
      </c>
      <c r="G61" s="52">
        <f t="shared" si="37"/>
        <v>0</v>
      </c>
      <c r="H61" s="52">
        <f t="shared" si="38"/>
        <v>0</v>
      </c>
      <c r="I61" s="52">
        <f t="shared" si="39"/>
        <v>0</v>
      </c>
      <c r="J61" s="54">
        <f t="shared" si="40"/>
        <v>0</v>
      </c>
    </row>
    <row r="62" spans="2:10" x14ac:dyDescent="0.25">
      <c r="B62" s="51" t="s">
        <v>66</v>
      </c>
      <c r="C62" s="52">
        <v>8</v>
      </c>
      <c r="D62" s="52">
        <v>1</v>
      </c>
      <c r="E62" s="52">
        <f t="shared" si="28"/>
        <v>8</v>
      </c>
      <c r="F62" s="52">
        <v>0</v>
      </c>
      <c r="G62" s="52">
        <f t="shared" si="37"/>
        <v>0</v>
      </c>
      <c r="H62" s="52">
        <f t="shared" si="38"/>
        <v>0</v>
      </c>
      <c r="I62" s="52">
        <f t="shared" si="39"/>
        <v>0</v>
      </c>
      <c r="J62" s="54">
        <f t="shared" si="40"/>
        <v>0</v>
      </c>
    </row>
    <row r="63" spans="2:10" x14ac:dyDescent="0.25">
      <c r="B63" s="51" t="s">
        <v>88</v>
      </c>
      <c r="C63" s="52">
        <v>8</v>
      </c>
      <c r="D63" s="52">
        <v>1</v>
      </c>
      <c r="E63" s="52">
        <f t="shared" si="28"/>
        <v>8</v>
      </c>
      <c r="F63" s="52">
        <v>0</v>
      </c>
      <c r="G63" s="52">
        <f t="shared" si="37"/>
        <v>0</v>
      </c>
      <c r="H63" s="52">
        <f t="shared" si="38"/>
        <v>0</v>
      </c>
      <c r="I63" s="52">
        <f t="shared" si="39"/>
        <v>0</v>
      </c>
      <c r="J63" s="54">
        <f t="shared" si="40"/>
        <v>0</v>
      </c>
    </row>
    <row r="64" spans="2:10" x14ac:dyDescent="0.25">
      <c r="B64" s="51" t="s">
        <v>77</v>
      </c>
      <c r="C64" s="52" t="s">
        <v>41</v>
      </c>
      <c r="D64" s="53"/>
      <c r="E64" s="53"/>
      <c r="F64" s="53"/>
      <c r="G64" s="53"/>
      <c r="H64" s="53"/>
      <c r="I64" s="53"/>
      <c r="J64" s="51"/>
    </row>
    <row r="65" spans="2:13" x14ac:dyDescent="0.25">
      <c r="B65" s="57" t="s">
        <v>78</v>
      </c>
      <c r="C65" s="58"/>
      <c r="D65" s="58"/>
      <c r="E65" s="58"/>
      <c r="F65" s="58"/>
      <c r="G65" s="141">
        <f>SUM(G19:I64)</f>
        <v>46632.5</v>
      </c>
      <c r="H65" s="142"/>
      <c r="I65" s="143"/>
      <c r="J65" s="61">
        <f>SUM(J19:J64)</f>
        <v>5400854.5</v>
      </c>
    </row>
    <row r="66" spans="2:13" x14ac:dyDescent="0.25">
      <c r="B66" s="60" t="s">
        <v>145</v>
      </c>
      <c r="C66" s="58"/>
      <c r="D66" s="58"/>
      <c r="E66" s="58"/>
      <c r="F66" s="58"/>
      <c r="G66" s="141">
        <f>ROUND(G65+G18,-2)</f>
        <v>47800</v>
      </c>
      <c r="H66" s="142"/>
      <c r="I66" s="143"/>
      <c r="J66" s="61">
        <f>ROUND(J65+J18,-4)</f>
        <v>5530000</v>
      </c>
      <c r="L66" s="62">
        <f>G66/'No of Responses'!F12</f>
        <v>478</v>
      </c>
      <c r="M66" s="49" t="s">
        <v>97</v>
      </c>
    </row>
    <row r="67" spans="2:13" x14ac:dyDescent="0.25">
      <c r="B67" s="63" t="s">
        <v>146</v>
      </c>
      <c r="C67" s="58"/>
      <c r="D67" s="58"/>
      <c r="E67" s="58"/>
      <c r="F67" s="58"/>
      <c r="G67" s="64"/>
      <c r="H67" s="64"/>
      <c r="I67" s="64"/>
      <c r="J67" s="61">
        <f>'Capital&amp;O&amp;M'!I15</f>
        <v>892000</v>
      </c>
    </row>
    <row r="68" spans="2:13" x14ac:dyDescent="0.25">
      <c r="B68" s="63" t="s">
        <v>115</v>
      </c>
      <c r="C68" s="58"/>
      <c r="D68" s="58"/>
      <c r="E68" s="58"/>
      <c r="F68" s="58"/>
      <c r="G68" s="64"/>
      <c r="H68" s="64"/>
      <c r="I68" s="64"/>
      <c r="J68" s="61">
        <f>ROUND(J66+J67,-4)</f>
        <v>6420000</v>
      </c>
    </row>
    <row r="69" spans="2:13" ht="15.75" x14ac:dyDescent="0.25">
      <c r="B69" s="65"/>
      <c r="C69" s="66"/>
      <c r="D69" s="66"/>
      <c r="E69" s="66"/>
      <c r="F69" s="66"/>
      <c r="G69" s="66"/>
      <c r="H69" s="66"/>
      <c r="I69" s="66"/>
      <c r="J69" s="66"/>
    </row>
    <row r="70" spans="2:13" ht="15" customHeight="1" x14ac:dyDescent="0.25">
      <c r="B70" s="67" t="s">
        <v>79</v>
      </c>
      <c r="C70" s="67"/>
      <c r="D70" s="67"/>
      <c r="E70" s="67"/>
      <c r="F70" s="67"/>
      <c r="G70" s="67"/>
      <c r="H70" s="67"/>
      <c r="I70" s="67"/>
      <c r="J70" s="67"/>
    </row>
    <row r="71" spans="2:13" ht="15" customHeight="1" x14ac:dyDescent="0.25">
      <c r="B71" s="68" t="s">
        <v>123</v>
      </c>
      <c r="C71" s="67"/>
      <c r="D71" s="67"/>
      <c r="E71" s="67"/>
      <c r="F71" s="67"/>
      <c r="G71" s="67"/>
      <c r="H71" s="67"/>
      <c r="I71" s="67"/>
      <c r="J71" s="67"/>
    </row>
    <row r="72" spans="2:13" ht="15.75" x14ac:dyDescent="0.25">
      <c r="B72" s="68" t="s">
        <v>124</v>
      </c>
      <c r="C72" s="69"/>
      <c r="D72" s="69"/>
      <c r="E72" s="69"/>
      <c r="F72" s="69"/>
      <c r="G72" s="69"/>
      <c r="H72" s="69"/>
      <c r="I72" s="69"/>
      <c r="J72" s="69"/>
    </row>
    <row r="73" spans="2:13" ht="15.75" x14ac:dyDescent="0.25">
      <c r="B73" s="111" t="s">
        <v>132</v>
      </c>
      <c r="C73" s="69"/>
      <c r="D73" s="69"/>
      <c r="E73" s="69"/>
      <c r="F73" s="69"/>
      <c r="G73" s="69"/>
      <c r="H73" s="69"/>
      <c r="I73" s="69"/>
      <c r="J73" s="69"/>
    </row>
    <row r="74" spans="2:13" ht="15.75" x14ac:dyDescent="0.25">
      <c r="B74" s="68" t="s">
        <v>81</v>
      </c>
    </row>
    <row r="75" spans="2:13" ht="15.75" x14ac:dyDescent="0.25">
      <c r="B75" s="68" t="s">
        <v>134</v>
      </c>
    </row>
    <row r="76" spans="2:13" ht="15.75" x14ac:dyDescent="0.25">
      <c r="B76" s="68" t="s">
        <v>140</v>
      </c>
    </row>
    <row r="77" spans="2:13" ht="15.75" x14ac:dyDescent="0.25">
      <c r="B77" s="68" t="s">
        <v>142</v>
      </c>
    </row>
    <row r="78" spans="2:13" ht="15.75" x14ac:dyDescent="0.25">
      <c r="B78" s="68" t="s">
        <v>144</v>
      </c>
    </row>
    <row r="79" spans="2:13" ht="16.5" x14ac:dyDescent="0.25">
      <c r="B79" s="70" t="s">
        <v>147</v>
      </c>
    </row>
  </sheetData>
  <mergeCells count="3">
    <mergeCell ref="G66:I66"/>
    <mergeCell ref="G65:I65"/>
    <mergeCell ref="G18:I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2"/>
  <sheetViews>
    <sheetView topLeftCell="A5" workbookViewId="0">
      <selection activeCell="C18" sqref="C18"/>
    </sheetView>
  </sheetViews>
  <sheetFormatPr defaultRowHeight="15" x14ac:dyDescent="0.25"/>
  <cols>
    <col min="2" max="2" width="40.42578125" bestFit="1" customWidth="1"/>
    <col min="3" max="3" width="8.7109375" bestFit="1" customWidth="1"/>
    <col min="4" max="4" width="9.28515625" bestFit="1" customWidth="1"/>
    <col min="5" max="5" width="6.42578125" bestFit="1" customWidth="1"/>
    <col min="6" max="6" width="6.5703125" bestFit="1" customWidth="1"/>
    <col min="7" max="7" width="8.7109375" bestFit="1" customWidth="1"/>
    <col min="8" max="8" width="8.5703125" bestFit="1" customWidth="1"/>
    <col min="9" max="9" width="7.42578125" bestFit="1" customWidth="1"/>
    <col min="10" max="10" width="9.28515625" bestFit="1" customWidth="1"/>
  </cols>
  <sheetData>
    <row r="2" spans="2:10" x14ac:dyDescent="0.25">
      <c r="G2">
        <v>49.44</v>
      </c>
      <c r="H2">
        <v>66.62</v>
      </c>
      <c r="I2">
        <v>26.75</v>
      </c>
    </row>
    <row r="3" spans="2:10" ht="63.75" x14ac:dyDescent="0.25">
      <c r="B3" s="40" t="s">
        <v>98</v>
      </c>
      <c r="C3" s="40" t="s">
        <v>106</v>
      </c>
      <c r="D3" s="40" t="s">
        <v>99</v>
      </c>
      <c r="E3" s="40" t="s">
        <v>107</v>
      </c>
      <c r="F3" s="40" t="s">
        <v>128</v>
      </c>
      <c r="G3" s="40" t="s">
        <v>108</v>
      </c>
      <c r="H3" s="40" t="s">
        <v>109</v>
      </c>
      <c r="I3" s="40" t="s">
        <v>110</v>
      </c>
      <c r="J3" s="40" t="s">
        <v>129</v>
      </c>
    </row>
    <row r="4" spans="2:10" x14ac:dyDescent="0.25">
      <c r="B4" s="41" t="s">
        <v>100</v>
      </c>
      <c r="C4" s="41"/>
      <c r="D4" s="41"/>
      <c r="E4" s="41"/>
      <c r="F4" s="41"/>
      <c r="G4" s="41"/>
      <c r="H4" s="41"/>
      <c r="I4" s="41"/>
      <c r="J4" s="41"/>
    </row>
    <row r="5" spans="2:10" ht="15.75" x14ac:dyDescent="0.25">
      <c r="B5" s="41" t="s">
        <v>101</v>
      </c>
      <c r="C5" s="41"/>
      <c r="D5" s="41"/>
      <c r="E5" s="41"/>
      <c r="F5" s="41"/>
      <c r="G5" s="41"/>
      <c r="H5" s="41"/>
      <c r="I5" s="41"/>
      <c r="J5" s="41"/>
    </row>
    <row r="6" spans="2:10" x14ac:dyDescent="0.25">
      <c r="B6" s="45" t="s">
        <v>38</v>
      </c>
      <c r="C6" s="32">
        <v>2</v>
      </c>
      <c r="D6" s="32">
        <v>1</v>
      </c>
      <c r="E6" s="32">
        <f>C6*D6</f>
        <v>2</v>
      </c>
      <c r="F6" s="32">
        <v>0</v>
      </c>
      <c r="G6" s="32">
        <f>E6*F6</f>
        <v>0</v>
      </c>
      <c r="H6" s="32">
        <f>G6*0.05</f>
        <v>0</v>
      </c>
      <c r="I6" s="32">
        <f>G6*0.1</f>
        <v>0</v>
      </c>
      <c r="J6" s="42">
        <f>G6*G$2+H6*H$2+I6*I$2</f>
        <v>0</v>
      </c>
    </row>
    <row r="7" spans="2:10" x14ac:dyDescent="0.25">
      <c r="B7" s="45" t="s">
        <v>102</v>
      </c>
      <c r="C7" s="32">
        <v>1</v>
      </c>
      <c r="D7" s="32">
        <v>1</v>
      </c>
      <c r="E7" s="32">
        <f>C7*D7</f>
        <v>1</v>
      </c>
      <c r="F7" s="32">
        <v>0</v>
      </c>
      <c r="G7" s="32">
        <f>E7*F7</f>
        <v>0</v>
      </c>
      <c r="H7" s="32">
        <f>G7*0.05</f>
        <v>0</v>
      </c>
      <c r="I7" s="32">
        <f>G7*0.1</f>
        <v>0</v>
      </c>
      <c r="J7" s="42">
        <f>G7*G$2+H7*H$2+I7*I$2</f>
        <v>0</v>
      </c>
    </row>
    <row r="8" spans="2:10" x14ac:dyDescent="0.25">
      <c r="B8" s="45" t="s">
        <v>103</v>
      </c>
      <c r="C8" s="32">
        <v>4</v>
      </c>
      <c r="D8" s="32">
        <v>1</v>
      </c>
      <c r="E8" s="32">
        <f>C8*D8</f>
        <v>4</v>
      </c>
      <c r="F8" s="32">
        <v>0</v>
      </c>
      <c r="G8" s="32">
        <f>E8*F8</f>
        <v>0</v>
      </c>
      <c r="H8" s="32">
        <f>G8*0.05</f>
        <v>0</v>
      </c>
      <c r="I8" s="32">
        <f>G8*0.1</f>
        <v>0</v>
      </c>
      <c r="J8" s="42">
        <f>G8*G$2+H8*H$2+I8*I$2</f>
        <v>0</v>
      </c>
    </row>
    <row r="9" spans="2:10" ht="15.75" x14ac:dyDescent="0.25">
      <c r="B9" s="45" t="s">
        <v>104</v>
      </c>
      <c r="C9" s="32">
        <v>16</v>
      </c>
      <c r="D9" s="32">
        <v>1</v>
      </c>
      <c r="E9" s="32">
        <f>C9*D9</f>
        <v>16</v>
      </c>
      <c r="F9" s="32">
        <v>0</v>
      </c>
      <c r="G9" s="32">
        <f>E9*F9</f>
        <v>0</v>
      </c>
      <c r="H9" s="32">
        <f>G9*0.05</f>
        <v>0</v>
      </c>
      <c r="I9" s="32">
        <f>G9*0.1</f>
        <v>0</v>
      </c>
      <c r="J9" s="42">
        <f>G9*G$2+H9*H$2+I9*I$2</f>
        <v>0</v>
      </c>
    </row>
    <row r="10" spans="2:10" x14ac:dyDescent="0.25">
      <c r="B10" s="41" t="s">
        <v>105</v>
      </c>
      <c r="C10" s="25"/>
      <c r="D10" s="25"/>
      <c r="E10" s="25"/>
      <c r="F10" s="25"/>
      <c r="G10" s="25"/>
      <c r="H10" s="25"/>
      <c r="I10" s="25"/>
      <c r="J10" s="41"/>
    </row>
    <row r="11" spans="2:10" x14ac:dyDescent="0.25">
      <c r="B11" s="45" t="s">
        <v>114</v>
      </c>
      <c r="C11" s="145" t="s">
        <v>41</v>
      </c>
      <c r="D11" s="146"/>
      <c r="E11" s="146"/>
      <c r="F11" s="146"/>
      <c r="G11" s="146"/>
      <c r="H11" s="146"/>
      <c r="I11" s="146"/>
      <c r="J11" s="147"/>
    </row>
    <row r="12" spans="2:10" ht="15.75" x14ac:dyDescent="0.25">
      <c r="B12" s="45" t="s">
        <v>117</v>
      </c>
      <c r="C12" s="32">
        <v>4</v>
      </c>
      <c r="D12" s="32">
        <v>2</v>
      </c>
      <c r="E12" s="32">
        <f>C12*D12</f>
        <v>8</v>
      </c>
      <c r="F12" s="32">
        <f>'No of Respondents'!G14</f>
        <v>50</v>
      </c>
      <c r="G12" s="32">
        <f>E12*F12</f>
        <v>400</v>
      </c>
      <c r="H12" s="32">
        <f>G12*0.05</f>
        <v>20</v>
      </c>
      <c r="I12" s="32">
        <f>G12*0.1</f>
        <v>40</v>
      </c>
      <c r="J12" s="42">
        <f>G12*G$2+H12*H$2+I12*I$2</f>
        <v>22178.400000000001</v>
      </c>
    </row>
    <row r="13" spans="2:10" x14ac:dyDescent="0.25">
      <c r="B13" s="33" t="s">
        <v>119</v>
      </c>
      <c r="C13" s="43"/>
      <c r="D13" s="43"/>
      <c r="E13" s="43"/>
      <c r="F13" s="43"/>
      <c r="G13" s="144">
        <f>SUM(G4:I12)</f>
        <v>460</v>
      </c>
      <c r="H13" s="144"/>
      <c r="I13" s="144"/>
      <c r="J13" s="44">
        <f>ROUND(SUM(J4:J12),-2)</f>
        <v>22200</v>
      </c>
    </row>
    <row r="15" spans="2:10" ht="15.75" x14ac:dyDescent="0.25">
      <c r="B15" s="46" t="s">
        <v>79</v>
      </c>
      <c r="C15" s="24"/>
      <c r="D15" s="24"/>
      <c r="E15" s="24"/>
      <c r="F15" s="24"/>
      <c r="G15" s="24"/>
      <c r="H15" s="31"/>
    </row>
    <row r="16" spans="2:10" ht="15" customHeight="1" x14ac:dyDescent="0.25">
      <c r="B16" s="47" t="s">
        <v>150</v>
      </c>
      <c r="C16" s="47"/>
      <c r="D16" s="47"/>
      <c r="E16" s="47"/>
      <c r="F16" s="47"/>
      <c r="G16" s="47"/>
      <c r="H16" s="47"/>
    </row>
    <row r="17" spans="2:8" ht="15" customHeight="1" x14ac:dyDescent="0.25">
      <c r="B17" s="47" t="s">
        <v>127</v>
      </c>
      <c r="C17" s="47"/>
      <c r="D17" s="47"/>
      <c r="E17" s="47"/>
      <c r="F17" s="47"/>
      <c r="G17" s="47"/>
      <c r="H17" s="47"/>
    </row>
    <row r="18" spans="2:8" ht="15" customHeight="1" x14ac:dyDescent="0.25">
      <c r="B18" s="34" t="s">
        <v>111</v>
      </c>
      <c r="C18" s="34"/>
      <c r="D18" s="34"/>
      <c r="E18" s="34"/>
      <c r="F18" s="34"/>
      <c r="G18" s="34"/>
      <c r="H18" s="34"/>
    </row>
    <row r="19" spans="2:8" ht="15" customHeight="1" x14ac:dyDescent="0.25">
      <c r="B19" s="34" t="s">
        <v>112</v>
      </c>
      <c r="C19" s="34"/>
      <c r="D19" s="34"/>
      <c r="E19" s="34"/>
      <c r="F19" s="34"/>
      <c r="G19" s="34"/>
      <c r="H19" s="34"/>
    </row>
    <row r="20" spans="2:8" ht="15" customHeight="1" x14ac:dyDescent="0.25">
      <c r="B20" s="34" t="s">
        <v>113</v>
      </c>
      <c r="C20" s="34"/>
      <c r="D20" s="34"/>
      <c r="E20" s="34"/>
      <c r="F20" s="34"/>
      <c r="G20" s="34"/>
      <c r="H20" s="34"/>
    </row>
    <row r="21" spans="2:8" ht="15" customHeight="1" x14ac:dyDescent="0.25">
      <c r="B21" s="34" t="s">
        <v>116</v>
      </c>
      <c r="C21" s="34"/>
      <c r="D21" s="34"/>
      <c r="E21" s="34"/>
      <c r="F21" s="34"/>
      <c r="G21" s="34"/>
      <c r="H21" s="34"/>
    </row>
    <row r="22" spans="2:8" ht="16.5" x14ac:dyDescent="0.25">
      <c r="B22" s="48" t="s">
        <v>118</v>
      </c>
      <c r="C22" s="48"/>
      <c r="D22" s="48"/>
      <c r="E22" s="48"/>
      <c r="F22" s="48"/>
      <c r="G22" s="48"/>
      <c r="H22" s="31"/>
    </row>
  </sheetData>
  <mergeCells count="2">
    <mergeCell ref="G13:I13"/>
    <mergeCell ref="C11:J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 of Respondents</vt:lpstr>
      <vt:lpstr>Capital&amp;O&amp;M</vt:lpstr>
      <vt:lpstr>No of Responses</vt:lpstr>
      <vt:lpstr>Industry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2016-08-03T19:49:43Z</dcterms:created>
  <dcterms:modified xsi:type="dcterms:W3CDTF">2019-09-30T14:54:18Z</dcterms:modified>
</cp:coreProperties>
</file>