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1 OD Desktop/"/>
    </mc:Choice>
  </mc:AlternateContent>
  <xr:revisionPtr revIDLastSave="0" documentId="8_{743A57CD-3DE5-4E67-916D-F506EB9F1F29}" xr6:coauthVersionLast="45" xr6:coauthVersionMax="45" xr10:uidLastSave="{00000000-0000-0000-0000-000000000000}"/>
  <bookViews>
    <workbookView xWindow="-27990" yWindow="-120" windowWidth="28110" windowHeight="16440" xr2:uid="{00000000-000D-0000-FFFF-FFFF00000000}"/>
  </bookViews>
  <sheets>
    <sheet name="Cost Analysis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H19" i="2" s="1"/>
  <c r="H5" i="2"/>
  <c r="H7" i="2" s="1"/>
  <c r="G25" i="2"/>
  <c r="G13" i="2"/>
  <c r="G7" i="2"/>
  <c r="F35" i="2"/>
  <c r="F37" i="2" s="1"/>
  <c r="F29" i="2"/>
  <c r="F31" i="2" s="1"/>
  <c r="F23" i="2"/>
  <c r="F25" i="2" s="1"/>
  <c r="F11" i="2"/>
  <c r="F13" i="2" s="1"/>
  <c r="F5" i="2"/>
  <c r="F7" i="2" s="1"/>
  <c r="E35" i="2"/>
  <c r="E37" i="2" s="1"/>
  <c r="E29" i="2"/>
  <c r="E31" i="2" s="1"/>
  <c r="E23" i="2"/>
  <c r="E25" i="2" s="1"/>
  <c r="E11" i="2"/>
  <c r="E13" i="2" s="1"/>
  <c r="E5" i="2"/>
  <c r="E7" i="2" s="1"/>
  <c r="D29" i="2"/>
  <c r="D31" i="2" s="1"/>
  <c r="D35" i="2"/>
  <c r="D37" i="2" s="1"/>
  <c r="D23" i="2"/>
  <c r="D25" i="2" s="1"/>
  <c r="D11" i="2"/>
  <c r="D13" i="2" s="1"/>
  <c r="D5" i="2"/>
  <c r="D7" i="2" s="1"/>
  <c r="B35" i="2"/>
  <c r="B37" i="2" s="1"/>
  <c r="B29" i="2"/>
  <c r="B31" i="2" s="1"/>
  <c r="C17" i="2"/>
  <c r="C19" i="2" s="1"/>
  <c r="C5" i="2"/>
  <c r="C7" i="2" s="1"/>
  <c r="I7" i="2" s="1"/>
  <c r="B23" i="2"/>
  <c r="B25" i="2" s="1"/>
  <c r="B11" i="2"/>
  <c r="B13" i="2" s="1"/>
  <c r="B5" i="2"/>
  <c r="B7" i="2" s="1"/>
  <c r="I19" i="2" l="1"/>
  <c r="J31" i="2"/>
  <c r="K31" i="2" s="1"/>
  <c r="L31" i="2" s="1"/>
  <c r="F38" i="2"/>
  <c r="H38" i="2"/>
  <c r="K7" i="2"/>
  <c r="L7" i="2" s="1"/>
  <c r="J25" i="2"/>
  <c r="J37" i="2"/>
  <c r="K37" i="2" s="1"/>
  <c r="L37" i="2" s="1"/>
  <c r="E38" i="2"/>
  <c r="G38" i="2"/>
  <c r="K13" i="2"/>
  <c r="L13" i="2" s="1"/>
  <c r="D38" i="2"/>
  <c r="C38" i="2"/>
  <c r="I38" i="2" s="1"/>
  <c r="B38" i="2"/>
  <c r="J7" i="2"/>
  <c r="J13" i="2"/>
  <c r="K25" i="2"/>
  <c r="L25" i="2" s="1"/>
  <c r="L38" i="2" l="1"/>
  <c r="J38" i="2"/>
  <c r="K38" i="2"/>
</calcChain>
</file>

<file path=xl/sharedStrings.xml><?xml version="1.0" encoding="utf-8"?>
<sst xmlns="http://schemas.openxmlformats.org/spreadsheetml/2006/main" count="64" uniqueCount="64">
  <si>
    <t>EOG</t>
  </si>
  <si>
    <t>Enerplus</t>
  </si>
  <si>
    <t>Slawson</t>
  </si>
  <si>
    <t>Auto-ignition or continuous pilot monitoring was included in Slawson's estimates for flare/combustor pricing</t>
  </si>
  <si>
    <t>PetroHunt provided a total cost including one time equipment &amp; install with annual labor and O&amp;M of $22,000 for a pit flare and $87,000 for a enclosed combustor.</t>
  </si>
  <si>
    <t>QEP</t>
  </si>
  <si>
    <t>Cost Parameter</t>
  </si>
  <si>
    <t>Pit Flare - Total Capital Investment</t>
  </si>
  <si>
    <t>Pit Flare - Life Expectancy</t>
  </si>
  <si>
    <t>Pit Flare CRF Factor @ 7%</t>
  </si>
  <si>
    <t>Pit Flare - other annual cost</t>
  </si>
  <si>
    <t>Pit Flare Total Annual Cost</t>
  </si>
  <si>
    <t>Pit Flare - TCI annual cost</t>
  </si>
  <si>
    <t>Dual Tip Utility Flare - Total Capital Investment</t>
  </si>
  <si>
    <t>Dual Tip Utility Flare - Life Expectancy</t>
  </si>
  <si>
    <t>Dual Tip Utility Flare CRF Factor @ 7%</t>
  </si>
  <si>
    <t>Dual Tip Utility Flare - TCI annual cost</t>
  </si>
  <si>
    <t>Dual Tip Utility Flare - other annual cost</t>
  </si>
  <si>
    <t>Dual Tip Utility Flare Total Annual Cost</t>
  </si>
  <si>
    <t>Single Tip Utility Flare - Total Capital Investment</t>
  </si>
  <si>
    <t>Single Tip Utility Flare - Life Expectancy</t>
  </si>
  <si>
    <t>Single Tip Utility Flare CRF Factor @ 7%</t>
  </si>
  <si>
    <t>Single Tip Utility Flare - TCI annual cost</t>
  </si>
  <si>
    <t>Single Tip Utility Flare - other annual cost</t>
  </si>
  <si>
    <t>Single Tip Utility Flare Total Annual Cost</t>
  </si>
  <si>
    <t>Enclosed Combustor - Total Capital Investment</t>
  </si>
  <si>
    <t>Enclosed Combustor - Life Expectancy</t>
  </si>
  <si>
    <t>Enclosed Combustor CRF Factor @ 7%</t>
  </si>
  <si>
    <t>Enclosed Combustor - TCI annual cost</t>
  </si>
  <si>
    <t>Enclosed Combustor - other annual cost</t>
  </si>
  <si>
    <t>Enclosed Combustor Total Annual Cost</t>
  </si>
  <si>
    <t>Auto ignition - Total Capital Investment</t>
  </si>
  <si>
    <t>Auto Ignition - Life Expectancy</t>
  </si>
  <si>
    <t>Auto Ignition CRF Factor @ 7%</t>
  </si>
  <si>
    <t>Auto Ignition - TCI annual cost</t>
  </si>
  <si>
    <t>Auto ignition - other annual cost</t>
  </si>
  <si>
    <t>Auto ignition - Total Annual Cost</t>
  </si>
  <si>
    <t>XTO - Dual Tip Scenario</t>
  </si>
  <si>
    <t>XTO - Single Tip Utility Scenario</t>
  </si>
  <si>
    <t>Slawson's estimates included CRF of total capital cost in annual cost, therefore this was not calculated separately above.</t>
  </si>
  <si>
    <t>WPX - Dual Tip Scenario</t>
  </si>
  <si>
    <t>Since cost for auto-ignition and continuous pilot were similar, one of each was included for total cost to assume 1 for flare, 1 for combustor.  Both were included XTO dual-tip due to division in table</t>
  </si>
  <si>
    <t>Total for Operator Scenario (Dual-tip or 1 single-tip with 1 combustor)</t>
  </si>
  <si>
    <t xml:space="preserve">Marathon's submittal was claimed as CBI and is not included in this analysis </t>
  </si>
  <si>
    <t>Slawson included 1272 labor hours for pit flare, utility flare, and enclosed combustor totaling 3,816 labor hours per well pad scenario.  A 40 hour work week for 52 weeks is 2,080 hours.</t>
  </si>
  <si>
    <t>Continuous Pilot - Total Capital Investment</t>
  </si>
  <si>
    <t>Continuous Pilot - Life Expectancy</t>
  </si>
  <si>
    <t>Continuous Pilot CRF Factor @ 7%</t>
  </si>
  <si>
    <t>Continuous Pilot - TCI annual cost</t>
  </si>
  <si>
    <t>Continuous Pilot - other annual cost</t>
  </si>
  <si>
    <t>Continuous Pilot - Total Annual Cost</t>
  </si>
  <si>
    <t>Life expectancy of equipment for XTO was assumed to be the same as EOG, due to such close capital cost equipment values</t>
  </si>
  <si>
    <t xml:space="preserve">XTO did not provide annual O&amp;M labor cost for each type of equipment, only a total cost per pad.  46,500 added to dual tip utility flare cost and divided by 2 for single tip/enclosed combustor </t>
  </si>
  <si>
    <t>WPX indicated that the cost of an auto-ignition system is included in the price of the utility flare, therefore the cost for this or continuous pilot was not added to their operating scenario</t>
  </si>
  <si>
    <t xml:space="preserve">Due to unrealistic scenario that annual labor cost per site are approximately 2 full time FTE, Slawson's high cost estimates were considered to be an outlier and not included in final cost figures for TSD.  </t>
  </si>
  <si>
    <t>Single Tip Average with 2 combustors &amp; 2 auto ignition w/out Slawson</t>
  </si>
  <si>
    <t xml:space="preserve">Equipment cost of $54K (auto-ignitition/continuos pilot) was added to the dual tip XTO capital cost ($27520) to allow for comparison to WPX since the WPX captial cost included the auto flame system.  </t>
  </si>
  <si>
    <t>PetroHunt claimed they had no other data other than the 3 cost numbers provided, so their data was not used in analysis.</t>
  </si>
  <si>
    <t xml:space="preserve">Max values used from EOG Range Provided </t>
  </si>
  <si>
    <t>Dual Tip Utility Flare Scenario Average</t>
  </si>
  <si>
    <t>Single Tip Utility Flare Scenario Average</t>
  </si>
  <si>
    <t>Single Tip Utility Flare Scenario Average w/out Slawson</t>
  </si>
  <si>
    <t>Total value of automation equipment provided by XTO was $54K.  Divided this by 2 for auto-ignite and continuous pilot columns for each combustion device</t>
  </si>
  <si>
    <t>WPX does not use enclosed combustors, supporting documentation indicated utility flare was a tandem, or dual tip utility flare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</si>
</sst>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view="pageBreakPreview" zoomScale="60" workbookViewId="0"/>
  </sheetViews>
  <sheetFormatPr defaultRowHeight="15" x14ac:dyDescent="0.25"/>
  <cols>
    <col min="1" max="1" width="31.28515625" customWidth="1"/>
    <col min="2" max="2" width="13.7109375" bestFit="1" customWidth="1"/>
    <col min="3" max="3" width="14.7109375" bestFit="1" customWidth="1"/>
    <col min="4" max="4" width="15.42578125" customWidth="1"/>
    <col min="5" max="6" width="14.140625" bestFit="1" customWidth="1"/>
    <col min="7" max="7" width="15.140625" bestFit="1" customWidth="1"/>
    <col min="8" max="8" width="14.7109375" bestFit="1" customWidth="1"/>
    <col min="9" max="9" width="14.7109375" customWidth="1"/>
    <col min="10" max="10" width="15.140625" customWidth="1"/>
    <col min="11" max="11" width="14.28515625" customWidth="1"/>
    <col min="12" max="12" width="14.85546875" customWidth="1"/>
  </cols>
  <sheetData>
    <row r="1" spans="1:13" ht="75" x14ac:dyDescent="0.25">
      <c r="A1" s="15" t="s">
        <v>6</v>
      </c>
      <c r="B1" s="15" t="s">
        <v>0</v>
      </c>
      <c r="C1" s="15" t="s">
        <v>37</v>
      </c>
      <c r="D1" s="15" t="s">
        <v>38</v>
      </c>
      <c r="E1" s="15" t="s">
        <v>1</v>
      </c>
      <c r="F1" s="15" t="s">
        <v>5</v>
      </c>
      <c r="G1" s="15" t="s">
        <v>2</v>
      </c>
      <c r="H1" s="15" t="s">
        <v>40</v>
      </c>
      <c r="I1" s="15" t="s">
        <v>59</v>
      </c>
      <c r="J1" s="15" t="s">
        <v>60</v>
      </c>
      <c r="K1" s="15" t="s">
        <v>61</v>
      </c>
      <c r="L1" s="15" t="s">
        <v>55</v>
      </c>
      <c r="M1" s="1"/>
    </row>
    <row r="2" spans="1:13" ht="30" x14ac:dyDescent="0.25">
      <c r="A2" s="5" t="s">
        <v>7</v>
      </c>
      <c r="B2" s="6">
        <v>6000</v>
      </c>
      <c r="C2" s="6">
        <v>6000</v>
      </c>
      <c r="D2" s="6">
        <v>6000</v>
      </c>
      <c r="E2" s="6">
        <v>6208</v>
      </c>
      <c r="F2" s="6">
        <v>15000</v>
      </c>
      <c r="G2" s="6">
        <v>4770.45</v>
      </c>
      <c r="H2" s="6">
        <v>27500</v>
      </c>
      <c r="I2" s="6"/>
      <c r="J2" s="6"/>
      <c r="K2" s="6"/>
      <c r="L2" s="6"/>
    </row>
    <row r="3" spans="1:13" x14ac:dyDescent="0.25">
      <c r="A3" s="5" t="s">
        <v>8</v>
      </c>
      <c r="B3" s="7">
        <v>20</v>
      </c>
      <c r="C3" s="7">
        <v>20</v>
      </c>
      <c r="D3" s="7">
        <v>20</v>
      </c>
      <c r="E3" s="7">
        <v>15</v>
      </c>
      <c r="F3" s="7">
        <v>5</v>
      </c>
      <c r="G3" s="7"/>
      <c r="H3" s="7">
        <v>10</v>
      </c>
      <c r="I3" s="7"/>
      <c r="J3" s="7"/>
      <c r="K3" s="7"/>
      <c r="L3" s="7"/>
    </row>
    <row r="4" spans="1:13" x14ac:dyDescent="0.25">
      <c r="A4" s="5" t="s">
        <v>9</v>
      </c>
      <c r="B4" s="7">
        <v>9.4390000000000002E-2</v>
      </c>
      <c r="C4" s="7">
        <v>9.4390000000000002E-2</v>
      </c>
      <c r="D4" s="7">
        <v>9.4390000000000002E-2</v>
      </c>
      <c r="E4" s="7">
        <v>0.10979</v>
      </c>
      <c r="F4" s="7">
        <v>0.24389</v>
      </c>
      <c r="G4" s="7"/>
      <c r="H4" s="8">
        <v>0.14238000000000001</v>
      </c>
      <c r="I4" s="7"/>
      <c r="J4" s="7"/>
      <c r="K4" s="7"/>
      <c r="L4" s="7"/>
    </row>
    <row r="5" spans="1:13" x14ac:dyDescent="0.25">
      <c r="A5" s="5" t="s">
        <v>12</v>
      </c>
      <c r="B5" s="6">
        <f>B2*B4</f>
        <v>566.34</v>
      </c>
      <c r="C5" s="6">
        <f>C2*C4</f>
        <v>566.34</v>
      </c>
      <c r="D5" s="6">
        <f>D2*D4</f>
        <v>566.34</v>
      </c>
      <c r="E5" s="6">
        <f>E2*E4</f>
        <v>681.57632000000001</v>
      </c>
      <c r="F5" s="6">
        <f>F2*F4</f>
        <v>3658.35</v>
      </c>
      <c r="G5" s="6"/>
      <c r="H5" s="6">
        <f>H2*H4</f>
        <v>3915.4500000000003</v>
      </c>
      <c r="I5" s="6"/>
      <c r="J5" s="6"/>
      <c r="K5" s="6"/>
      <c r="L5" s="6"/>
    </row>
    <row r="6" spans="1:13" x14ac:dyDescent="0.25">
      <c r="A6" s="5" t="s">
        <v>10</v>
      </c>
      <c r="B6" s="6">
        <v>1000</v>
      </c>
      <c r="C6" s="6"/>
      <c r="D6" s="6"/>
      <c r="E6" s="6">
        <v>1439</v>
      </c>
      <c r="F6" s="6">
        <v>5000</v>
      </c>
      <c r="G6" s="6">
        <v>55159.42</v>
      </c>
      <c r="H6" s="6">
        <v>13000</v>
      </c>
      <c r="I6" s="6"/>
      <c r="J6" s="6"/>
      <c r="K6" s="6"/>
      <c r="L6" s="6"/>
    </row>
    <row r="7" spans="1:13" x14ac:dyDescent="0.25">
      <c r="A7" s="5" t="s">
        <v>11</v>
      </c>
      <c r="B7" s="9">
        <f t="shared" ref="B7:H7" si="0">B5+B6</f>
        <v>1566.3400000000001</v>
      </c>
      <c r="C7" s="9">
        <f t="shared" si="0"/>
        <v>566.34</v>
      </c>
      <c r="D7" s="9">
        <f t="shared" si="0"/>
        <v>566.34</v>
      </c>
      <c r="E7" s="9">
        <f t="shared" si="0"/>
        <v>2120.5763200000001</v>
      </c>
      <c r="F7" s="9">
        <f t="shared" si="0"/>
        <v>8658.35</v>
      </c>
      <c r="G7" s="9">
        <f t="shared" si="0"/>
        <v>55159.42</v>
      </c>
      <c r="H7" s="9">
        <f t="shared" si="0"/>
        <v>16915.45</v>
      </c>
      <c r="I7" s="9">
        <f>AVERAGE(C7,H7)</f>
        <v>8740.8950000000004</v>
      </c>
      <c r="J7" s="9">
        <f>AVERAGE(B7,D7,E7,F7,G7)</f>
        <v>13614.205264</v>
      </c>
      <c r="K7" s="9">
        <f>AVERAGE(B7,D7,E7,F7)</f>
        <v>3227.9015800000002</v>
      </c>
      <c r="L7" s="9">
        <f>K7</f>
        <v>3227.9015800000002</v>
      </c>
    </row>
    <row r="8" spans="1:13" ht="30" x14ac:dyDescent="0.25">
      <c r="A8" s="5" t="s">
        <v>19</v>
      </c>
      <c r="B8" s="6">
        <v>20000</v>
      </c>
      <c r="C8" s="6"/>
      <c r="D8" s="6">
        <v>15000</v>
      </c>
      <c r="E8" s="6">
        <v>38701</v>
      </c>
      <c r="F8" s="6">
        <v>45000</v>
      </c>
      <c r="G8" s="6">
        <v>82990</v>
      </c>
      <c r="H8" s="6"/>
      <c r="I8" s="6"/>
      <c r="J8" s="6"/>
      <c r="K8" s="6"/>
      <c r="L8" s="6"/>
    </row>
    <row r="9" spans="1:13" ht="30" x14ac:dyDescent="0.25">
      <c r="A9" s="5" t="s">
        <v>20</v>
      </c>
      <c r="B9" s="7">
        <v>10</v>
      </c>
      <c r="C9" s="7"/>
      <c r="D9" s="7">
        <v>10</v>
      </c>
      <c r="E9" s="7">
        <v>10</v>
      </c>
      <c r="F9" s="7">
        <v>10</v>
      </c>
      <c r="G9" s="7"/>
      <c r="H9" s="7"/>
      <c r="I9" s="7"/>
      <c r="J9" s="7"/>
      <c r="K9" s="7"/>
      <c r="L9" s="7"/>
    </row>
    <row r="10" spans="1:13" ht="30" x14ac:dyDescent="0.25">
      <c r="A10" s="5" t="s">
        <v>21</v>
      </c>
      <c r="B10" s="7">
        <v>0.14238000000000001</v>
      </c>
      <c r="C10" s="7"/>
      <c r="D10" s="7">
        <v>0.14238000000000001</v>
      </c>
      <c r="E10" s="7">
        <v>0.14238000000000001</v>
      </c>
      <c r="F10" s="7">
        <v>0.14238000000000001</v>
      </c>
      <c r="G10" s="7"/>
      <c r="H10" s="7"/>
      <c r="I10" s="7"/>
      <c r="J10" s="7"/>
      <c r="K10" s="7"/>
      <c r="L10" s="7"/>
    </row>
    <row r="11" spans="1:13" ht="30" x14ac:dyDescent="0.25">
      <c r="A11" s="5" t="s">
        <v>22</v>
      </c>
      <c r="B11" s="6">
        <f>B8*B10</f>
        <v>2847.6</v>
      </c>
      <c r="C11" s="6"/>
      <c r="D11" s="6">
        <f>D8*D10</f>
        <v>2135.7000000000003</v>
      </c>
      <c r="E11" s="6">
        <f>E8*E10</f>
        <v>5510.24838</v>
      </c>
      <c r="F11" s="6">
        <f>F8*F10</f>
        <v>6407.1</v>
      </c>
      <c r="G11" s="6"/>
      <c r="H11" s="6"/>
      <c r="I11" s="6"/>
      <c r="J11" s="6"/>
      <c r="K11" s="6"/>
      <c r="L11" s="6"/>
    </row>
    <row r="12" spans="1:13" ht="30" x14ac:dyDescent="0.25">
      <c r="A12" s="5" t="s">
        <v>23</v>
      </c>
      <c r="B12" s="6">
        <v>1200</v>
      </c>
      <c r="C12" s="6"/>
      <c r="D12" s="6">
        <v>23250</v>
      </c>
      <c r="E12" s="6">
        <v>6289</v>
      </c>
      <c r="F12" s="6">
        <v>8500</v>
      </c>
      <c r="G12" s="6">
        <v>58288</v>
      </c>
      <c r="H12" s="6"/>
      <c r="I12" s="6"/>
      <c r="J12" s="6"/>
      <c r="K12" s="6"/>
      <c r="L12" s="6"/>
    </row>
    <row r="13" spans="1:13" ht="30" x14ac:dyDescent="0.25">
      <c r="A13" s="5" t="s">
        <v>24</v>
      </c>
      <c r="B13" s="9">
        <f>B11+B12</f>
        <v>4047.6</v>
      </c>
      <c r="C13" s="9"/>
      <c r="D13" s="9">
        <f>D11+D12</f>
        <v>25385.7</v>
      </c>
      <c r="E13" s="9">
        <f>E11+E12</f>
        <v>11799.248380000001</v>
      </c>
      <c r="F13" s="9">
        <f>F11+F12</f>
        <v>14907.1</v>
      </c>
      <c r="G13" s="9">
        <f>G11+G12</f>
        <v>58288</v>
      </c>
      <c r="H13" s="9"/>
      <c r="I13" s="9"/>
      <c r="J13" s="9">
        <f>AVERAGE(B13:G13)</f>
        <v>22885.529675999998</v>
      </c>
      <c r="K13" s="9">
        <f>AVERAGE(B13:F13)</f>
        <v>14034.912095</v>
      </c>
      <c r="L13" s="9">
        <f>K13</f>
        <v>14034.912095</v>
      </c>
    </row>
    <row r="14" spans="1:13" ht="30" x14ac:dyDescent="0.25">
      <c r="A14" s="5" t="s">
        <v>13</v>
      </c>
      <c r="B14" s="6"/>
      <c r="C14" s="6">
        <v>81520</v>
      </c>
      <c r="D14" s="6"/>
      <c r="E14" s="6"/>
      <c r="F14" s="6"/>
      <c r="G14" s="6"/>
      <c r="H14" s="6">
        <v>110000</v>
      </c>
      <c r="I14" s="6"/>
      <c r="J14" s="6"/>
      <c r="K14" s="6"/>
      <c r="L14" s="6"/>
    </row>
    <row r="15" spans="1:13" ht="30" x14ac:dyDescent="0.25">
      <c r="A15" s="5" t="s">
        <v>14</v>
      </c>
      <c r="B15" s="7"/>
      <c r="C15" s="7">
        <v>10</v>
      </c>
      <c r="D15" s="7"/>
      <c r="E15" s="7"/>
      <c r="F15" s="7"/>
      <c r="G15" s="7"/>
      <c r="H15" s="7">
        <v>10</v>
      </c>
      <c r="I15" s="7"/>
      <c r="J15" s="7"/>
      <c r="K15" s="7"/>
      <c r="L15" s="7"/>
    </row>
    <row r="16" spans="1:13" ht="30" x14ac:dyDescent="0.25">
      <c r="A16" s="5" t="s">
        <v>15</v>
      </c>
      <c r="B16" s="7"/>
      <c r="C16" s="7">
        <v>0.14238000000000001</v>
      </c>
      <c r="D16" s="7"/>
      <c r="E16" s="7"/>
      <c r="F16" s="7"/>
      <c r="G16" s="7"/>
      <c r="H16" s="7">
        <v>0.14238000000000001</v>
      </c>
      <c r="I16" s="7"/>
      <c r="J16" s="7"/>
      <c r="K16" s="7"/>
      <c r="L16" s="7"/>
    </row>
    <row r="17" spans="1:12" ht="30" x14ac:dyDescent="0.25">
      <c r="A17" s="5" t="s">
        <v>16</v>
      </c>
      <c r="B17" s="6"/>
      <c r="C17" s="6">
        <f>C14*C16</f>
        <v>11606.8176</v>
      </c>
      <c r="D17" s="6"/>
      <c r="E17" s="6"/>
      <c r="F17" s="6"/>
      <c r="G17" s="6"/>
      <c r="H17" s="6">
        <f>H14*H16</f>
        <v>15661.800000000001</v>
      </c>
      <c r="I17" s="6"/>
      <c r="J17" s="6"/>
      <c r="K17" s="6"/>
      <c r="L17" s="6"/>
    </row>
    <row r="18" spans="1:12" ht="30" x14ac:dyDescent="0.25">
      <c r="A18" s="5" t="s">
        <v>17</v>
      </c>
      <c r="B18" s="6"/>
      <c r="C18" s="6">
        <v>46500</v>
      </c>
      <c r="D18" s="6"/>
      <c r="E18" s="6"/>
      <c r="F18" s="6"/>
      <c r="G18" s="6"/>
      <c r="H18" s="6">
        <v>28700</v>
      </c>
      <c r="I18" s="6"/>
      <c r="J18" s="6"/>
      <c r="K18" s="6"/>
      <c r="L18" s="6"/>
    </row>
    <row r="19" spans="1:12" ht="30" x14ac:dyDescent="0.25">
      <c r="A19" s="5" t="s">
        <v>18</v>
      </c>
      <c r="B19" s="9"/>
      <c r="C19" s="9">
        <f>C17+C18</f>
        <v>58106.817600000002</v>
      </c>
      <c r="D19" s="9"/>
      <c r="E19" s="9"/>
      <c r="F19" s="9"/>
      <c r="G19" s="9"/>
      <c r="H19" s="9">
        <f>H17+H18</f>
        <v>44361.8</v>
      </c>
      <c r="I19" s="9">
        <f>AVERAGE(C19,H19)</f>
        <v>51234.308799999999</v>
      </c>
      <c r="J19" s="9"/>
      <c r="K19" s="9"/>
      <c r="L19" s="9"/>
    </row>
    <row r="20" spans="1:12" ht="30" x14ac:dyDescent="0.25">
      <c r="A20" s="5" t="s">
        <v>25</v>
      </c>
      <c r="B20" s="6">
        <v>25000</v>
      </c>
      <c r="C20" s="6"/>
      <c r="D20" s="6">
        <v>20250</v>
      </c>
      <c r="E20" s="6">
        <v>32957</v>
      </c>
      <c r="F20" s="6">
        <v>43000</v>
      </c>
      <c r="G20" s="6">
        <v>103708.99</v>
      </c>
      <c r="H20" s="6"/>
      <c r="I20" s="6"/>
      <c r="J20" s="6"/>
      <c r="K20" s="6"/>
      <c r="L20" s="6"/>
    </row>
    <row r="21" spans="1:12" ht="30" x14ac:dyDescent="0.25">
      <c r="A21" s="5" t="s">
        <v>26</v>
      </c>
      <c r="B21" s="7">
        <v>10</v>
      </c>
      <c r="C21" s="7"/>
      <c r="D21" s="7">
        <v>10</v>
      </c>
      <c r="E21" s="7">
        <v>10</v>
      </c>
      <c r="F21" s="7">
        <v>10</v>
      </c>
      <c r="G21" s="7"/>
      <c r="H21" s="7"/>
      <c r="I21" s="7"/>
      <c r="J21" s="7"/>
      <c r="K21" s="7"/>
      <c r="L21" s="7"/>
    </row>
    <row r="22" spans="1:12" ht="30" x14ac:dyDescent="0.25">
      <c r="A22" s="5" t="s">
        <v>27</v>
      </c>
      <c r="B22" s="7">
        <v>0.14238000000000001</v>
      </c>
      <c r="C22" s="7"/>
      <c r="D22" s="7">
        <v>0.14238000000000001</v>
      </c>
      <c r="E22" s="7">
        <v>0.14238000000000001</v>
      </c>
      <c r="F22" s="7">
        <v>0.14238000000000001</v>
      </c>
      <c r="G22" s="7"/>
      <c r="H22" s="7"/>
      <c r="I22" s="7"/>
      <c r="J22" s="7"/>
      <c r="K22" s="7"/>
      <c r="L22" s="7"/>
    </row>
    <row r="23" spans="1:12" ht="30" x14ac:dyDescent="0.25">
      <c r="A23" s="5" t="s">
        <v>28</v>
      </c>
      <c r="B23" s="6">
        <f>B20*B22</f>
        <v>3559.5</v>
      </c>
      <c r="C23" s="6"/>
      <c r="D23" s="6">
        <f>D20*D22</f>
        <v>2883.1950000000002</v>
      </c>
      <c r="E23" s="6">
        <f>E20*E22</f>
        <v>4692.4176600000001</v>
      </c>
      <c r="F23" s="6">
        <f>F20*F22</f>
        <v>6122.34</v>
      </c>
      <c r="G23" s="6"/>
      <c r="H23" s="6"/>
      <c r="I23" s="6"/>
      <c r="J23" s="6"/>
      <c r="K23" s="6"/>
      <c r="L23" s="6"/>
    </row>
    <row r="24" spans="1:12" ht="30" x14ac:dyDescent="0.25">
      <c r="A24" s="5" t="s">
        <v>29</v>
      </c>
      <c r="B24" s="6">
        <v>1500</v>
      </c>
      <c r="C24" s="6"/>
      <c r="D24" s="6">
        <v>23250</v>
      </c>
      <c r="E24" s="6">
        <v>6289</v>
      </c>
      <c r="F24" s="6">
        <v>8500</v>
      </c>
      <c r="G24" s="6">
        <v>59116.959999999999</v>
      </c>
      <c r="H24" s="6"/>
      <c r="I24" s="6"/>
      <c r="J24" s="6"/>
      <c r="K24" s="6"/>
      <c r="L24" s="6"/>
    </row>
    <row r="25" spans="1:12" ht="30" x14ac:dyDescent="0.25">
      <c r="A25" s="5" t="s">
        <v>30</v>
      </c>
      <c r="B25" s="9">
        <f>B23+B24</f>
        <v>5059.5</v>
      </c>
      <c r="C25" s="9"/>
      <c r="D25" s="9">
        <f>D23+D24</f>
        <v>26133.195</v>
      </c>
      <c r="E25" s="9">
        <f>E23+E24</f>
        <v>10981.417659999999</v>
      </c>
      <c r="F25" s="9">
        <f>F23+F24</f>
        <v>14622.34</v>
      </c>
      <c r="G25" s="9">
        <f>G23+G24</f>
        <v>59116.959999999999</v>
      </c>
      <c r="H25" s="9"/>
      <c r="I25" s="9"/>
      <c r="J25" s="9">
        <f>AVERAGE(B25:G25)</f>
        <v>23182.682531999999</v>
      </c>
      <c r="K25" s="9">
        <f>AVERAGE(B25:F25)</f>
        <v>14199.113164999999</v>
      </c>
      <c r="L25" s="9">
        <f>K25*2</f>
        <v>28398.226329999998</v>
      </c>
    </row>
    <row r="26" spans="1:12" ht="30" x14ac:dyDescent="0.25">
      <c r="A26" s="5" t="s">
        <v>31</v>
      </c>
      <c r="B26" s="6">
        <v>12000</v>
      </c>
      <c r="C26" s="6"/>
      <c r="D26" s="6">
        <v>27000</v>
      </c>
      <c r="E26" s="6">
        <v>10000</v>
      </c>
      <c r="F26" s="6">
        <v>4100</v>
      </c>
      <c r="G26" s="6"/>
      <c r="H26" s="6"/>
      <c r="I26" s="6"/>
      <c r="J26" s="6"/>
      <c r="K26" s="6"/>
      <c r="L26" s="6"/>
    </row>
    <row r="27" spans="1:12" x14ac:dyDescent="0.25">
      <c r="A27" s="5" t="s">
        <v>32</v>
      </c>
      <c r="B27" s="10">
        <v>10</v>
      </c>
      <c r="C27" s="10"/>
      <c r="D27" s="10">
        <v>10</v>
      </c>
      <c r="E27" s="10">
        <v>10</v>
      </c>
      <c r="F27" s="10">
        <v>10</v>
      </c>
      <c r="G27" s="7"/>
      <c r="H27" s="7"/>
      <c r="I27" s="7"/>
      <c r="J27" s="7"/>
      <c r="K27" s="7"/>
      <c r="L27" s="7"/>
    </row>
    <row r="28" spans="1:12" x14ac:dyDescent="0.25">
      <c r="A28" s="5" t="s">
        <v>33</v>
      </c>
      <c r="B28" s="8">
        <v>0.14238000000000001</v>
      </c>
      <c r="C28" s="8"/>
      <c r="D28" s="8">
        <v>0.14238000000000001</v>
      </c>
      <c r="E28" s="8">
        <v>0.14238000000000001</v>
      </c>
      <c r="F28" s="8">
        <v>0.14238000000000001</v>
      </c>
      <c r="G28" s="7"/>
      <c r="H28" s="7"/>
      <c r="I28" s="7"/>
      <c r="J28" s="7"/>
      <c r="K28" s="7"/>
      <c r="L28" s="7"/>
    </row>
    <row r="29" spans="1:12" x14ac:dyDescent="0.25">
      <c r="A29" s="5" t="s">
        <v>34</v>
      </c>
      <c r="B29" s="6">
        <f>B26*B28</f>
        <v>1708.5600000000002</v>
      </c>
      <c r="C29" s="6"/>
      <c r="D29" s="6">
        <f>D26*D28</f>
        <v>3844.26</v>
      </c>
      <c r="E29" s="6">
        <f>E26*E28</f>
        <v>1423.8</v>
      </c>
      <c r="F29" s="6">
        <f>F26*F28</f>
        <v>583.75800000000004</v>
      </c>
      <c r="G29" s="6"/>
      <c r="H29" s="6"/>
      <c r="I29" s="6"/>
      <c r="J29" s="6"/>
      <c r="K29" s="6"/>
      <c r="L29" s="6"/>
    </row>
    <row r="30" spans="1:12" x14ac:dyDescent="0.25">
      <c r="A30" s="5" t="s">
        <v>35</v>
      </c>
      <c r="B30" s="6">
        <v>1000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5" t="s">
        <v>36</v>
      </c>
      <c r="B31" s="9">
        <f>B29+B30</f>
        <v>2708.5600000000004</v>
      </c>
      <c r="C31" s="9"/>
      <c r="D31" s="9">
        <f>D29+D30</f>
        <v>3844.26</v>
      </c>
      <c r="E31" s="9">
        <f>E29+E30</f>
        <v>1423.8</v>
      </c>
      <c r="F31" s="9">
        <f>F29+F30</f>
        <v>583.75800000000004</v>
      </c>
      <c r="G31" s="9"/>
      <c r="H31" s="9"/>
      <c r="I31" s="9"/>
      <c r="J31" s="9">
        <f>AVERAGE(B31,D31,E31,F31)</f>
        <v>2140.0945000000002</v>
      </c>
      <c r="K31" s="9">
        <f>J31</f>
        <v>2140.0945000000002</v>
      </c>
      <c r="L31" s="9">
        <f>K31*2</f>
        <v>4280.1890000000003</v>
      </c>
    </row>
    <row r="32" spans="1:12" ht="30" x14ac:dyDescent="0.25">
      <c r="A32" s="5" t="s">
        <v>45</v>
      </c>
      <c r="B32" s="6">
        <v>12000</v>
      </c>
      <c r="C32" s="6"/>
      <c r="D32" s="6">
        <v>27000</v>
      </c>
      <c r="E32" s="6">
        <v>10000</v>
      </c>
      <c r="F32" s="6">
        <v>4500</v>
      </c>
      <c r="G32" s="6"/>
      <c r="H32" s="6"/>
      <c r="I32" s="6"/>
      <c r="J32" s="6"/>
      <c r="K32" s="6"/>
      <c r="L32" s="6"/>
    </row>
    <row r="33" spans="1:12" ht="30" x14ac:dyDescent="0.25">
      <c r="A33" s="5" t="s">
        <v>46</v>
      </c>
      <c r="B33" s="8">
        <v>10</v>
      </c>
      <c r="C33" s="8"/>
      <c r="D33" s="8">
        <v>10</v>
      </c>
      <c r="E33" s="8">
        <v>10</v>
      </c>
      <c r="F33" s="8">
        <v>10</v>
      </c>
      <c r="G33" s="7"/>
      <c r="H33" s="7"/>
      <c r="I33" s="7"/>
      <c r="J33" s="7"/>
      <c r="K33" s="7"/>
      <c r="L33" s="7"/>
    </row>
    <row r="34" spans="1:12" x14ac:dyDescent="0.25">
      <c r="A34" s="5" t="s">
        <v>47</v>
      </c>
      <c r="B34" s="8">
        <v>0.14238000000000001</v>
      </c>
      <c r="C34" s="8"/>
      <c r="D34" s="8">
        <v>0.14238000000000001</v>
      </c>
      <c r="E34" s="8">
        <v>0.14238000000000001</v>
      </c>
      <c r="F34" s="8">
        <v>0.14238000000000001</v>
      </c>
      <c r="G34" s="7"/>
      <c r="H34" s="7"/>
      <c r="I34" s="7"/>
      <c r="J34" s="7"/>
      <c r="K34" s="7"/>
      <c r="L34" s="7"/>
    </row>
    <row r="35" spans="1:12" x14ac:dyDescent="0.25">
      <c r="A35" s="5" t="s">
        <v>48</v>
      </c>
      <c r="B35" s="6">
        <f>B32*B34</f>
        <v>1708.5600000000002</v>
      </c>
      <c r="C35" s="6"/>
      <c r="D35" s="6">
        <f>D32*D34</f>
        <v>3844.26</v>
      </c>
      <c r="E35" s="6">
        <f>E32*E34</f>
        <v>1423.8</v>
      </c>
      <c r="F35" s="6">
        <f>F32*F34</f>
        <v>640.71</v>
      </c>
      <c r="G35" s="6"/>
      <c r="H35" s="6"/>
      <c r="I35" s="6"/>
      <c r="J35" s="6"/>
      <c r="K35" s="6"/>
      <c r="L35" s="6"/>
    </row>
    <row r="36" spans="1:12" ht="30" x14ac:dyDescent="0.25">
      <c r="A36" s="5" t="s">
        <v>49</v>
      </c>
      <c r="B36" s="6">
        <v>1000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30" x14ac:dyDescent="0.25">
      <c r="A37" s="5" t="s">
        <v>50</v>
      </c>
      <c r="B37" s="9">
        <f>B35+B36</f>
        <v>2708.5600000000004</v>
      </c>
      <c r="C37" s="9"/>
      <c r="D37" s="9">
        <f>D35+D36</f>
        <v>3844.26</v>
      </c>
      <c r="E37" s="9">
        <f>E35+E36</f>
        <v>1423.8</v>
      </c>
      <c r="F37" s="9">
        <f>F35+F36</f>
        <v>640.71</v>
      </c>
      <c r="G37" s="9"/>
      <c r="H37" s="9"/>
      <c r="I37" s="9"/>
      <c r="J37" s="9">
        <f>AVERAGE(B37,D37,E37,F37)</f>
        <v>2154.3325000000004</v>
      </c>
      <c r="K37" s="9">
        <f>J37</f>
        <v>2154.3325000000004</v>
      </c>
      <c r="L37" s="9">
        <f>K37</f>
        <v>2154.3325000000004</v>
      </c>
    </row>
    <row r="38" spans="1:12" ht="52.5" customHeight="1" x14ac:dyDescent="0.25">
      <c r="A38" s="11" t="s">
        <v>42</v>
      </c>
      <c r="B38" s="12">
        <f>B7+B13+B25+B31+B37</f>
        <v>16090.560000000001</v>
      </c>
      <c r="C38" s="12">
        <f>C7+C19+C31+C37</f>
        <v>58673.157599999999</v>
      </c>
      <c r="D38" s="12">
        <f>D7+D13+D25+D31+D37</f>
        <v>59773.755000000005</v>
      </c>
      <c r="E38" s="12">
        <f>E7+E13+E25+E31+E37</f>
        <v>27748.842359999999</v>
      </c>
      <c r="F38" s="12">
        <f>F7+F13+F25+F31+F37</f>
        <v>39412.258000000002</v>
      </c>
      <c r="G38" s="12">
        <f>G7+G13+G25</f>
        <v>172564.38</v>
      </c>
      <c r="H38" s="12">
        <f>H7+H19</f>
        <v>61277.25</v>
      </c>
      <c r="I38" s="13">
        <f>AVERAGE(C38,H38)</f>
        <v>59975.203800000003</v>
      </c>
      <c r="J38" s="14">
        <f>AVERAGE(B38,D38,E38,F38,G38)</f>
        <v>63117.959071999998</v>
      </c>
      <c r="K38" s="13">
        <f>AVERAGE(B38,D38,E38,F38)</f>
        <v>35756.353839999996</v>
      </c>
      <c r="L38" s="13">
        <f>SUM(L7:L37)</f>
        <v>52095.561505000005</v>
      </c>
    </row>
    <row r="40" spans="1:12" x14ac:dyDescent="0.25">
      <c r="A40" s="2"/>
    </row>
    <row r="41" spans="1:12" x14ac:dyDescent="0.25">
      <c r="A41" s="3" t="s">
        <v>58</v>
      </c>
    </row>
    <row r="42" spans="1:12" x14ac:dyDescent="0.25">
      <c r="A42" s="3" t="s">
        <v>51</v>
      </c>
    </row>
    <row r="43" spans="1:12" x14ac:dyDescent="0.25">
      <c r="A43" t="s">
        <v>62</v>
      </c>
    </row>
    <row r="44" spans="1:12" x14ac:dyDescent="0.25">
      <c r="A44" t="s">
        <v>52</v>
      </c>
    </row>
    <row r="45" spans="1:12" x14ac:dyDescent="0.25">
      <c r="A45" t="s">
        <v>56</v>
      </c>
    </row>
    <row r="46" spans="1:12" x14ac:dyDescent="0.25">
      <c r="A46" t="s">
        <v>3</v>
      </c>
    </row>
    <row r="47" spans="1:12" x14ac:dyDescent="0.25">
      <c r="A47" t="s">
        <v>43</v>
      </c>
    </row>
    <row r="48" spans="1:12" x14ac:dyDescent="0.25">
      <c r="A48" t="s">
        <v>4</v>
      </c>
    </row>
    <row r="49" spans="1:1" x14ac:dyDescent="0.25">
      <c r="A49" t="s">
        <v>57</v>
      </c>
    </row>
    <row r="50" spans="1:1" x14ac:dyDescent="0.25">
      <c r="A50" t="s">
        <v>39</v>
      </c>
    </row>
    <row r="51" spans="1:1" x14ac:dyDescent="0.25">
      <c r="A51" t="s">
        <v>53</v>
      </c>
    </row>
    <row r="52" spans="1:1" x14ac:dyDescent="0.25">
      <c r="A52" t="s">
        <v>63</v>
      </c>
    </row>
    <row r="53" spans="1:1" x14ac:dyDescent="0.25">
      <c r="A53" t="s">
        <v>41</v>
      </c>
    </row>
    <row r="54" spans="1:1" x14ac:dyDescent="0.25">
      <c r="A54" t="s">
        <v>44</v>
      </c>
    </row>
    <row r="55" spans="1:1" x14ac:dyDescent="0.25">
      <c r="A55" t="s">
        <v>54</v>
      </c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</sheetData>
  <printOptions horizontalCentered="1" verticalCentered="1"/>
  <pageMargins left="0.1" right="0.1" top="0.75" bottom="0.75" header="0.3" footer="0.3"/>
  <pageSetup paperSize="5" scale="55" orientation="portrait" r:id="rId1"/>
  <headerFooter>
    <oddHeader>&amp;CFort Berthold Federal Implementation Plan
Emissions Control Cost Data Analysis
July 2012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Analysis </vt:lpstr>
    </vt:vector>
  </TitlesOfParts>
  <Company>Region 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ewortman</dc:creator>
  <cp:lastModifiedBy>Schultz, Eric</cp:lastModifiedBy>
  <cp:lastPrinted>2012-07-12T16:39:39Z</cp:lastPrinted>
  <dcterms:created xsi:type="dcterms:W3CDTF">2012-05-31T16:32:18Z</dcterms:created>
  <dcterms:modified xsi:type="dcterms:W3CDTF">2021-03-20T00:37:44Z</dcterms:modified>
</cp:coreProperties>
</file>