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66925"/>
  <mc:AlternateContent xmlns:mc="http://schemas.openxmlformats.org/markup-compatibility/2006">
    <mc:Choice Requires="x15">
      <x15ac:absPath xmlns:x15ac="http://schemas.microsoft.com/office/spreadsheetml/2010/11/ac" url="C:\k\ICRs\EDFacts\2019-10 EDFacts 2019-20 to 2021-22 Change Request 83C 1850-0925 v5\"/>
    </mc:Choice>
  </mc:AlternateContent>
  <xr:revisionPtr revIDLastSave="0" documentId="13_ncr:1_{73EAD4D0-F46D-4DAB-BD33-DE541B9B40E3}" xr6:coauthVersionLast="44" xr6:coauthVersionMax="44" xr10:uidLastSave="{00000000-0000-0000-0000-000000000000}"/>
  <bookViews>
    <workbookView xWindow="-110" yWindow="-110" windowWidth="19420" windowHeight="10560" tabRatio="759" xr2:uid="{00000000-000D-0000-FFFF-FFFF00000000}"/>
  </bookViews>
  <sheets>
    <sheet name="ReadMe" sheetId="2" r:id="rId1"/>
    <sheet name="Data Groups" sheetId="17" r:id="rId2"/>
    <sheet name="DG build mapping" sheetId="32" state="hidden" r:id="rId3"/>
    <sheet name="DG build" sheetId="19" state="hidden" r:id="rId4"/>
    <sheet name="Data Categories" sheetId="40" r:id="rId5"/>
    <sheet name="DG&amp;DCs new in 60 out in 30" sheetId="41" r:id="rId6"/>
    <sheet name="Summary of Changes" sheetId="43" r:id="rId7"/>
    <sheet name="Data Categories roll up" sheetId="11" state="hidden" r:id="rId8"/>
    <sheet name="Data Cat build mapping" sheetId="34" state="hidden" r:id="rId9"/>
    <sheet name="Data Cat build" sheetId="21" state="hidden" r:id="rId10"/>
    <sheet name="New DG Check" sheetId="37" state="hidden" r:id="rId11"/>
    <sheet name="1819 Data Groups - Detail-v1" sheetId="10" state="hidden" r:id="rId12"/>
    <sheet name="Internal Liaisons" sheetId="12" state="hidden" r:id="rId13"/>
  </sheets>
  <definedNames>
    <definedName name="_xlnm._FilterDatabase" localSheetId="11" hidden="1">'1819 Data Groups - Detail-v1'!$A$1:$AM$139</definedName>
    <definedName name="_xlnm._FilterDatabase" localSheetId="9" hidden="1">'Data Cat build'!$A$3:$AW$391</definedName>
    <definedName name="_xlnm._FilterDatabase" localSheetId="4" hidden="1">'Data Categories'!$A$1:$T$111</definedName>
    <definedName name="_xlnm._FilterDatabase" localSheetId="7" hidden="1">'Data Categories roll up'!$A$2:$O$448</definedName>
    <definedName name="_xlnm._FilterDatabase" localSheetId="1" hidden="1">'Data Groups'!$A$1:$AA$149</definedName>
    <definedName name="_xlnm._FilterDatabase" localSheetId="3" hidden="1">'DG build'!$A$3:$AV$101</definedName>
    <definedName name="_xlnm._FilterDatabase" localSheetId="10" hidden="1">'New DG Check'!$A$2:$F$136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6" i="43" l="1"/>
  <c r="D16" i="43"/>
  <c r="C16" i="43"/>
  <c r="B16" i="43"/>
  <c r="F7" i="43"/>
  <c r="D7" i="43"/>
  <c r="C7" i="43"/>
  <c r="B7" i="43"/>
  <c r="E329" i="11" l="1"/>
  <c r="E398" i="11" l="1"/>
  <c r="E3" i="11"/>
  <c r="E399" i="11"/>
  <c r="E107" i="11"/>
  <c r="E143" i="11"/>
  <c r="E345" i="11"/>
  <c r="E73" i="11"/>
  <c r="E207" i="11"/>
  <c r="E185" i="11"/>
  <c r="E4" i="11"/>
  <c r="E5" i="11"/>
  <c r="E72" i="11"/>
  <c r="E400" i="11"/>
  <c r="E186" i="11"/>
  <c r="E141" i="11"/>
  <c r="E105" i="11"/>
  <c r="E346" i="11"/>
  <c r="E208" i="11"/>
  <c r="E401" i="11"/>
  <c r="E402" i="11"/>
  <c r="E403" i="11"/>
  <c r="E404" i="11"/>
  <c r="E6" i="11"/>
  <c r="E146" i="11"/>
  <c r="E314" i="11"/>
  <c r="E273" i="11"/>
  <c r="E405" i="11"/>
  <c r="E274" i="11"/>
  <c r="E75" i="11"/>
  <c r="E187" i="11"/>
  <c r="E275" i="11"/>
  <c r="E276" i="11"/>
  <c r="E277" i="11"/>
  <c r="E278" i="11"/>
  <c r="E313" i="11"/>
  <c r="E74" i="11"/>
  <c r="E145" i="11"/>
  <c r="E188" i="11"/>
  <c r="E279" i="11"/>
  <c r="E280" i="11"/>
  <c r="E7" i="11"/>
  <c r="E315" i="11"/>
  <c r="E153" i="11"/>
  <c r="E360" i="11"/>
  <c r="E8" i="11"/>
  <c r="E281" i="11"/>
  <c r="E282" i="11"/>
  <c r="E189" i="11"/>
  <c r="E353" i="11"/>
  <c r="E283" i="11"/>
  <c r="E76" i="11"/>
  <c r="E284" i="11"/>
  <c r="E285" i="11"/>
  <c r="E286" i="11"/>
  <c r="E9" i="11"/>
  <c r="E83" i="11"/>
  <c r="E155" i="11"/>
  <c r="E287" i="11"/>
  <c r="E406" i="11"/>
  <c r="E190" i="11"/>
  <c r="E288" i="11"/>
  <c r="E316" i="11"/>
  <c r="E10" i="11"/>
  <c r="E289" i="11"/>
  <c r="E290" i="11"/>
  <c r="E361" i="11"/>
  <c r="E291" i="11"/>
  <c r="E84" i="11"/>
  <c r="E191" i="11"/>
  <c r="E156" i="11"/>
  <c r="E292" i="11"/>
  <c r="E362" i="11"/>
  <c r="E293" i="11"/>
  <c r="E85" i="11"/>
  <c r="E157" i="11"/>
  <c r="E294" i="11"/>
  <c r="E295" i="11"/>
  <c r="E192" i="11"/>
  <c r="E11" i="11"/>
  <c r="E296" i="11"/>
  <c r="E12" i="11"/>
  <c r="E193" i="11"/>
  <c r="E297" i="11"/>
  <c r="E298" i="11"/>
  <c r="E86" i="11"/>
  <c r="E407" i="11"/>
  <c r="E158" i="11"/>
  <c r="E299" i="11"/>
  <c r="E300" i="11"/>
  <c r="E317" i="11"/>
  <c r="E301" i="11"/>
  <c r="E318" i="11"/>
  <c r="E302" i="11"/>
  <c r="E194" i="11"/>
  <c r="E303" i="11"/>
  <c r="E13" i="11"/>
  <c r="E408" i="11"/>
  <c r="E304" i="11"/>
  <c r="E87" i="11"/>
  <c r="E159" i="11"/>
  <c r="E409" i="11"/>
  <c r="E53" i="11"/>
  <c r="E88" i="11"/>
  <c r="E14" i="11"/>
  <c r="E410" i="11"/>
  <c r="E162" i="11"/>
  <c r="E118" i="11"/>
  <c r="E363" i="11"/>
  <c r="E64" i="11"/>
  <c r="E15" i="11"/>
  <c r="E160" i="11"/>
  <c r="E209" i="11"/>
  <c r="E127" i="11"/>
  <c r="E364" i="11"/>
  <c r="E65" i="11"/>
  <c r="E16" i="11"/>
  <c r="E161" i="11"/>
  <c r="E210" i="11"/>
  <c r="E128" i="11"/>
  <c r="E411" i="11"/>
  <c r="E348" i="11"/>
  <c r="E365" i="11"/>
  <c r="E412" i="11"/>
  <c r="E42" i="11"/>
  <c r="E150" i="11"/>
  <c r="E413" i="11"/>
  <c r="E414" i="11"/>
  <c r="E330" i="11"/>
  <c r="E349" i="11"/>
  <c r="E110" i="11"/>
  <c r="E366" i="11"/>
  <c r="E331" i="11"/>
  <c r="E332" i="11"/>
  <c r="E415" i="11"/>
  <c r="E416" i="11"/>
  <c r="E350" i="11"/>
  <c r="E417" i="11"/>
  <c r="E351" i="11"/>
  <c r="E418" i="11"/>
  <c r="E419" i="11"/>
  <c r="E420" i="11"/>
  <c r="E40" i="11"/>
  <c r="E421" i="11"/>
  <c r="E195" i="11"/>
  <c r="E422" i="11"/>
  <c r="E108" i="11"/>
  <c r="E423" i="11"/>
  <c r="E367" i="11"/>
  <c r="E347" i="11"/>
  <c r="E333" i="11"/>
  <c r="E368" i="11"/>
  <c r="E352" i="11"/>
  <c r="E334" i="11"/>
  <c r="E109" i="11"/>
  <c r="E369" i="11"/>
  <c r="E17" i="11"/>
  <c r="E149" i="11"/>
  <c r="E41" i="11"/>
  <c r="E370" i="11"/>
  <c r="E335" i="11"/>
  <c r="E151" i="11"/>
  <c r="E111" i="11"/>
  <c r="E18" i="11"/>
  <c r="E371" i="11"/>
  <c r="E44" i="11"/>
  <c r="E372" i="11"/>
  <c r="E336" i="11"/>
  <c r="E337" i="11"/>
  <c r="E373" i="11"/>
  <c r="E374" i="11"/>
  <c r="E338" i="11"/>
  <c r="E375" i="11"/>
  <c r="E339" i="11"/>
  <c r="E376" i="11"/>
  <c r="E340" i="11"/>
  <c r="E243" i="11"/>
  <c r="E121" i="11"/>
  <c r="E19" i="11"/>
  <c r="E327" i="11"/>
  <c r="E328" i="11"/>
  <c r="E244" i="11"/>
  <c r="E211" i="11"/>
  <c r="E93" i="11"/>
  <c r="E163" i="11"/>
  <c r="E58" i="11"/>
  <c r="E227" i="11"/>
  <c r="E196" i="11"/>
  <c r="E245" i="11"/>
  <c r="E228" i="11"/>
  <c r="E197" i="11"/>
  <c r="E126" i="11"/>
  <c r="E98" i="11"/>
  <c r="E20" i="11"/>
  <c r="E354" i="11"/>
  <c r="E164" i="11"/>
  <c r="E246" i="11"/>
  <c r="E63" i="11"/>
  <c r="E212" i="11"/>
  <c r="E112" i="11"/>
  <c r="E165" i="11"/>
  <c r="E213" i="11"/>
  <c r="E77" i="11"/>
  <c r="E47" i="11"/>
  <c r="E229" i="11"/>
  <c r="E166" i="11"/>
  <c r="E230" i="11"/>
  <c r="E341" i="11"/>
  <c r="E80" i="11"/>
  <c r="E50" i="11"/>
  <c r="E214" i="11"/>
  <c r="E115" i="11"/>
  <c r="E167" i="11"/>
  <c r="E215" i="11"/>
  <c r="E78" i="11"/>
  <c r="E113" i="11"/>
  <c r="E48" i="11"/>
  <c r="E231" i="11"/>
  <c r="E342" i="11"/>
  <c r="E232" i="11"/>
  <c r="E116" i="11"/>
  <c r="E51" i="11"/>
  <c r="E216" i="11"/>
  <c r="E81" i="11"/>
  <c r="E168" i="11"/>
  <c r="E79" i="11"/>
  <c r="E49" i="11"/>
  <c r="E217" i="11"/>
  <c r="E114" i="11"/>
  <c r="E169" i="11"/>
  <c r="E233" i="11"/>
  <c r="E343" i="11"/>
  <c r="E234" i="11"/>
  <c r="E170" i="11"/>
  <c r="E117" i="11"/>
  <c r="E82" i="11"/>
  <c r="E52" i="11"/>
  <c r="E218" i="11"/>
  <c r="E66" i="11"/>
  <c r="E171" i="11"/>
  <c r="E99" i="11"/>
  <c r="E129" i="11"/>
  <c r="E100" i="11"/>
  <c r="E172" i="11"/>
  <c r="E67" i="11"/>
  <c r="E130" i="11"/>
  <c r="E68" i="11"/>
  <c r="E173" i="11"/>
  <c r="E131" i="11"/>
  <c r="E101" i="11"/>
  <c r="E174" i="11"/>
  <c r="E102" i="11"/>
  <c r="E132" i="11"/>
  <c r="E69" i="11"/>
  <c r="E424" i="11"/>
  <c r="E425" i="11"/>
  <c r="E426" i="11"/>
  <c r="E427" i="11"/>
  <c r="E175" i="11"/>
  <c r="E54" i="11"/>
  <c r="E89" i="11"/>
  <c r="E247" i="11"/>
  <c r="E198" i="11"/>
  <c r="E319" i="11"/>
  <c r="E248" i="11"/>
  <c r="E119" i="11"/>
  <c r="E235" i="11"/>
  <c r="E21" i="11"/>
  <c r="E219" i="11"/>
  <c r="E320" i="11"/>
  <c r="E56" i="11"/>
  <c r="E249" i="11"/>
  <c r="E250" i="11"/>
  <c r="E199" i="11"/>
  <c r="E22" i="11"/>
  <c r="E323" i="11"/>
  <c r="E91" i="11"/>
  <c r="E377" i="11"/>
  <c r="E220" i="11"/>
  <c r="E324" i="11"/>
  <c r="E236" i="11"/>
  <c r="E176" i="11"/>
  <c r="E177" i="11"/>
  <c r="E221" i="11"/>
  <c r="E251" i="11"/>
  <c r="E355" i="11"/>
  <c r="E59" i="11"/>
  <c r="E200" i="11"/>
  <c r="E94" i="11"/>
  <c r="E23" i="11"/>
  <c r="E237" i="11"/>
  <c r="E122" i="11"/>
  <c r="E252" i="11"/>
  <c r="E61" i="11"/>
  <c r="E378" i="11"/>
  <c r="E124" i="11"/>
  <c r="E178" i="11"/>
  <c r="E238" i="11"/>
  <c r="E24" i="11"/>
  <c r="E222" i="11"/>
  <c r="E253" i="11"/>
  <c r="E254" i="11"/>
  <c r="E96" i="11"/>
  <c r="E201" i="11"/>
  <c r="E179" i="11"/>
  <c r="E55" i="11"/>
  <c r="E90" i="11"/>
  <c r="E255" i="11"/>
  <c r="E202" i="11"/>
  <c r="E321" i="11"/>
  <c r="E256" i="11"/>
  <c r="E120" i="11"/>
  <c r="E239" i="11"/>
  <c r="E25" i="11"/>
  <c r="E223" i="11"/>
  <c r="E322" i="11"/>
  <c r="E57" i="11"/>
  <c r="E257" i="11"/>
  <c r="E258" i="11"/>
  <c r="E203" i="11"/>
  <c r="E26" i="11"/>
  <c r="E325" i="11"/>
  <c r="E92" i="11"/>
  <c r="E379" i="11"/>
  <c r="E224" i="11"/>
  <c r="E326" i="11"/>
  <c r="E240" i="11"/>
  <c r="E180" i="11"/>
  <c r="E181" i="11"/>
  <c r="E225" i="11"/>
  <c r="E259" i="11"/>
  <c r="E356" i="11"/>
  <c r="E60" i="11"/>
  <c r="E204" i="11"/>
  <c r="E95" i="11"/>
  <c r="E27" i="11"/>
  <c r="E241" i="11"/>
  <c r="E123" i="11"/>
  <c r="E260" i="11"/>
  <c r="E62" i="11"/>
  <c r="E380" i="11"/>
  <c r="E125" i="11"/>
  <c r="E182" i="11"/>
  <c r="E242" i="11"/>
  <c r="E28" i="11"/>
  <c r="E226" i="11"/>
  <c r="E261" i="11"/>
  <c r="E262" i="11"/>
  <c r="E97" i="11"/>
  <c r="E205" i="11"/>
  <c r="E38" i="11"/>
  <c r="E428" i="11"/>
  <c r="E106" i="11"/>
  <c r="E206" i="11"/>
  <c r="E142" i="11"/>
  <c r="E429" i="11"/>
  <c r="E430" i="11"/>
  <c r="E381" i="11"/>
  <c r="E39" i="11"/>
  <c r="E382" i="11"/>
  <c r="E263" i="11"/>
  <c r="E383" i="11"/>
  <c r="E431" i="11"/>
  <c r="E432" i="11"/>
  <c r="E357" i="11"/>
  <c r="E384" i="11"/>
  <c r="E433" i="11"/>
  <c r="E434" i="11"/>
  <c r="E43" i="11"/>
  <c r="E385" i="11"/>
  <c r="E386" i="11"/>
  <c r="E45" i="11"/>
  <c r="E387" i="11"/>
  <c r="E388" i="11"/>
  <c r="E389" i="11"/>
  <c r="E358" i="11"/>
  <c r="E152" i="11"/>
  <c r="E46" i="11"/>
  <c r="E390" i="11"/>
  <c r="E103" i="11"/>
  <c r="E133" i="11"/>
  <c r="E183" i="11"/>
  <c r="E70" i="11"/>
  <c r="E344" i="11"/>
  <c r="E184" i="11"/>
  <c r="E104" i="11"/>
  <c r="E134" i="11"/>
  <c r="E71" i="11"/>
  <c r="E435" i="11"/>
  <c r="E29" i="11"/>
  <c r="E140" i="11"/>
  <c r="E264" i="11"/>
  <c r="E436" i="11"/>
  <c r="E437" i="11"/>
  <c r="E30" i="11"/>
  <c r="E438" i="11"/>
  <c r="E265" i="11"/>
  <c r="E305" i="11"/>
  <c r="E439" i="11"/>
  <c r="E138" i="11"/>
  <c r="E31" i="11"/>
  <c r="E306" i="11"/>
  <c r="E266" i="11"/>
  <c r="E139" i="11"/>
  <c r="E440" i="11"/>
  <c r="E391" i="11"/>
  <c r="E441" i="11"/>
  <c r="E32" i="11"/>
  <c r="E267" i="11"/>
  <c r="E137" i="11"/>
  <c r="E307" i="11"/>
  <c r="E442" i="11"/>
  <c r="E443" i="11"/>
  <c r="E33" i="11"/>
  <c r="E147" i="11"/>
  <c r="E308" i="11"/>
  <c r="E268" i="11"/>
  <c r="E444" i="11"/>
  <c r="E392" i="11"/>
  <c r="E148" i="11"/>
  <c r="E269" i="11"/>
  <c r="E445" i="11"/>
  <c r="E34" i="11"/>
  <c r="E446" i="11"/>
  <c r="E309" i="11"/>
  <c r="E447" i="11"/>
  <c r="E393" i="11"/>
  <c r="E310" i="11"/>
  <c r="E35" i="11"/>
  <c r="E270" i="11"/>
  <c r="E154" i="11"/>
  <c r="E448" i="11"/>
  <c r="E359" i="11"/>
  <c r="E394" i="11"/>
  <c r="E36" i="11"/>
  <c r="E395" i="11"/>
  <c r="E311" i="11"/>
  <c r="E135" i="11"/>
  <c r="E271" i="11"/>
  <c r="E396" i="11"/>
  <c r="E37" i="11"/>
  <c r="E397" i="11"/>
  <c r="E312" i="11"/>
  <c r="E136" i="11"/>
  <c r="E272" i="11"/>
  <c r="E144" i="11"/>
  <c r="F4" i="37"/>
  <c r="F5" i="37"/>
  <c r="F6" i="37"/>
  <c r="F7" i="37"/>
  <c r="F8" i="37"/>
  <c r="F9" i="37"/>
  <c r="F10" i="37"/>
  <c r="F11" i="37"/>
  <c r="F12" i="37"/>
  <c r="F13" i="37"/>
  <c r="F14" i="37"/>
  <c r="F15" i="37"/>
  <c r="F16" i="37"/>
  <c r="F17" i="37"/>
  <c r="F18" i="37"/>
  <c r="F19" i="37"/>
  <c r="F20" i="37"/>
  <c r="F21" i="37"/>
  <c r="F22" i="37"/>
  <c r="F23" i="37"/>
  <c r="F24" i="37"/>
  <c r="F25" i="37"/>
  <c r="F26" i="37"/>
  <c r="F27" i="37"/>
  <c r="F28" i="37"/>
  <c r="F29" i="37"/>
  <c r="F30" i="37"/>
  <c r="F31" i="37"/>
  <c r="F32" i="37"/>
  <c r="F33" i="37"/>
  <c r="F34" i="37"/>
  <c r="F35" i="37"/>
  <c r="F36" i="37"/>
  <c r="F37" i="37"/>
  <c r="F38" i="37"/>
  <c r="F39" i="37"/>
  <c r="F40" i="37"/>
  <c r="F41" i="37"/>
  <c r="F42" i="37"/>
  <c r="F43" i="37"/>
  <c r="F44" i="37"/>
  <c r="F45" i="37"/>
  <c r="F46" i="37"/>
  <c r="F47" i="37"/>
  <c r="F48" i="37"/>
  <c r="F49" i="37"/>
  <c r="F50" i="37"/>
  <c r="F51" i="37"/>
  <c r="F52" i="37"/>
  <c r="F53" i="37"/>
  <c r="F54" i="37"/>
  <c r="F55" i="37"/>
  <c r="F56" i="37"/>
  <c r="F57" i="37"/>
  <c r="F58" i="37"/>
  <c r="F59" i="37"/>
  <c r="F60" i="37"/>
  <c r="F61" i="37"/>
  <c r="F62" i="37"/>
  <c r="F63" i="37"/>
  <c r="F64" i="37"/>
  <c r="F65" i="37"/>
  <c r="F66" i="37"/>
  <c r="F67" i="37"/>
  <c r="F68" i="37"/>
  <c r="F69" i="37"/>
  <c r="F70" i="37"/>
  <c r="F71" i="37"/>
  <c r="F72" i="37"/>
  <c r="F73" i="37"/>
  <c r="F74" i="37"/>
  <c r="F75" i="37"/>
  <c r="F76" i="37"/>
  <c r="F77" i="37"/>
  <c r="F78" i="37"/>
  <c r="F79" i="37"/>
  <c r="F80" i="37"/>
  <c r="F81" i="37"/>
  <c r="F82" i="37"/>
  <c r="F83"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3" i="37"/>
  <c r="F114" i="37"/>
  <c r="F115" i="37"/>
  <c r="F116" i="37"/>
  <c r="F117" i="37"/>
  <c r="F118" i="37"/>
  <c r="F119" i="37"/>
  <c r="F120" i="37"/>
  <c r="F121" i="37"/>
  <c r="F122" i="37"/>
  <c r="F123" i="37"/>
  <c r="F124" i="37"/>
  <c r="F125" i="37"/>
  <c r="F126" i="37"/>
  <c r="F127" i="37"/>
  <c r="F128" i="37"/>
  <c r="F129" i="37"/>
  <c r="F130" i="37"/>
  <c r="F131" i="37"/>
  <c r="F132" i="37"/>
  <c r="F133" i="37"/>
  <c r="F134" i="37"/>
  <c r="F135" i="37"/>
  <c r="F136" i="37"/>
  <c r="F3" i="37"/>
  <c r="B4" i="37"/>
  <c r="B5" i="37"/>
  <c r="B6" i="37"/>
  <c r="B7" i="37"/>
  <c r="B8" i="37"/>
  <c r="B9" i="37"/>
  <c r="B10" i="37"/>
  <c r="B11" i="37"/>
  <c r="B12" i="37"/>
  <c r="B13" i="37"/>
  <c r="B14" i="37"/>
  <c r="B15" i="37"/>
  <c r="B16" i="37"/>
  <c r="B17" i="37"/>
  <c r="B18" i="37"/>
  <c r="B19" i="37"/>
  <c r="B20" i="37"/>
  <c r="B21" i="37"/>
  <c r="B22" i="37"/>
  <c r="B23" i="37"/>
  <c r="B24" i="37"/>
  <c r="B25" i="37"/>
  <c r="B26" i="37"/>
  <c r="B27" i="37"/>
  <c r="B28" i="37"/>
  <c r="B29" i="37"/>
  <c r="B30" i="37"/>
  <c r="B31" i="37"/>
  <c r="B32" i="37"/>
  <c r="B33" i="37"/>
  <c r="B34" i="37"/>
  <c r="B35" i="37"/>
  <c r="B36" i="37"/>
  <c r="B37" i="37"/>
  <c r="B38" i="37"/>
  <c r="B39" i="37"/>
  <c r="B40" i="37"/>
  <c r="B41" i="37"/>
  <c r="B42" i="37"/>
  <c r="B43" i="37"/>
  <c r="B44" i="37"/>
  <c r="B45" i="37"/>
  <c r="B46" i="37"/>
  <c r="B47" i="37"/>
  <c r="B48" i="37"/>
  <c r="B49" i="37"/>
  <c r="B50" i="37"/>
  <c r="B51" i="37"/>
  <c r="B52" i="37"/>
  <c r="B53" i="37"/>
  <c r="B54" i="37"/>
  <c r="B55" i="37"/>
  <c r="B56" i="37"/>
  <c r="B57" i="37"/>
  <c r="B58" i="37"/>
  <c r="B59" i="37"/>
  <c r="B60" i="37"/>
  <c r="B61" i="37"/>
  <c r="B62" i="37"/>
  <c r="B63" i="37"/>
  <c r="B64" i="37"/>
  <c r="B65" i="37"/>
  <c r="B66" i="37"/>
  <c r="B67" i="37"/>
  <c r="B68" i="37"/>
  <c r="B69" i="37"/>
  <c r="B70" i="37"/>
  <c r="B71" i="37"/>
  <c r="B72" i="37"/>
  <c r="B73" i="37"/>
  <c r="B74" i="37"/>
  <c r="B75" i="37"/>
  <c r="B76" i="37"/>
  <c r="B77" i="37"/>
  <c r="B78" i="37"/>
  <c r="B79" i="37"/>
  <c r="B80" i="37"/>
  <c r="B81" i="37"/>
  <c r="B82" i="37"/>
  <c r="B83" i="37"/>
  <c r="B84" i="37"/>
  <c r="B85" i="37"/>
  <c r="B86" i="37"/>
  <c r="B87" i="37"/>
  <c r="B88" i="37"/>
  <c r="B89" i="37"/>
  <c r="B90" i="37"/>
  <c r="B91" i="37"/>
  <c r="B92" i="37"/>
  <c r="B93" i="37"/>
  <c r="B94" i="37"/>
  <c r="B95" i="37"/>
  <c r="B96" i="37"/>
  <c r="B97" i="37"/>
  <c r="B98" i="37"/>
  <c r="B99" i="37"/>
  <c r="B100" i="37"/>
  <c r="B3" i="37"/>
  <c r="AH391" i="21" l="1"/>
  <c r="AH390" i="21"/>
  <c r="AH389" i="21"/>
  <c r="AH388" i="21"/>
  <c r="AH387" i="21"/>
  <c r="AH386" i="21"/>
  <c r="AH385" i="21"/>
  <c r="AH384" i="21"/>
  <c r="AH383" i="21"/>
  <c r="AH382" i="21"/>
  <c r="AH381" i="21"/>
  <c r="AH380" i="21"/>
  <c r="AH379" i="21"/>
  <c r="AH378" i="21"/>
  <c r="AH377" i="21"/>
  <c r="AH376" i="21"/>
  <c r="AH375" i="21"/>
  <c r="AH374" i="21"/>
  <c r="AH373" i="21"/>
  <c r="AH372" i="21"/>
  <c r="AH371" i="21"/>
  <c r="AH370" i="21"/>
  <c r="AH369" i="21"/>
  <c r="AH368" i="21"/>
  <c r="AH367" i="21"/>
  <c r="AH366" i="21"/>
  <c r="AH365" i="21"/>
  <c r="AH364" i="21"/>
  <c r="AH363" i="21"/>
  <c r="AH362" i="21"/>
  <c r="AH361" i="21"/>
  <c r="AH360" i="21"/>
  <c r="AH359" i="21"/>
  <c r="AH358" i="21"/>
  <c r="AH357" i="21"/>
  <c r="AH356" i="21"/>
  <c r="AH355" i="21"/>
  <c r="AH354" i="21"/>
  <c r="AH353" i="21"/>
  <c r="AH352" i="21"/>
  <c r="AH351" i="21"/>
  <c r="AH350" i="21"/>
  <c r="AH349" i="21"/>
  <c r="AH348" i="21"/>
  <c r="AH347" i="21"/>
  <c r="AH346" i="21"/>
  <c r="AH345" i="21"/>
  <c r="AH344" i="21"/>
  <c r="AH343" i="21"/>
  <c r="AH342" i="21"/>
  <c r="AH341" i="21"/>
  <c r="AH340" i="21"/>
  <c r="AH339" i="21"/>
  <c r="AH338" i="21"/>
  <c r="AH337" i="21"/>
  <c r="AH336" i="21"/>
  <c r="AH335" i="21"/>
  <c r="AH334" i="21"/>
  <c r="AH333" i="21"/>
  <c r="AH332" i="21"/>
  <c r="AH331" i="21"/>
  <c r="AH330" i="21"/>
  <c r="AH329" i="21"/>
  <c r="AH328" i="21"/>
  <c r="AH327" i="21"/>
  <c r="AH326" i="21"/>
  <c r="AH325" i="21"/>
  <c r="AH324" i="21"/>
  <c r="AH323" i="21"/>
  <c r="AH322" i="21"/>
  <c r="AH321" i="21"/>
  <c r="AH320" i="21"/>
  <c r="AH319" i="21"/>
  <c r="AH318" i="21"/>
  <c r="AH317" i="21"/>
  <c r="AH316" i="21"/>
  <c r="AH315" i="21"/>
  <c r="AH314" i="21"/>
  <c r="AH313" i="21"/>
  <c r="AH312" i="21"/>
  <c r="AH311" i="21"/>
  <c r="AH310" i="21"/>
  <c r="AH309" i="21"/>
  <c r="AH308" i="21"/>
  <c r="AH307" i="21"/>
  <c r="AH306" i="21"/>
  <c r="AH305" i="21"/>
  <c r="AH304" i="21"/>
  <c r="AH303" i="21"/>
  <c r="AH302" i="21"/>
  <c r="AH301" i="21"/>
  <c r="AH300" i="21"/>
  <c r="AH299" i="21"/>
  <c r="AH298" i="21"/>
  <c r="AH297" i="21"/>
  <c r="AH296" i="21"/>
  <c r="AH295" i="21"/>
  <c r="AH294" i="21"/>
  <c r="AH293" i="21"/>
  <c r="AH292" i="21"/>
  <c r="AH291" i="21"/>
  <c r="AH290" i="21"/>
  <c r="AH289" i="21"/>
  <c r="AH288" i="21"/>
  <c r="AH287" i="21"/>
  <c r="AH286" i="21"/>
  <c r="AH285" i="21"/>
  <c r="AH284" i="21"/>
  <c r="AH283" i="21"/>
  <c r="AH282" i="21"/>
  <c r="AH281" i="21"/>
  <c r="AH280" i="21"/>
  <c r="AH279" i="21"/>
  <c r="AH278" i="21"/>
  <c r="AH277" i="21"/>
  <c r="AH276" i="21"/>
  <c r="AH275" i="21"/>
  <c r="AH274" i="21"/>
  <c r="AH273" i="21"/>
  <c r="AH272" i="21"/>
  <c r="AH271" i="21"/>
  <c r="AH270" i="21"/>
  <c r="AH269" i="21"/>
  <c r="AH268" i="21"/>
  <c r="AH267" i="21"/>
  <c r="AH266" i="21"/>
  <c r="AH265" i="21"/>
  <c r="AH264" i="21"/>
  <c r="AH263" i="21"/>
  <c r="AH262" i="21"/>
  <c r="AH261" i="21"/>
  <c r="AH260" i="21"/>
  <c r="AH259" i="21"/>
  <c r="AH258" i="21"/>
  <c r="AH257" i="21"/>
  <c r="AH256" i="21"/>
  <c r="AH255" i="21"/>
  <c r="AH254" i="21"/>
  <c r="AH253" i="21"/>
  <c r="AH252" i="21"/>
  <c r="AH251" i="21"/>
  <c r="AH250" i="21"/>
  <c r="AH249" i="21"/>
  <c r="AH248" i="21"/>
  <c r="AH247" i="21"/>
  <c r="AH246" i="21"/>
  <c r="AH245" i="21"/>
  <c r="AH244" i="21"/>
  <c r="AH243" i="21"/>
  <c r="AH242" i="21"/>
  <c r="AH241" i="21"/>
  <c r="AH240" i="21"/>
  <c r="AH239" i="21"/>
  <c r="AH238" i="21"/>
  <c r="AH237" i="21"/>
  <c r="AH236" i="21"/>
  <c r="AH235" i="21"/>
  <c r="AH234" i="21"/>
  <c r="AH233" i="21"/>
  <c r="AH232" i="21"/>
  <c r="AH231" i="21"/>
  <c r="AH230" i="21"/>
  <c r="AH229" i="21"/>
  <c r="AH228" i="21"/>
  <c r="AH227" i="21"/>
  <c r="AH226" i="21"/>
  <c r="AH225" i="21"/>
  <c r="AH224" i="21"/>
  <c r="AH223" i="21"/>
  <c r="AH222" i="21"/>
  <c r="AH221" i="21"/>
  <c r="AH220" i="21"/>
  <c r="AH219" i="21"/>
  <c r="AH218" i="21"/>
  <c r="AH217" i="21"/>
  <c r="AH216" i="21"/>
  <c r="AH215" i="21"/>
  <c r="AH214" i="21"/>
  <c r="AH213" i="21"/>
  <c r="AH212" i="21"/>
  <c r="AH211" i="21"/>
  <c r="AH210" i="21"/>
  <c r="AH209" i="21"/>
  <c r="AH208" i="21"/>
  <c r="AH207" i="21"/>
  <c r="AH206" i="21"/>
  <c r="AH205" i="21"/>
  <c r="AH204" i="21"/>
  <c r="AH203" i="21"/>
  <c r="AH202" i="21"/>
  <c r="AH201" i="21"/>
  <c r="AH200" i="21"/>
  <c r="AH199" i="21"/>
  <c r="AH198" i="21"/>
  <c r="AH197" i="21"/>
  <c r="AH196" i="21"/>
  <c r="AH195" i="21"/>
  <c r="AH194" i="21"/>
  <c r="AH193" i="21"/>
  <c r="AH192" i="21"/>
  <c r="AH191" i="21"/>
  <c r="AH190" i="21"/>
  <c r="AH189" i="21"/>
  <c r="AH188" i="21"/>
  <c r="AH187" i="21"/>
  <c r="AH186" i="21"/>
  <c r="AH185" i="21"/>
  <c r="AH184" i="21"/>
  <c r="AH183" i="21"/>
  <c r="AH182" i="21"/>
  <c r="AH181" i="21"/>
  <c r="AH180" i="21"/>
  <c r="AH179" i="21"/>
  <c r="AH178" i="21"/>
  <c r="AH177" i="21"/>
  <c r="AH176" i="21"/>
  <c r="AH175" i="21"/>
  <c r="AH174" i="21"/>
  <c r="AH173" i="21"/>
  <c r="AH172" i="21"/>
  <c r="AH171" i="21"/>
  <c r="AH170" i="21"/>
  <c r="AH169" i="21"/>
  <c r="AH168" i="21"/>
  <c r="AH167" i="21"/>
  <c r="AH166" i="21"/>
  <c r="AH165" i="21"/>
  <c r="AH164" i="21"/>
  <c r="AH163" i="21"/>
  <c r="AH162" i="21"/>
  <c r="AH161" i="21"/>
  <c r="AH160" i="21"/>
  <c r="AH159" i="21"/>
  <c r="AH158" i="21"/>
  <c r="AH157" i="21"/>
  <c r="AH156" i="21"/>
  <c r="AH155" i="21"/>
  <c r="AH154" i="21"/>
  <c r="AH153" i="21"/>
  <c r="AH152" i="21"/>
  <c r="AH151" i="21"/>
  <c r="AH150" i="21"/>
  <c r="AH149" i="21"/>
  <c r="AH148" i="21"/>
  <c r="AH147" i="21"/>
  <c r="AH146" i="21"/>
  <c r="AH145" i="21"/>
  <c r="AH144" i="21"/>
  <c r="AH143" i="21"/>
  <c r="AH142" i="21"/>
  <c r="AH141" i="21"/>
  <c r="AH140" i="21"/>
  <c r="AH139" i="21"/>
  <c r="AH138" i="21"/>
  <c r="AH137" i="21"/>
  <c r="AH136" i="21"/>
  <c r="AH135" i="21"/>
  <c r="AH134" i="21"/>
  <c r="AH133" i="21"/>
  <c r="AH132" i="21"/>
  <c r="AH131" i="21"/>
  <c r="AH130" i="21"/>
  <c r="AH129" i="21"/>
  <c r="AH128" i="21"/>
  <c r="AH127" i="21"/>
  <c r="AH126" i="21"/>
  <c r="AH125" i="21"/>
  <c r="AH124" i="21"/>
  <c r="AH123" i="21"/>
  <c r="AH122" i="21"/>
  <c r="AH121" i="21"/>
  <c r="AH120" i="21"/>
  <c r="AH119" i="21"/>
  <c r="AH118" i="21"/>
  <c r="AH117" i="21"/>
  <c r="AH116" i="21"/>
  <c r="AH115" i="21"/>
  <c r="AH114" i="21"/>
  <c r="AH113" i="21"/>
  <c r="AH112" i="21"/>
  <c r="AH111" i="21"/>
  <c r="AH110" i="21"/>
  <c r="AH109" i="21"/>
  <c r="AH108" i="21"/>
  <c r="AH107" i="21"/>
  <c r="AH106" i="21"/>
  <c r="AH105" i="21"/>
  <c r="AH104" i="21"/>
  <c r="AH103" i="21"/>
  <c r="AH102" i="21"/>
  <c r="AH101" i="21"/>
  <c r="AH100" i="21"/>
  <c r="AH99" i="21"/>
  <c r="AH98" i="21"/>
  <c r="AH97" i="21"/>
  <c r="AH96" i="21"/>
  <c r="AH95" i="21"/>
  <c r="AH94" i="21"/>
  <c r="AH93" i="21"/>
  <c r="AH92" i="21"/>
  <c r="AH91" i="21"/>
  <c r="AH90" i="21"/>
  <c r="AH89" i="21"/>
  <c r="AH88" i="21"/>
  <c r="AH87" i="21"/>
  <c r="AH86" i="21"/>
  <c r="AH85" i="21"/>
  <c r="AH84" i="21"/>
  <c r="AH83" i="21"/>
  <c r="AH82" i="21"/>
  <c r="AH81" i="21"/>
  <c r="AH80" i="21"/>
  <c r="AH79" i="21"/>
  <c r="AH78" i="21"/>
  <c r="AH77" i="21"/>
  <c r="AH76" i="21"/>
  <c r="AH75" i="21"/>
  <c r="AH74" i="21"/>
  <c r="AH73" i="21"/>
  <c r="AH72" i="21"/>
  <c r="AH71" i="21"/>
  <c r="AH70" i="21"/>
  <c r="AH69" i="21"/>
  <c r="AH68" i="21"/>
  <c r="AH67" i="21"/>
  <c r="AH66" i="21"/>
  <c r="AH65" i="21"/>
  <c r="AH64" i="21"/>
  <c r="AH63" i="21"/>
  <c r="AH62" i="21"/>
  <c r="AH61" i="21"/>
  <c r="AH60" i="21"/>
  <c r="AH59" i="21"/>
  <c r="AH58" i="21"/>
  <c r="AH57" i="21"/>
  <c r="AH56" i="21"/>
  <c r="AH55" i="21"/>
  <c r="AH54" i="21"/>
  <c r="AH53" i="21"/>
  <c r="AH52" i="21"/>
  <c r="AH51" i="21"/>
  <c r="AH50" i="21"/>
  <c r="AH49" i="21"/>
  <c r="AH48" i="21"/>
  <c r="AH47" i="21"/>
  <c r="AH46" i="21"/>
  <c r="AH45" i="21"/>
  <c r="AH44" i="21"/>
  <c r="AH43" i="21"/>
  <c r="AH42" i="21"/>
  <c r="AH41" i="21"/>
  <c r="AH40" i="21"/>
  <c r="AH39" i="21"/>
  <c r="AH38" i="21"/>
  <c r="AH37" i="21"/>
  <c r="AH36" i="21"/>
  <c r="AH35" i="21"/>
  <c r="AH34" i="21"/>
  <c r="AH33" i="21"/>
  <c r="AH32" i="21"/>
  <c r="AH31" i="21"/>
  <c r="AH30" i="21"/>
  <c r="AH29" i="21"/>
  <c r="AH28" i="21"/>
  <c r="AH27" i="21"/>
  <c r="AH26" i="21"/>
  <c r="AH25" i="21"/>
  <c r="AH24" i="21"/>
  <c r="AH23" i="21"/>
  <c r="AH22" i="21"/>
  <c r="AH21" i="21"/>
  <c r="AH20" i="21"/>
  <c r="AH19" i="21"/>
  <c r="AH18" i="21"/>
  <c r="AH17" i="21"/>
  <c r="AH16" i="21"/>
  <c r="AH15" i="21"/>
  <c r="AH14" i="21"/>
  <c r="AH13" i="21"/>
  <c r="AH12" i="21"/>
  <c r="AH11" i="21"/>
  <c r="AH10" i="21"/>
  <c r="AH9" i="21"/>
  <c r="AH8" i="21"/>
  <c r="AH7" i="21"/>
  <c r="AH6" i="21"/>
  <c r="AH5" i="21"/>
  <c r="AH4" i="21"/>
  <c r="AG5" i="21"/>
  <c r="AG6" i="21"/>
  <c r="AG7" i="21"/>
  <c r="AG8" i="21"/>
  <c r="AG9" i="21"/>
  <c r="AG10" i="21"/>
  <c r="AG11" i="21"/>
  <c r="AG12" i="21"/>
  <c r="AG13" i="21"/>
  <c r="AG14" i="21"/>
  <c r="AG15" i="21"/>
  <c r="AG16" i="21"/>
  <c r="AG17" i="21"/>
  <c r="AG18" i="21"/>
  <c r="AG19" i="21"/>
  <c r="AG20" i="21"/>
  <c r="AG21" i="21"/>
  <c r="AG22" i="21"/>
  <c r="AG23" i="21"/>
  <c r="AG24" i="21"/>
  <c r="AG25" i="21"/>
  <c r="AG26" i="21"/>
  <c r="AG27" i="21"/>
  <c r="AG28" i="21"/>
  <c r="AG29" i="21"/>
  <c r="AG30" i="21"/>
  <c r="AG31" i="21"/>
  <c r="AG32" i="21"/>
  <c r="AG33" i="21"/>
  <c r="AG34" i="21"/>
  <c r="AG35" i="21"/>
  <c r="AG36" i="21"/>
  <c r="AG37" i="21"/>
  <c r="AG38" i="21"/>
  <c r="AG39" i="21"/>
  <c r="AG40" i="21"/>
  <c r="AG41" i="21"/>
  <c r="AG42" i="21"/>
  <c r="AG43" i="21"/>
  <c r="AG44" i="21"/>
  <c r="AG45" i="21"/>
  <c r="AG46" i="21"/>
  <c r="AG47" i="21"/>
  <c r="AG48" i="21"/>
  <c r="AG49" i="21"/>
  <c r="AG50" i="21"/>
  <c r="AG51" i="21"/>
  <c r="AG52" i="21"/>
  <c r="AG53" i="21"/>
  <c r="AG54" i="21"/>
  <c r="AG55" i="21"/>
  <c r="AG56" i="21"/>
  <c r="AG57" i="21"/>
  <c r="AG58" i="21"/>
  <c r="AG59" i="21"/>
  <c r="AG60" i="21"/>
  <c r="AG61" i="21"/>
  <c r="AG62" i="21"/>
  <c r="AG63" i="21"/>
  <c r="AG64" i="21"/>
  <c r="AG65" i="21"/>
  <c r="AG66" i="21"/>
  <c r="AG67" i="21"/>
  <c r="AG68" i="21"/>
  <c r="AG69" i="21"/>
  <c r="AG70" i="21"/>
  <c r="AG71" i="21"/>
  <c r="AG72" i="21"/>
  <c r="AG73" i="21"/>
  <c r="AG74" i="21"/>
  <c r="AG75" i="21"/>
  <c r="AG76" i="21"/>
  <c r="AG77" i="21"/>
  <c r="AG78" i="21"/>
  <c r="AG79" i="21"/>
  <c r="AG80" i="21"/>
  <c r="AG81" i="21"/>
  <c r="AG82" i="21"/>
  <c r="AG83" i="21"/>
  <c r="AG84" i="21"/>
  <c r="AG85" i="21"/>
  <c r="AG86" i="21"/>
  <c r="AG87" i="21"/>
  <c r="AG88" i="21"/>
  <c r="AG89" i="21"/>
  <c r="AG90" i="21"/>
  <c r="AG91" i="21"/>
  <c r="AG92" i="21"/>
  <c r="AG93" i="21"/>
  <c r="AG94" i="21"/>
  <c r="AG95" i="21"/>
  <c r="AG96" i="21"/>
  <c r="AG97" i="21"/>
  <c r="AG98" i="21"/>
  <c r="AG99" i="21"/>
  <c r="AG100" i="21"/>
  <c r="AG101" i="21"/>
  <c r="AG102" i="21"/>
  <c r="AG103" i="21"/>
  <c r="AG104" i="21"/>
  <c r="AG105" i="21"/>
  <c r="AG106" i="21"/>
  <c r="AG107" i="21"/>
  <c r="AG108" i="21"/>
  <c r="AG109" i="21"/>
  <c r="AG110" i="21"/>
  <c r="AG111" i="21"/>
  <c r="AG112" i="21"/>
  <c r="AG113" i="21"/>
  <c r="AG114" i="21"/>
  <c r="AG115" i="21"/>
  <c r="AG116" i="21"/>
  <c r="AG117" i="21"/>
  <c r="AG118" i="21"/>
  <c r="AG119" i="21"/>
  <c r="AG120" i="21"/>
  <c r="AG121" i="21"/>
  <c r="AG122" i="21"/>
  <c r="AG123" i="21"/>
  <c r="AG124" i="21"/>
  <c r="AG125" i="21"/>
  <c r="AG126" i="21"/>
  <c r="AG127" i="21"/>
  <c r="AG128" i="21"/>
  <c r="AG129" i="21"/>
  <c r="AG130" i="21"/>
  <c r="AG131" i="21"/>
  <c r="AG132" i="21"/>
  <c r="AG133" i="21"/>
  <c r="AG134" i="21"/>
  <c r="AG135" i="21"/>
  <c r="AG136" i="21"/>
  <c r="AG137" i="21"/>
  <c r="AG138" i="21"/>
  <c r="AG139" i="21"/>
  <c r="AG140" i="21"/>
  <c r="AG141" i="21"/>
  <c r="AG142" i="21"/>
  <c r="AG143" i="21"/>
  <c r="AG144" i="21"/>
  <c r="AG145" i="21"/>
  <c r="AG146" i="21"/>
  <c r="AG147" i="21"/>
  <c r="AG148" i="21"/>
  <c r="AG149" i="21"/>
  <c r="AG150" i="21"/>
  <c r="AG151" i="21"/>
  <c r="AG152" i="21"/>
  <c r="AG153" i="21"/>
  <c r="AG154" i="21"/>
  <c r="AG155" i="21"/>
  <c r="AG156" i="21"/>
  <c r="AG157" i="21"/>
  <c r="AG158" i="21"/>
  <c r="AG159" i="21"/>
  <c r="AG160" i="21"/>
  <c r="AG161" i="21"/>
  <c r="AG162" i="21"/>
  <c r="AG163" i="21"/>
  <c r="AG164" i="21"/>
  <c r="AG165" i="21"/>
  <c r="AG166" i="21"/>
  <c r="AG167" i="21"/>
  <c r="AG168" i="21"/>
  <c r="AG169" i="21"/>
  <c r="AG170" i="21"/>
  <c r="AG171" i="21"/>
  <c r="AG172" i="21"/>
  <c r="AG173" i="21"/>
  <c r="AG174" i="21"/>
  <c r="AG175" i="21"/>
  <c r="AG176" i="21"/>
  <c r="AG177" i="21"/>
  <c r="AG178" i="21"/>
  <c r="AG179" i="21"/>
  <c r="AG180" i="21"/>
  <c r="AG181" i="21"/>
  <c r="AG182" i="21"/>
  <c r="AG183" i="21"/>
  <c r="AG184" i="21"/>
  <c r="AG185" i="21"/>
  <c r="AG186" i="21"/>
  <c r="AG187" i="21"/>
  <c r="AG188" i="21"/>
  <c r="AG189" i="21"/>
  <c r="AG190" i="21"/>
  <c r="AG191" i="21"/>
  <c r="AG192" i="21"/>
  <c r="AG193" i="21"/>
  <c r="AG194" i="21"/>
  <c r="AG195" i="21"/>
  <c r="AG196" i="21"/>
  <c r="AG197" i="21"/>
  <c r="AG198" i="21"/>
  <c r="AG199" i="21"/>
  <c r="AG200" i="21"/>
  <c r="AG201" i="21"/>
  <c r="AG202" i="21"/>
  <c r="AG203" i="21"/>
  <c r="AG204" i="21"/>
  <c r="AG205" i="21"/>
  <c r="AG206" i="21"/>
  <c r="AG207" i="21"/>
  <c r="AG208" i="21"/>
  <c r="AG209" i="21"/>
  <c r="AG210" i="21"/>
  <c r="AG211" i="21"/>
  <c r="AG212" i="21"/>
  <c r="AG213" i="21"/>
  <c r="AG214" i="21"/>
  <c r="AG215" i="21"/>
  <c r="AG216" i="21"/>
  <c r="AG217" i="21"/>
  <c r="AG218" i="21"/>
  <c r="AG219" i="21"/>
  <c r="AG220" i="21"/>
  <c r="AG221" i="21"/>
  <c r="AG222" i="21"/>
  <c r="AG223" i="21"/>
  <c r="AG224" i="21"/>
  <c r="AG225" i="21"/>
  <c r="AG226" i="21"/>
  <c r="AG227" i="21"/>
  <c r="AG228" i="21"/>
  <c r="AG229" i="21"/>
  <c r="AG230" i="21"/>
  <c r="AG231" i="21"/>
  <c r="AG232" i="21"/>
  <c r="AG233" i="21"/>
  <c r="AG234" i="21"/>
  <c r="AG235" i="21"/>
  <c r="AG236" i="21"/>
  <c r="AG237" i="21"/>
  <c r="AG238" i="21"/>
  <c r="AG239" i="21"/>
  <c r="AG240" i="21"/>
  <c r="AG241" i="21"/>
  <c r="AG242" i="21"/>
  <c r="AG243" i="21"/>
  <c r="AG244" i="21"/>
  <c r="AG245" i="21"/>
  <c r="AG246" i="21"/>
  <c r="AG247" i="21"/>
  <c r="AG248" i="21"/>
  <c r="AG249" i="21"/>
  <c r="AG250" i="21"/>
  <c r="AG251" i="21"/>
  <c r="AG252" i="21"/>
  <c r="AG253" i="21"/>
  <c r="AG254" i="21"/>
  <c r="AG255" i="21"/>
  <c r="AG256" i="21"/>
  <c r="AG257" i="21"/>
  <c r="AG258" i="21"/>
  <c r="AG259" i="21"/>
  <c r="AG260" i="21"/>
  <c r="AG261" i="21"/>
  <c r="AG262" i="21"/>
  <c r="AG263" i="21"/>
  <c r="AG264" i="21"/>
  <c r="AG265" i="21"/>
  <c r="AG266" i="21"/>
  <c r="AG267" i="21"/>
  <c r="AG268" i="21"/>
  <c r="AG269" i="21"/>
  <c r="AG270" i="21"/>
  <c r="AG271" i="21"/>
  <c r="AG272" i="21"/>
  <c r="AG273" i="21"/>
  <c r="AG274" i="21"/>
  <c r="AG275" i="21"/>
  <c r="AG276" i="21"/>
  <c r="AG277" i="21"/>
  <c r="AG278" i="21"/>
  <c r="AG279" i="21"/>
  <c r="AG280" i="21"/>
  <c r="AG281" i="21"/>
  <c r="AG282" i="21"/>
  <c r="AG283" i="21"/>
  <c r="AG284" i="21"/>
  <c r="AG285" i="21"/>
  <c r="AG286" i="21"/>
  <c r="AG287" i="21"/>
  <c r="AG288" i="21"/>
  <c r="AG289" i="21"/>
  <c r="AG290" i="21"/>
  <c r="AG291" i="21"/>
  <c r="AG292" i="21"/>
  <c r="AG293" i="21"/>
  <c r="AG294" i="21"/>
  <c r="AG295" i="21"/>
  <c r="AG296" i="21"/>
  <c r="AG297" i="21"/>
  <c r="AG298" i="21"/>
  <c r="AG299" i="21"/>
  <c r="AG300" i="21"/>
  <c r="AG301" i="21"/>
  <c r="AG302" i="21"/>
  <c r="AG303" i="21"/>
  <c r="AG304" i="21"/>
  <c r="AG305" i="21"/>
  <c r="AG306" i="21"/>
  <c r="AG307" i="21"/>
  <c r="AG308" i="21"/>
  <c r="AG309" i="21"/>
  <c r="AG310" i="21"/>
  <c r="AG311" i="21"/>
  <c r="AG312" i="21"/>
  <c r="AG313" i="21"/>
  <c r="AG314" i="21"/>
  <c r="AG315" i="21"/>
  <c r="AG316" i="21"/>
  <c r="AG317" i="21"/>
  <c r="AG318" i="21"/>
  <c r="AG319" i="21"/>
  <c r="AG320" i="21"/>
  <c r="AG321" i="21"/>
  <c r="AG322" i="21"/>
  <c r="AG323" i="21"/>
  <c r="AG324" i="21"/>
  <c r="AG325" i="21"/>
  <c r="AG326" i="21"/>
  <c r="AG327" i="21"/>
  <c r="AG328" i="21"/>
  <c r="AG329" i="21"/>
  <c r="AG330" i="21"/>
  <c r="AG331" i="21"/>
  <c r="AG332" i="21"/>
  <c r="AG333" i="21"/>
  <c r="AG334" i="21"/>
  <c r="AG335" i="21"/>
  <c r="AG336" i="21"/>
  <c r="AG337" i="21"/>
  <c r="AG338" i="21"/>
  <c r="AG339" i="21"/>
  <c r="AG340" i="21"/>
  <c r="AG341" i="21"/>
  <c r="AG342" i="21"/>
  <c r="AG343" i="21"/>
  <c r="AG344" i="21"/>
  <c r="AG345" i="21"/>
  <c r="AG346" i="21"/>
  <c r="AG347" i="21"/>
  <c r="AG348" i="21"/>
  <c r="AG349" i="21"/>
  <c r="AG350" i="21"/>
  <c r="AG351" i="21"/>
  <c r="AG352" i="21"/>
  <c r="AG353" i="21"/>
  <c r="AG354" i="21"/>
  <c r="AG355" i="21"/>
  <c r="AG356" i="21"/>
  <c r="AG357" i="21"/>
  <c r="AG358" i="21"/>
  <c r="AG359" i="21"/>
  <c r="AG360" i="21"/>
  <c r="AG361" i="21"/>
  <c r="AG362" i="21"/>
  <c r="AG363" i="21"/>
  <c r="AG364" i="21"/>
  <c r="AG365" i="21"/>
  <c r="AG366" i="21"/>
  <c r="AG367" i="21"/>
  <c r="AG368" i="21"/>
  <c r="AG369" i="21"/>
  <c r="AG370" i="21"/>
  <c r="AG371" i="21"/>
  <c r="AG372" i="21"/>
  <c r="AG373" i="21"/>
  <c r="AG374" i="21"/>
  <c r="AG375" i="21"/>
  <c r="AG376" i="21"/>
  <c r="AG377" i="21"/>
  <c r="AG378" i="21"/>
  <c r="AG379" i="21"/>
  <c r="AG380" i="21"/>
  <c r="AG381" i="21"/>
  <c r="AG382" i="21"/>
  <c r="AG383" i="21"/>
  <c r="AG384" i="21"/>
  <c r="AG385" i="21"/>
  <c r="AG386" i="21"/>
  <c r="AG387" i="21"/>
  <c r="AG388" i="21"/>
  <c r="AG389" i="21"/>
  <c r="AG390" i="21"/>
  <c r="AG391" i="21"/>
  <c r="AG4" i="21"/>
  <c r="AN4" i="21"/>
  <c r="AO4" i="21"/>
  <c r="AP4" i="21"/>
  <c r="AQ4" i="21"/>
  <c r="AR4" i="21"/>
  <c r="AS4" i="21"/>
  <c r="AN5" i="21"/>
  <c r="AO5" i="21"/>
  <c r="AP5" i="21"/>
  <c r="AQ5" i="21"/>
  <c r="AR5" i="21"/>
  <c r="AS5" i="21"/>
  <c r="AN6" i="21"/>
  <c r="AO6" i="21"/>
  <c r="AP6" i="21"/>
  <c r="AQ6" i="21"/>
  <c r="AR6" i="21"/>
  <c r="AS6" i="21"/>
  <c r="AN7" i="21"/>
  <c r="AO7" i="21"/>
  <c r="AP7" i="21"/>
  <c r="AQ7" i="21"/>
  <c r="AR7" i="21"/>
  <c r="AS7" i="21"/>
  <c r="AN8" i="21"/>
  <c r="AO8" i="21"/>
  <c r="AP8" i="21"/>
  <c r="AQ8" i="21"/>
  <c r="AR8" i="21"/>
  <c r="AS8" i="21"/>
  <c r="AN9" i="21"/>
  <c r="AO9" i="21"/>
  <c r="AP9" i="21"/>
  <c r="AQ9" i="21"/>
  <c r="AR9" i="21"/>
  <c r="AS9" i="21"/>
  <c r="AN10" i="21"/>
  <c r="AO10" i="21"/>
  <c r="AP10" i="21"/>
  <c r="AQ10" i="21"/>
  <c r="AR10" i="21"/>
  <c r="AS10" i="21"/>
  <c r="AN11" i="21"/>
  <c r="AO11" i="21"/>
  <c r="AP11" i="21"/>
  <c r="AQ11" i="21"/>
  <c r="AR11" i="21"/>
  <c r="AS11" i="21"/>
  <c r="AN12" i="21"/>
  <c r="AO12" i="21"/>
  <c r="AP12" i="21"/>
  <c r="AQ12" i="21"/>
  <c r="AR12" i="21"/>
  <c r="AS12" i="21"/>
  <c r="AN13" i="21"/>
  <c r="AO13" i="21"/>
  <c r="AP13" i="21"/>
  <c r="AQ13" i="21"/>
  <c r="AR13" i="21"/>
  <c r="AS13" i="21"/>
  <c r="AN14" i="21"/>
  <c r="AO14" i="21"/>
  <c r="AP14" i="21"/>
  <c r="AQ14" i="21"/>
  <c r="AR14" i="21"/>
  <c r="AS14" i="21"/>
  <c r="AN15" i="21"/>
  <c r="AO15" i="21"/>
  <c r="AP15" i="21"/>
  <c r="AQ15" i="21"/>
  <c r="AR15" i="21"/>
  <c r="AS15" i="21"/>
  <c r="AN16" i="21"/>
  <c r="AO16" i="21"/>
  <c r="AP16" i="21"/>
  <c r="AQ16" i="21"/>
  <c r="AR16" i="21"/>
  <c r="AS16" i="21"/>
  <c r="AN17" i="21"/>
  <c r="AO17" i="21"/>
  <c r="AP17" i="21"/>
  <c r="AQ17" i="21"/>
  <c r="AR17" i="21"/>
  <c r="AS17" i="21"/>
  <c r="AN18" i="21"/>
  <c r="AO18" i="21"/>
  <c r="AP18" i="21"/>
  <c r="AQ18" i="21"/>
  <c r="AR18" i="21"/>
  <c r="AS18" i="21"/>
  <c r="AN19" i="21"/>
  <c r="AO19" i="21"/>
  <c r="AP19" i="21"/>
  <c r="AQ19" i="21"/>
  <c r="AR19" i="21"/>
  <c r="AS19" i="21"/>
  <c r="AN20" i="21"/>
  <c r="AO20" i="21"/>
  <c r="AP20" i="21"/>
  <c r="AQ20" i="21"/>
  <c r="AR20" i="21"/>
  <c r="AS20" i="21"/>
  <c r="AN21" i="21"/>
  <c r="AO21" i="21"/>
  <c r="AP21" i="21"/>
  <c r="AQ21" i="21"/>
  <c r="AR21" i="21"/>
  <c r="AS21" i="21"/>
  <c r="AN22" i="21"/>
  <c r="AO22" i="21"/>
  <c r="AP22" i="21"/>
  <c r="AQ22" i="21"/>
  <c r="AR22" i="21"/>
  <c r="AS22" i="21"/>
  <c r="AN23" i="21"/>
  <c r="AO23" i="21"/>
  <c r="AP23" i="21"/>
  <c r="AQ23" i="21"/>
  <c r="AR23" i="21"/>
  <c r="AS23" i="21"/>
  <c r="AN24" i="21"/>
  <c r="AO24" i="21"/>
  <c r="AP24" i="21"/>
  <c r="AQ24" i="21"/>
  <c r="AR24" i="21"/>
  <c r="AS24" i="21"/>
  <c r="AN25" i="21"/>
  <c r="AO25" i="21"/>
  <c r="AP25" i="21"/>
  <c r="AQ25" i="21"/>
  <c r="AR25" i="21"/>
  <c r="AS25" i="21"/>
  <c r="AN26" i="21"/>
  <c r="AO26" i="21"/>
  <c r="AP26" i="21"/>
  <c r="AQ26" i="21"/>
  <c r="AR26" i="21"/>
  <c r="AS26" i="21"/>
  <c r="AN27" i="21"/>
  <c r="AO27" i="21"/>
  <c r="AP27" i="21"/>
  <c r="AQ27" i="21"/>
  <c r="AR27" i="21"/>
  <c r="AS27" i="21"/>
  <c r="AN28" i="21"/>
  <c r="AO28" i="21"/>
  <c r="AP28" i="21"/>
  <c r="AQ28" i="21"/>
  <c r="AR28" i="21"/>
  <c r="AS28" i="21"/>
  <c r="AN29" i="21"/>
  <c r="AO29" i="21"/>
  <c r="AP29" i="21"/>
  <c r="AQ29" i="21"/>
  <c r="AR29" i="21"/>
  <c r="AS29" i="21"/>
  <c r="AN30" i="21"/>
  <c r="AO30" i="21"/>
  <c r="AP30" i="21"/>
  <c r="AQ30" i="21"/>
  <c r="AR30" i="21"/>
  <c r="AS30" i="21"/>
  <c r="AN31" i="21"/>
  <c r="AO31" i="21"/>
  <c r="AP31" i="21"/>
  <c r="AQ31" i="21"/>
  <c r="AR31" i="21"/>
  <c r="AS31" i="21"/>
  <c r="AN32" i="21"/>
  <c r="AO32" i="21"/>
  <c r="AP32" i="21"/>
  <c r="AQ32" i="21"/>
  <c r="AR32" i="21"/>
  <c r="AS32" i="21"/>
  <c r="AN33" i="21"/>
  <c r="AO33" i="21"/>
  <c r="AP33" i="21"/>
  <c r="AQ33" i="21"/>
  <c r="AR33" i="21"/>
  <c r="AS33" i="21"/>
  <c r="AN34" i="21"/>
  <c r="AO34" i="21"/>
  <c r="AP34" i="21"/>
  <c r="AQ34" i="21"/>
  <c r="AR34" i="21"/>
  <c r="AS34" i="21"/>
  <c r="AN35" i="21"/>
  <c r="AO35" i="21"/>
  <c r="AP35" i="21"/>
  <c r="AQ35" i="21"/>
  <c r="AR35" i="21"/>
  <c r="AS35" i="21"/>
  <c r="AN36" i="21"/>
  <c r="AO36" i="21"/>
  <c r="AP36" i="21"/>
  <c r="AQ36" i="21"/>
  <c r="AR36" i="21"/>
  <c r="AS36" i="21"/>
  <c r="AN37" i="21"/>
  <c r="AO37" i="21"/>
  <c r="AP37" i="21"/>
  <c r="AQ37" i="21"/>
  <c r="AR37" i="21"/>
  <c r="AS37" i="21"/>
  <c r="AN38" i="21"/>
  <c r="AO38" i="21"/>
  <c r="AP38" i="21"/>
  <c r="AQ38" i="21"/>
  <c r="AR38" i="21"/>
  <c r="AS38" i="21"/>
  <c r="AN39" i="21"/>
  <c r="AO39" i="21"/>
  <c r="AP39" i="21"/>
  <c r="AQ39" i="21"/>
  <c r="AR39" i="21"/>
  <c r="AS39" i="21"/>
  <c r="AN40" i="21"/>
  <c r="AO40" i="21"/>
  <c r="AP40" i="21"/>
  <c r="AQ40" i="21"/>
  <c r="AR40" i="21"/>
  <c r="AS40" i="21"/>
  <c r="AN41" i="21"/>
  <c r="AO41" i="21"/>
  <c r="AP41" i="21"/>
  <c r="AQ41" i="21"/>
  <c r="AR41" i="21"/>
  <c r="AS41" i="21"/>
  <c r="AN42" i="21"/>
  <c r="AO42" i="21"/>
  <c r="AP42" i="21"/>
  <c r="AQ42" i="21"/>
  <c r="AR42" i="21"/>
  <c r="AS42" i="21"/>
  <c r="AN43" i="21"/>
  <c r="AO43" i="21"/>
  <c r="AP43" i="21"/>
  <c r="AQ43" i="21"/>
  <c r="AR43" i="21"/>
  <c r="AS43" i="21"/>
  <c r="AN44" i="21"/>
  <c r="AO44" i="21"/>
  <c r="AP44" i="21"/>
  <c r="AQ44" i="21"/>
  <c r="AR44" i="21"/>
  <c r="AS44" i="21"/>
  <c r="AN45" i="21"/>
  <c r="AO45" i="21"/>
  <c r="AP45" i="21"/>
  <c r="AQ45" i="21"/>
  <c r="AR45" i="21"/>
  <c r="AS45" i="21"/>
  <c r="AN46" i="21"/>
  <c r="AO46" i="21"/>
  <c r="AP46" i="21"/>
  <c r="AQ46" i="21"/>
  <c r="AR46" i="21"/>
  <c r="AS46" i="21"/>
  <c r="AN47" i="21"/>
  <c r="AO47" i="21"/>
  <c r="AP47" i="21"/>
  <c r="AQ47" i="21"/>
  <c r="AR47" i="21"/>
  <c r="AS47" i="21"/>
  <c r="AN48" i="21"/>
  <c r="AO48" i="21"/>
  <c r="AP48" i="21"/>
  <c r="AQ48" i="21"/>
  <c r="AR48" i="21"/>
  <c r="AS48" i="21"/>
  <c r="AN49" i="21"/>
  <c r="AO49" i="21"/>
  <c r="AP49" i="21"/>
  <c r="AQ49" i="21"/>
  <c r="AR49" i="21"/>
  <c r="AS49" i="21"/>
  <c r="AN50" i="21"/>
  <c r="AO50" i="21"/>
  <c r="AP50" i="21"/>
  <c r="AQ50" i="21"/>
  <c r="AR50" i="21"/>
  <c r="AS50" i="21"/>
  <c r="AN51" i="21"/>
  <c r="AO51" i="21"/>
  <c r="AP51" i="21"/>
  <c r="AQ51" i="21"/>
  <c r="AR51" i="21"/>
  <c r="AS51" i="21"/>
  <c r="AN52" i="21"/>
  <c r="AO52" i="21"/>
  <c r="AP52" i="21"/>
  <c r="AQ52" i="21"/>
  <c r="AR52" i="21"/>
  <c r="AS52" i="21"/>
  <c r="AN53" i="21"/>
  <c r="AO53" i="21"/>
  <c r="AP53" i="21"/>
  <c r="AQ53" i="21"/>
  <c r="AR53" i="21"/>
  <c r="AS53" i="21"/>
  <c r="AN54" i="21"/>
  <c r="AO54" i="21"/>
  <c r="AP54" i="21"/>
  <c r="AQ54" i="21"/>
  <c r="AR54" i="21"/>
  <c r="AS54" i="21"/>
  <c r="AN55" i="21"/>
  <c r="AO55" i="21"/>
  <c r="AP55" i="21"/>
  <c r="AQ55" i="21"/>
  <c r="AR55" i="21"/>
  <c r="AS55" i="21"/>
  <c r="AN56" i="21"/>
  <c r="AO56" i="21"/>
  <c r="AP56" i="21"/>
  <c r="AQ56" i="21"/>
  <c r="AR56" i="21"/>
  <c r="AS56" i="21"/>
  <c r="AN57" i="21"/>
  <c r="AO57" i="21"/>
  <c r="AP57" i="21"/>
  <c r="AQ57" i="21"/>
  <c r="AR57" i="21"/>
  <c r="AS57" i="21"/>
  <c r="AN58" i="21"/>
  <c r="AO58" i="21"/>
  <c r="AP58" i="21"/>
  <c r="AQ58" i="21"/>
  <c r="AR58" i="21"/>
  <c r="AS58" i="21"/>
  <c r="AN59" i="21"/>
  <c r="AO59" i="21"/>
  <c r="AP59" i="21"/>
  <c r="AQ59" i="21"/>
  <c r="AR59" i="21"/>
  <c r="AS59" i="21"/>
  <c r="AN60" i="21"/>
  <c r="AO60" i="21"/>
  <c r="AP60" i="21"/>
  <c r="AQ60" i="21"/>
  <c r="AR60" i="21"/>
  <c r="AS60" i="21"/>
  <c r="AN61" i="21"/>
  <c r="AO61" i="21"/>
  <c r="AP61" i="21"/>
  <c r="AQ61" i="21"/>
  <c r="AR61" i="21"/>
  <c r="AS61" i="21"/>
  <c r="AN62" i="21"/>
  <c r="AO62" i="21"/>
  <c r="AP62" i="21"/>
  <c r="AQ62" i="21"/>
  <c r="AR62" i="21"/>
  <c r="AS62" i="21"/>
  <c r="AN63" i="21"/>
  <c r="AO63" i="21"/>
  <c r="AP63" i="21"/>
  <c r="AQ63" i="21"/>
  <c r="AR63" i="21"/>
  <c r="AS63" i="21"/>
  <c r="AN64" i="21"/>
  <c r="AO64" i="21"/>
  <c r="AP64" i="21"/>
  <c r="AQ64" i="21"/>
  <c r="AR64" i="21"/>
  <c r="AS64" i="21"/>
  <c r="AN65" i="21"/>
  <c r="AO65" i="21"/>
  <c r="AP65" i="21"/>
  <c r="AQ65" i="21"/>
  <c r="AR65" i="21"/>
  <c r="AS65" i="21"/>
  <c r="AN66" i="21"/>
  <c r="AO66" i="21"/>
  <c r="AP66" i="21"/>
  <c r="AQ66" i="21"/>
  <c r="AR66" i="21"/>
  <c r="AS66" i="21"/>
  <c r="AN67" i="21"/>
  <c r="AO67" i="21"/>
  <c r="AP67" i="21"/>
  <c r="AQ67" i="21"/>
  <c r="AR67" i="21"/>
  <c r="AS67" i="21"/>
  <c r="AN68" i="21"/>
  <c r="AO68" i="21"/>
  <c r="AP68" i="21"/>
  <c r="AQ68" i="21"/>
  <c r="AR68" i="21"/>
  <c r="AS68" i="21"/>
  <c r="AN69" i="21"/>
  <c r="AO69" i="21"/>
  <c r="AP69" i="21"/>
  <c r="AQ69" i="21"/>
  <c r="AR69" i="21"/>
  <c r="AS69" i="21"/>
  <c r="AN70" i="21"/>
  <c r="AO70" i="21"/>
  <c r="AP70" i="21"/>
  <c r="AQ70" i="21"/>
  <c r="AR70" i="21"/>
  <c r="AS70" i="21"/>
  <c r="AN71" i="21"/>
  <c r="AO71" i="21"/>
  <c r="AP71" i="21"/>
  <c r="AQ71" i="21"/>
  <c r="AR71" i="21"/>
  <c r="AS71" i="21"/>
  <c r="AN72" i="21"/>
  <c r="AO72" i="21"/>
  <c r="AP72" i="21"/>
  <c r="AQ72" i="21"/>
  <c r="AR72" i="21"/>
  <c r="AS72" i="21"/>
  <c r="AN73" i="21"/>
  <c r="AO73" i="21"/>
  <c r="AP73" i="21"/>
  <c r="AQ73" i="21"/>
  <c r="AR73" i="21"/>
  <c r="AS73" i="21"/>
  <c r="AN74" i="21"/>
  <c r="AO74" i="21"/>
  <c r="AP74" i="21"/>
  <c r="AQ74" i="21"/>
  <c r="AR74" i="21"/>
  <c r="AS74" i="21"/>
  <c r="AN75" i="21"/>
  <c r="AO75" i="21"/>
  <c r="AP75" i="21"/>
  <c r="AQ75" i="21"/>
  <c r="AR75" i="21"/>
  <c r="AS75" i="21"/>
  <c r="AN76" i="21"/>
  <c r="AO76" i="21"/>
  <c r="AP76" i="21"/>
  <c r="AQ76" i="21"/>
  <c r="AR76" i="21"/>
  <c r="AS76" i="21"/>
  <c r="AN77" i="21"/>
  <c r="AO77" i="21"/>
  <c r="AP77" i="21"/>
  <c r="AQ77" i="21"/>
  <c r="AR77" i="21"/>
  <c r="AS77" i="21"/>
  <c r="AN78" i="21"/>
  <c r="AO78" i="21"/>
  <c r="AP78" i="21"/>
  <c r="AQ78" i="21"/>
  <c r="AR78" i="21"/>
  <c r="AS78" i="21"/>
  <c r="AN79" i="21"/>
  <c r="AO79" i="21"/>
  <c r="AP79" i="21"/>
  <c r="AQ79" i="21"/>
  <c r="AR79" i="21"/>
  <c r="AS79" i="21"/>
  <c r="AN80" i="21"/>
  <c r="AO80" i="21"/>
  <c r="AP80" i="21"/>
  <c r="AQ80" i="21"/>
  <c r="AR80" i="21"/>
  <c r="AS80" i="21"/>
  <c r="AN81" i="21"/>
  <c r="AO81" i="21"/>
  <c r="AP81" i="21"/>
  <c r="AQ81" i="21"/>
  <c r="AR81" i="21"/>
  <c r="AS81" i="21"/>
  <c r="AN82" i="21"/>
  <c r="AO82" i="21"/>
  <c r="AP82" i="21"/>
  <c r="AQ82" i="21"/>
  <c r="AR82" i="21"/>
  <c r="AS82" i="21"/>
  <c r="AN83" i="21"/>
  <c r="AO83" i="21"/>
  <c r="AP83" i="21"/>
  <c r="AQ83" i="21"/>
  <c r="AR83" i="21"/>
  <c r="AS83" i="21"/>
  <c r="AN84" i="21"/>
  <c r="AO84" i="21"/>
  <c r="AP84" i="21"/>
  <c r="AQ84" i="21"/>
  <c r="AR84" i="21"/>
  <c r="AS84" i="21"/>
  <c r="AN85" i="21"/>
  <c r="AO85" i="21"/>
  <c r="AP85" i="21"/>
  <c r="AQ85" i="21"/>
  <c r="AR85" i="21"/>
  <c r="AS85" i="21"/>
  <c r="AN86" i="21"/>
  <c r="AO86" i="21"/>
  <c r="AP86" i="21"/>
  <c r="AQ86" i="21"/>
  <c r="AR86" i="21"/>
  <c r="AS86" i="21"/>
  <c r="AN87" i="21"/>
  <c r="AO87" i="21"/>
  <c r="AP87" i="21"/>
  <c r="AQ87" i="21"/>
  <c r="AR87" i="21"/>
  <c r="AS87" i="21"/>
  <c r="AN88" i="21"/>
  <c r="AO88" i="21"/>
  <c r="AP88" i="21"/>
  <c r="AQ88" i="21"/>
  <c r="AR88" i="21"/>
  <c r="AS88" i="21"/>
  <c r="AN89" i="21"/>
  <c r="AO89" i="21"/>
  <c r="AP89" i="21"/>
  <c r="AQ89" i="21"/>
  <c r="AR89" i="21"/>
  <c r="AS89" i="21"/>
  <c r="AN90" i="21"/>
  <c r="AO90" i="21"/>
  <c r="AP90" i="21"/>
  <c r="AQ90" i="21"/>
  <c r="AR90" i="21"/>
  <c r="AS90" i="21"/>
  <c r="AN91" i="21"/>
  <c r="AO91" i="21"/>
  <c r="AP91" i="21"/>
  <c r="AQ91" i="21"/>
  <c r="AR91" i="21"/>
  <c r="AS91" i="21"/>
  <c r="AN92" i="21"/>
  <c r="AO92" i="21"/>
  <c r="AP92" i="21"/>
  <c r="AQ92" i="21"/>
  <c r="AR92" i="21"/>
  <c r="AS92" i="21"/>
  <c r="AN93" i="21"/>
  <c r="AO93" i="21"/>
  <c r="AP93" i="21"/>
  <c r="AQ93" i="21"/>
  <c r="AR93" i="21"/>
  <c r="AS93" i="21"/>
  <c r="AN94" i="21"/>
  <c r="AO94" i="21"/>
  <c r="AP94" i="21"/>
  <c r="AQ94" i="21"/>
  <c r="AR94" i="21"/>
  <c r="AS94" i="21"/>
  <c r="AN95" i="21"/>
  <c r="AO95" i="21"/>
  <c r="AP95" i="21"/>
  <c r="AQ95" i="21"/>
  <c r="AR95" i="21"/>
  <c r="AS95" i="21"/>
  <c r="AN96" i="21"/>
  <c r="AO96" i="21"/>
  <c r="AP96" i="21"/>
  <c r="AQ96" i="21"/>
  <c r="AR96" i="21"/>
  <c r="AS96" i="21"/>
  <c r="AN97" i="21"/>
  <c r="AO97" i="21"/>
  <c r="AP97" i="21"/>
  <c r="AQ97" i="21"/>
  <c r="AR97" i="21"/>
  <c r="AS97" i="21"/>
  <c r="AN98" i="21"/>
  <c r="AO98" i="21"/>
  <c r="AP98" i="21"/>
  <c r="AQ98" i="21"/>
  <c r="AR98" i="21"/>
  <c r="AS98" i="21"/>
  <c r="AN99" i="21"/>
  <c r="AO99" i="21"/>
  <c r="AP99" i="21"/>
  <c r="AQ99" i="21"/>
  <c r="AR99" i="21"/>
  <c r="AS99" i="21"/>
  <c r="AN100" i="21"/>
  <c r="AO100" i="21"/>
  <c r="AP100" i="21"/>
  <c r="AQ100" i="21"/>
  <c r="AR100" i="21"/>
  <c r="AS100" i="21"/>
  <c r="AN101" i="21"/>
  <c r="AO101" i="21"/>
  <c r="AP101" i="21"/>
  <c r="AQ101" i="21"/>
  <c r="AR101" i="21"/>
  <c r="AS101" i="21"/>
  <c r="AN102" i="21"/>
  <c r="AO102" i="21"/>
  <c r="AP102" i="21"/>
  <c r="AQ102" i="21"/>
  <c r="AR102" i="21"/>
  <c r="AS102" i="21"/>
  <c r="AN103" i="21"/>
  <c r="AO103" i="21"/>
  <c r="AP103" i="21"/>
  <c r="AQ103" i="21"/>
  <c r="AR103" i="21"/>
  <c r="AS103" i="21"/>
  <c r="AN104" i="21"/>
  <c r="AO104" i="21"/>
  <c r="AP104" i="21"/>
  <c r="AQ104" i="21"/>
  <c r="AR104" i="21"/>
  <c r="AS104" i="21"/>
  <c r="AN105" i="21"/>
  <c r="AO105" i="21"/>
  <c r="AP105" i="21"/>
  <c r="AQ105" i="21"/>
  <c r="AR105" i="21"/>
  <c r="AS105" i="21"/>
  <c r="AN106" i="21"/>
  <c r="AO106" i="21"/>
  <c r="AP106" i="21"/>
  <c r="AQ106" i="21"/>
  <c r="AR106" i="21"/>
  <c r="AS106" i="21"/>
  <c r="AN107" i="21"/>
  <c r="AO107" i="21"/>
  <c r="AP107" i="21"/>
  <c r="AQ107" i="21"/>
  <c r="AR107" i="21"/>
  <c r="AS107" i="21"/>
  <c r="AN108" i="21"/>
  <c r="AO108" i="21"/>
  <c r="AP108" i="21"/>
  <c r="AQ108" i="21"/>
  <c r="AR108" i="21"/>
  <c r="AS108" i="21"/>
  <c r="AN109" i="21"/>
  <c r="AO109" i="21"/>
  <c r="AP109" i="21"/>
  <c r="AQ109" i="21"/>
  <c r="AR109" i="21"/>
  <c r="AS109" i="21"/>
  <c r="AN110" i="21"/>
  <c r="AO110" i="21"/>
  <c r="AP110" i="21"/>
  <c r="AQ110" i="21"/>
  <c r="AR110" i="21"/>
  <c r="AS110" i="21"/>
  <c r="AN111" i="21"/>
  <c r="AO111" i="21"/>
  <c r="AP111" i="21"/>
  <c r="AQ111" i="21"/>
  <c r="AR111" i="21"/>
  <c r="AS111" i="21"/>
  <c r="AN112" i="21"/>
  <c r="AO112" i="21"/>
  <c r="AP112" i="21"/>
  <c r="AQ112" i="21"/>
  <c r="AR112" i="21"/>
  <c r="AS112" i="21"/>
  <c r="AN113" i="21"/>
  <c r="AO113" i="21"/>
  <c r="AP113" i="21"/>
  <c r="AQ113" i="21"/>
  <c r="AR113" i="21"/>
  <c r="AS113" i="21"/>
  <c r="AN114" i="21"/>
  <c r="AO114" i="21"/>
  <c r="AP114" i="21"/>
  <c r="AQ114" i="21"/>
  <c r="AR114" i="21"/>
  <c r="AS114" i="21"/>
  <c r="AN115" i="21"/>
  <c r="AO115" i="21"/>
  <c r="AP115" i="21"/>
  <c r="AQ115" i="21"/>
  <c r="AR115" i="21"/>
  <c r="AS115" i="21"/>
  <c r="AN116" i="21"/>
  <c r="AO116" i="21"/>
  <c r="AP116" i="21"/>
  <c r="AQ116" i="21"/>
  <c r="AR116" i="21"/>
  <c r="AS116" i="21"/>
  <c r="AN117" i="21"/>
  <c r="AO117" i="21"/>
  <c r="AP117" i="21"/>
  <c r="AQ117" i="21"/>
  <c r="AR117" i="21"/>
  <c r="AS117" i="21"/>
  <c r="AN118" i="21"/>
  <c r="AO118" i="21"/>
  <c r="AP118" i="21"/>
  <c r="AQ118" i="21"/>
  <c r="AR118" i="21"/>
  <c r="AS118" i="21"/>
  <c r="AN119" i="21"/>
  <c r="AO119" i="21"/>
  <c r="AP119" i="21"/>
  <c r="AQ119" i="21"/>
  <c r="AR119" i="21"/>
  <c r="AS119" i="21"/>
  <c r="AN120" i="21"/>
  <c r="AO120" i="21"/>
  <c r="AP120" i="21"/>
  <c r="AQ120" i="21"/>
  <c r="AR120" i="21"/>
  <c r="AS120" i="21"/>
  <c r="AN121" i="21"/>
  <c r="AO121" i="21"/>
  <c r="AP121" i="21"/>
  <c r="AQ121" i="21"/>
  <c r="AR121" i="21"/>
  <c r="AS121" i="21"/>
  <c r="AN122" i="21"/>
  <c r="AO122" i="21"/>
  <c r="AP122" i="21"/>
  <c r="AQ122" i="21"/>
  <c r="AR122" i="21"/>
  <c r="AS122" i="21"/>
  <c r="AN123" i="21"/>
  <c r="AO123" i="21"/>
  <c r="AP123" i="21"/>
  <c r="AQ123" i="21"/>
  <c r="AR123" i="21"/>
  <c r="AS123" i="21"/>
  <c r="AN124" i="21"/>
  <c r="AO124" i="21"/>
  <c r="AP124" i="21"/>
  <c r="AQ124" i="21"/>
  <c r="AR124" i="21"/>
  <c r="AS124" i="21"/>
  <c r="AN125" i="21"/>
  <c r="AO125" i="21"/>
  <c r="AP125" i="21"/>
  <c r="AQ125" i="21"/>
  <c r="AR125" i="21"/>
  <c r="AS125" i="21"/>
  <c r="AN126" i="21"/>
  <c r="AO126" i="21"/>
  <c r="AP126" i="21"/>
  <c r="AQ126" i="21"/>
  <c r="AR126" i="21"/>
  <c r="AS126" i="21"/>
  <c r="AN127" i="21"/>
  <c r="AO127" i="21"/>
  <c r="AP127" i="21"/>
  <c r="AQ127" i="21"/>
  <c r="AR127" i="21"/>
  <c r="AS127" i="21"/>
  <c r="AN128" i="21"/>
  <c r="AO128" i="21"/>
  <c r="AP128" i="21"/>
  <c r="AQ128" i="21"/>
  <c r="AR128" i="21"/>
  <c r="AS128" i="21"/>
  <c r="AN129" i="21"/>
  <c r="AO129" i="21"/>
  <c r="AP129" i="21"/>
  <c r="AQ129" i="21"/>
  <c r="AR129" i="21"/>
  <c r="AS129" i="21"/>
  <c r="AN130" i="21"/>
  <c r="AO130" i="21"/>
  <c r="AP130" i="21"/>
  <c r="AQ130" i="21"/>
  <c r="AR130" i="21"/>
  <c r="AS130" i="21"/>
  <c r="AN131" i="21"/>
  <c r="AO131" i="21"/>
  <c r="AP131" i="21"/>
  <c r="AQ131" i="21"/>
  <c r="AR131" i="21"/>
  <c r="AS131" i="21"/>
  <c r="AN132" i="21"/>
  <c r="AO132" i="21"/>
  <c r="AP132" i="21"/>
  <c r="AQ132" i="21"/>
  <c r="AR132" i="21"/>
  <c r="AS132" i="21"/>
  <c r="AN133" i="21"/>
  <c r="AO133" i="21"/>
  <c r="AP133" i="21"/>
  <c r="AQ133" i="21"/>
  <c r="AR133" i="21"/>
  <c r="AS133" i="21"/>
  <c r="AN134" i="21"/>
  <c r="AO134" i="21"/>
  <c r="AP134" i="21"/>
  <c r="AQ134" i="21"/>
  <c r="AR134" i="21"/>
  <c r="AS134" i="21"/>
  <c r="AN135" i="21"/>
  <c r="AO135" i="21"/>
  <c r="AP135" i="21"/>
  <c r="AQ135" i="21"/>
  <c r="AR135" i="21"/>
  <c r="AS135" i="21"/>
  <c r="AN136" i="21"/>
  <c r="AO136" i="21"/>
  <c r="AP136" i="21"/>
  <c r="AQ136" i="21"/>
  <c r="AR136" i="21"/>
  <c r="AS136" i="21"/>
  <c r="AN137" i="21"/>
  <c r="AO137" i="21"/>
  <c r="AP137" i="21"/>
  <c r="AQ137" i="21"/>
  <c r="AR137" i="21"/>
  <c r="AS137" i="21"/>
  <c r="AN138" i="21"/>
  <c r="AO138" i="21"/>
  <c r="AP138" i="21"/>
  <c r="AQ138" i="21"/>
  <c r="AR138" i="21"/>
  <c r="AS138" i="21"/>
  <c r="AN139" i="21"/>
  <c r="AO139" i="21"/>
  <c r="AP139" i="21"/>
  <c r="AQ139" i="21"/>
  <c r="AR139" i="21"/>
  <c r="AS139" i="21"/>
  <c r="AN140" i="21"/>
  <c r="AO140" i="21"/>
  <c r="AP140" i="21"/>
  <c r="AQ140" i="21"/>
  <c r="AR140" i="21"/>
  <c r="AS140" i="21"/>
  <c r="AN141" i="21"/>
  <c r="AO141" i="21"/>
  <c r="AP141" i="21"/>
  <c r="AQ141" i="21"/>
  <c r="AR141" i="21"/>
  <c r="AS141" i="21"/>
  <c r="AN142" i="21"/>
  <c r="AO142" i="21"/>
  <c r="AP142" i="21"/>
  <c r="AQ142" i="21"/>
  <c r="AR142" i="21"/>
  <c r="AS142" i="21"/>
  <c r="AN143" i="21"/>
  <c r="AO143" i="21"/>
  <c r="AP143" i="21"/>
  <c r="AQ143" i="21"/>
  <c r="AR143" i="21"/>
  <c r="AS143" i="21"/>
  <c r="AN144" i="21"/>
  <c r="AO144" i="21"/>
  <c r="AP144" i="21"/>
  <c r="AQ144" i="21"/>
  <c r="AR144" i="21"/>
  <c r="AS144" i="21"/>
  <c r="AN145" i="21"/>
  <c r="AO145" i="21"/>
  <c r="AP145" i="21"/>
  <c r="AQ145" i="21"/>
  <c r="AR145" i="21"/>
  <c r="AS145" i="21"/>
  <c r="AN146" i="21"/>
  <c r="AO146" i="21"/>
  <c r="AP146" i="21"/>
  <c r="AQ146" i="21"/>
  <c r="AR146" i="21"/>
  <c r="AS146" i="21"/>
  <c r="AN147" i="21"/>
  <c r="AO147" i="21"/>
  <c r="AP147" i="21"/>
  <c r="AQ147" i="21"/>
  <c r="AR147" i="21"/>
  <c r="AS147" i="21"/>
  <c r="AN148" i="21"/>
  <c r="AO148" i="21"/>
  <c r="AP148" i="21"/>
  <c r="AQ148" i="21"/>
  <c r="AR148" i="21"/>
  <c r="AS148" i="21"/>
  <c r="AN149" i="21"/>
  <c r="AO149" i="21"/>
  <c r="AP149" i="21"/>
  <c r="AQ149" i="21"/>
  <c r="AR149" i="21"/>
  <c r="AS149" i="21"/>
  <c r="AN150" i="21"/>
  <c r="AO150" i="21"/>
  <c r="AP150" i="21"/>
  <c r="AQ150" i="21"/>
  <c r="AR150" i="21"/>
  <c r="AS150" i="21"/>
  <c r="AN151" i="21"/>
  <c r="AO151" i="21"/>
  <c r="AP151" i="21"/>
  <c r="AQ151" i="21"/>
  <c r="AR151" i="21"/>
  <c r="AS151" i="21"/>
  <c r="AN152" i="21"/>
  <c r="AO152" i="21"/>
  <c r="AP152" i="21"/>
  <c r="AQ152" i="21"/>
  <c r="AR152" i="21"/>
  <c r="AS152" i="21"/>
  <c r="AN153" i="21"/>
  <c r="AO153" i="21"/>
  <c r="AP153" i="21"/>
  <c r="AQ153" i="21"/>
  <c r="AR153" i="21"/>
  <c r="AS153" i="21"/>
  <c r="AN154" i="21"/>
  <c r="AO154" i="21"/>
  <c r="AP154" i="21"/>
  <c r="AQ154" i="21"/>
  <c r="AR154" i="21"/>
  <c r="AS154" i="21"/>
  <c r="AN155" i="21"/>
  <c r="AO155" i="21"/>
  <c r="AP155" i="21"/>
  <c r="AQ155" i="21"/>
  <c r="AR155" i="21"/>
  <c r="AS155" i="21"/>
  <c r="AN156" i="21"/>
  <c r="AO156" i="21"/>
  <c r="AP156" i="21"/>
  <c r="AQ156" i="21"/>
  <c r="AR156" i="21"/>
  <c r="AS156" i="21"/>
  <c r="AN157" i="21"/>
  <c r="AO157" i="21"/>
  <c r="AP157" i="21"/>
  <c r="AQ157" i="21"/>
  <c r="AR157" i="21"/>
  <c r="AS157" i="21"/>
  <c r="AN158" i="21"/>
  <c r="AO158" i="21"/>
  <c r="AP158" i="21"/>
  <c r="AQ158" i="21"/>
  <c r="AR158" i="21"/>
  <c r="AS158" i="21"/>
  <c r="AN159" i="21"/>
  <c r="AO159" i="21"/>
  <c r="AP159" i="21"/>
  <c r="AQ159" i="21"/>
  <c r="AR159" i="21"/>
  <c r="AS159" i="21"/>
  <c r="AN160" i="21"/>
  <c r="AO160" i="21"/>
  <c r="AP160" i="21"/>
  <c r="AQ160" i="21"/>
  <c r="AR160" i="21"/>
  <c r="AS160" i="21"/>
  <c r="AN161" i="21"/>
  <c r="AO161" i="21"/>
  <c r="AP161" i="21"/>
  <c r="AQ161" i="21"/>
  <c r="AR161" i="21"/>
  <c r="AS161" i="21"/>
  <c r="AN162" i="21"/>
  <c r="AO162" i="21"/>
  <c r="AP162" i="21"/>
  <c r="AQ162" i="21"/>
  <c r="AR162" i="21"/>
  <c r="AS162" i="21"/>
  <c r="AN163" i="21"/>
  <c r="AO163" i="21"/>
  <c r="AP163" i="21"/>
  <c r="AQ163" i="21"/>
  <c r="AR163" i="21"/>
  <c r="AS163" i="21"/>
  <c r="AN164" i="21"/>
  <c r="AO164" i="21"/>
  <c r="AP164" i="21"/>
  <c r="AQ164" i="21"/>
  <c r="AR164" i="21"/>
  <c r="AS164" i="21"/>
  <c r="AN165" i="21"/>
  <c r="AO165" i="21"/>
  <c r="AP165" i="21"/>
  <c r="AQ165" i="21"/>
  <c r="AR165" i="21"/>
  <c r="AS165" i="21"/>
  <c r="AN166" i="21"/>
  <c r="AO166" i="21"/>
  <c r="AP166" i="21"/>
  <c r="AQ166" i="21"/>
  <c r="AR166" i="21"/>
  <c r="AS166" i="21"/>
  <c r="AN167" i="21"/>
  <c r="AO167" i="21"/>
  <c r="AP167" i="21"/>
  <c r="AQ167" i="21"/>
  <c r="AR167" i="21"/>
  <c r="AS167" i="21"/>
  <c r="AN168" i="21"/>
  <c r="AO168" i="21"/>
  <c r="AP168" i="21"/>
  <c r="AQ168" i="21"/>
  <c r="AR168" i="21"/>
  <c r="AS168" i="21"/>
  <c r="AN169" i="21"/>
  <c r="AO169" i="21"/>
  <c r="AP169" i="21"/>
  <c r="AQ169" i="21"/>
  <c r="AR169" i="21"/>
  <c r="AS169" i="21"/>
  <c r="AN170" i="21"/>
  <c r="AO170" i="21"/>
  <c r="AP170" i="21"/>
  <c r="AQ170" i="21"/>
  <c r="AR170" i="21"/>
  <c r="AS170" i="21"/>
  <c r="AN171" i="21"/>
  <c r="AO171" i="21"/>
  <c r="AP171" i="21"/>
  <c r="AQ171" i="21"/>
  <c r="AR171" i="21"/>
  <c r="AS171" i="21"/>
  <c r="AN172" i="21"/>
  <c r="AO172" i="21"/>
  <c r="AP172" i="21"/>
  <c r="AQ172" i="21"/>
  <c r="AR172" i="21"/>
  <c r="AS172" i="21"/>
  <c r="AN173" i="21"/>
  <c r="AO173" i="21"/>
  <c r="AP173" i="21"/>
  <c r="AQ173" i="21"/>
  <c r="AR173" i="21"/>
  <c r="AS173" i="21"/>
  <c r="AN174" i="21"/>
  <c r="AO174" i="21"/>
  <c r="AP174" i="21"/>
  <c r="AQ174" i="21"/>
  <c r="AR174" i="21"/>
  <c r="AS174" i="21"/>
  <c r="AN175" i="21"/>
  <c r="AO175" i="21"/>
  <c r="AP175" i="21"/>
  <c r="AQ175" i="21"/>
  <c r="AR175" i="21"/>
  <c r="AS175" i="21"/>
  <c r="AN176" i="21"/>
  <c r="AO176" i="21"/>
  <c r="AP176" i="21"/>
  <c r="AQ176" i="21"/>
  <c r="AR176" i="21"/>
  <c r="AS176" i="21"/>
  <c r="AN177" i="21"/>
  <c r="AO177" i="21"/>
  <c r="AP177" i="21"/>
  <c r="AQ177" i="21"/>
  <c r="AR177" i="21"/>
  <c r="AS177" i="21"/>
  <c r="AN178" i="21"/>
  <c r="AO178" i="21"/>
  <c r="AP178" i="21"/>
  <c r="AQ178" i="21"/>
  <c r="AR178" i="21"/>
  <c r="AS178" i="21"/>
  <c r="AN179" i="21"/>
  <c r="AO179" i="21"/>
  <c r="AP179" i="21"/>
  <c r="AQ179" i="21"/>
  <c r="AR179" i="21"/>
  <c r="AS179" i="21"/>
  <c r="AN180" i="21"/>
  <c r="AO180" i="21"/>
  <c r="AP180" i="21"/>
  <c r="AQ180" i="21"/>
  <c r="AR180" i="21"/>
  <c r="AS180" i="21"/>
  <c r="AN181" i="21"/>
  <c r="AO181" i="21"/>
  <c r="AP181" i="21"/>
  <c r="AQ181" i="21"/>
  <c r="AR181" i="21"/>
  <c r="AS181" i="21"/>
  <c r="AN182" i="21"/>
  <c r="AO182" i="21"/>
  <c r="AP182" i="21"/>
  <c r="AQ182" i="21"/>
  <c r="AR182" i="21"/>
  <c r="AS182" i="21"/>
  <c r="AN183" i="21"/>
  <c r="AO183" i="21"/>
  <c r="AP183" i="21"/>
  <c r="AQ183" i="21"/>
  <c r="AR183" i="21"/>
  <c r="AS183" i="21"/>
  <c r="AN184" i="21"/>
  <c r="AO184" i="21"/>
  <c r="AP184" i="21"/>
  <c r="AQ184" i="21"/>
  <c r="AR184" i="21"/>
  <c r="AS184" i="21"/>
  <c r="AN185" i="21"/>
  <c r="AO185" i="21"/>
  <c r="AP185" i="21"/>
  <c r="AQ185" i="21"/>
  <c r="AR185" i="21"/>
  <c r="AS185" i="21"/>
  <c r="AN186" i="21"/>
  <c r="AO186" i="21"/>
  <c r="AP186" i="21"/>
  <c r="AQ186" i="21"/>
  <c r="AR186" i="21"/>
  <c r="AS186" i="21"/>
  <c r="AN187" i="21"/>
  <c r="AO187" i="21"/>
  <c r="AP187" i="21"/>
  <c r="AQ187" i="21"/>
  <c r="AR187" i="21"/>
  <c r="AS187" i="21"/>
  <c r="AN188" i="21"/>
  <c r="AO188" i="21"/>
  <c r="AP188" i="21"/>
  <c r="AQ188" i="21"/>
  <c r="AR188" i="21"/>
  <c r="AS188" i="21"/>
  <c r="AN189" i="21"/>
  <c r="AO189" i="21"/>
  <c r="AP189" i="21"/>
  <c r="AQ189" i="21"/>
  <c r="AR189" i="21"/>
  <c r="AS189" i="21"/>
  <c r="AN190" i="21"/>
  <c r="AO190" i="21"/>
  <c r="AP190" i="21"/>
  <c r="AQ190" i="21"/>
  <c r="AR190" i="21"/>
  <c r="AS190" i="21"/>
  <c r="AN191" i="21"/>
  <c r="AO191" i="21"/>
  <c r="AP191" i="21"/>
  <c r="AQ191" i="21"/>
  <c r="AR191" i="21"/>
  <c r="AS191" i="21"/>
  <c r="AN192" i="21"/>
  <c r="AO192" i="21"/>
  <c r="AP192" i="21"/>
  <c r="AQ192" i="21"/>
  <c r="AR192" i="21"/>
  <c r="AS192" i="21"/>
  <c r="AN193" i="21"/>
  <c r="AO193" i="21"/>
  <c r="AP193" i="21"/>
  <c r="AQ193" i="21"/>
  <c r="AR193" i="21"/>
  <c r="AS193" i="21"/>
  <c r="AN194" i="21"/>
  <c r="AO194" i="21"/>
  <c r="AP194" i="21"/>
  <c r="AQ194" i="21"/>
  <c r="AR194" i="21"/>
  <c r="AS194" i="21"/>
  <c r="AN195" i="21"/>
  <c r="AO195" i="21"/>
  <c r="AP195" i="21"/>
  <c r="AQ195" i="21"/>
  <c r="AR195" i="21"/>
  <c r="AS195" i="21"/>
  <c r="AN196" i="21"/>
  <c r="AO196" i="21"/>
  <c r="AP196" i="21"/>
  <c r="AQ196" i="21"/>
  <c r="AR196" i="21"/>
  <c r="AS196" i="21"/>
  <c r="AN197" i="21"/>
  <c r="AO197" i="21"/>
  <c r="AP197" i="21"/>
  <c r="AQ197" i="21"/>
  <c r="AR197" i="21"/>
  <c r="AS197" i="21"/>
  <c r="AN198" i="21"/>
  <c r="AO198" i="21"/>
  <c r="AP198" i="21"/>
  <c r="AQ198" i="21"/>
  <c r="AR198" i="21"/>
  <c r="AS198" i="21"/>
  <c r="AN199" i="21"/>
  <c r="AO199" i="21"/>
  <c r="AP199" i="21"/>
  <c r="AQ199" i="21"/>
  <c r="AR199" i="21"/>
  <c r="AS199" i="21"/>
  <c r="AN200" i="21"/>
  <c r="AO200" i="21"/>
  <c r="AP200" i="21"/>
  <c r="AQ200" i="21"/>
  <c r="AR200" i="21"/>
  <c r="AS200" i="21"/>
  <c r="AN201" i="21"/>
  <c r="AO201" i="21"/>
  <c r="AP201" i="21"/>
  <c r="AQ201" i="21"/>
  <c r="AR201" i="21"/>
  <c r="AS201" i="21"/>
  <c r="AN202" i="21"/>
  <c r="AO202" i="21"/>
  <c r="AP202" i="21"/>
  <c r="AQ202" i="21"/>
  <c r="AR202" i="21"/>
  <c r="AS202" i="21"/>
  <c r="AN203" i="21"/>
  <c r="AO203" i="21"/>
  <c r="AP203" i="21"/>
  <c r="AQ203" i="21"/>
  <c r="AR203" i="21"/>
  <c r="AS203" i="21"/>
  <c r="AN204" i="21"/>
  <c r="AO204" i="21"/>
  <c r="AP204" i="21"/>
  <c r="AQ204" i="21"/>
  <c r="AR204" i="21"/>
  <c r="AS204" i="21"/>
  <c r="AN205" i="21"/>
  <c r="AO205" i="21"/>
  <c r="AP205" i="21"/>
  <c r="AQ205" i="21"/>
  <c r="AR205" i="21"/>
  <c r="AS205" i="21"/>
  <c r="AN206" i="21"/>
  <c r="AO206" i="21"/>
  <c r="AP206" i="21"/>
  <c r="AQ206" i="21"/>
  <c r="AR206" i="21"/>
  <c r="AS206" i="21"/>
  <c r="AN207" i="21"/>
  <c r="AO207" i="21"/>
  <c r="AP207" i="21"/>
  <c r="AQ207" i="21"/>
  <c r="AR207" i="21"/>
  <c r="AS207" i="21"/>
  <c r="AN208" i="21"/>
  <c r="AO208" i="21"/>
  <c r="AP208" i="21"/>
  <c r="AQ208" i="21"/>
  <c r="AR208" i="21"/>
  <c r="AS208" i="21"/>
  <c r="AN209" i="21"/>
  <c r="AO209" i="21"/>
  <c r="AP209" i="21"/>
  <c r="AQ209" i="21"/>
  <c r="AR209" i="21"/>
  <c r="AS209" i="21"/>
  <c r="AN210" i="21"/>
  <c r="AO210" i="21"/>
  <c r="AP210" i="21"/>
  <c r="AQ210" i="21"/>
  <c r="AR210" i="21"/>
  <c r="AS210" i="21"/>
  <c r="AN211" i="21"/>
  <c r="AO211" i="21"/>
  <c r="AP211" i="21"/>
  <c r="AQ211" i="21"/>
  <c r="AR211" i="21"/>
  <c r="AS211" i="21"/>
  <c r="AN212" i="21"/>
  <c r="AO212" i="21"/>
  <c r="AP212" i="21"/>
  <c r="AQ212" i="21"/>
  <c r="AR212" i="21"/>
  <c r="AS212" i="21"/>
  <c r="AN213" i="21"/>
  <c r="AO213" i="21"/>
  <c r="AP213" i="21"/>
  <c r="AQ213" i="21"/>
  <c r="AR213" i="21"/>
  <c r="AS213" i="21"/>
  <c r="AN214" i="21"/>
  <c r="AO214" i="21"/>
  <c r="AP214" i="21"/>
  <c r="AQ214" i="21"/>
  <c r="AR214" i="21"/>
  <c r="AS214" i="21"/>
  <c r="AN215" i="21"/>
  <c r="AO215" i="21"/>
  <c r="AP215" i="21"/>
  <c r="AQ215" i="21"/>
  <c r="AR215" i="21"/>
  <c r="AS215" i="21"/>
  <c r="AN216" i="21"/>
  <c r="AO216" i="21"/>
  <c r="AP216" i="21"/>
  <c r="AQ216" i="21"/>
  <c r="AR216" i="21"/>
  <c r="AS216" i="21"/>
  <c r="AN217" i="21"/>
  <c r="AO217" i="21"/>
  <c r="AP217" i="21"/>
  <c r="AQ217" i="21"/>
  <c r="AR217" i="21"/>
  <c r="AS217" i="21"/>
  <c r="AN218" i="21"/>
  <c r="AO218" i="21"/>
  <c r="AP218" i="21"/>
  <c r="AQ218" i="21"/>
  <c r="AR218" i="21"/>
  <c r="AS218" i="21"/>
  <c r="AN219" i="21"/>
  <c r="AO219" i="21"/>
  <c r="AP219" i="21"/>
  <c r="AQ219" i="21"/>
  <c r="AR219" i="21"/>
  <c r="AS219" i="21"/>
  <c r="AN220" i="21"/>
  <c r="AO220" i="21"/>
  <c r="AP220" i="21"/>
  <c r="AQ220" i="21"/>
  <c r="AR220" i="21"/>
  <c r="AS220" i="21"/>
  <c r="AN221" i="21"/>
  <c r="AO221" i="21"/>
  <c r="AP221" i="21"/>
  <c r="AQ221" i="21"/>
  <c r="AR221" i="21"/>
  <c r="AS221" i="21"/>
  <c r="AN222" i="21"/>
  <c r="AO222" i="21"/>
  <c r="AP222" i="21"/>
  <c r="AQ222" i="21"/>
  <c r="AR222" i="21"/>
  <c r="AS222" i="21"/>
  <c r="AN223" i="21"/>
  <c r="AO223" i="21"/>
  <c r="AP223" i="21"/>
  <c r="AQ223" i="21"/>
  <c r="AR223" i="21"/>
  <c r="AS223" i="21"/>
  <c r="AN224" i="21"/>
  <c r="AO224" i="21"/>
  <c r="AP224" i="21"/>
  <c r="AQ224" i="21"/>
  <c r="AR224" i="21"/>
  <c r="AS224" i="21"/>
  <c r="AN225" i="21"/>
  <c r="AO225" i="21"/>
  <c r="AP225" i="21"/>
  <c r="AQ225" i="21"/>
  <c r="AR225" i="21"/>
  <c r="AS225" i="21"/>
  <c r="AN226" i="21"/>
  <c r="AO226" i="21"/>
  <c r="AP226" i="21"/>
  <c r="AQ226" i="21"/>
  <c r="AR226" i="21"/>
  <c r="AS226" i="21"/>
  <c r="AN227" i="21"/>
  <c r="AO227" i="21"/>
  <c r="AP227" i="21"/>
  <c r="AQ227" i="21"/>
  <c r="AR227" i="21"/>
  <c r="AS227" i="21"/>
  <c r="AN228" i="21"/>
  <c r="AO228" i="21"/>
  <c r="AP228" i="21"/>
  <c r="AQ228" i="21"/>
  <c r="AR228" i="21"/>
  <c r="AS228" i="21"/>
  <c r="AN229" i="21"/>
  <c r="AO229" i="21"/>
  <c r="AP229" i="21"/>
  <c r="AQ229" i="21"/>
  <c r="AR229" i="21"/>
  <c r="AS229" i="21"/>
  <c r="AN230" i="21"/>
  <c r="AO230" i="21"/>
  <c r="AP230" i="21"/>
  <c r="AQ230" i="21"/>
  <c r="AR230" i="21"/>
  <c r="AS230" i="21"/>
  <c r="AN231" i="21"/>
  <c r="AO231" i="21"/>
  <c r="AP231" i="21"/>
  <c r="AQ231" i="21"/>
  <c r="AR231" i="21"/>
  <c r="AS231" i="21"/>
  <c r="AN232" i="21"/>
  <c r="AO232" i="21"/>
  <c r="AP232" i="21"/>
  <c r="AQ232" i="21"/>
  <c r="AR232" i="21"/>
  <c r="AS232" i="21"/>
  <c r="AN233" i="21"/>
  <c r="AO233" i="21"/>
  <c r="AP233" i="21"/>
  <c r="AQ233" i="21"/>
  <c r="AR233" i="21"/>
  <c r="AS233" i="21"/>
  <c r="AN234" i="21"/>
  <c r="AO234" i="21"/>
  <c r="AP234" i="21"/>
  <c r="AQ234" i="21"/>
  <c r="AR234" i="21"/>
  <c r="AS234" i="21"/>
  <c r="AN235" i="21"/>
  <c r="AO235" i="21"/>
  <c r="AP235" i="21"/>
  <c r="AQ235" i="21"/>
  <c r="AR235" i="21"/>
  <c r="AS235" i="21"/>
  <c r="AN236" i="21"/>
  <c r="AO236" i="21"/>
  <c r="AP236" i="21"/>
  <c r="AQ236" i="21"/>
  <c r="AR236" i="21"/>
  <c r="AS236" i="21"/>
  <c r="AN237" i="21"/>
  <c r="AO237" i="21"/>
  <c r="AP237" i="21"/>
  <c r="AQ237" i="21"/>
  <c r="AR237" i="21"/>
  <c r="AS237" i="21"/>
  <c r="AN238" i="21"/>
  <c r="AO238" i="21"/>
  <c r="AP238" i="21"/>
  <c r="AQ238" i="21"/>
  <c r="AR238" i="21"/>
  <c r="AS238" i="21"/>
  <c r="AN239" i="21"/>
  <c r="AO239" i="21"/>
  <c r="AP239" i="21"/>
  <c r="AQ239" i="21"/>
  <c r="AR239" i="21"/>
  <c r="AS239" i="21"/>
  <c r="AN240" i="21"/>
  <c r="AO240" i="21"/>
  <c r="AP240" i="21"/>
  <c r="AQ240" i="21"/>
  <c r="AR240" i="21"/>
  <c r="AS240" i="21"/>
  <c r="AN241" i="21"/>
  <c r="AO241" i="21"/>
  <c r="AP241" i="21"/>
  <c r="AQ241" i="21"/>
  <c r="AR241" i="21"/>
  <c r="AS241" i="21"/>
  <c r="AN242" i="21"/>
  <c r="AO242" i="21"/>
  <c r="AP242" i="21"/>
  <c r="AQ242" i="21"/>
  <c r="AR242" i="21"/>
  <c r="AS242" i="21"/>
  <c r="AN243" i="21"/>
  <c r="AO243" i="21"/>
  <c r="AP243" i="21"/>
  <c r="AQ243" i="21"/>
  <c r="AR243" i="21"/>
  <c r="AS243" i="21"/>
  <c r="AN244" i="21"/>
  <c r="AO244" i="21"/>
  <c r="AP244" i="21"/>
  <c r="AQ244" i="21"/>
  <c r="AR244" i="21"/>
  <c r="AS244" i="21"/>
  <c r="AN245" i="21"/>
  <c r="AO245" i="21"/>
  <c r="AP245" i="21"/>
  <c r="AQ245" i="21"/>
  <c r="AR245" i="21"/>
  <c r="AS245" i="21"/>
  <c r="AN246" i="21"/>
  <c r="AO246" i="21"/>
  <c r="AP246" i="21"/>
  <c r="AQ246" i="21"/>
  <c r="AR246" i="21"/>
  <c r="AS246" i="21"/>
  <c r="AN247" i="21"/>
  <c r="AO247" i="21"/>
  <c r="AP247" i="21"/>
  <c r="AQ247" i="21"/>
  <c r="AR247" i="21"/>
  <c r="AS247" i="21"/>
  <c r="AN248" i="21"/>
  <c r="AO248" i="21"/>
  <c r="AP248" i="21"/>
  <c r="AQ248" i="21"/>
  <c r="AR248" i="21"/>
  <c r="AS248" i="21"/>
  <c r="AN249" i="21"/>
  <c r="AO249" i="21"/>
  <c r="AP249" i="21"/>
  <c r="AQ249" i="21"/>
  <c r="AR249" i="21"/>
  <c r="AS249" i="21"/>
  <c r="AN250" i="21"/>
  <c r="AO250" i="21"/>
  <c r="AP250" i="21"/>
  <c r="AQ250" i="21"/>
  <c r="AR250" i="21"/>
  <c r="AS250" i="21"/>
  <c r="AN251" i="21"/>
  <c r="AO251" i="21"/>
  <c r="AP251" i="21"/>
  <c r="AQ251" i="21"/>
  <c r="AR251" i="21"/>
  <c r="AS251" i="21"/>
  <c r="AN252" i="21"/>
  <c r="AO252" i="21"/>
  <c r="AP252" i="21"/>
  <c r="AQ252" i="21"/>
  <c r="AR252" i="21"/>
  <c r="AS252" i="21"/>
  <c r="AN253" i="21"/>
  <c r="AO253" i="21"/>
  <c r="AP253" i="21"/>
  <c r="AQ253" i="21"/>
  <c r="AR253" i="21"/>
  <c r="AS253" i="21"/>
  <c r="AN254" i="21"/>
  <c r="AO254" i="21"/>
  <c r="AP254" i="21"/>
  <c r="AQ254" i="21"/>
  <c r="AR254" i="21"/>
  <c r="AS254" i="21"/>
  <c r="AN255" i="21"/>
  <c r="AO255" i="21"/>
  <c r="AP255" i="21"/>
  <c r="AQ255" i="21"/>
  <c r="AR255" i="21"/>
  <c r="AS255" i="21"/>
  <c r="AN256" i="21"/>
  <c r="AO256" i="21"/>
  <c r="AP256" i="21"/>
  <c r="AQ256" i="21"/>
  <c r="AR256" i="21"/>
  <c r="AS256" i="21"/>
  <c r="AN257" i="21"/>
  <c r="AO257" i="21"/>
  <c r="AP257" i="21"/>
  <c r="AQ257" i="21"/>
  <c r="AR257" i="21"/>
  <c r="AS257" i="21"/>
  <c r="AN258" i="21"/>
  <c r="AO258" i="21"/>
  <c r="AP258" i="21"/>
  <c r="AQ258" i="21"/>
  <c r="AR258" i="21"/>
  <c r="AS258" i="21"/>
  <c r="AN259" i="21"/>
  <c r="AO259" i="21"/>
  <c r="AP259" i="21"/>
  <c r="AQ259" i="21"/>
  <c r="AR259" i="21"/>
  <c r="AS259" i="21"/>
  <c r="AN260" i="21"/>
  <c r="AO260" i="21"/>
  <c r="AP260" i="21"/>
  <c r="AQ260" i="21"/>
  <c r="AR260" i="21"/>
  <c r="AS260" i="21"/>
  <c r="AN261" i="21"/>
  <c r="AO261" i="21"/>
  <c r="AP261" i="21"/>
  <c r="AQ261" i="21"/>
  <c r="AR261" i="21"/>
  <c r="AS261" i="21"/>
  <c r="AN262" i="21"/>
  <c r="AO262" i="21"/>
  <c r="AP262" i="21"/>
  <c r="AQ262" i="21"/>
  <c r="AR262" i="21"/>
  <c r="AS262" i="21"/>
  <c r="AN263" i="21"/>
  <c r="AO263" i="21"/>
  <c r="AP263" i="21"/>
  <c r="AQ263" i="21"/>
  <c r="AR263" i="21"/>
  <c r="AS263" i="21"/>
  <c r="AN264" i="21"/>
  <c r="AO264" i="21"/>
  <c r="AP264" i="21"/>
  <c r="AQ264" i="21"/>
  <c r="AR264" i="21"/>
  <c r="AS264" i="21"/>
  <c r="AN265" i="21"/>
  <c r="AO265" i="21"/>
  <c r="AP265" i="21"/>
  <c r="AQ265" i="21"/>
  <c r="AR265" i="21"/>
  <c r="AS265" i="21"/>
  <c r="AN266" i="21"/>
  <c r="AO266" i="21"/>
  <c r="AP266" i="21"/>
  <c r="AQ266" i="21"/>
  <c r="AR266" i="21"/>
  <c r="AS266" i="21"/>
  <c r="AN267" i="21"/>
  <c r="AO267" i="21"/>
  <c r="AP267" i="21"/>
  <c r="AQ267" i="21"/>
  <c r="AR267" i="21"/>
  <c r="AS267" i="21"/>
  <c r="AN268" i="21"/>
  <c r="AO268" i="21"/>
  <c r="AP268" i="21"/>
  <c r="AQ268" i="21"/>
  <c r="AR268" i="21"/>
  <c r="AS268" i="21"/>
  <c r="AN269" i="21"/>
  <c r="AO269" i="21"/>
  <c r="AP269" i="21"/>
  <c r="AQ269" i="21"/>
  <c r="AR269" i="21"/>
  <c r="AS269" i="21"/>
  <c r="AN270" i="21"/>
  <c r="AO270" i="21"/>
  <c r="AP270" i="21"/>
  <c r="AQ270" i="21"/>
  <c r="AR270" i="21"/>
  <c r="AS270" i="21"/>
  <c r="AN271" i="21"/>
  <c r="AO271" i="21"/>
  <c r="AP271" i="21"/>
  <c r="AQ271" i="21"/>
  <c r="AR271" i="21"/>
  <c r="AS271" i="21"/>
  <c r="AN272" i="21"/>
  <c r="AO272" i="21"/>
  <c r="AP272" i="21"/>
  <c r="AQ272" i="21"/>
  <c r="AR272" i="21"/>
  <c r="AS272" i="21"/>
  <c r="AN273" i="21"/>
  <c r="AO273" i="21"/>
  <c r="AP273" i="21"/>
  <c r="AQ273" i="21"/>
  <c r="AR273" i="21"/>
  <c r="AS273" i="21"/>
  <c r="AN274" i="21"/>
  <c r="AO274" i="21"/>
  <c r="AP274" i="21"/>
  <c r="AQ274" i="21"/>
  <c r="AR274" i="21"/>
  <c r="AS274" i="21"/>
  <c r="AN275" i="21"/>
  <c r="AO275" i="21"/>
  <c r="AP275" i="21"/>
  <c r="AQ275" i="21"/>
  <c r="AR275" i="21"/>
  <c r="AS275" i="21"/>
  <c r="AN276" i="21"/>
  <c r="AO276" i="21"/>
  <c r="AP276" i="21"/>
  <c r="AQ276" i="21"/>
  <c r="AR276" i="21"/>
  <c r="AS276" i="21"/>
  <c r="AN277" i="21"/>
  <c r="AO277" i="21"/>
  <c r="AP277" i="21"/>
  <c r="AQ277" i="21"/>
  <c r="AR277" i="21"/>
  <c r="AS277" i="21"/>
  <c r="AN278" i="21"/>
  <c r="AO278" i="21"/>
  <c r="AP278" i="21"/>
  <c r="AQ278" i="21"/>
  <c r="AR278" i="21"/>
  <c r="AS278" i="21"/>
  <c r="AN279" i="21"/>
  <c r="AO279" i="21"/>
  <c r="AP279" i="21"/>
  <c r="AQ279" i="21"/>
  <c r="AR279" i="21"/>
  <c r="AS279" i="21"/>
  <c r="AN280" i="21"/>
  <c r="AO280" i="21"/>
  <c r="AP280" i="21"/>
  <c r="AQ280" i="21"/>
  <c r="AR280" i="21"/>
  <c r="AS280" i="21"/>
  <c r="AN281" i="21"/>
  <c r="AO281" i="21"/>
  <c r="AP281" i="21"/>
  <c r="AQ281" i="21"/>
  <c r="AR281" i="21"/>
  <c r="AS281" i="21"/>
  <c r="AN282" i="21"/>
  <c r="AO282" i="21"/>
  <c r="AP282" i="21"/>
  <c r="AQ282" i="21"/>
  <c r="AR282" i="21"/>
  <c r="AS282" i="21"/>
  <c r="AN283" i="21"/>
  <c r="AO283" i="21"/>
  <c r="AP283" i="21"/>
  <c r="AQ283" i="21"/>
  <c r="AR283" i="21"/>
  <c r="AS283" i="21"/>
  <c r="AN284" i="21"/>
  <c r="AO284" i="21"/>
  <c r="AP284" i="21"/>
  <c r="AQ284" i="21"/>
  <c r="AR284" i="21"/>
  <c r="AS284" i="21"/>
  <c r="AN285" i="21"/>
  <c r="AO285" i="21"/>
  <c r="AP285" i="21"/>
  <c r="AQ285" i="21"/>
  <c r="AR285" i="21"/>
  <c r="AS285" i="21"/>
  <c r="AN286" i="21"/>
  <c r="AO286" i="21"/>
  <c r="AP286" i="21"/>
  <c r="AQ286" i="21"/>
  <c r="AR286" i="21"/>
  <c r="AS286" i="21"/>
  <c r="AN287" i="21"/>
  <c r="AO287" i="21"/>
  <c r="AP287" i="21"/>
  <c r="AQ287" i="21"/>
  <c r="AR287" i="21"/>
  <c r="AS287" i="21"/>
  <c r="AN288" i="21"/>
  <c r="AO288" i="21"/>
  <c r="AP288" i="21"/>
  <c r="AQ288" i="21"/>
  <c r="AR288" i="21"/>
  <c r="AS288" i="21"/>
  <c r="AN289" i="21"/>
  <c r="AO289" i="21"/>
  <c r="AP289" i="21"/>
  <c r="AQ289" i="21"/>
  <c r="AR289" i="21"/>
  <c r="AS289" i="21"/>
  <c r="AN290" i="21"/>
  <c r="AO290" i="21"/>
  <c r="AP290" i="21"/>
  <c r="AQ290" i="21"/>
  <c r="AR290" i="21"/>
  <c r="AS290" i="21"/>
  <c r="AN291" i="21"/>
  <c r="AO291" i="21"/>
  <c r="AP291" i="21"/>
  <c r="AQ291" i="21"/>
  <c r="AR291" i="21"/>
  <c r="AS291" i="21"/>
  <c r="AN292" i="21"/>
  <c r="AO292" i="21"/>
  <c r="AP292" i="21"/>
  <c r="AQ292" i="21"/>
  <c r="AR292" i="21"/>
  <c r="AS292" i="21"/>
  <c r="AN293" i="21"/>
  <c r="AO293" i="21"/>
  <c r="AP293" i="21"/>
  <c r="AQ293" i="21"/>
  <c r="AR293" i="21"/>
  <c r="AS293" i="21"/>
  <c r="AN294" i="21"/>
  <c r="AO294" i="21"/>
  <c r="AP294" i="21"/>
  <c r="AQ294" i="21"/>
  <c r="AR294" i="21"/>
  <c r="AS294" i="21"/>
  <c r="AN295" i="21"/>
  <c r="AO295" i="21"/>
  <c r="AP295" i="21"/>
  <c r="AQ295" i="21"/>
  <c r="AR295" i="21"/>
  <c r="AS295" i="21"/>
  <c r="AN296" i="21"/>
  <c r="AO296" i="21"/>
  <c r="AP296" i="21"/>
  <c r="AQ296" i="21"/>
  <c r="AR296" i="21"/>
  <c r="AS296" i="21"/>
  <c r="AN297" i="21"/>
  <c r="AO297" i="21"/>
  <c r="AP297" i="21"/>
  <c r="AQ297" i="21"/>
  <c r="AR297" i="21"/>
  <c r="AS297" i="21"/>
  <c r="AN298" i="21"/>
  <c r="AO298" i="21"/>
  <c r="AP298" i="21"/>
  <c r="AQ298" i="21"/>
  <c r="AR298" i="21"/>
  <c r="AS298" i="21"/>
  <c r="AN299" i="21"/>
  <c r="AO299" i="21"/>
  <c r="AP299" i="21"/>
  <c r="AQ299" i="21"/>
  <c r="AR299" i="21"/>
  <c r="AS299" i="21"/>
  <c r="AN300" i="21"/>
  <c r="AO300" i="21"/>
  <c r="AP300" i="21"/>
  <c r="AQ300" i="21"/>
  <c r="AR300" i="21"/>
  <c r="AS300" i="21"/>
  <c r="AN301" i="21"/>
  <c r="AO301" i="21"/>
  <c r="AP301" i="21"/>
  <c r="AQ301" i="21"/>
  <c r="AR301" i="21"/>
  <c r="AS301" i="21"/>
  <c r="AN302" i="21"/>
  <c r="AO302" i="21"/>
  <c r="AP302" i="21"/>
  <c r="AQ302" i="21"/>
  <c r="AR302" i="21"/>
  <c r="AS302" i="21"/>
  <c r="AN303" i="21"/>
  <c r="AO303" i="21"/>
  <c r="AP303" i="21"/>
  <c r="AQ303" i="21"/>
  <c r="AR303" i="21"/>
  <c r="AS303" i="21"/>
  <c r="AN304" i="21"/>
  <c r="AO304" i="21"/>
  <c r="AP304" i="21"/>
  <c r="AQ304" i="21"/>
  <c r="AR304" i="21"/>
  <c r="AS304" i="21"/>
  <c r="AN305" i="21"/>
  <c r="AO305" i="21"/>
  <c r="AP305" i="21"/>
  <c r="AQ305" i="21"/>
  <c r="AR305" i="21"/>
  <c r="AS305" i="21"/>
  <c r="AN306" i="21"/>
  <c r="AO306" i="21"/>
  <c r="AP306" i="21"/>
  <c r="AQ306" i="21"/>
  <c r="AR306" i="21"/>
  <c r="AS306" i="21"/>
  <c r="AN307" i="21"/>
  <c r="AO307" i="21"/>
  <c r="AP307" i="21"/>
  <c r="AQ307" i="21"/>
  <c r="AR307" i="21"/>
  <c r="AS307" i="21"/>
  <c r="AN308" i="21"/>
  <c r="AO308" i="21"/>
  <c r="AP308" i="21"/>
  <c r="AQ308" i="21"/>
  <c r="AR308" i="21"/>
  <c r="AS308" i="21"/>
  <c r="AN309" i="21"/>
  <c r="AO309" i="21"/>
  <c r="AP309" i="21"/>
  <c r="AQ309" i="21"/>
  <c r="AR309" i="21"/>
  <c r="AS309" i="21"/>
  <c r="AN310" i="21"/>
  <c r="AO310" i="21"/>
  <c r="AP310" i="21"/>
  <c r="AQ310" i="21"/>
  <c r="AR310" i="21"/>
  <c r="AS310" i="21"/>
  <c r="AN311" i="21"/>
  <c r="AO311" i="21"/>
  <c r="AP311" i="21"/>
  <c r="AQ311" i="21"/>
  <c r="AR311" i="21"/>
  <c r="AS311" i="21"/>
  <c r="AN312" i="21"/>
  <c r="AO312" i="21"/>
  <c r="AP312" i="21"/>
  <c r="AQ312" i="21"/>
  <c r="AR312" i="21"/>
  <c r="AS312" i="21"/>
  <c r="AN313" i="21"/>
  <c r="AO313" i="21"/>
  <c r="AP313" i="21"/>
  <c r="AQ313" i="21"/>
  <c r="AR313" i="21"/>
  <c r="AS313" i="21"/>
  <c r="AN314" i="21"/>
  <c r="AO314" i="21"/>
  <c r="AP314" i="21"/>
  <c r="AQ314" i="21"/>
  <c r="AR314" i="21"/>
  <c r="AS314" i="21"/>
  <c r="AN315" i="21"/>
  <c r="AO315" i="21"/>
  <c r="AP315" i="21"/>
  <c r="AQ315" i="21"/>
  <c r="AR315" i="21"/>
  <c r="AS315" i="21"/>
  <c r="AN316" i="21"/>
  <c r="AO316" i="21"/>
  <c r="AP316" i="21"/>
  <c r="AQ316" i="21"/>
  <c r="AR316" i="21"/>
  <c r="AS316" i="21"/>
  <c r="AN317" i="21"/>
  <c r="AO317" i="21"/>
  <c r="AP317" i="21"/>
  <c r="AQ317" i="21"/>
  <c r="AR317" i="21"/>
  <c r="AS317" i="21"/>
  <c r="AN318" i="21"/>
  <c r="AO318" i="21"/>
  <c r="AP318" i="21"/>
  <c r="AQ318" i="21"/>
  <c r="AR318" i="21"/>
  <c r="AS318" i="21"/>
  <c r="AN319" i="21"/>
  <c r="AO319" i="21"/>
  <c r="AP319" i="21"/>
  <c r="AQ319" i="21"/>
  <c r="AR319" i="21"/>
  <c r="AS319" i="21"/>
  <c r="AN320" i="21"/>
  <c r="AO320" i="21"/>
  <c r="AP320" i="21"/>
  <c r="AQ320" i="21"/>
  <c r="AR320" i="21"/>
  <c r="AS320" i="21"/>
  <c r="AN321" i="21"/>
  <c r="AO321" i="21"/>
  <c r="AP321" i="21"/>
  <c r="AQ321" i="21"/>
  <c r="AR321" i="21"/>
  <c r="AS321" i="21"/>
  <c r="AN322" i="21"/>
  <c r="AO322" i="21"/>
  <c r="AP322" i="21"/>
  <c r="AQ322" i="21"/>
  <c r="AR322" i="21"/>
  <c r="AS322" i="21"/>
  <c r="AN323" i="21"/>
  <c r="AO323" i="21"/>
  <c r="AP323" i="21"/>
  <c r="AQ323" i="21"/>
  <c r="AR323" i="21"/>
  <c r="AS323" i="21"/>
  <c r="AN324" i="21"/>
  <c r="AO324" i="21"/>
  <c r="AP324" i="21"/>
  <c r="AQ324" i="21"/>
  <c r="AR324" i="21"/>
  <c r="AS324" i="21"/>
  <c r="AN325" i="21"/>
  <c r="AO325" i="21"/>
  <c r="AP325" i="21"/>
  <c r="AQ325" i="21"/>
  <c r="AR325" i="21"/>
  <c r="AS325" i="21"/>
  <c r="AN326" i="21"/>
  <c r="AO326" i="21"/>
  <c r="AP326" i="21"/>
  <c r="AQ326" i="21"/>
  <c r="AR326" i="21"/>
  <c r="AS326" i="21"/>
  <c r="AN327" i="21"/>
  <c r="AO327" i="21"/>
  <c r="AP327" i="21"/>
  <c r="AQ327" i="21"/>
  <c r="AR327" i="21"/>
  <c r="AS327" i="21"/>
  <c r="AN328" i="21"/>
  <c r="AO328" i="21"/>
  <c r="AP328" i="21"/>
  <c r="AQ328" i="21"/>
  <c r="AR328" i="21"/>
  <c r="AS328" i="21"/>
  <c r="AN329" i="21"/>
  <c r="AO329" i="21"/>
  <c r="AP329" i="21"/>
  <c r="AQ329" i="21"/>
  <c r="AR329" i="21"/>
  <c r="AS329" i="21"/>
  <c r="AN330" i="21"/>
  <c r="AO330" i="21"/>
  <c r="AP330" i="21"/>
  <c r="AQ330" i="21"/>
  <c r="AR330" i="21"/>
  <c r="AS330" i="21"/>
  <c r="AN331" i="21"/>
  <c r="AO331" i="21"/>
  <c r="AP331" i="21"/>
  <c r="AQ331" i="21"/>
  <c r="AR331" i="21"/>
  <c r="AS331" i="21"/>
  <c r="AN332" i="21"/>
  <c r="AO332" i="21"/>
  <c r="AP332" i="21"/>
  <c r="AQ332" i="21"/>
  <c r="AR332" i="21"/>
  <c r="AS332" i="21"/>
  <c r="AN333" i="21"/>
  <c r="AO333" i="21"/>
  <c r="AP333" i="21"/>
  <c r="AQ333" i="21"/>
  <c r="AR333" i="21"/>
  <c r="AS333" i="21"/>
  <c r="AN334" i="21"/>
  <c r="AO334" i="21"/>
  <c r="AP334" i="21"/>
  <c r="AQ334" i="21"/>
  <c r="AR334" i="21"/>
  <c r="AS334" i="21"/>
  <c r="AN335" i="21"/>
  <c r="AO335" i="21"/>
  <c r="AP335" i="21"/>
  <c r="AQ335" i="21"/>
  <c r="AR335" i="21"/>
  <c r="AS335" i="21"/>
  <c r="AN336" i="21"/>
  <c r="AO336" i="21"/>
  <c r="AP336" i="21"/>
  <c r="AQ336" i="21"/>
  <c r="AR336" i="21"/>
  <c r="AS336" i="21"/>
  <c r="AN337" i="21"/>
  <c r="AO337" i="21"/>
  <c r="AP337" i="21"/>
  <c r="AQ337" i="21"/>
  <c r="AR337" i="21"/>
  <c r="AS337" i="21"/>
  <c r="AN338" i="21"/>
  <c r="AO338" i="21"/>
  <c r="AP338" i="21"/>
  <c r="AQ338" i="21"/>
  <c r="AR338" i="21"/>
  <c r="AS338" i="21"/>
  <c r="AN339" i="21"/>
  <c r="AO339" i="21"/>
  <c r="AP339" i="21"/>
  <c r="AQ339" i="21"/>
  <c r="AR339" i="21"/>
  <c r="AS339" i="21"/>
  <c r="AN340" i="21"/>
  <c r="AO340" i="21"/>
  <c r="AP340" i="21"/>
  <c r="AQ340" i="21"/>
  <c r="AR340" i="21"/>
  <c r="AS340" i="21"/>
  <c r="AN341" i="21"/>
  <c r="AO341" i="21"/>
  <c r="AP341" i="21"/>
  <c r="AQ341" i="21"/>
  <c r="AR341" i="21"/>
  <c r="AS341" i="21"/>
  <c r="AN342" i="21"/>
  <c r="AO342" i="21"/>
  <c r="AP342" i="21"/>
  <c r="AQ342" i="21"/>
  <c r="AR342" i="21"/>
  <c r="AS342" i="21"/>
  <c r="AN343" i="21"/>
  <c r="AO343" i="21"/>
  <c r="AP343" i="21"/>
  <c r="AQ343" i="21"/>
  <c r="AR343" i="21"/>
  <c r="AS343" i="21"/>
  <c r="AN344" i="21"/>
  <c r="AO344" i="21"/>
  <c r="AP344" i="21"/>
  <c r="AQ344" i="21"/>
  <c r="AR344" i="21"/>
  <c r="AS344" i="21"/>
  <c r="AN345" i="21"/>
  <c r="AO345" i="21"/>
  <c r="AP345" i="21"/>
  <c r="AQ345" i="21"/>
  <c r="AR345" i="21"/>
  <c r="AS345" i="21"/>
  <c r="AN346" i="21"/>
  <c r="AO346" i="21"/>
  <c r="AP346" i="21"/>
  <c r="AQ346" i="21"/>
  <c r="AR346" i="21"/>
  <c r="AS346" i="21"/>
  <c r="AN347" i="21"/>
  <c r="AO347" i="21"/>
  <c r="AP347" i="21"/>
  <c r="AQ347" i="21"/>
  <c r="AR347" i="21"/>
  <c r="AS347" i="21"/>
  <c r="AN348" i="21"/>
  <c r="AO348" i="21"/>
  <c r="AP348" i="21"/>
  <c r="AQ348" i="21"/>
  <c r="AR348" i="21"/>
  <c r="AS348" i="21"/>
  <c r="AN349" i="21"/>
  <c r="AO349" i="21"/>
  <c r="AP349" i="21"/>
  <c r="AQ349" i="21"/>
  <c r="AR349" i="21"/>
  <c r="AS349" i="21"/>
  <c r="AN350" i="21"/>
  <c r="AO350" i="21"/>
  <c r="AP350" i="21"/>
  <c r="AQ350" i="21"/>
  <c r="AR350" i="21"/>
  <c r="AS350" i="21"/>
  <c r="AN351" i="21"/>
  <c r="AO351" i="21"/>
  <c r="AP351" i="21"/>
  <c r="AQ351" i="21"/>
  <c r="AR351" i="21"/>
  <c r="AS351" i="21"/>
  <c r="AN352" i="21"/>
  <c r="AO352" i="21"/>
  <c r="AP352" i="21"/>
  <c r="AQ352" i="21"/>
  <c r="AR352" i="21"/>
  <c r="AS352" i="21"/>
  <c r="AN353" i="21"/>
  <c r="AO353" i="21"/>
  <c r="AP353" i="21"/>
  <c r="AQ353" i="21"/>
  <c r="AR353" i="21"/>
  <c r="AS353" i="21"/>
  <c r="AN354" i="21"/>
  <c r="AO354" i="21"/>
  <c r="AP354" i="21"/>
  <c r="AQ354" i="21"/>
  <c r="AR354" i="21"/>
  <c r="AS354" i="21"/>
  <c r="AN355" i="21"/>
  <c r="AO355" i="21"/>
  <c r="AP355" i="21"/>
  <c r="AQ355" i="21"/>
  <c r="AR355" i="21"/>
  <c r="AS355" i="21"/>
  <c r="AN356" i="21"/>
  <c r="AO356" i="21"/>
  <c r="AP356" i="21"/>
  <c r="AQ356" i="21"/>
  <c r="AR356" i="21"/>
  <c r="AS356" i="21"/>
  <c r="AN357" i="21"/>
  <c r="AO357" i="21"/>
  <c r="AP357" i="21"/>
  <c r="AQ357" i="21"/>
  <c r="AR357" i="21"/>
  <c r="AS357" i="21"/>
  <c r="AN358" i="21"/>
  <c r="AO358" i="21"/>
  <c r="AP358" i="21"/>
  <c r="AQ358" i="21"/>
  <c r="AR358" i="21"/>
  <c r="AS358" i="21"/>
  <c r="AN359" i="21"/>
  <c r="AO359" i="21"/>
  <c r="AP359" i="21"/>
  <c r="AQ359" i="21"/>
  <c r="AR359" i="21"/>
  <c r="AS359" i="21"/>
  <c r="AN360" i="21"/>
  <c r="AO360" i="21"/>
  <c r="AP360" i="21"/>
  <c r="AQ360" i="21"/>
  <c r="AR360" i="21"/>
  <c r="AS360" i="21"/>
  <c r="AN361" i="21"/>
  <c r="AO361" i="21"/>
  <c r="AP361" i="21"/>
  <c r="AQ361" i="21"/>
  <c r="AR361" i="21"/>
  <c r="AS361" i="21"/>
  <c r="AN362" i="21"/>
  <c r="AO362" i="21"/>
  <c r="AP362" i="21"/>
  <c r="AQ362" i="21"/>
  <c r="AR362" i="21"/>
  <c r="AS362" i="21"/>
  <c r="AN363" i="21"/>
  <c r="AO363" i="21"/>
  <c r="AP363" i="21"/>
  <c r="AQ363" i="21"/>
  <c r="AR363" i="21"/>
  <c r="AS363" i="21"/>
  <c r="AN364" i="21"/>
  <c r="AO364" i="21"/>
  <c r="AP364" i="21"/>
  <c r="AQ364" i="21"/>
  <c r="AR364" i="21"/>
  <c r="AS364" i="21"/>
  <c r="AN365" i="21"/>
  <c r="AO365" i="21"/>
  <c r="AP365" i="21"/>
  <c r="AQ365" i="21"/>
  <c r="AR365" i="21"/>
  <c r="AS365" i="21"/>
  <c r="AN366" i="21"/>
  <c r="AO366" i="21"/>
  <c r="AP366" i="21"/>
  <c r="AQ366" i="21"/>
  <c r="AR366" i="21"/>
  <c r="AS366" i="21"/>
  <c r="AN367" i="21"/>
  <c r="AO367" i="21"/>
  <c r="AP367" i="21"/>
  <c r="AQ367" i="21"/>
  <c r="AR367" i="21"/>
  <c r="AS367" i="21"/>
  <c r="AN368" i="21"/>
  <c r="AO368" i="21"/>
  <c r="AP368" i="21"/>
  <c r="AQ368" i="21"/>
  <c r="AR368" i="21"/>
  <c r="AS368" i="21"/>
  <c r="AN369" i="21"/>
  <c r="AO369" i="21"/>
  <c r="AP369" i="21"/>
  <c r="AQ369" i="21"/>
  <c r="AR369" i="21"/>
  <c r="AS369" i="21"/>
  <c r="AN370" i="21"/>
  <c r="AO370" i="21"/>
  <c r="AP370" i="21"/>
  <c r="AQ370" i="21"/>
  <c r="AR370" i="21"/>
  <c r="AS370" i="21"/>
  <c r="AN371" i="21"/>
  <c r="AO371" i="21"/>
  <c r="AP371" i="21"/>
  <c r="AQ371" i="21"/>
  <c r="AR371" i="21"/>
  <c r="AS371" i="21"/>
  <c r="AN372" i="21"/>
  <c r="AO372" i="21"/>
  <c r="AP372" i="21"/>
  <c r="AQ372" i="21"/>
  <c r="AR372" i="21"/>
  <c r="AS372" i="21"/>
  <c r="AN373" i="21"/>
  <c r="AO373" i="21"/>
  <c r="AP373" i="21"/>
  <c r="AQ373" i="21"/>
  <c r="AR373" i="21"/>
  <c r="AS373" i="21"/>
  <c r="AN374" i="21"/>
  <c r="AO374" i="21"/>
  <c r="AP374" i="21"/>
  <c r="AQ374" i="21"/>
  <c r="AR374" i="21"/>
  <c r="AS374" i="21"/>
  <c r="AN375" i="21"/>
  <c r="AO375" i="21"/>
  <c r="AP375" i="21"/>
  <c r="AQ375" i="21"/>
  <c r="AR375" i="21"/>
  <c r="AS375" i="21"/>
  <c r="AN376" i="21"/>
  <c r="AO376" i="21"/>
  <c r="AP376" i="21"/>
  <c r="AQ376" i="21"/>
  <c r="AR376" i="21"/>
  <c r="AS376" i="21"/>
  <c r="AN377" i="21"/>
  <c r="AO377" i="21"/>
  <c r="AP377" i="21"/>
  <c r="AQ377" i="21"/>
  <c r="AR377" i="21"/>
  <c r="AS377" i="21"/>
  <c r="AN378" i="21"/>
  <c r="AO378" i="21"/>
  <c r="AP378" i="21"/>
  <c r="AQ378" i="21"/>
  <c r="AR378" i="21"/>
  <c r="AS378" i="21"/>
  <c r="AN379" i="21"/>
  <c r="AO379" i="21"/>
  <c r="AP379" i="21"/>
  <c r="AQ379" i="21"/>
  <c r="AR379" i="21"/>
  <c r="AS379" i="21"/>
  <c r="AN380" i="21"/>
  <c r="AO380" i="21"/>
  <c r="AP380" i="21"/>
  <c r="AQ380" i="21"/>
  <c r="AR380" i="21"/>
  <c r="AS380" i="21"/>
  <c r="AN381" i="21"/>
  <c r="AO381" i="21"/>
  <c r="AP381" i="21"/>
  <c r="AQ381" i="21"/>
  <c r="AR381" i="21"/>
  <c r="AS381" i="21"/>
  <c r="AN382" i="21"/>
  <c r="AO382" i="21"/>
  <c r="AP382" i="21"/>
  <c r="AQ382" i="21"/>
  <c r="AR382" i="21"/>
  <c r="AS382" i="21"/>
  <c r="AN383" i="21"/>
  <c r="AO383" i="21"/>
  <c r="AP383" i="21"/>
  <c r="AQ383" i="21"/>
  <c r="AR383" i="21"/>
  <c r="AS383" i="21"/>
  <c r="AN384" i="21"/>
  <c r="AO384" i="21"/>
  <c r="AP384" i="21"/>
  <c r="AQ384" i="21"/>
  <c r="AR384" i="21"/>
  <c r="AS384" i="21"/>
  <c r="AN385" i="21"/>
  <c r="AO385" i="21"/>
  <c r="AP385" i="21"/>
  <c r="AQ385" i="21"/>
  <c r="AR385" i="21"/>
  <c r="AS385" i="21"/>
  <c r="AN386" i="21"/>
  <c r="AO386" i="21"/>
  <c r="AP386" i="21"/>
  <c r="AQ386" i="21"/>
  <c r="AR386" i="21"/>
  <c r="AS386" i="21"/>
  <c r="AN387" i="21"/>
  <c r="AO387" i="21"/>
  <c r="AP387" i="21"/>
  <c r="AQ387" i="21"/>
  <c r="AR387" i="21"/>
  <c r="AS387" i="21"/>
  <c r="AN388" i="21"/>
  <c r="AO388" i="21"/>
  <c r="AP388" i="21"/>
  <c r="AQ388" i="21"/>
  <c r="AR388" i="21"/>
  <c r="AS388" i="21"/>
  <c r="AN389" i="21"/>
  <c r="AO389" i="21"/>
  <c r="AP389" i="21"/>
  <c r="AQ389" i="21"/>
  <c r="AR389" i="21"/>
  <c r="AS389" i="21"/>
  <c r="AN390" i="21"/>
  <c r="AO390" i="21"/>
  <c r="AP390" i="21"/>
  <c r="AQ390" i="21"/>
  <c r="AR390" i="21"/>
  <c r="AS390" i="21"/>
  <c r="AN391" i="21"/>
  <c r="AO391" i="21"/>
  <c r="AP391" i="21"/>
  <c r="AQ391" i="21"/>
  <c r="AR391" i="21"/>
  <c r="AS391" i="21"/>
  <c r="N341" i="21"/>
  <c r="O341" i="21"/>
  <c r="N342" i="21"/>
  <c r="O342" i="21"/>
  <c r="N343" i="21"/>
  <c r="O343" i="21"/>
  <c r="N344" i="21"/>
  <c r="O344" i="21"/>
  <c r="N345" i="21"/>
  <c r="O345" i="21"/>
  <c r="N346" i="21"/>
  <c r="O346" i="21"/>
  <c r="N347" i="21"/>
  <c r="O347" i="21"/>
  <c r="N348" i="21"/>
  <c r="O348" i="21"/>
  <c r="N349" i="21"/>
  <c r="O349" i="21"/>
  <c r="N350" i="21"/>
  <c r="O350" i="21"/>
  <c r="N351" i="21"/>
  <c r="O351" i="21"/>
  <c r="N352" i="21"/>
  <c r="O352" i="21"/>
  <c r="N353" i="21"/>
  <c r="O353" i="21"/>
  <c r="N354" i="21"/>
  <c r="O354" i="21"/>
  <c r="N355" i="21"/>
  <c r="O355" i="21"/>
  <c r="N356" i="21"/>
  <c r="O356" i="21"/>
  <c r="N357" i="21"/>
  <c r="O357" i="21"/>
  <c r="N358" i="21"/>
  <c r="O358" i="21"/>
  <c r="N359" i="21"/>
  <c r="O359" i="21"/>
  <c r="N360" i="21"/>
  <c r="O360" i="21"/>
  <c r="N361" i="21"/>
  <c r="O361" i="21"/>
  <c r="N362" i="21"/>
  <c r="O362" i="21"/>
  <c r="N363" i="21"/>
  <c r="O363" i="21"/>
  <c r="N364" i="21"/>
  <c r="O364" i="21"/>
  <c r="N365" i="21"/>
  <c r="O365" i="21"/>
  <c r="N366" i="21"/>
  <c r="O366" i="21"/>
  <c r="N367" i="21"/>
  <c r="O367" i="21"/>
  <c r="N368" i="21"/>
  <c r="O368" i="21"/>
  <c r="N369" i="21"/>
  <c r="O369" i="21"/>
  <c r="N370" i="21"/>
  <c r="O370" i="21"/>
  <c r="N371" i="21"/>
  <c r="O371" i="21"/>
  <c r="N372" i="21"/>
  <c r="O372" i="21"/>
  <c r="N373" i="21"/>
  <c r="O373" i="21"/>
  <c r="N374" i="21"/>
  <c r="O374" i="21"/>
  <c r="N375" i="21"/>
  <c r="O375" i="21"/>
  <c r="N376" i="21"/>
  <c r="O376" i="21"/>
  <c r="N377" i="21"/>
  <c r="O377" i="21"/>
  <c r="N378" i="21"/>
  <c r="O378" i="21"/>
  <c r="N379" i="21"/>
  <c r="O379" i="21"/>
  <c r="N380" i="21"/>
  <c r="O380" i="21"/>
  <c r="N381" i="21"/>
  <c r="O381" i="21"/>
  <c r="N382" i="21"/>
  <c r="O382" i="21"/>
  <c r="N383" i="21"/>
  <c r="O383" i="21"/>
  <c r="N384" i="21"/>
  <c r="O384" i="21"/>
  <c r="N385" i="21"/>
  <c r="O385" i="21"/>
  <c r="N386" i="21"/>
  <c r="O386" i="21"/>
  <c r="N387" i="21"/>
  <c r="O387" i="21"/>
  <c r="N388" i="21"/>
  <c r="O388" i="21"/>
  <c r="N389" i="21"/>
  <c r="O389" i="21"/>
  <c r="N390" i="21"/>
  <c r="O390" i="21"/>
  <c r="N391" i="21"/>
  <c r="O391" i="21"/>
  <c r="O134" i="21"/>
  <c r="O126" i="21"/>
  <c r="O4" i="21"/>
  <c r="O5" i="21"/>
  <c r="O6" i="21"/>
  <c r="O7" i="21"/>
  <c r="O8" i="21"/>
  <c r="O9" i="21"/>
  <c r="O10" i="21"/>
  <c r="O11" i="21"/>
  <c r="O12" i="21"/>
  <c r="O13" i="21"/>
  <c r="O14" i="21"/>
  <c r="O15" i="21"/>
  <c r="O16" i="21"/>
  <c r="O17" i="21"/>
  <c r="O18" i="21"/>
  <c r="O19" i="21"/>
  <c r="O20" i="21"/>
  <c r="O21" i="21"/>
  <c r="O22" i="21"/>
  <c r="O23" i="21"/>
  <c r="O24" i="21"/>
  <c r="O25" i="21"/>
  <c r="O26" i="21"/>
  <c r="O27" i="21"/>
  <c r="O28" i="21"/>
  <c r="O29" i="21"/>
  <c r="O30" i="21"/>
  <c r="O31" i="21"/>
  <c r="O32" i="21"/>
  <c r="O33" i="21"/>
  <c r="O34" i="21"/>
  <c r="O35" i="21"/>
  <c r="O36" i="21"/>
  <c r="O37" i="21"/>
  <c r="O38" i="21"/>
  <c r="O39" i="21"/>
  <c r="O40" i="21"/>
  <c r="O41" i="21"/>
  <c r="O42" i="21"/>
  <c r="O43" i="21"/>
  <c r="O44" i="21"/>
  <c r="O45" i="21"/>
  <c r="O46" i="21"/>
  <c r="O47" i="21"/>
  <c r="O48" i="21"/>
  <c r="O49" i="21"/>
  <c r="O50" i="21"/>
  <c r="O51" i="21"/>
  <c r="O52" i="21"/>
  <c r="O53" i="21"/>
  <c r="O54" i="21"/>
  <c r="O55" i="21"/>
  <c r="O56" i="21"/>
  <c r="O57" i="21"/>
  <c r="O58" i="21"/>
  <c r="O59" i="21"/>
  <c r="O60" i="21"/>
  <c r="O61" i="21"/>
  <c r="O62" i="21"/>
  <c r="O63" i="21"/>
  <c r="O64" i="21"/>
  <c r="O65" i="21"/>
  <c r="O66" i="21"/>
  <c r="O67" i="21"/>
  <c r="O68" i="21"/>
  <c r="O69" i="21"/>
  <c r="O70" i="21"/>
  <c r="O71" i="21"/>
  <c r="O72" i="21"/>
  <c r="O73" i="21"/>
  <c r="O74" i="21"/>
  <c r="O75" i="21"/>
  <c r="O76" i="21"/>
  <c r="O77" i="21"/>
  <c r="O78" i="21"/>
  <c r="O79" i="21"/>
  <c r="O80" i="21"/>
  <c r="O81" i="21"/>
  <c r="O82" i="21"/>
  <c r="O83" i="21"/>
  <c r="O84" i="21"/>
  <c r="O85" i="21"/>
  <c r="O86" i="21"/>
  <c r="O87" i="21"/>
  <c r="O88" i="21"/>
  <c r="O89" i="21"/>
  <c r="O90" i="21"/>
  <c r="O91" i="21"/>
  <c r="O92" i="21"/>
  <c r="O93" i="21"/>
  <c r="O94" i="21"/>
  <c r="O95" i="21"/>
  <c r="O96" i="21"/>
  <c r="O97" i="21"/>
  <c r="O98" i="21"/>
  <c r="O99" i="21"/>
  <c r="O100" i="21"/>
  <c r="O101" i="21"/>
  <c r="O102" i="21"/>
  <c r="O103" i="21"/>
  <c r="O104" i="21"/>
  <c r="O105" i="21"/>
  <c r="O106" i="21"/>
  <c r="O107" i="21"/>
  <c r="O108" i="21"/>
  <c r="O109" i="21"/>
  <c r="O110" i="21"/>
  <c r="O111" i="21"/>
  <c r="O112" i="21"/>
  <c r="O113" i="21"/>
  <c r="O114" i="21"/>
  <c r="O115" i="21"/>
  <c r="O116" i="21"/>
  <c r="O117" i="21"/>
  <c r="O118" i="21"/>
  <c r="O119" i="21"/>
  <c r="O120" i="21"/>
  <c r="O121" i="21"/>
  <c r="O122" i="21"/>
  <c r="O123" i="21"/>
  <c r="O124" i="21"/>
  <c r="O125" i="21"/>
  <c r="O127" i="21"/>
  <c r="O128" i="21"/>
  <c r="O129" i="21"/>
  <c r="O130" i="21"/>
  <c r="O131" i="21"/>
  <c r="O132" i="21"/>
  <c r="O133" i="21"/>
  <c r="O135" i="21"/>
  <c r="O136" i="21"/>
  <c r="O137" i="21"/>
  <c r="O138" i="21"/>
  <c r="O139" i="21"/>
  <c r="O140" i="21"/>
  <c r="O141" i="21"/>
  <c r="O142" i="21"/>
  <c r="O143" i="21"/>
  <c r="O144" i="21"/>
  <c r="O145" i="21"/>
  <c r="O146" i="21"/>
  <c r="O147" i="21"/>
  <c r="O148" i="21"/>
  <c r="O149" i="21"/>
  <c r="O150" i="21"/>
  <c r="O151" i="21"/>
  <c r="O152" i="21"/>
  <c r="O153" i="21"/>
  <c r="O154" i="21"/>
  <c r="O155" i="21"/>
  <c r="O156" i="21"/>
  <c r="O157" i="21"/>
  <c r="O158" i="21"/>
  <c r="O159" i="21"/>
  <c r="O160" i="21"/>
  <c r="O161" i="21"/>
  <c r="O162" i="21"/>
  <c r="O163" i="21"/>
  <c r="O164" i="21"/>
  <c r="O165" i="21"/>
  <c r="O166" i="21"/>
  <c r="O167" i="21"/>
  <c r="O168" i="21"/>
  <c r="O169" i="21"/>
  <c r="O170" i="21"/>
  <c r="O171" i="21"/>
  <c r="O172" i="21"/>
  <c r="O173" i="21"/>
  <c r="O174" i="21"/>
  <c r="O175" i="21"/>
  <c r="O176" i="21"/>
  <c r="O177" i="21"/>
  <c r="O178" i="21"/>
  <c r="O179" i="21"/>
  <c r="O180" i="21"/>
  <c r="O181" i="21"/>
  <c r="O182" i="21"/>
  <c r="O183" i="21"/>
  <c r="O184" i="21"/>
  <c r="O185" i="21"/>
  <c r="O186" i="21"/>
  <c r="O187" i="21"/>
  <c r="O188" i="21"/>
  <c r="O189" i="21"/>
  <c r="O190" i="21"/>
  <c r="O191" i="21"/>
  <c r="O192" i="21"/>
  <c r="O193" i="21"/>
  <c r="O194" i="21"/>
  <c r="O195" i="21"/>
  <c r="O196" i="21"/>
  <c r="O197" i="21"/>
  <c r="O198" i="21"/>
  <c r="O199" i="21"/>
  <c r="O200" i="21"/>
  <c r="O201" i="21"/>
  <c r="O202" i="21"/>
  <c r="O203" i="21"/>
  <c r="O204" i="21"/>
  <c r="O205" i="21"/>
  <c r="O206" i="21"/>
  <c r="O207" i="21"/>
  <c r="O208" i="21"/>
  <c r="O209" i="21"/>
  <c r="O210" i="21"/>
  <c r="O211" i="21"/>
  <c r="O212" i="21"/>
  <c r="O213" i="21"/>
  <c r="O214" i="21"/>
  <c r="O215" i="21"/>
  <c r="O216" i="21"/>
  <c r="O217" i="21"/>
  <c r="O218" i="21"/>
  <c r="O219" i="21"/>
  <c r="O220" i="21"/>
  <c r="O221" i="21"/>
  <c r="O222" i="21"/>
  <c r="O223" i="21"/>
  <c r="O224" i="21"/>
  <c r="O225" i="21"/>
  <c r="O226" i="21"/>
  <c r="O227" i="21"/>
  <c r="O228" i="21"/>
  <c r="O229" i="21"/>
  <c r="O230" i="21"/>
  <c r="O231" i="21"/>
  <c r="O232" i="21"/>
  <c r="O233" i="21"/>
  <c r="O234" i="21"/>
  <c r="O235" i="21"/>
  <c r="O236" i="21"/>
  <c r="O237" i="21"/>
  <c r="O238" i="21"/>
  <c r="O239" i="21"/>
  <c r="O240" i="21"/>
  <c r="O241" i="21"/>
  <c r="O242" i="21"/>
  <c r="O243" i="21"/>
  <c r="O244" i="21"/>
  <c r="O245" i="21"/>
  <c r="O246" i="21"/>
  <c r="O247" i="21"/>
  <c r="O248" i="21"/>
  <c r="O249" i="21"/>
  <c r="O250" i="21"/>
  <c r="O251" i="21"/>
  <c r="O252" i="21"/>
  <c r="O253" i="21"/>
  <c r="O254" i="21"/>
  <c r="O255" i="21"/>
  <c r="O256" i="21"/>
  <c r="O257" i="21"/>
  <c r="O258" i="21"/>
  <c r="O259" i="21"/>
  <c r="O260" i="21"/>
  <c r="O261" i="21"/>
  <c r="O262" i="21"/>
  <c r="O263" i="21"/>
  <c r="O264" i="21"/>
  <c r="O265" i="21"/>
  <c r="O266" i="21"/>
  <c r="O267" i="21"/>
  <c r="O268" i="21"/>
  <c r="O269" i="21"/>
  <c r="O270" i="21"/>
  <c r="O271" i="21"/>
  <c r="O272" i="21"/>
  <c r="O273" i="21"/>
  <c r="O274" i="21"/>
  <c r="O275" i="21"/>
  <c r="O276" i="21"/>
  <c r="O277" i="21"/>
  <c r="O278" i="21"/>
  <c r="O279" i="21"/>
  <c r="O280" i="21"/>
  <c r="O281" i="21"/>
  <c r="O282" i="21"/>
  <c r="O283" i="21"/>
  <c r="O284" i="21"/>
  <c r="O285" i="21"/>
  <c r="O286" i="21"/>
  <c r="O287" i="21"/>
  <c r="O288" i="21"/>
  <c r="O289" i="21"/>
  <c r="O290" i="21"/>
  <c r="O291" i="21"/>
  <c r="O292" i="21"/>
  <c r="O293" i="21"/>
  <c r="O294" i="21"/>
  <c r="O295" i="21"/>
  <c r="O296" i="21"/>
  <c r="O297" i="21"/>
  <c r="O298" i="21"/>
  <c r="O299" i="21"/>
  <c r="O300" i="21"/>
  <c r="O301" i="21"/>
  <c r="O302" i="21"/>
  <c r="O303" i="21"/>
  <c r="O304" i="21"/>
  <c r="O305" i="21"/>
  <c r="O306" i="21"/>
  <c r="O307" i="21"/>
  <c r="O308" i="21"/>
  <c r="O309" i="21"/>
  <c r="O310" i="21"/>
  <c r="O311" i="21"/>
  <c r="O312" i="21"/>
  <c r="O313" i="21"/>
  <c r="O314" i="21"/>
  <c r="O315" i="21"/>
  <c r="O316" i="21"/>
  <c r="O317" i="21"/>
  <c r="O318" i="21"/>
  <c r="O319" i="21"/>
  <c r="O320" i="21"/>
  <c r="O321" i="21"/>
  <c r="O322" i="21"/>
  <c r="O323" i="21"/>
  <c r="O324" i="21"/>
  <c r="O325" i="21"/>
  <c r="O326" i="21"/>
  <c r="O327" i="21"/>
  <c r="O328" i="21"/>
  <c r="O329" i="21"/>
  <c r="O330" i="21"/>
  <c r="O331" i="21"/>
  <c r="O332" i="21"/>
  <c r="O333" i="21"/>
  <c r="O334" i="21"/>
  <c r="O335" i="21"/>
  <c r="O336" i="21"/>
  <c r="O337" i="21"/>
  <c r="O338" i="21"/>
  <c r="O339" i="21"/>
  <c r="O340" i="21"/>
  <c r="N4" i="2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83" i="21"/>
  <c r="N84" i="21"/>
  <c r="N85" i="21"/>
  <c r="N86" i="21"/>
  <c r="N87" i="21"/>
  <c r="N88" i="21"/>
  <c r="N89" i="21"/>
  <c r="N90" i="21"/>
  <c r="N91" i="21"/>
  <c r="N92" i="21"/>
  <c r="N93" i="21"/>
  <c r="N94" i="21"/>
  <c r="N95" i="21"/>
  <c r="N96" i="21"/>
  <c r="N97" i="21"/>
  <c r="N98" i="21"/>
  <c r="N99" i="21"/>
  <c r="N100" i="21"/>
  <c r="N101" i="21"/>
  <c r="N102" i="21"/>
  <c r="N103" i="21"/>
  <c r="N104" i="21"/>
  <c r="N105" i="21"/>
  <c r="N106" i="21"/>
  <c r="N107" i="21"/>
  <c r="N108" i="21"/>
  <c r="N109" i="21"/>
  <c r="N110" i="21"/>
  <c r="N111" i="21"/>
  <c r="N112" i="21"/>
  <c r="N113" i="21"/>
  <c r="N114" i="21"/>
  <c r="N115" i="21"/>
  <c r="N116" i="21"/>
  <c r="N117" i="21"/>
  <c r="N118" i="21"/>
  <c r="N119" i="21"/>
  <c r="N120" i="21"/>
  <c r="N121" i="21"/>
  <c r="N122" i="21"/>
  <c r="N123" i="21"/>
  <c r="N124" i="21"/>
  <c r="N125" i="21"/>
  <c r="N126" i="21"/>
  <c r="N127" i="21"/>
  <c r="N128" i="21"/>
  <c r="N129" i="21"/>
  <c r="N130" i="21"/>
  <c r="N131" i="21"/>
  <c r="N132" i="21"/>
  <c r="N133" i="21"/>
  <c r="N134" i="21"/>
  <c r="N135" i="21"/>
  <c r="N136" i="21"/>
  <c r="N137" i="21"/>
  <c r="N138" i="21"/>
  <c r="N139" i="21"/>
  <c r="N140" i="21"/>
  <c r="N141" i="21"/>
  <c r="N142" i="21"/>
  <c r="N143" i="21"/>
  <c r="N144" i="21"/>
  <c r="N145" i="21"/>
  <c r="N146" i="21"/>
  <c r="N147" i="21"/>
  <c r="N148" i="21"/>
  <c r="N149" i="21"/>
  <c r="N150" i="21"/>
  <c r="N151" i="21"/>
  <c r="N152" i="21"/>
  <c r="N153" i="21"/>
  <c r="N154" i="21"/>
  <c r="N155" i="21"/>
  <c r="N156" i="21"/>
  <c r="N157" i="21"/>
  <c r="N158" i="21"/>
  <c r="N159" i="21"/>
  <c r="N160" i="21"/>
  <c r="N161" i="21"/>
  <c r="N162" i="21"/>
  <c r="N163" i="21"/>
  <c r="N164" i="21"/>
  <c r="N165" i="21"/>
  <c r="N166" i="21"/>
  <c r="N167" i="21"/>
  <c r="N168" i="21"/>
  <c r="N169" i="21"/>
  <c r="N170" i="21"/>
  <c r="N171" i="21"/>
  <c r="N172" i="21"/>
  <c r="N173" i="21"/>
  <c r="N174" i="21"/>
  <c r="N175" i="21"/>
  <c r="N176" i="21"/>
  <c r="N177" i="21"/>
  <c r="N178" i="21"/>
  <c r="N179" i="21"/>
  <c r="N180" i="21"/>
  <c r="N181" i="21"/>
  <c r="N182" i="21"/>
  <c r="N183" i="21"/>
  <c r="N184" i="21"/>
  <c r="N185" i="21"/>
  <c r="N186" i="21"/>
  <c r="N187" i="21"/>
  <c r="N188" i="21"/>
  <c r="N189" i="21"/>
  <c r="N190" i="21"/>
  <c r="N191" i="21"/>
  <c r="N192" i="21"/>
  <c r="N193" i="21"/>
  <c r="N194" i="21"/>
  <c r="N195" i="21"/>
  <c r="N196" i="21"/>
  <c r="N197" i="21"/>
  <c r="N198" i="21"/>
  <c r="N199" i="21"/>
  <c r="N200" i="21"/>
  <c r="N201" i="21"/>
  <c r="N202" i="21"/>
  <c r="N203" i="21"/>
  <c r="N204" i="21"/>
  <c r="N205" i="21"/>
  <c r="N206" i="21"/>
  <c r="N207" i="21"/>
  <c r="N208" i="21"/>
  <c r="N209" i="21"/>
  <c r="N210" i="21"/>
  <c r="N211" i="21"/>
  <c r="N212" i="21"/>
  <c r="N213" i="21"/>
  <c r="N214" i="21"/>
  <c r="N215" i="21"/>
  <c r="N216" i="21"/>
  <c r="N217" i="21"/>
  <c r="N218" i="21"/>
  <c r="N219" i="21"/>
  <c r="N220" i="21"/>
  <c r="N221" i="21"/>
  <c r="N222" i="21"/>
  <c r="N223" i="21"/>
  <c r="N224" i="21"/>
  <c r="N225" i="21"/>
  <c r="N226" i="21"/>
  <c r="N227" i="21"/>
  <c r="N228" i="21"/>
  <c r="N229" i="21"/>
  <c r="N230" i="21"/>
  <c r="N231" i="21"/>
  <c r="N232" i="21"/>
  <c r="N233" i="21"/>
  <c r="N234" i="21"/>
  <c r="N235" i="21"/>
  <c r="N236" i="21"/>
  <c r="N237" i="21"/>
  <c r="N238" i="21"/>
  <c r="N239" i="21"/>
  <c r="N240" i="21"/>
  <c r="N241" i="21"/>
  <c r="N242" i="21"/>
  <c r="N243" i="21"/>
  <c r="N244" i="21"/>
  <c r="N245" i="21"/>
  <c r="N246" i="21"/>
  <c r="N247" i="21"/>
  <c r="N248" i="21"/>
  <c r="N249" i="21"/>
  <c r="N250" i="21"/>
  <c r="N251" i="21"/>
  <c r="N252" i="21"/>
  <c r="N253" i="21"/>
  <c r="N254" i="21"/>
  <c r="N255" i="21"/>
  <c r="N256" i="21"/>
  <c r="N257" i="21"/>
  <c r="N258" i="21"/>
  <c r="N259" i="21"/>
  <c r="N260" i="21"/>
  <c r="N261" i="21"/>
  <c r="N262" i="21"/>
  <c r="N263" i="21"/>
  <c r="N264" i="21"/>
  <c r="N265" i="21"/>
  <c r="N266" i="21"/>
  <c r="N267" i="21"/>
  <c r="N268" i="21"/>
  <c r="N269" i="21"/>
  <c r="N270" i="21"/>
  <c r="N271" i="21"/>
  <c r="N272" i="21"/>
  <c r="N273" i="21"/>
  <c r="N274" i="21"/>
  <c r="N275" i="21"/>
  <c r="N276" i="21"/>
  <c r="N277" i="21"/>
  <c r="N278" i="21"/>
  <c r="N279" i="21"/>
  <c r="N280" i="21"/>
  <c r="N281" i="21"/>
  <c r="N282" i="21"/>
  <c r="N283" i="21"/>
  <c r="N284" i="21"/>
  <c r="N285" i="21"/>
  <c r="N286" i="21"/>
  <c r="N287" i="21"/>
  <c r="N288" i="21"/>
  <c r="N289" i="21"/>
  <c r="N290" i="21"/>
  <c r="N291" i="21"/>
  <c r="N292" i="21"/>
  <c r="N293" i="21"/>
  <c r="N294" i="21"/>
  <c r="N295" i="21"/>
  <c r="N296" i="21"/>
  <c r="N297" i="21"/>
  <c r="N298" i="21"/>
  <c r="N299" i="21"/>
  <c r="N300" i="21"/>
  <c r="N301" i="21"/>
  <c r="N302" i="21"/>
  <c r="N303" i="21"/>
  <c r="N304" i="21"/>
  <c r="N305" i="21"/>
  <c r="N306" i="21"/>
  <c r="N307" i="21"/>
  <c r="N308" i="21"/>
  <c r="N309" i="21"/>
  <c r="N310" i="21"/>
  <c r="N311" i="21"/>
  <c r="N312" i="21"/>
  <c r="N313" i="21"/>
  <c r="N314" i="21"/>
  <c r="N315" i="21"/>
  <c r="N316" i="21"/>
  <c r="N317" i="21"/>
  <c r="N318" i="21"/>
  <c r="N319" i="21"/>
  <c r="N320" i="21"/>
  <c r="N321" i="21"/>
  <c r="N322" i="21"/>
  <c r="N323" i="21"/>
  <c r="N324" i="21"/>
  <c r="N325" i="21"/>
  <c r="N326" i="21"/>
  <c r="N327" i="21"/>
  <c r="N328" i="21"/>
  <c r="N329" i="21"/>
  <c r="N330" i="21"/>
  <c r="N331" i="21"/>
  <c r="N332" i="21"/>
  <c r="N333" i="21"/>
  <c r="N334" i="21"/>
  <c r="N335" i="21"/>
  <c r="N336" i="21"/>
  <c r="N337" i="21"/>
  <c r="N338" i="21"/>
  <c r="N339" i="21"/>
  <c r="N340" i="21"/>
  <c r="BH4" i="19"/>
  <c r="AB5" i="19"/>
  <c r="AB6" i="19"/>
  <c r="AB7" i="19"/>
  <c r="AB8" i="19"/>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AB75" i="19"/>
  <c r="AB76" i="19"/>
  <c r="AB77" i="19"/>
  <c r="AB78" i="19"/>
  <c r="AB79" i="19"/>
  <c r="AB80" i="19"/>
  <c r="AB81" i="19"/>
  <c r="AB82" i="19"/>
  <c r="AB83" i="19"/>
  <c r="AB84" i="19"/>
  <c r="AB85" i="19"/>
  <c r="AB86" i="19"/>
  <c r="AB87" i="19"/>
  <c r="AB88" i="19"/>
  <c r="AB89" i="19"/>
  <c r="AB90" i="19"/>
  <c r="AB91" i="19"/>
  <c r="AB92" i="19"/>
  <c r="AB93" i="19"/>
  <c r="AB94" i="19"/>
  <c r="AB95" i="19"/>
  <c r="AB96" i="19"/>
  <c r="AB97" i="19"/>
  <c r="AB98" i="19"/>
  <c r="AB99" i="19"/>
  <c r="AB100" i="19"/>
  <c r="AB101" i="19"/>
  <c r="AB4" i="19"/>
  <c r="AX5" i="19" l="1"/>
  <c r="BA5" i="19"/>
  <c r="BB5" i="19"/>
  <c r="BC5" i="19"/>
  <c r="BD5" i="19"/>
  <c r="BF5" i="19"/>
  <c r="BH5" i="19"/>
  <c r="AX6" i="19"/>
  <c r="BA6" i="19"/>
  <c r="BB6" i="19"/>
  <c r="BC6" i="19"/>
  <c r="BD6" i="19"/>
  <c r="BF6" i="19"/>
  <c r="BH6" i="19"/>
  <c r="AX7" i="19"/>
  <c r="BA7" i="19"/>
  <c r="BB7" i="19"/>
  <c r="BC7" i="19"/>
  <c r="BD7" i="19"/>
  <c r="BF7" i="19"/>
  <c r="BH7" i="19"/>
  <c r="AX8" i="19"/>
  <c r="BA8" i="19"/>
  <c r="BB8" i="19"/>
  <c r="BC8" i="19"/>
  <c r="BD8" i="19"/>
  <c r="BF8" i="19"/>
  <c r="BH8" i="19"/>
  <c r="AX9" i="19"/>
  <c r="BA9" i="19"/>
  <c r="BB9" i="19"/>
  <c r="BC9" i="19"/>
  <c r="BD9" i="19"/>
  <c r="BF9" i="19"/>
  <c r="BH9" i="19"/>
  <c r="AX10" i="19"/>
  <c r="BA10" i="19"/>
  <c r="BB10" i="19"/>
  <c r="BC10" i="19"/>
  <c r="BD10" i="19"/>
  <c r="BF10" i="19"/>
  <c r="BH10" i="19"/>
  <c r="AX11" i="19"/>
  <c r="BA11" i="19"/>
  <c r="BB11" i="19"/>
  <c r="BC11" i="19"/>
  <c r="BD11" i="19"/>
  <c r="BF11" i="19"/>
  <c r="BH11" i="19"/>
  <c r="AX12" i="19"/>
  <c r="BA12" i="19"/>
  <c r="BB12" i="19"/>
  <c r="BC12" i="19"/>
  <c r="BD12" i="19"/>
  <c r="BF12" i="19"/>
  <c r="BH12" i="19"/>
  <c r="AX13" i="19"/>
  <c r="BA13" i="19"/>
  <c r="BB13" i="19"/>
  <c r="BC13" i="19"/>
  <c r="BD13" i="19"/>
  <c r="BF13" i="19"/>
  <c r="BH13" i="19"/>
  <c r="AX14" i="19"/>
  <c r="BA14" i="19"/>
  <c r="BB14" i="19"/>
  <c r="BC14" i="19"/>
  <c r="BD14" i="19"/>
  <c r="BF14" i="19"/>
  <c r="BH14" i="19"/>
  <c r="AX15" i="19"/>
  <c r="BA15" i="19"/>
  <c r="BB15" i="19"/>
  <c r="BC15" i="19"/>
  <c r="BD15" i="19"/>
  <c r="BF15" i="19"/>
  <c r="BH15" i="19"/>
  <c r="AX16" i="19"/>
  <c r="BA16" i="19"/>
  <c r="BB16" i="19"/>
  <c r="BC16" i="19"/>
  <c r="BD16" i="19"/>
  <c r="BF16" i="19"/>
  <c r="BH16" i="19"/>
  <c r="AX17" i="19"/>
  <c r="BA17" i="19"/>
  <c r="BB17" i="19"/>
  <c r="BC17" i="19"/>
  <c r="BD17" i="19"/>
  <c r="BF17" i="19"/>
  <c r="BH17" i="19"/>
  <c r="AX18" i="19"/>
  <c r="BA18" i="19"/>
  <c r="BB18" i="19"/>
  <c r="BC18" i="19"/>
  <c r="BD18" i="19"/>
  <c r="BF18" i="19"/>
  <c r="BH18" i="19"/>
  <c r="AX19" i="19"/>
  <c r="BA19" i="19"/>
  <c r="BB19" i="19"/>
  <c r="BC19" i="19"/>
  <c r="BD19" i="19"/>
  <c r="BF19" i="19"/>
  <c r="BH19" i="19"/>
  <c r="AX20" i="19"/>
  <c r="BA20" i="19"/>
  <c r="BB20" i="19"/>
  <c r="BC20" i="19"/>
  <c r="BD20" i="19"/>
  <c r="BF20" i="19"/>
  <c r="BH20" i="19"/>
  <c r="AX21" i="19"/>
  <c r="BA21" i="19"/>
  <c r="BB21" i="19"/>
  <c r="BC21" i="19"/>
  <c r="BD21" i="19"/>
  <c r="BF21" i="19"/>
  <c r="BH21" i="19"/>
  <c r="AX22" i="19"/>
  <c r="BA22" i="19"/>
  <c r="BB22" i="19"/>
  <c r="BC22" i="19"/>
  <c r="BD22" i="19"/>
  <c r="BF22" i="19"/>
  <c r="BH22" i="19"/>
  <c r="AX23" i="19"/>
  <c r="BA23" i="19"/>
  <c r="BB23" i="19"/>
  <c r="BC23" i="19"/>
  <c r="BD23" i="19"/>
  <c r="BF23" i="19"/>
  <c r="BH23" i="19"/>
  <c r="AX24" i="19"/>
  <c r="BA24" i="19"/>
  <c r="BB24" i="19"/>
  <c r="BC24" i="19"/>
  <c r="BD24" i="19"/>
  <c r="BF24" i="19"/>
  <c r="BH24" i="19"/>
  <c r="AX25" i="19"/>
  <c r="BA25" i="19"/>
  <c r="BB25" i="19"/>
  <c r="BC25" i="19"/>
  <c r="BD25" i="19"/>
  <c r="BF25" i="19"/>
  <c r="BH25" i="19"/>
  <c r="AX26" i="19"/>
  <c r="BA26" i="19"/>
  <c r="BB26" i="19"/>
  <c r="BC26" i="19"/>
  <c r="BD26" i="19"/>
  <c r="BF26" i="19"/>
  <c r="BH26" i="19"/>
  <c r="AX27" i="19"/>
  <c r="BA27" i="19"/>
  <c r="BB27" i="19"/>
  <c r="BC27" i="19"/>
  <c r="BD27" i="19"/>
  <c r="BF27" i="19"/>
  <c r="BH27" i="19"/>
  <c r="AX28" i="19"/>
  <c r="BA28" i="19"/>
  <c r="BB28" i="19"/>
  <c r="BC28" i="19"/>
  <c r="BD28" i="19"/>
  <c r="BF28" i="19"/>
  <c r="BH28" i="19"/>
  <c r="AX29" i="19"/>
  <c r="BA29" i="19"/>
  <c r="BB29" i="19"/>
  <c r="BC29" i="19"/>
  <c r="BD29" i="19"/>
  <c r="BF29" i="19"/>
  <c r="BH29" i="19"/>
  <c r="AX30" i="19"/>
  <c r="BA30" i="19"/>
  <c r="BB30" i="19"/>
  <c r="BC30" i="19"/>
  <c r="BD30" i="19"/>
  <c r="BF30" i="19"/>
  <c r="BH30" i="19"/>
  <c r="AX31" i="19"/>
  <c r="BA31" i="19"/>
  <c r="BB31" i="19"/>
  <c r="BC31" i="19"/>
  <c r="BD31" i="19"/>
  <c r="BF31" i="19"/>
  <c r="BH31" i="19"/>
  <c r="AX32" i="19"/>
  <c r="BA32" i="19"/>
  <c r="BB32" i="19"/>
  <c r="BC32" i="19"/>
  <c r="BD32" i="19"/>
  <c r="BF32" i="19"/>
  <c r="BH32" i="19"/>
  <c r="AX33" i="19"/>
  <c r="BA33" i="19"/>
  <c r="BB33" i="19"/>
  <c r="BC33" i="19"/>
  <c r="BD33" i="19"/>
  <c r="BF33" i="19"/>
  <c r="BH33" i="19"/>
  <c r="AX34" i="19"/>
  <c r="BA34" i="19"/>
  <c r="BB34" i="19"/>
  <c r="BC34" i="19"/>
  <c r="BD34" i="19"/>
  <c r="BF34" i="19"/>
  <c r="BH34" i="19"/>
  <c r="AX35" i="19"/>
  <c r="BA35" i="19"/>
  <c r="BB35" i="19"/>
  <c r="BC35" i="19"/>
  <c r="BD35" i="19"/>
  <c r="BF35" i="19"/>
  <c r="BH35" i="19"/>
  <c r="AX36" i="19"/>
  <c r="BA36" i="19"/>
  <c r="BB36" i="19"/>
  <c r="BC36" i="19"/>
  <c r="BD36" i="19"/>
  <c r="BF36" i="19"/>
  <c r="BH36" i="19"/>
  <c r="AX37" i="19"/>
  <c r="BA37" i="19"/>
  <c r="BB37" i="19"/>
  <c r="BC37" i="19"/>
  <c r="BD37" i="19"/>
  <c r="BF37" i="19"/>
  <c r="BH37" i="19"/>
  <c r="AX38" i="19"/>
  <c r="BA38" i="19"/>
  <c r="BB38" i="19"/>
  <c r="BC38" i="19"/>
  <c r="BD38" i="19"/>
  <c r="BF38" i="19"/>
  <c r="BH38" i="19"/>
  <c r="AX39" i="19"/>
  <c r="BA39" i="19"/>
  <c r="BB39" i="19"/>
  <c r="BC39" i="19"/>
  <c r="BD39" i="19"/>
  <c r="BF39" i="19"/>
  <c r="BH39" i="19"/>
  <c r="AX40" i="19"/>
  <c r="BA40" i="19"/>
  <c r="BB40" i="19"/>
  <c r="BC40" i="19"/>
  <c r="BD40" i="19"/>
  <c r="BF40" i="19"/>
  <c r="BH40" i="19"/>
  <c r="AX41" i="19"/>
  <c r="BA41" i="19"/>
  <c r="BB41" i="19"/>
  <c r="BC41" i="19"/>
  <c r="BD41" i="19"/>
  <c r="BF41" i="19"/>
  <c r="BH41" i="19"/>
  <c r="AX42" i="19"/>
  <c r="BA42" i="19"/>
  <c r="BB42" i="19"/>
  <c r="BC42" i="19"/>
  <c r="BD42" i="19"/>
  <c r="BF42" i="19"/>
  <c r="BH42" i="19"/>
  <c r="AX43" i="19"/>
  <c r="BA43" i="19"/>
  <c r="BB43" i="19"/>
  <c r="BC43" i="19"/>
  <c r="BD43" i="19"/>
  <c r="BF43" i="19"/>
  <c r="BH43" i="19"/>
  <c r="AX44" i="19"/>
  <c r="BA44" i="19"/>
  <c r="BB44" i="19"/>
  <c r="BC44" i="19"/>
  <c r="BD44" i="19"/>
  <c r="BF44" i="19"/>
  <c r="BH44" i="19"/>
  <c r="AX45" i="19"/>
  <c r="BA45" i="19"/>
  <c r="BB45" i="19"/>
  <c r="BC45" i="19"/>
  <c r="BD45" i="19"/>
  <c r="BF45" i="19"/>
  <c r="BH45" i="19"/>
  <c r="AX46" i="19"/>
  <c r="BA46" i="19"/>
  <c r="BB46" i="19"/>
  <c r="BC46" i="19"/>
  <c r="BD46" i="19"/>
  <c r="BF46" i="19"/>
  <c r="BH46" i="19"/>
  <c r="AX47" i="19"/>
  <c r="BA47" i="19"/>
  <c r="BB47" i="19"/>
  <c r="BC47" i="19"/>
  <c r="BD47" i="19"/>
  <c r="BF47" i="19"/>
  <c r="BH47" i="19"/>
  <c r="AX48" i="19"/>
  <c r="BA48" i="19"/>
  <c r="BB48" i="19"/>
  <c r="BC48" i="19"/>
  <c r="BD48" i="19"/>
  <c r="BF48" i="19"/>
  <c r="BH48" i="19"/>
  <c r="AX49" i="19"/>
  <c r="BA49" i="19"/>
  <c r="BB49" i="19"/>
  <c r="BC49" i="19"/>
  <c r="BD49" i="19"/>
  <c r="BF49" i="19"/>
  <c r="BH49" i="19"/>
  <c r="AX50" i="19"/>
  <c r="BA50" i="19"/>
  <c r="BB50" i="19"/>
  <c r="BC50" i="19"/>
  <c r="BD50" i="19"/>
  <c r="BF50" i="19"/>
  <c r="BH50" i="19"/>
  <c r="AX51" i="19"/>
  <c r="BA51" i="19"/>
  <c r="BB51" i="19"/>
  <c r="BC51" i="19"/>
  <c r="BD51" i="19"/>
  <c r="BF51" i="19"/>
  <c r="BH51" i="19"/>
  <c r="AX52" i="19"/>
  <c r="BA52" i="19"/>
  <c r="BB52" i="19"/>
  <c r="BC52" i="19"/>
  <c r="BD52" i="19"/>
  <c r="BF52" i="19"/>
  <c r="BH52" i="19"/>
  <c r="AX53" i="19"/>
  <c r="BA53" i="19"/>
  <c r="BB53" i="19"/>
  <c r="BC53" i="19"/>
  <c r="BD53" i="19"/>
  <c r="BF53" i="19"/>
  <c r="BH53" i="19"/>
  <c r="AX54" i="19"/>
  <c r="BA54" i="19"/>
  <c r="BB54" i="19"/>
  <c r="BC54" i="19"/>
  <c r="BD54" i="19"/>
  <c r="BF54" i="19"/>
  <c r="BH54" i="19"/>
  <c r="AX55" i="19"/>
  <c r="BA55" i="19"/>
  <c r="BB55" i="19"/>
  <c r="BC55" i="19"/>
  <c r="BD55" i="19"/>
  <c r="BF55" i="19"/>
  <c r="BH55" i="19"/>
  <c r="AX56" i="19"/>
  <c r="BA56" i="19"/>
  <c r="BB56" i="19"/>
  <c r="BC56" i="19"/>
  <c r="BD56" i="19"/>
  <c r="BF56" i="19"/>
  <c r="BH56" i="19"/>
  <c r="AX57" i="19"/>
  <c r="BA57" i="19"/>
  <c r="BB57" i="19"/>
  <c r="BC57" i="19"/>
  <c r="BD57" i="19"/>
  <c r="BF57" i="19"/>
  <c r="BH57" i="19"/>
  <c r="AX58" i="19"/>
  <c r="BA58" i="19"/>
  <c r="BB58" i="19"/>
  <c r="BC58" i="19"/>
  <c r="BD58" i="19"/>
  <c r="BF58" i="19"/>
  <c r="BH58" i="19"/>
  <c r="AX59" i="19"/>
  <c r="BA59" i="19"/>
  <c r="BB59" i="19"/>
  <c r="BC59" i="19"/>
  <c r="BD59" i="19"/>
  <c r="BF59" i="19"/>
  <c r="BH59" i="19"/>
  <c r="AX60" i="19"/>
  <c r="BA60" i="19"/>
  <c r="BB60" i="19"/>
  <c r="BC60" i="19"/>
  <c r="BD60" i="19"/>
  <c r="BF60" i="19"/>
  <c r="BH60" i="19"/>
  <c r="AX61" i="19"/>
  <c r="BA61" i="19"/>
  <c r="BB61" i="19"/>
  <c r="BC61" i="19"/>
  <c r="BD61" i="19"/>
  <c r="BF61" i="19"/>
  <c r="BH61" i="19"/>
  <c r="AX62" i="19"/>
  <c r="BA62" i="19"/>
  <c r="BB62" i="19"/>
  <c r="BC62" i="19"/>
  <c r="BD62" i="19"/>
  <c r="BF62" i="19"/>
  <c r="BH62" i="19"/>
  <c r="AX63" i="19"/>
  <c r="BA63" i="19"/>
  <c r="BB63" i="19"/>
  <c r="BC63" i="19"/>
  <c r="BD63" i="19"/>
  <c r="BF63" i="19"/>
  <c r="BH63" i="19"/>
  <c r="AX64" i="19"/>
  <c r="BA64" i="19"/>
  <c r="BB64" i="19"/>
  <c r="BC64" i="19"/>
  <c r="BD64" i="19"/>
  <c r="BF64" i="19"/>
  <c r="BH64" i="19"/>
  <c r="AX65" i="19"/>
  <c r="BA65" i="19"/>
  <c r="BB65" i="19"/>
  <c r="BC65" i="19"/>
  <c r="BD65" i="19"/>
  <c r="BF65" i="19"/>
  <c r="BH65" i="19"/>
  <c r="AX66" i="19"/>
  <c r="BA66" i="19"/>
  <c r="BB66" i="19"/>
  <c r="BC66" i="19"/>
  <c r="BD66" i="19"/>
  <c r="BF66" i="19"/>
  <c r="BH66" i="19"/>
  <c r="AX67" i="19"/>
  <c r="BA67" i="19"/>
  <c r="BB67" i="19"/>
  <c r="BC67" i="19"/>
  <c r="BD67" i="19"/>
  <c r="BF67" i="19"/>
  <c r="BH67" i="19"/>
  <c r="AX68" i="19"/>
  <c r="BA68" i="19"/>
  <c r="BB68" i="19"/>
  <c r="BC68" i="19"/>
  <c r="BD68" i="19"/>
  <c r="BF68" i="19"/>
  <c r="BH68" i="19"/>
  <c r="AX69" i="19"/>
  <c r="BA69" i="19"/>
  <c r="BB69" i="19"/>
  <c r="BC69" i="19"/>
  <c r="BD69" i="19"/>
  <c r="BF69" i="19"/>
  <c r="BH69" i="19"/>
  <c r="AX70" i="19"/>
  <c r="BA70" i="19"/>
  <c r="BB70" i="19"/>
  <c r="BC70" i="19"/>
  <c r="BD70" i="19"/>
  <c r="BF70" i="19"/>
  <c r="BH70" i="19"/>
  <c r="AX71" i="19"/>
  <c r="BA71" i="19"/>
  <c r="BB71" i="19"/>
  <c r="BC71" i="19"/>
  <c r="BD71" i="19"/>
  <c r="BF71" i="19"/>
  <c r="BH71" i="19"/>
  <c r="AX72" i="19"/>
  <c r="BA72" i="19"/>
  <c r="BB72" i="19"/>
  <c r="BC72" i="19"/>
  <c r="BD72" i="19"/>
  <c r="BF72" i="19"/>
  <c r="BH72" i="19"/>
  <c r="AX73" i="19"/>
  <c r="BA73" i="19"/>
  <c r="BB73" i="19"/>
  <c r="BC73" i="19"/>
  <c r="BD73" i="19"/>
  <c r="BF73" i="19"/>
  <c r="BH73" i="19"/>
  <c r="AX74" i="19"/>
  <c r="BA74" i="19"/>
  <c r="BB74" i="19"/>
  <c r="BC74" i="19"/>
  <c r="BD74" i="19"/>
  <c r="BF74" i="19"/>
  <c r="BH74" i="19"/>
  <c r="AX75" i="19"/>
  <c r="BA75" i="19"/>
  <c r="BB75" i="19"/>
  <c r="BC75" i="19"/>
  <c r="BD75" i="19"/>
  <c r="BF75" i="19"/>
  <c r="BH75" i="19"/>
  <c r="AX76" i="19"/>
  <c r="BA76" i="19"/>
  <c r="BB76" i="19"/>
  <c r="BC76" i="19"/>
  <c r="BD76" i="19"/>
  <c r="BF76" i="19"/>
  <c r="BH76" i="19"/>
  <c r="AX77" i="19"/>
  <c r="BA77" i="19"/>
  <c r="BB77" i="19"/>
  <c r="BC77" i="19"/>
  <c r="BD77" i="19"/>
  <c r="BF77" i="19"/>
  <c r="BH77" i="19"/>
  <c r="AX78" i="19"/>
  <c r="BA78" i="19"/>
  <c r="BB78" i="19"/>
  <c r="BC78" i="19"/>
  <c r="BD78" i="19"/>
  <c r="BF78" i="19"/>
  <c r="BH78" i="19"/>
  <c r="AX79" i="19"/>
  <c r="BA79" i="19"/>
  <c r="BB79" i="19"/>
  <c r="BC79" i="19"/>
  <c r="BD79" i="19"/>
  <c r="BF79" i="19"/>
  <c r="BH79" i="19"/>
  <c r="AX80" i="19"/>
  <c r="BA80" i="19"/>
  <c r="BB80" i="19"/>
  <c r="BC80" i="19"/>
  <c r="BD80" i="19"/>
  <c r="BF80" i="19"/>
  <c r="BH80" i="19"/>
  <c r="AX81" i="19"/>
  <c r="BA81" i="19"/>
  <c r="BB81" i="19"/>
  <c r="BC81" i="19"/>
  <c r="BD81" i="19"/>
  <c r="BF81" i="19"/>
  <c r="BH81" i="19"/>
  <c r="AX82" i="19"/>
  <c r="BA82" i="19"/>
  <c r="BB82" i="19"/>
  <c r="BC82" i="19"/>
  <c r="BD82" i="19"/>
  <c r="BF82" i="19"/>
  <c r="BH82" i="19"/>
  <c r="AX83" i="19"/>
  <c r="BA83" i="19"/>
  <c r="BB83" i="19"/>
  <c r="BC83" i="19"/>
  <c r="BD83" i="19"/>
  <c r="BF83" i="19"/>
  <c r="BH83" i="19"/>
  <c r="AX84" i="19"/>
  <c r="BA84" i="19"/>
  <c r="BB84" i="19"/>
  <c r="BC84" i="19"/>
  <c r="BD84" i="19"/>
  <c r="BF84" i="19"/>
  <c r="BH84" i="19"/>
  <c r="AX85" i="19"/>
  <c r="BA85" i="19"/>
  <c r="BB85" i="19"/>
  <c r="BC85" i="19"/>
  <c r="BD85" i="19"/>
  <c r="BF85" i="19"/>
  <c r="BH85" i="19"/>
  <c r="AX86" i="19"/>
  <c r="BA86" i="19"/>
  <c r="BB86" i="19"/>
  <c r="BC86" i="19"/>
  <c r="BD86" i="19"/>
  <c r="BF86" i="19"/>
  <c r="BH86" i="19"/>
  <c r="AX87" i="19"/>
  <c r="BA87" i="19"/>
  <c r="BB87" i="19"/>
  <c r="BC87" i="19"/>
  <c r="BD87" i="19"/>
  <c r="BF87" i="19"/>
  <c r="BH87" i="19"/>
  <c r="AX88" i="19"/>
  <c r="BA88" i="19"/>
  <c r="BB88" i="19"/>
  <c r="BC88" i="19"/>
  <c r="BD88" i="19"/>
  <c r="BF88" i="19"/>
  <c r="BH88" i="19"/>
  <c r="AX89" i="19"/>
  <c r="BA89" i="19"/>
  <c r="BB89" i="19"/>
  <c r="BC89" i="19"/>
  <c r="BD89" i="19"/>
  <c r="BF89" i="19"/>
  <c r="BH89" i="19"/>
  <c r="AX90" i="19"/>
  <c r="BA90" i="19"/>
  <c r="BB90" i="19"/>
  <c r="BC90" i="19"/>
  <c r="BD90" i="19"/>
  <c r="BF90" i="19"/>
  <c r="BH90" i="19"/>
  <c r="AX91" i="19"/>
  <c r="BA91" i="19"/>
  <c r="BB91" i="19"/>
  <c r="BC91" i="19"/>
  <c r="BD91" i="19"/>
  <c r="BF91" i="19"/>
  <c r="BH91" i="19"/>
  <c r="AX92" i="19"/>
  <c r="BA92" i="19"/>
  <c r="BB92" i="19"/>
  <c r="BC92" i="19"/>
  <c r="BD92" i="19"/>
  <c r="BF92" i="19"/>
  <c r="BH92" i="19"/>
  <c r="AX93" i="19"/>
  <c r="BA93" i="19"/>
  <c r="BB93" i="19"/>
  <c r="BC93" i="19"/>
  <c r="BD93" i="19"/>
  <c r="BF93" i="19"/>
  <c r="BH93" i="19"/>
  <c r="AX94" i="19"/>
  <c r="BA94" i="19"/>
  <c r="BB94" i="19"/>
  <c r="BC94" i="19"/>
  <c r="BD94" i="19"/>
  <c r="BF94" i="19"/>
  <c r="BH94" i="19"/>
  <c r="AX95" i="19"/>
  <c r="BA95" i="19"/>
  <c r="BB95" i="19"/>
  <c r="BC95" i="19"/>
  <c r="BD95" i="19"/>
  <c r="BF95" i="19"/>
  <c r="BH95" i="19"/>
  <c r="AX96" i="19"/>
  <c r="BA96" i="19"/>
  <c r="BB96" i="19"/>
  <c r="BC96" i="19"/>
  <c r="BD96" i="19"/>
  <c r="BF96" i="19"/>
  <c r="BH96" i="19"/>
  <c r="AX97" i="19"/>
  <c r="BA97" i="19"/>
  <c r="BB97" i="19"/>
  <c r="BC97" i="19"/>
  <c r="BD97" i="19"/>
  <c r="BF97" i="19"/>
  <c r="BH97" i="19"/>
  <c r="AX98" i="19"/>
  <c r="BA98" i="19"/>
  <c r="BB98" i="19"/>
  <c r="BC98" i="19"/>
  <c r="BD98" i="19"/>
  <c r="BF98" i="19"/>
  <c r="BH98" i="19"/>
  <c r="AX99" i="19"/>
  <c r="BA99" i="19"/>
  <c r="BB99" i="19"/>
  <c r="BC99" i="19"/>
  <c r="BD99" i="19"/>
  <c r="BF99" i="19"/>
  <c r="BH99" i="19"/>
  <c r="AX100" i="19"/>
  <c r="BA100" i="19"/>
  <c r="BB100" i="19"/>
  <c r="BC100" i="19"/>
  <c r="BD100" i="19"/>
  <c r="BF100" i="19"/>
  <c r="BH100" i="19"/>
  <c r="AX101" i="19"/>
  <c r="BA101" i="19"/>
  <c r="BB101" i="19"/>
  <c r="BC101" i="19"/>
  <c r="BD101" i="19"/>
  <c r="BF101" i="19"/>
  <c r="BH101" i="19"/>
  <c r="BA4" i="19"/>
  <c r="BB4" i="19"/>
  <c r="BC4" i="19"/>
  <c r="BD4" i="19"/>
  <c r="BF4" i="19"/>
  <c r="AX4" i="19"/>
  <c r="Z5" i="19"/>
  <c r="Z6" i="19"/>
  <c r="Z7" i="19"/>
  <c r="Z8" i="19"/>
  <c r="Z9" i="19"/>
  <c r="Z10" i="19"/>
  <c r="Z11" i="19"/>
  <c r="Z12" i="19"/>
  <c r="Z13" i="19"/>
  <c r="Z14" i="19"/>
  <c r="Z15" i="19"/>
  <c r="Z16" i="19"/>
  <c r="Z17" i="19"/>
  <c r="Z18" i="19"/>
  <c r="Z19" i="19"/>
  <c r="Z20" i="19"/>
  <c r="Z21" i="19"/>
  <c r="Z22" i="19"/>
  <c r="Z23"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49" i="19"/>
  <c r="Z50" i="19"/>
  <c r="Z51" i="19"/>
  <c r="Z52" i="19"/>
  <c r="Z53" i="19"/>
  <c r="Z54" i="19"/>
  <c r="Z55" i="19"/>
  <c r="Z56" i="19"/>
  <c r="Z57" i="19"/>
  <c r="Z58" i="19"/>
  <c r="Z59" i="19"/>
  <c r="Z60" i="19"/>
  <c r="Z61" i="19"/>
  <c r="Z62" i="19"/>
  <c r="Z63" i="19"/>
  <c r="Z64" i="19"/>
  <c r="Z65" i="19"/>
  <c r="Z66" i="19"/>
  <c r="Z67" i="19"/>
  <c r="Z68" i="19"/>
  <c r="Z69" i="19"/>
  <c r="Z70" i="19"/>
  <c r="Z71" i="19"/>
  <c r="Z72" i="19"/>
  <c r="Z73" i="19"/>
  <c r="Z74" i="19"/>
  <c r="Z75" i="19"/>
  <c r="Z76" i="19"/>
  <c r="Z77" i="19"/>
  <c r="Z78" i="19"/>
  <c r="Z79" i="19"/>
  <c r="Z80" i="19"/>
  <c r="Z81" i="19"/>
  <c r="Z82" i="19"/>
  <c r="Z83" i="19"/>
  <c r="Z84" i="19"/>
  <c r="Z85" i="19"/>
  <c r="Z86" i="19"/>
  <c r="Z87" i="19"/>
  <c r="Z88" i="19"/>
  <c r="Z89" i="19"/>
  <c r="Z90" i="19"/>
  <c r="Z91" i="19"/>
  <c r="Z92" i="19"/>
  <c r="Z93" i="19"/>
  <c r="Z94" i="19"/>
  <c r="Z95" i="19"/>
  <c r="Z96" i="19"/>
  <c r="Z97" i="19"/>
  <c r="Z98" i="19"/>
  <c r="Z99" i="19"/>
  <c r="Z100" i="19"/>
  <c r="Z101" i="19"/>
  <c r="Z4" i="19"/>
  <c r="X4" i="19"/>
  <c r="X5" i="19"/>
  <c r="X6" i="19"/>
  <c r="X7" i="19"/>
  <c r="X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34" i="19"/>
  <c r="X35" i="19"/>
  <c r="X36" i="19"/>
  <c r="X37" i="19"/>
  <c r="X38" i="19"/>
  <c r="X39" i="19"/>
  <c r="X40" i="19"/>
  <c r="X41" i="19"/>
  <c r="X42" i="19"/>
  <c r="X43" i="19"/>
  <c r="X44" i="19"/>
  <c r="X45" i="19"/>
  <c r="X46" i="19"/>
  <c r="X47" i="19"/>
  <c r="X48" i="19"/>
  <c r="X49" i="19"/>
  <c r="X50" i="19"/>
  <c r="X51" i="19"/>
  <c r="X52" i="19"/>
  <c r="X53" i="19"/>
  <c r="X54" i="19"/>
  <c r="X55" i="19"/>
  <c r="X56" i="19"/>
  <c r="X57" i="19"/>
  <c r="X58" i="19"/>
  <c r="X59" i="19"/>
  <c r="X60" i="19"/>
  <c r="X61" i="19"/>
  <c r="X62" i="19"/>
  <c r="X63" i="19"/>
  <c r="X64" i="19"/>
  <c r="X65" i="19"/>
  <c r="X66" i="19"/>
  <c r="X67" i="19"/>
  <c r="X68" i="19"/>
  <c r="X69" i="19"/>
  <c r="X70" i="19"/>
  <c r="X71" i="19"/>
  <c r="X72" i="19"/>
  <c r="X73" i="19"/>
  <c r="X74" i="19"/>
  <c r="X75" i="19"/>
  <c r="X76" i="19"/>
  <c r="X77" i="19"/>
  <c r="X78" i="19"/>
  <c r="X79" i="19"/>
  <c r="X80" i="19"/>
  <c r="X81" i="19"/>
  <c r="X82" i="19"/>
  <c r="X83" i="19"/>
  <c r="X84" i="19"/>
  <c r="X85" i="19"/>
  <c r="X86" i="19"/>
  <c r="X87" i="19"/>
  <c r="X88" i="19"/>
  <c r="X89" i="19"/>
  <c r="X90" i="19"/>
  <c r="X91" i="19"/>
  <c r="X92" i="19"/>
  <c r="X93" i="19"/>
  <c r="X94" i="19"/>
  <c r="X95" i="19"/>
  <c r="X96" i="19"/>
  <c r="X97" i="19"/>
  <c r="X98" i="19"/>
  <c r="X99" i="19"/>
  <c r="X100" i="19"/>
  <c r="X101" i="19"/>
  <c r="W4" i="19"/>
  <c r="U4" i="19"/>
  <c r="V4" i="19"/>
  <c r="R4" i="19"/>
  <c r="W5" i="19"/>
  <c r="W6" i="19"/>
  <c r="W7" i="19"/>
  <c r="W8" i="19"/>
  <c r="W9" i="19"/>
  <c r="W10" i="19"/>
  <c r="W11" i="19"/>
  <c r="W12" i="19"/>
  <c r="W13" i="19"/>
  <c r="W14" i="19"/>
  <c r="W15" i="19"/>
  <c r="W16" i="19"/>
  <c r="W17" i="19"/>
  <c r="W18" i="19"/>
  <c r="W19" i="19"/>
  <c r="W20" i="19"/>
  <c r="W21" i="19"/>
  <c r="W22" i="19"/>
  <c r="W23" i="19"/>
  <c r="W24" i="19"/>
  <c r="W25" i="19"/>
  <c r="W26" i="19"/>
  <c r="W27" i="19"/>
  <c r="W28" i="19"/>
  <c r="W29" i="19"/>
  <c r="W30" i="19"/>
  <c r="W31" i="19"/>
  <c r="W32" i="19"/>
  <c r="W33" i="19"/>
  <c r="W34" i="19"/>
  <c r="W35" i="19"/>
  <c r="W36" i="19"/>
  <c r="W37" i="19"/>
  <c r="W38" i="19"/>
  <c r="W39" i="19"/>
  <c r="W40" i="19"/>
  <c r="W41" i="19"/>
  <c r="W42" i="19"/>
  <c r="W43" i="19"/>
  <c r="W44" i="19"/>
  <c r="W45" i="19"/>
  <c r="W46" i="19"/>
  <c r="W47" i="19"/>
  <c r="W48" i="19"/>
  <c r="W49" i="19"/>
  <c r="W50" i="19"/>
  <c r="W51" i="19"/>
  <c r="W52" i="19"/>
  <c r="W53" i="19"/>
  <c r="W54" i="19"/>
  <c r="W55" i="19"/>
  <c r="W56" i="19"/>
  <c r="W57" i="19"/>
  <c r="W58" i="19"/>
  <c r="W59" i="19"/>
  <c r="W60" i="19"/>
  <c r="W61" i="19"/>
  <c r="W62" i="19"/>
  <c r="W63" i="19"/>
  <c r="W64" i="19"/>
  <c r="W65" i="19"/>
  <c r="W66" i="19"/>
  <c r="W67" i="19"/>
  <c r="W68" i="19"/>
  <c r="W69" i="19"/>
  <c r="W70" i="19"/>
  <c r="W71" i="19"/>
  <c r="W72" i="19"/>
  <c r="W73" i="19"/>
  <c r="W74" i="19"/>
  <c r="W75" i="19"/>
  <c r="W76" i="19"/>
  <c r="W77" i="19"/>
  <c r="W78" i="19"/>
  <c r="W79" i="19"/>
  <c r="W80" i="19"/>
  <c r="W81" i="19"/>
  <c r="W82" i="19"/>
  <c r="W83" i="19"/>
  <c r="W84" i="19"/>
  <c r="W85" i="19"/>
  <c r="W86" i="19"/>
  <c r="W87" i="19"/>
  <c r="W88" i="19"/>
  <c r="W89" i="19"/>
  <c r="W90" i="19"/>
  <c r="W91" i="19"/>
  <c r="W92" i="19"/>
  <c r="W93" i="19"/>
  <c r="W94" i="19"/>
  <c r="W95" i="19"/>
  <c r="W96" i="19"/>
  <c r="W97" i="19"/>
  <c r="W98" i="19"/>
  <c r="W99" i="19"/>
  <c r="W100" i="19"/>
  <c r="W101" i="19"/>
  <c r="U5" i="19"/>
  <c r="U6" i="19"/>
  <c r="U7" i="19"/>
  <c r="U8" i="19"/>
  <c r="U9" i="19"/>
  <c r="U10" i="19"/>
  <c r="U11" i="19"/>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39" i="19"/>
  <c r="U40" i="19"/>
  <c r="U41" i="19"/>
  <c r="U42" i="19"/>
  <c r="U43" i="19"/>
  <c r="U44" i="19"/>
  <c r="U45" i="19"/>
  <c r="U46" i="19"/>
  <c r="U47" i="19"/>
  <c r="U48" i="19"/>
  <c r="U49" i="19"/>
  <c r="U50" i="19"/>
  <c r="U51" i="19"/>
  <c r="U52" i="19"/>
  <c r="U53" i="19"/>
  <c r="U54" i="19"/>
  <c r="U55" i="19"/>
  <c r="U56" i="19"/>
  <c r="U57" i="19"/>
  <c r="U58" i="19"/>
  <c r="U59" i="19"/>
  <c r="U60" i="19"/>
  <c r="U61" i="19"/>
  <c r="U62" i="19"/>
  <c r="U63" i="19"/>
  <c r="U64" i="19"/>
  <c r="U65" i="19"/>
  <c r="U66" i="19"/>
  <c r="U67" i="19"/>
  <c r="U68" i="19"/>
  <c r="U69" i="19"/>
  <c r="U70" i="19"/>
  <c r="U71" i="19"/>
  <c r="U72" i="19"/>
  <c r="U73" i="19"/>
  <c r="U74" i="19"/>
  <c r="U75" i="19"/>
  <c r="U76" i="19"/>
  <c r="U77" i="19"/>
  <c r="U78" i="19"/>
  <c r="U79" i="19"/>
  <c r="U80" i="19"/>
  <c r="U81" i="19"/>
  <c r="U82" i="19"/>
  <c r="U83" i="19"/>
  <c r="U84" i="19"/>
  <c r="U85" i="19"/>
  <c r="U86" i="19"/>
  <c r="U87" i="19"/>
  <c r="U88" i="19"/>
  <c r="U89" i="19"/>
  <c r="U90" i="19"/>
  <c r="U91" i="19"/>
  <c r="U92" i="19"/>
  <c r="U93" i="19"/>
  <c r="U94" i="19"/>
  <c r="U95" i="19"/>
  <c r="U96" i="19"/>
  <c r="U97" i="19"/>
  <c r="U98" i="19"/>
  <c r="U99" i="19"/>
  <c r="U100" i="19"/>
  <c r="U101" i="19"/>
  <c r="V5" i="19"/>
  <c r="V6" i="19"/>
  <c r="V7" i="19"/>
  <c r="V8" i="19"/>
  <c r="V9" i="19"/>
  <c r="V10" i="19"/>
  <c r="V11" i="19"/>
  <c r="V12" i="19"/>
  <c r="V13" i="19"/>
  <c r="V14" i="19"/>
  <c r="V15" i="19"/>
  <c r="V16" i="19"/>
  <c r="V17" i="19"/>
  <c r="V18" i="19"/>
  <c r="V19" i="19"/>
  <c r="V20" i="19"/>
  <c r="V21" i="19"/>
  <c r="V22" i="19"/>
  <c r="V23" i="19"/>
  <c r="V24" i="19"/>
  <c r="V25" i="19"/>
  <c r="V26" i="19"/>
  <c r="V27" i="19"/>
  <c r="V28" i="19"/>
  <c r="V29" i="19"/>
  <c r="V30" i="19"/>
  <c r="V31" i="19"/>
  <c r="V32" i="19"/>
  <c r="V33" i="19"/>
  <c r="V34" i="19"/>
  <c r="V35" i="19"/>
  <c r="V36" i="19"/>
  <c r="V37" i="19"/>
  <c r="V38" i="19"/>
  <c r="V39" i="19"/>
  <c r="V40" i="19"/>
  <c r="V41" i="19"/>
  <c r="V42" i="19"/>
  <c r="V43" i="19"/>
  <c r="V44" i="19"/>
  <c r="V45" i="19"/>
  <c r="V46" i="19"/>
  <c r="V47" i="19"/>
  <c r="V48" i="19"/>
  <c r="V49" i="19"/>
  <c r="V50" i="19"/>
  <c r="V51" i="19"/>
  <c r="V52" i="19"/>
  <c r="V53" i="19"/>
  <c r="V54" i="19"/>
  <c r="V55" i="19"/>
  <c r="V56" i="19"/>
  <c r="V57" i="19"/>
  <c r="V58" i="19"/>
  <c r="V59" i="19"/>
  <c r="V60" i="19"/>
  <c r="V61" i="19"/>
  <c r="V62" i="19"/>
  <c r="V63" i="19"/>
  <c r="V64" i="19"/>
  <c r="V65" i="19"/>
  <c r="V66" i="19"/>
  <c r="V67" i="19"/>
  <c r="V68" i="19"/>
  <c r="V69" i="19"/>
  <c r="V70" i="19"/>
  <c r="V71" i="19"/>
  <c r="V72" i="19"/>
  <c r="V73" i="19"/>
  <c r="V74" i="19"/>
  <c r="V75" i="19"/>
  <c r="V76" i="19"/>
  <c r="V77" i="19"/>
  <c r="V78" i="19"/>
  <c r="V79" i="19"/>
  <c r="V80" i="19"/>
  <c r="V81" i="19"/>
  <c r="V82" i="19"/>
  <c r="V83" i="19"/>
  <c r="V84" i="19"/>
  <c r="V85" i="19"/>
  <c r="V86" i="19"/>
  <c r="V87" i="19"/>
  <c r="V88" i="19"/>
  <c r="V89" i="19"/>
  <c r="V90" i="19"/>
  <c r="V91" i="19"/>
  <c r="V92" i="19"/>
  <c r="V93" i="19"/>
  <c r="V94" i="19"/>
  <c r="V95" i="19"/>
  <c r="V96" i="19"/>
  <c r="V97" i="19"/>
  <c r="V98" i="19"/>
  <c r="V99" i="19"/>
  <c r="V100" i="19"/>
  <c r="V101" i="19"/>
  <c r="R5" i="19"/>
  <c r="R6" i="19"/>
  <c r="R7" i="19"/>
  <c r="R8" i="19"/>
  <c r="R9" i="19"/>
  <c r="R10" i="19"/>
  <c r="R11" i="19"/>
  <c r="R12" i="19"/>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45" i="19"/>
  <c r="R46" i="19"/>
  <c r="R47" i="19"/>
  <c r="R48" i="19"/>
  <c r="R49" i="19"/>
  <c r="R50" i="19"/>
  <c r="R51" i="19"/>
  <c r="R52" i="19"/>
  <c r="R53" i="19"/>
  <c r="R54" i="19"/>
  <c r="R55" i="19"/>
  <c r="R56" i="19"/>
  <c r="R57" i="19"/>
  <c r="R58" i="19"/>
  <c r="R59" i="19"/>
  <c r="R60" i="19"/>
  <c r="R61" i="19"/>
  <c r="R62" i="19"/>
  <c r="R63" i="19"/>
  <c r="R64" i="19"/>
  <c r="R65" i="19"/>
  <c r="R66" i="19"/>
  <c r="R67" i="19"/>
  <c r="R68" i="19"/>
  <c r="R69" i="19"/>
  <c r="R70" i="19"/>
  <c r="R71" i="19"/>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alcChain>
</file>

<file path=xl/sharedStrings.xml><?xml version="1.0" encoding="utf-8"?>
<sst xmlns="http://schemas.openxmlformats.org/spreadsheetml/2006/main" count="15336" uniqueCount="2111">
  <si>
    <t>Data Group Name</t>
  </si>
  <si>
    <t>Academic Subject (Assessment - no science)</t>
  </si>
  <si>
    <t>N or D academic achievement table - LEA</t>
  </si>
  <si>
    <t>CTE concentrators academic achievement table</t>
  </si>
  <si>
    <t>N or D academic achievement table - state agency</t>
  </si>
  <si>
    <t>Academic Subject (Assessment)</t>
  </si>
  <si>
    <t>Title III former EL students table</t>
  </si>
  <si>
    <t>Age (All)</t>
  </si>
  <si>
    <t>N or D participation table - LEA</t>
  </si>
  <si>
    <t>N or D participation table – state agency</t>
  </si>
  <si>
    <t>Age (Early Childhood)</t>
  </si>
  <si>
    <t>Children with disabilities (IDEA) early childhood table</t>
  </si>
  <si>
    <t>Age (Exiting)</t>
  </si>
  <si>
    <t>Children with disabilities (IDEA) exiting special education table</t>
  </si>
  <si>
    <t>Age (PK)</t>
  </si>
  <si>
    <t>Young homeless children served (McKinney-Vento) table</t>
  </si>
  <si>
    <t>Age (School Age)</t>
  </si>
  <si>
    <t>Children with disabilities (IDEA) school age table</t>
  </si>
  <si>
    <t>Age Group</t>
  </si>
  <si>
    <t>Special education teachers (FTE) table</t>
  </si>
  <si>
    <t>Special education paraprofessionals (FTE) table</t>
  </si>
  <si>
    <t>Age/Grade (Basic)</t>
  </si>
  <si>
    <t>Homeless students enrolled table</t>
  </si>
  <si>
    <t>Age/Grade (w/o 13 and BT2)</t>
  </si>
  <si>
    <t>MEP students served 12-month table</t>
  </si>
  <si>
    <t>Migratory students eligible 12-month table</t>
  </si>
  <si>
    <t>MEP students priority for services table</t>
  </si>
  <si>
    <t>Age/Grade (w/o 13)</t>
  </si>
  <si>
    <t>MEP services table</t>
  </si>
  <si>
    <t>MEP students eligible and served summer/intersession table</t>
  </si>
  <si>
    <t>Age/Grade (w/o Out of School)</t>
  </si>
  <si>
    <t>Title I participation table</t>
  </si>
  <si>
    <t>Assessed First Time</t>
  </si>
  <si>
    <t>Title III English language proficiency test table</t>
  </si>
  <si>
    <t>English language proficiency test table</t>
  </si>
  <si>
    <t>Assessment Administered</t>
  </si>
  <si>
    <t>Academic achievement in science table</t>
  </si>
  <si>
    <t>Academic achievement in mathematics table</t>
  </si>
  <si>
    <t>Academic achievement in reading/language arts table</t>
  </si>
  <si>
    <t>Basis of Exit</t>
  </si>
  <si>
    <t>Certification Status</t>
  </si>
  <si>
    <t>Title III teachers table</t>
  </si>
  <si>
    <t>Special education related services personnel (FTE) table</t>
  </si>
  <si>
    <t>Cohort Status</t>
  </si>
  <si>
    <t>Cohorts for three-year adjusted-cohort graduation rate table</t>
  </si>
  <si>
    <t>Cohorts for the five-year adjusted-cohort graduation rate table</t>
  </si>
  <si>
    <t>Cohorts for the six-year adjusted-cohort graduation rate table</t>
  </si>
  <si>
    <t>Continuation (Only)</t>
  </si>
  <si>
    <t>Diploma/Credential</t>
  </si>
  <si>
    <t>Graduates/completers table</t>
  </si>
  <si>
    <t>Diploma/Credential (Expanded)</t>
  </si>
  <si>
    <t>CTE concentrators graduates table</t>
  </si>
  <si>
    <t>Disability Category (IDEA)</t>
  </si>
  <si>
    <t>Children with disabilities (IDEA) total disciplinary removals table</t>
  </si>
  <si>
    <t>Children with disabilities (IDEA) suspensions/expulsions table</t>
  </si>
  <si>
    <t>Children with disabilities (IDEA) disciplinary removals table</t>
  </si>
  <si>
    <t>Children with disabilities (IDEA) reasons for unilateral removal table</t>
  </si>
  <si>
    <t>Children with disabilities (IDEA) removal to interim alternative educational setting table</t>
  </si>
  <si>
    <t>Disability Category (IDEA) Exiting</t>
  </si>
  <si>
    <t>Disability Status (504)</t>
  </si>
  <si>
    <t>Chronic absenteeism table</t>
  </si>
  <si>
    <t>Disability Status (IDEA or ADA)</t>
  </si>
  <si>
    <t>CTE participants in programs for non-traditional table</t>
  </si>
  <si>
    <t>CTE concentrators in graduate rate table</t>
  </si>
  <si>
    <t>CTE concentrators in programs for non-traditional table</t>
  </si>
  <si>
    <t>CTE concentrators technical skills table</t>
  </si>
  <si>
    <t>CTE concentrators exiting table</t>
  </si>
  <si>
    <t>CTE concentrators placement table</t>
  </si>
  <si>
    <t>Disability Status (IDEA)</t>
  </si>
  <si>
    <t>Dropouts table</t>
  </si>
  <si>
    <t>Educational services during expulsion table</t>
  </si>
  <si>
    <t>Disability Status (Only)</t>
  </si>
  <si>
    <t>Assessment participation in science table</t>
  </si>
  <si>
    <t xml:space="preserve">School quality or student success indicator status table </t>
  </si>
  <si>
    <t>151</t>
  </si>
  <si>
    <t>Title III English language proficiency results table</t>
  </si>
  <si>
    <t>Title I SWP/TAS participation table</t>
  </si>
  <si>
    <t>Academic achievement indicator status table</t>
  </si>
  <si>
    <t xml:space="preserve">Graduation rate indicator status table </t>
  </si>
  <si>
    <t>HS graduates postsecondary enrollment table</t>
  </si>
  <si>
    <t>Three-year adjusted-cohort graduation rate table</t>
  </si>
  <si>
    <t>Six-year adjusted-cohort graduation rate table</t>
  </si>
  <si>
    <t>Other academic indicator status table</t>
  </si>
  <si>
    <t>Five-year adjusted-cohort graduation rate table</t>
  </si>
  <si>
    <t>Four-year adjusted-cohort graduation rate table</t>
  </si>
  <si>
    <t>Assessment participation in reading/language arts table</t>
  </si>
  <si>
    <t>EL enrolled table</t>
  </si>
  <si>
    <t>Assessment participation in mathematics table</t>
  </si>
  <si>
    <t>Discipline Method (Firearms-IDEA)</t>
  </si>
  <si>
    <t>Students involved with firearms table</t>
  </si>
  <si>
    <t>Discipline Method (Firearms-not IDEA)</t>
  </si>
  <si>
    <t>Discipline Method (Suspension/Expulsion)</t>
  </si>
  <si>
    <t>Displaced Homemaker</t>
  </si>
  <si>
    <t>Economically Disadvantaged Status</t>
  </si>
  <si>
    <t>Educational Environment (IDEA) EC</t>
  </si>
  <si>
    <t>Educational Environment (IDEA) SA</t>
  </si>
  <si>
    <t>Educational Services</t>
  </si>
  <si>
    <t>Emergency or Provisional Credential Status</t>
  </si>
  <si>
    <t>Teachers table</t>
  </si>
  <si>
    <t>English Learner Accountability</t>
  </si>
  <si>
    <t>English language proficiency results table</t>
  </si>
  <si>
    <t>English Learner Status (Both)</t>
  </si>
  <si>
    <t>Immigrant table</t>
  </si>
  <si>
    <t>English Learner Status (Only)</t>
  </si>
  <si>
    <t>English Learner Status (RLA)</t>
  </si>
  <si>
    <t>Federal Program Code</t>
  </si>
  <si>
    <t>Federal programs funding allocation table</t>
  </si>
  <si>
    <t>Former English Learner Year</t>
  </si>
  <si>
    <t>Foster Care Status</t>
  </si>
  <si>
    <t>Funding Allocation Type</t>
  </si>
  <si>
    <t>Grade Level (Assessment)</t>
  </si>
  <si>
    <t>Grade Level (Basic w/13)</t>
  </si>
  <si>
    <t>Title III students served table</t>
  </si>
  <si>
    <t>Grade Level (Dropout)</t>
  </si>
  <si>
    <t>Grade Level (Membership)</t>
  </si>
  <si>
    <t>Membership table</t>
  </si>
  <si>
    <t>Homeless Enrolled Status</t>
  </si>
  <si>
    <t>Homeless Primary Nighttime Residence</t>
  </si>
  <si>
    <t>Homeless Status (Only)</t>
  </si>
  <si>
    <t>Homeless Unaccompanied Youth Status</t>
  </si>
  <si>
    <t>Inclusion Type</t>
  </si>
  <si>
    <t>Indicator Type</t>
  </si>
  <si>
    <t>Inexperienced Status</t>
  </si>
  <si>
    <t>Interim Removal (IDEA)</t>
  </si>
  <si>
    <t>Interim Removal Reason (IDEA)</t>
  </si>
  <si>
    <t>LEP Status (Perkins)</t>
  </si>
  <si>
    <t>Language (Native)</t>
  </si>
  <si>
    <t>Language Instruction Educational Program Type</t>
  </si>
  <si>
    <t>Lunch Program Status</t>
  </si>
  <si>
    <t>Free and reduced-price lunch table</t>
  </si>
  <si>
    <t>MEP Services</t>
  </si>
  <si>
    <t>MEP Session Type</t>
  </si>
  <si>
    <t>Major Racial and Ethnic Groups</t>
  </si>
  <si>
    <t>Migratory Status</t>
  </si>
  <si>
    <t>Military Connected Student Status</t>
  </si>
  <si>
    <t>Mobility Status (12 months)</t>
  </si>
  <si>
    <t>Mobility Status (Regular School Year)</t>
  </si>
  <si>
    <t>N or D Long Term Status</t>
  </si>
  <si>
    <t>N or D Program (Subpart 1)</t>
  </si>
  <si>
    <t>N or D Program (Subpart 2)</t>
  </si>
  <si>
    <t>Non-Traditional Enrollees</t>
  </si>
  <si>
    <t>Out of Field Status</t>
  </si>
  <si>
    <t>Participation Status</t>
  </si>
  <si>
    <t>Participation Status (MS)</t>
  </si>
  <si>
    <t>Participation Status (RLA)</t>
  </si>
  <si>
    <t>Performance Level</t>
  </si>
  <si>
    <t>Placement Status</t>
  </si>
  <si>
    <t>Placement Type</t>
  </si>
  <si>
    <t>CTE concentrators placement type table</t>
  </si>
  <si>
    <t>Postsecondary Enrollment Action</t>
  </si>
  <si>
    <t>Priority for Services (Only)</t>
  </si>
  <si>
    <t>Proficiency Status</t>
  </si>
  <si>
    <t>Program Participation (Immigrant)</t>
  </si>
  <si>
    <t>Progress Level</t>
  </si>
  <si>
    <t>Qualification Status (Paraprofessionals)</t>
  </si>
  <si>
    <t>Qualification Status (Special Education Teacher)</t>
  </si>
  <si>
    <t>Racial Ethnic</t>
  </si>
  <si>
    <t>Referral Status</t>
  </si>
  <si>
    <t>Removal Length (IDEA)</t>
  </si>
  <si>
    <t>Removal Length (Suspensions/Expulsions)</t>
  </si>
  <si>
    <t>Representation Status</t>
  </si>
  <si>
    <t>Sex (Membership)</t>
  </si>
  <si>
    <t>Single Parents Status</t>
  </si>
  <si>
    <t>Staff Category (CCD)</t>
  </si>
  <si>
    <t>Staff FTE table</t>
  </si>
  <si>
    <t>Staff Category (Special Education Related Service)</t>
  </si>
  <si>
    <t>Test Result</t>
  </si>
  <si>
    <t>Title I Program Type</t>
  </si>
  <si>
    <t>Weapon</t>
  </si>
  <si>
    <t>Parental involvement reservation</t>
  </si>
  <si>
    <t>Updated operational status - school</t>
  </si>
  <si>
    <t>Effective date</t>
  </si>
  <si>
    <t>Magnet status</t>
  </si>
  <si>
    <t>Improvement status - school</t>
  </si>
  <si>
    <t>Chief state school officer contact information</t>
  </si>
  <si>
    <t>Address location</t>
  </si>
  <si>
    <t>School identifier (NCES)</t>
  </si>
  <si>
    <t>Title I, Part A Allocations</t>
  </si>
  <si>
    <t>Charter status</t>
  </si>
  <si>
    <t>School identifier (state)</t>
  </si>
  <si>
    <t>School type</t>
  </si>
  <si>
    <t>Virtual school status</t>
  </si>
  <si>
    <t>Progress achieving English language proficiency indicator status</t>
  </si>
  <si>
    <t xml:space="preserve">Title III English learners not proficient within five years </t>
  </si>
  <si>
    <t>Web site address</t>
  </si>
  <si>
    <t>Management organization EIN</t>
  </si>
  <si>
    <t>Consolidated MEP funds status</t>
  </si>
  <si>
    <t>Economically disadvantaged students</t>
  </si>
  <si>
    <t>School Improvement Funds 1003(a)</t>
  </si>
  <si>
    <t>Education entity name</t>
  </si>
  <si>
    <t>Local education agency (LEA) type</t>
  </si>
  <si>
    <t>Charter authorizer identifier (state)</t>
  </si>
  <si>
    <t>Shared time status</t>
  </si>
  <si>
    <t>NSLP status</t>
  </si>
  <si>
    <t>State poverty designation</t>
  </si>
  <si>
    <t>GFSA reporting status</t>
  </si>
  <si>
    <t>Migratory students eligible regular school year</t>
  </si>
  <si>
    <t>Reconstituted status</t>
  </si>
  <si>
    <t>REAP alternative funding status</t>
  </si>
  <si>
    <t>Title III English learners exited</t>
  </si>
  <si>
    <t>McKinney-Vento subgrant recipient flag</t>
  </si>
  <si>
    <t>Charter LEA status</t>
  </si>
  <si>
    <t>Address mailing</t>
  </si>
  <si>
    <t>LEA identifier (state)</t>
  </si>
  <si>
    <t>State code</t>
  </si>
  <si>
    <t>State agency number</t>
  </si>
  <si>
    <t>LEA identifier (NCES)</t>
  </si>
  <si>
    <t>Persistently dangerous status</t>
  </si>
  <si>
    <t>Teachers (FTE)</t>
  </si>
  <si>
    <t>Out of state indicator</t>
  </si>
  <si>
    <t>Supervisory union identification number</t>
  </si>
  <si>
    <t>Telephone - education entity</t>
  </si>
  <si>
    <t>Title I school status</t>
  </si>
  <si>
    <t>Grades offered</t>
  </si>
  <si>
    <t xml:space="preserve">Direct certification </t>
  </si>
  <si>
    <t>Category Definition</t>
  </si>
  <si>
    <t>The description of the content or subject area of an assessment.</t>
  </si>
  <si>
    <t>The discrete age of students (children).</t>
  </si>
  <si>
    <t>The discrete age of children (students) who are in early childhood on the state specified child count date.</t>
  </si>
  <si>
    <t>The discrete age of children (students) on the date of the most recent IDEA child count prior to exiting special education.</t>
  </si>
  <si>
    <t>The age ranges of children birth through 5 (not Kindergarten).</t>
  </si>
  <si>
    <t>The discrete age of children (students) who are school age on the state specified child count date.</t>
  </si>
  <si>
    <t>The age range of students (children).</t>
  </si>
  <si>
    <t>The discrete age or grade level (primary instructional level) of students (children).</t>
  </si>
  <si>
    <t>The discrete age or grade level (primary instructional level) of students (children)</t>
  </si>
  <si>
    <t>An indication that students are taking the English language proficiency assessment for the first time.</t>
  </si>
  <si>
    <t>The types of assessments administered.</t>
  </si>
  <si>
    <t>The reason children who were in special education at the start of the reporting period, but were not in special education at the end of the reporting period.</t>
  </si>
  <si>
    <t>An indication of whether an educator holds the certification or licensure required by their assignment.</t>
  </si>
  <si>
    <t>An indication of whether students in a cohort graduated with a high school diploma within the allowable time.</t>
  </si>
  <si>
    <t>State-defined alternate high school diploma should be defined in accordance with Section 8101(25)(A)(ii)(I)(bb) of ESEA, as amended by the ESSA.</t>
  </si>
  <si>
    <t>An indication that migratory children are receiving instructional or support services under the continuation of services authority ESEA, as amended, Title I, Part C Section 1304(e)(2)-(3).</t>
  </si>
  <si>
    <t>The types of high school credential received by high school completers.</t>
  </si>
  <si>
    <t>The primary disability as identified in the Individualized Education Program (IEP), Individualized Family Service Plan (IFSP), or service plan.</t>
  </si>
  <si>
    <t>The primary disability as identified in the Individualized Education Program (IEP).</t>
  </si>
  <si>
    <t>An indication that students have disability status under Section 504</t>
  </si>
  <si>
    <t>An indication that students have disability status under either the Individuals with Disabilities Education Act (IDEA) or the American’s with Disabilities Act (ADA).</t>
  </si>
  <si>
    <t>An indication of whether children (students) are children with disabilities (IDEA).</t>
  </si>
  <si>
    <t>An indication that children (students) are children with disabilities (IDEA).</t>
  </si>
  <si>
    <t>The methods used to discipline students who are children with disabilities (IDEA) involved in firearms and other outcomes of firearms incidents.</t>
  </si>
  <si>
    <t>The methods used to discipline students who are not children with disabilities (IDEA) involved in firearms and other outcomes of firearms incidents.</t>
  </si>
  <si>
    <t>The types of suspension or expulsion used for the discipline of children with disabilities.</t>
  </si>
  <si>
    <t>An indication that students are displaced homemakers.</t>
  </si>
  <si>
    <t>An indication that students meet the state criteria for classification as economically disadvantaged.</t>
  </si>
  <si>
    <t>The programs in which children ages 3 through 5 attend and the setting in which these children receive special education and related services.</t>
  </si>
  <si>
    <t>The settings in which children ages 6 through 21 receive special education and related services.</t>
  </si>
  <si>
    <t>An indication of whether children (students) received educational services when removed from the regular school  for disciplinary reasons.</t>
  </si>
  <si>
    <t>An indicator of whether teachers have been identified as having emergency or provisional credentials.</t>
  </si>
  <si>
    <t>An indication of the progress made by students toward English proficiency.</t>
  </si>
  <si>
    <t>An indication of whether students met the definition of an English learner.</t>
  </si>
  <si>
    <t>LEP</t>
  </si>
  <si>
    <t>An indication that students met the definition of an English learner.</t>
  </si>
  <si>
    <t>An indication that students met the definition of an English learner and are not excluded because they have attended schools in the U.S. fewer than 12 months.</t>
  </si>
  <si>
    <t>The unique five-digit number assigned to each federal program as listed in the Catalog of Federal Domestic Assistance (CFDA)</t>
  </si>
  <si>
    <t>An indication of which of the four years an English learner is in after no longer receiving services under Title III of ESEA, as amended.</t>
  </si>
  <si>
    <t>An indication that students are in foster care.</t>
  </si>
  <si>
    <t>The types of allocation or distribution made.</t>
  </si>
  <si>
    <t>The grade level assigned by the school system in which the students are enrolled.</t>
  </si>
  <si>
    <t>The grade level (primary instructional level) of students</t>
  </si>
  <si>
    <t>The grade level (primary instructional level) of students at which students decided to leave school before graduating.</t>
  </si>
  <si>
    <t>The grade level (primary instructional level) of students entering and receiving services in a school during a specific academic session.</t>
  </si>
  <si>
    <t>An indication that students were identified as homeless</t>
  </si>
  <si>
    <t>The primary nighttime residence of the students at the time the students are identified as homeless.</t>
  </si>
  <si>
    <t>An indication that students are homeless regardless of whether the students are receiving services under McKinney-Vento.</t>
  </si>
  <si>
    <t>An indication that homeless youths were unaccompanied by parents or legal guardians.</t>
  </si>
  <si>
    <t>An indication of how students were included in the state's computation of its graduation rate.</t>
  </si>
  <si>
    <t>The label for the School Quality or Student Success Indicators used by state for Accountability under ESEA, as amended by ESSA.</t>
  </si>
  <si>
    <t>An indication of whether teachers have been identified as inexperienced as defined by the state.</t>
  </si>
  <si>
    <t>The types of interim removal from current educational setting experienced by children with disabilities (IDEA).</t>
  </si>
  <si>
    <t>The reasons why children with disabilities (IDEA) were unilaterally removed from their current educational placement to an interim alternative educational setting.</t>
  </si>
  <si>
    <t>An indication that students are LEP according to the definition in Perkins which is “a secondary student, an adult, or an out-of-school youth, who has limited ability in speaking, reading, writing, or understanding English language, and (a) whose native language is a language other than English, or (b) who lives in a family or community environment in which a language other than English is the dominant language.”</t>
  </si>
  <si>
    <t>The language normally used by students or normally used by the parents of the students.</t>
  </si>
  <si>
    <t>The types of English language instruction educational program.</t>
  </si>
  <si>
    <t>An indication of students' qualification for free or reduced-price lunch.</t>
  </si>
  <si>
    <t>The types of services received by participating migratory students in the migrant education program (MEP).</t>
  </si>
  <si>
    <t>The time of year that a MEP program operates.</t>
  </si>
  <si>
    <t>The major racial and ethnic groups states use for accountability and assessment data.</t>
  </si>
  <si>
    <t>An indication that students are eligible migratory children.</t>
  </si>
  <si>
    <t>An indication that the students are military connected.</t>
  </si>
  <si>
    <t>An indication that the qualifying arrival date (QAD) occurred within 12 months of the end of the reporting period (8/31).</t>
  </si>
  <si>
    <t>An indication that the qualifying arrival date (QAD) was during a regular school year.</t>
  </si>
  <si>
    <t>An indication that students were served for at least 90 consecutive days during the reporting period by Title I, Part D of ESEA as amended.</t>
  </si>
  <si>
    <t>The types of program under ESEA, as amended, Title I, Part D, Subpart 1 (state programs).</t>
  </si>
  <si>
    <t>The types of program under ESEA, as amended, Title I, Part D, Subpart 2 (LEA programs).</t>
  </si>
  <si>
    <t>An indication that students who are enrolled in a non-traditional program are members of the underrepresented gender group.</t>
  </si>
  <si>
    <t>An indication whether teachers have been identified as teaching a subject or field for which they are not certified or licensed as defined by the state.</t>
  </si>
  <si>
    <t>An indication of whether students participated in assessments.</t>
  </si>
  <si>
    <t>An indication of whether students participated in mathematics or science assessments.</t>
  </si>
  <si>
    <t>An indication of whether students participated in reading/language arts assessments.</t>
  </si>
  <si>
    <t>The level of performance of students on the state assessment according to state definition.</t>
  </si>
  <si>
    <t>An indication of whether students were placed after secondary education.</t>
  </si>
  <si>
    <t>The types of placement after secondary education.</t>
  </si>
  <si>
    <t>The action taken with respect to postsecondary enrollment by students who graduated.</t>
  </si>
  <si>
    <t>An indication that migratory children 1) are failing to meet, or most at risk of failing to meet, the state's challenging academic content standards and student academic achievement standards; and 2) have experienced interruptions in their education during the regular school year.</t>
  </si>
  <si>
    <t>An indication of whether scores were proficient or above.</t>
  </si>
  <si>
    <t>An indication that immigrant students participated in programs for immigrant children and youth funded under ESEA, as amended, Title III Section 3114(d)(1) using funds reserved for immigrant education programs/activities.</t>
  </si>
  <si>
    <t>The amount of progress shown in academic subjects.</t>
  </si>
  <si>
    <t>An indication of whether paraprofessionals are classified as qualified for their assignment according to state definition.</t>
  </si>
  <si>
    <t>An indication of whether special education teachers are fully certified in the State.</t>
  </si>
  <si>
    <t>The general racial category that most clearly reflects individuals' recognition of their community or with which the individuals most identify.</t>
  </si>
  <si>
    <t>An indication that an educational or educationally-related service was received</t>
  </si>
  <si>
    <t>The cumulative number of days children with disabilities (IDEA) were removed from their current educational setting during the school year.</t>
  </si>
  <si>
    <t>The cumulative number of days children with disabilities (IDEA) were suspended or expelled during the school year for disciplinary reasons.</t>
  </si>
  <si>
    <t>An indication of whether students were members of an underrepresented gender group.</t>
  </si>
  <si>
    <t>The concept describing the biological traits that distinguish the males and females of a species.</t>
  </si>
  <si>
    <t>Titles of employment, official status, or rank.</t>
  </si>
  <si>
    <t>Titles of personnel employed and contracted to provide related services for children with disabilities (IDEA).</t>
  </si>
  <si>
    <t>An indication of whether students passed a test.</t>
  </si>
  <si>
    <t>The types of Title I programs offered in the school or district.</t>
  </si>
  <si>
    <t>The types of weapons.</t>
  </si>
  <si>
    <t>Data Group Definition</t>
  </si>
  <si>
    <t>Reporting Period Name</t>
  </si>
  <si>
    <t>029</t>
  </si>
  <si>
    <t>The seven-digit unique identifier assigned to the LEA by NCES.  Also known as NCES LEA ID.</t>
  </si>
  <si>
    <t>Effective Date</t>
  </si>
  <si>
    <t>NCES</t>
  </si>
  <si>
    <t>The 10-digit telephone number, including the area code, for the education entity.</t>
  </si>
  <si>
    <t>054</t>
  </si>
  <si>
    <t>The unduplicated number of migratory students who received instructional or support services in a Migrant Education Program (MEP).</t>
  </si>
  <si>
    <t>Do not include students in schoolwide programs that consolidate MEP funds.</t>
  </si>
  <si>
    <t>Performance Period (MEP)</t>
  </si>
  <si>
    <t>OESE/OME</t>
  </si>
  <si>
    <t>The Uniform Resource Locator (URL) for the unique address of a Web page of an education entity.</t>
  </si>
  <si>
    <t>165</t>
  </si>
  <si>
    <t>The unduplicated number of eligible migratory students enrolled in a public school during the regular school year.</t>
  </si>
  <si>
    <t>Count eligibility regardless of whether school received MEP funds and regardless of whether the students participated in MEP programs.</t>
  </si>
  <si>
    <t>Regular School Year</t>
  </si>
  <si>
    <t>050</t>
  </si>
  <si>
    <t>The unduplicated number of English learners who were assessed on the annual state English language proficiency assessment and who received services in an English language instruction educational program supported with Title III of ESEA, as amended, funds.</t>
  </si>
  <si>
    <t>Report only for LEAs with ESEA, as amended by ESSA, Title III programs.</t>
  </si>
  <si>
    <t>Testing Window</t>
  </si>
  <si>
    <t>OESE/OSS/Title III</t>
  </si>
  <si>
    <t>The classification of the operational condition of a local education agency (LEA).</t>
  </si>
  <si>
    <t>039</t>
  </si>
  <si>
    <t>The grade level(s) offered by the school or district.</t>
  </si>
  <si>
    <t>October 1 (or closest school day)</t>
  </si>
  <si>
    <t>The classification of schools based on the curriculum concentration.</t>
  </si>
  <si>
    <t>129</t>
  </si>
  <si>
    <t>An indication that a school is designated under state and federal regulations as being eligible for participation in programs authorized by Title I of ESEA as amended and whether it has a Title I program.</t>
  </si>
  <si>
    <t>Beginning of School Year</t>
  </si>
  <si>
    <t>OESE/OSS/Title I</t>
  </si>
  <si>
    <t>An indication of whether the school is a magnet school or has a magnet program within the school.</t>
  </si>
  <si>
    <t>An indication that a public school provides free public elementary and/or secondary education to eligible students under a specific charter executed, pursuant to a state charter school law, by an authorized chartering agency/authority and that is designated by such authority to be public charter school.</t>
  </si>
  <si>
    <t>OII-Charter</t>
  </si>
  <si>
    <t>040</t>
  </si>
  <si>
    <t>The unduplicated number of students who graduated from high school or completed some other education program that is approved by the state or local education agency (SEA or LEA) during the school year and the subsequent summer school.</t>
  </si>
  <si>
    <t>Each student is counted individually, no full-time equivalency.</t>
  </si>
  <si>
    <t>Report only for LEAs and schools with graduate levels.</t>
  </si>
  <si>
    <t>School Year (CCD)</t>
  </si>
  <si>
    <t>083</t>
  </si>
  <si>
    <t>The unduplicated number of CTE concentrators who left secondary education and who received a high school diploma or its recognized equivalent.</t>
  </si>
  <si>
    <t xml:space="preserve">If a state has a negotiated definition that is different, the state should use that definition. </t>
  </si>
  <si>
    <t>Program Year (Perkins)</t>
  </si>
  <si>
    <t>OCTAE</t>
  </si>
  <si>
    <t>032</t>
  </si>
  <si>
    <t>The unduplicated number of dropouts.  Dropouts are defined as students who (1) were enrolled in school at some time during the school year, were not enrolled the following school year, but were expected to be in membership (i.e., were not reported as dropouts the year before), (2) did not graduate from high school (graduates include students who received a GED without dropping out of school), (3) did not complete a state or district-approved educational program, and (4) did not meet any of the following exclusionary conditions: (4a) transfer to another public school district, private school, or state- or district-approved educational program; (4b) temporary school-recognized absence due to suspension or illness; or (4c) death.</t>
  </si>
  <si>
    <t>130</t>
  </si>
  <si>
    <t>The classification of the improvement stage of the school.</t>
  </si>
  <si>
    <t>Current School Year</t>
  </si>
  <si>
    <t>OESE/OSS</t>
  </si>
  <si>
    <t>An indication of whether the school is identified as persistently dangerous in accordance with state definition.</t>
  </si>
  <si>
    <t>OESE/OSHS</t>
  </si>
  <si>
    <t>052</t>
  </si>
  <si>
    <t>The official unduplicated student enrollment, including students both present and absent, excluding duplicate counts of students within a specific school or local education agency or students whose membership is reported by another school or LEA.</t>
  </si>
  <si>
    <t>The identifier assigned to an LEA by the SEA. Also known as State LEA Identification Number (ID).</t>
  </si>
  <si>
    <t>067</t>
  </si>
  <si>
    <t>The unduplicated headcount of teachers who taught in language instruction educational programs designed for English learners supported with Title III of ESEA, as amended by ESSA, funds.</t>
  </si>
  <si>
    <t>School Year</t>
  </si>
  <si>
    <t>The classification of an education unit reported in the local education agency (LEA) file.</t>
  </si>
  <si>
    <t>The contact information of the chief state school officer, including first and last name, official title, phone number, and email address.</t>
  </si>
  <si>
    <t>006</t>
  </si>
  <si>
    <t>The number of children with disabilities (IDEA) who are ages 3 through 21 and suspended or expelled for disciplinary reasons.</t>
  </si>
  <si>
    <t>The number of students for each discipline method is unduplicated.</t>
  </si>
  <si>
    <t>OSERS/OSEP</t>
  </si>
  <si>
    <t>007</t>
  </si>
  <si>
    <t>The number of times children with disabilities (IDEA) who were ages 3 through 21 and unilaterally removed by school personnel (not the IEP team) from their current educational placement to an interim alternative educational setting (determined by the IEP team) due to drug or weapon offenses or serious bodily injury.</t>
  </si>
  <si>
    <t>070</t>
  </si>
  <si>
    <t>The number of full-time equivalent (FTE) special education teachers employed or contracted to work with children with disabilities (IDEA) who were ages 3 through 21.</t>
  </si>
  <si>
    <t>Child Count Date</t>
  </si>
  <si>
    <t>The identifier assigned to a school by the SEA. Also known as State School Identification Number (ID).</t>
  </si>
  <si>
    <t>005</t>
  </si>
  <si>
    <t>The number of children with disabilities (IDEA) who are ages 3 through 21 and removed to an interim alternative educational setting.</t>
  </si>
  <si>
    <t xml:space="preserve">The number of students for each interim removal is unduplicated. </t>
  </si>
  <si>
    <t>An indication of whether the school has a schoolwide program, as defined by Title I of ESEA as amended, in which federal Migrant Education Program (MEP) funds are consolidated as authorized under 34 CFR Section 200.29.</t>
  </si>
  <si>
    <t>045</t>
  </si>
  <si>
    <t>The unduplicated number of students who meet the definition of immigrant children and youth in Title III of ESEA, as amended.</t>
  </si>
  <si>
    <t>082</t>
  </si>
  <si>
    <t>The unduplicated number of CTE concentrators who left secondary education</t>
  </si>
  <si>
    <t xml:space="preserve">If a state has a negotiated definition that is different, the state should use that definition. 
</t>
  </si>
  <si>
    <t>059</t>
  </si>
  <si>
    <t>The number of full-time equivalent (FTE) staff.</t>
  </si>
  <si>
    <t>The twelve-digit unique identifier assigned to the school by NCES. Also known as NCES School ID.</t>
  </si>
  <si>
    <t>The classification of the operational condition of a school.</t>
  </si>
  <si>
    <t>035</t>
  </si>
  <si>
    <t>The amount of federal dollars distributed to local education agencies (LEAs), retained by the state education agency (SEA) for program administration or other approved state-level activities (including unallocated, transferred to another state agency, or distributed to entities other than LEAs).</t>
  </si>
  <si>
    <t>The SY 20XX-YY file should include the distribution of all federal dollars from the FY 20XX federal appropriation, regardless of the school year in which the funds were used.  Funds carried over from previous federal appropriation years should  not be included.</t>
  </si>
  <si>
    <t>Federal Fiscal Year</t>
  </si>
  <si>
    <t>OCFO</t>
  </si>
  <si>
    <t>037</t>
  </si>
  <si>
    <t>The unduplicated number of students participating in and served by Title I of ESEA, as amended, Part A, Sections 1114 (Schoolwide Programs (SWP)) and 1115 (targeted assistance (TAS) programs).</t>
  </si>
  <si>
    <t xml:space="preserve">Report only for LEAs with ESEA, as amended by ESSA, Title I, Part A TAS program or SWP. </t>
  </si>
  <si>
    <t>The three-digit unique identifier assigned to the supervisory union.</t>
  </si>
  <si>
    <t>Used only when there is a hierarchy relationship among LEAs</t>
  </si>
  <si>
    <t>The two-digit American National Standards Institute (ANSI) code for the state, District of Columbia, and the outlying areas and freely associated areas of the United States.</t>
  </si>
  <si>
    <t>Previously known as the FIPS state code</t>
  </si>
  <si>
    <t>132</t>
  </si>
  <si>
    <t>The unduplicated number of students who met the state criteria for classification as economically disadvantaged according to the state definition.</t>
  </si>
  <si>
    <t>033</t>
  </si>
  <si>
    <t>The unduplicated number of students who are eligible to participate in the Free Lunch and Reduced-Price Lunch Programs under the National School Lunch Act of 1946.</t>
  </si>
  <si>
    <t>For each school, SEAs will either report this DG or Direct certification (DG 813)</t>
  </si>
  <si>
    <t>A number used to uniquely identify state agencies.</t>
  </si>
  <si>
    <t>SEAs are 01.</t>
  </si>
  <si>
    <t>The date a change in a directory data element takes place.</t>
  </si>
  <si>
    <t>An indication that a school offers career and technical education or other educational services in which some or all students are enrolled at a separate school of record and attend the shared-time school on a part-time basis.</t>
  </si>
  <si>
    <t>An example of a shared times school is a regional career and technical education center that enrolls (or serves) students from multiple home high schools on a part-time basis.</t>
  </si>
  <si>
    <t>175</t>
  </si>
  <si>
    <t>The unduplicated number of students who completed the state assessment in mathematics and for whom a proficiency level was assigned.</t>
  </si>
  <si>
    <t>OESE/OSS and OSERS/OSEP</t>
  </si>
  <si>
    <t>178</t>
  </si>
  <si>
    <t>The unduplicated number of students who completed the state assessment in reading/language arts and for whom a proficiency level was assigned.</t>
  </si>
  <si>
    <t>179</t>
  </si>
  <si>
    <t>The unduplicated number of students who completed the state assessment in science and for whom a proficiency level was assigned.</t>
  </si>
  <si>
    <t>185</t>
  </si>
  <si>
    <t>The unduplicated number of students who were enrolled during the period of the state assessment in mathematics.</t>
  </si>
  <si>
    <t>188</t>
  </si>
  <si>
    <t>The unduplicated number of students who were enrolled during the period of the state assessment in reading/language arts.</t>
  </si>
  <si>
    <t>189</t>
  </si>
  <si>
    <t>The unduplicated number of students who were enrolled during the period of the state assessment in science.</t>
  </si>
  <si>
    <t>086</t>
  </si>
  <si>
    <t>The unduplicated number of students who were involved in an incident involving a firearm.</t>
  </si>
  <si>
    <t>Students reported in category set A are also reported in either category set B or C depending on whether the students are children with disabilities (IDEA).</t>
  </si>
  <si>
    <t>088</t>
  </si>
  <si>
    <t>The unduplicated number of children with disabilities (IDEA) who are ages 3 through 21 who were subject to any kind of disciplinary removal during the school year.</t>
  </si>
  <si>
    <t>163</t>
  </si>
  <si>
    <t>An indication of whether the school or local education agency (LEA) submitted a Gun-Free Schools Act (GFSA) of 1994 report to the state, as defined by Title 18, Section 921.</t>
  </si>
  <si>
    <t>099</t>
  </si>
  <si>
    <t>The number of full-time equivalent (FTE) related services personnel employed or contracted to provide related services for children with disabilities (IDEA) who were ages 3 through 21.</t>
  </si>
  <si>
    <t>089</t>
  </si>
  <si>
    <t>The unduplicated number of children with disabilities (IDEA) who are ages 3 through 5.</t>
  </si>
  <si>
    <t>131</t>
  </si>
  <si>
    <t>An indication that the local educational agency (LEA) notified the state of the LEA’s intention to use REAP-Flex Alternative Uses of Funding Authority during the school year as specified in the Title V, Section 5211 of ESEA, as amended.</t>
  </si>
  <si>
    <t>OESE/SSTP</t>
  </si>
  <si>
    <t>113</t>
  </si>
  <si>
    <t>The number of students served by Title I, Part D, Subpart 1 of ESEA, as amended, for at least 90 consecutive days during the reporting period who took both a pre- and post-test.</t>
  </si>
  <si>
    <t>The number of students for each combination of academic subject and N or D program is unduplicated.</t>
  </si>
  <si>
    <t>Program Year (N or D)</t>
  </si>
  <si>
    <t>OESE/OSHS/N or D</t>
  </si>
  <si>
    <t>125</t>
  </si>
  <si>
    <t>The number of students served by Title I, Part D, Subpart 2 of ESEA, as amended, for at least 90 consecutive days during the reporting period who took both a pre- and post-test.</t>
  </si>
  <si>
    <t>121</t>
  </si>
  <si>
    <t>The unduplicated number of eligible migratory students.</t>
  </si>
  <si>
    <t>Includes migratory students regardless of whether they participated in MEP services. Children from ages 3 through 21 will be used for the category 1 count.</t>
  </si>
  <si>
    <t>122</t>
  </si>
  <si>
    <t>The unduplicated number of eligible migratory students served by a Migrant Education Program (MEP) during the summer/intersession term.</t>
  </si>
  <si>
    <t>This is the category 2 count.</t>
  </si>
  <si>
    <t>The number of full-time equivalent (FTE) classroom teachers.</t>
  </si>
  <si>
    <t>112</t>
  </si>
  <si>
    <t>The number of full-time equivalent (FTE) paraprofessionals employed or contracted to work with children with disabilities (IDEA) who were ages 3 through 21.</t>
  </si>
  <si>
    <t>116</t>
  </si>
  <si>
    <t>The unduplicated number of English learners served by an English language instruction educational program supported with Title III of ESEA, as amended, funds.</t>
  </si>
  <si>
    <t>118</t>
  </si>
  <si>
    <t>The unduplicated number of homeless students enrolled in public schools at any time during the school year.</t>
  </si>
  <si>
    <t>School Year (state)</t>
  </si>
  <si>
    <t>OESE/OSHS/Homeless</t>
  </si>
  <si>
    <t>119</t>
  </si>
  <si>
    <t>The number of students participating in programs for neglected or delinquent students (N or D) under Title I, Part D, Subpart 1 (State Agency) of ESEA as amended.</t>
  </si>
  <si>
    <t xml:space="preserve">The number of students for each N or D program is unduplicated. </t>
  </si>
  <si>
    <t>127</t>
  </si>
  <si>
    <t>The number of students participating in programs for neglected, delinquent, or at-risk students (N or D) under Title I, Part D, Subpart 2 (LEA) of ESEA as amended.</t>
  </si>
  <si>
    <t>The number of students for each N or D program is unduplicated.</t>
  </si>
  <si>
    <t>126</t>
  </si>
  <si>
    <t>The number of former English learners who are meeting and not meeting the challenging State academic standards as measured by proficiency for each of the four years after such children are no longer receiving services under Title III of ESEA, as amended.</t>
  </si>
  <si>
    <t>In Category Sets B and C, the number of students for each academic subject is unduplicated.</t>
  </si>
  <si>
    <t>An indication that the mailing or location address of the LEA or school is outside of the state.</t>
  </si>
  <si>
    <t>134</t>
  </si>
  <si>
    <t>The unduplicated number of students participating in and served by programs under Title I, Part A of ESEA as amended.</t>
  </si>
  <si>
    <t>Report only for LEAs with Title I programs.</t>
  </si>
  <si>
    <t>137</t>
  </si>
  <si>
    <t>The unduplicated number of English learners who were enrolled at the time of the state annual English language proficiency assessment.</t>
  </si>
  <si>
    <t>138</t>
  </si>
  <si>
    <t>The unduplicated number of English learners who were enrolled during the time of the state English language proficiency assessment and who received services in an English language instruction educational program supported with Title III of ESEA, as amended, funds.</t>
  </si>
  <si>
    <t>139</t>
  </si>
  <si>
    <t>The unduplicated number of English learners who took the annual state English language proficiency assessment</t>
  </si>
  <si>
    <t>141</t>
  </si>
  <si>
    <t>The unduplicated number of English learner students enrolled in an elementary or secondary school.</t>
  </si>
  <si>
    <t>142</t>
  </si>
  <si>
    <t>The number of CTE concentrators who left secondary education during the school year for whom a proficiency score on the state assessment was included in the state's calculation of adequate yearly progress (AYP)</t>
  </si>
  <si>
    <t>The number of students for each academic subject is unduplicated.</t>
  </si>
  <si>
    <t>143</t>
  </si>
  <si>
    <t>The number of times children with disabilities (IDEA) who were ages 3 through 21 and subject to any kind of disciplinary removal.</t>
  </si>
  <si>
    <t>144</t>
  </si>
  <si>
    <t>The unduplicated number of children (students) who were removed for disciplinary reasons from their regular school program for the remainder of the school year or longer, including all removals resulting from violations of the Gun-Free Schools Act (GFSA) of 1994.</t>
  </si>
  <si>
    <t>145</t>
  </si>
  <si>
    <t>The number of eligible migratory children who receive services funded by MEP.</t>
  </si>
  <si>
    <t>150</t>
  </si>
  <si>
    <t>The number of students who graduate (1) in four years or less with a regular high school diploma or (2) a State-defined alternate high school diploma for students with the most significant cognitive disabilities divided by the number of students who form the adjusted-cohort for the four-year adjusted-cohort graduation rate.</t>
  </si>
  <si>
    <t>The number of students in the adjusted-cohort for the four-year adjusted-cohort graduation rate who did or did not graduate (1) in four years or less with a regular high school diploma or (2) a State-defined alternate high school diploma for students with the most significant cognitive disabilities.</t>
  </si>
  <si>
    <t>Report only for LEAs and schools with a 12th grade</t>
  </si>
  <si>
    <t>The number of students who graduate (1) in five years or less with a regular high school diploma or (2) a State-defined alternate high school diploma for students with the most significant cognitive disabilities divided by the number of students who form the adjusted-cohort for the five-year adjusted-cohort graduation rate.</t>
  </si>
  <si>
    <t>Report only for states that have adopted five-year graduation rates. Report only for LEAs and schools with a 12th grade.</t>
  </si>
  <si>
    <t>The number of students in the adjusted cohort for the five-year adjusted-cohort graduation rate who did or did not graduate (1) in five years or less with a regular high school diploma or (2) a State-defined alternate high school diploma for students with the most significant cognitive disabilities.</t>
  </si>
  <si>
    <t>103</t>
  </si>
  <si>
    <t>The classification of a school’s poverty quartile for purposes of determining the number of inexperienced, emergency/provisional credentialed, and out-of-field teachers in high and low poverty schools, according to state’s indicator of poverty.</t>
  </si>
  <si>
    <t>The full registered name of the school, LEA, SEA, or other entity reporting education data.</t>
  </si>
  <si>
    <t>154</t>
  </si>
  <si>
    <t>The unduplicated number of CTE concentrators who were included in the state’s computation of its graduation rate as described in section 1111 (b)(2)(C)(vi) of the ESEA, as amended.</t>
  </si>
  <si>
    <t>155</t>
  </si>
  <si>
    <t>The unduplicated number of CTE participants who participated in a program that leads to employment in non-traditional fields.</t>
  </si>
  <si>
    <t>156</t>
  </si>
  <si>
    <t>The unduplicated number of CTE concentrators who completed a program that leads to employment in non-traditional fields.</t>
  </si>
  <si>
    <t>If a state has a negotiated definition that is different, the state should use that definition.</t>
  </si>
  <si>
    <t>157</t>
  </si>
  <si>
    <t>The unduplicated number of CTE concentrators who took technical skill assessments that are aligned with industry-recognized standards.</t>
  </si>
  <si>
    <t>158</t>
  </si>
  <si>
    <t>The unduplicated number of CTE concentrators who left secondary education in the cohort which graduated the prior program year</t>
  </si>
  <si>
    <t>160</t>
  </si>
  <si>
    <t>The number of students who graduated the previous academic year who enrolled or did not enroll in an IHE during the academic year immediately following the previous academic year.</t>
  </si>
  <si>
    <t>16 Months</t>
  </si>
  <si>
    <t>OESE</t>
  </si>
  <si>
    <t>002</t>
  </si>
  <si>
    <t>The unduplicated number of children with disabilities (IDEA) who are ages 6 through 21.</t>
  </si>
  <si>
    <t xml:space="preserve"> OCR is the data steward for data reported at the school level.  OSERS/OSEP is the data steward for data reported at the LEA and State levels.</t>
  </si>
  <si>
    <t>OSERS/OSEP and OCR</t>
  </si>
  <si>
    <t>An indication that the school was restructured, transformed or otherwise changed as a consequence of the state’s accountability system under ESEA or as a result of School Improvement Grants (SIG), but is not recognized as a new school for CCD purposes.</t>
  </si>
  <si>
    <t>While a school may be reconstituted for purposes of SIG or ESEA accountability provisions, for purposes of CCD, the school may not be recognized as a new school and thus does not receive a new NCES ID.  This data group provides a record that an existing school has undergone a school restructuring or transformation when it closes and reopens but does not meet the CCD criteria for being recognized as a new school. This indicator is used in the school year that the school implements the restructuring or transformation change.</t>
  </si>
  <si>
    <t>169</t>
  </si>
  <si>
    <t>The number of CTE concentrators who left secondary education in the cohort which graduated the prior program year and were placed</t>
  </si>
  <si>
    <t>170</t>
  </si>
  <si>
    <t>An indication of whether the LEA received a McKinney-Vento subgrant.</t>
  </si>
  <si>
    <t>The number of students who graduate (1) in six years or less with a regular high school diploma or (2) a State-defined alternate high school diploma for students with the most significant cognitive disabilities divided by the number of students who form the adjusted-cohort for the six-year adjusted-cohort graduation rate.</t>
  </si>
  <si>
    <t>Report only for states that have adopted six-year graduation rates. Report only for LEAs and schools with a 12th grade.</t>
  </si>
  <si>
    <t>The number of students in the adjusted cohort for the six-year adjusted-cohort graduation rate who did or did not graduate (1) in six years or less with a regular high school diploma or (2) a State-defined alternate high school diploma for students with the most significant cognitive disabilities.</t>
  </si>
  <si>
    <t>180</t>
  </si>
  <si>
    <t>181</t>
  </si>
  <si>
    <t>193</t>
  </si>
  <si>
    <t>The dollar amount of the Title I of ESEA, Part A allocation reserved by the LEA for parental involvement activities.</t>
  </si>
  <si>
    <t>The classification of participation by a school in the National School Lunch Program (NSLP).</t>
  </si>
  <si>
    <t>November 30</t>
  </si>
  <si>
    <t>The dollar amount that the school received for school improvement under Section 1003(a) of ESEA, as amended</t>
  </si>
  <si>
    <t>This DG was previously part of DG694, School Improvement Funds allocation table.  See Data Architecture Decision #0004</t>
  </si>
  <si>
    <t>192</t>
  </si>
  <si>
    <t>The unduplicated number of eligible migratory students who received instructional or support services in a Migrant Education Program (MEP) and were classified as having a priority for services</t>
  </si>
  <si>
    <t>Do not include students served by schoolwide programs that consolidate MEP funds</t>
  </si>
  <si>
    <t>The dollar amount of Title I, Part A funds awarded to an LEA by its SEA in accordance with the ESEA's, as amended, regulations that govern the process an SEA uses to adjust the ED-determined Title I, Part A allocations.</t>
  </si>
  <si>
    <t>The SY 20xx-yy data should equal the LEA's federal fiscal year 20xx Title I, Part A grant award amount.  Title I, Part A funds carried over from the previous fiscal year are excluded.</t>
  </si>
  <si>
    <t>The set of elements that describes the mailing address of the education entity, including the mailing address, city, state, ZIP Code and ZIP Code + 4.</t>
  </si>
  <si>
    <t xml:space="preserve">An indication of the extent to which a public school offers instruction in which students and teachers are separated by time and/or location, and interaction occurs via computers and/or telecommunications technologies.  </t>
  </si>
  <si>
    <t>Virtual education is instruction during which students and teachers are separated by time and/or location and interact via internet-connected computers or other electronic devices.</t>
  </si>
  <si>
    <t>The identifier assigned to an authorized public chartering agency by the SEA</t>
  </si>
  <si>
    <t>Charter schools can have up to two authorizers</t>
  </si>
  <si>
    <t>Report only for charter schools</t>
  </si>
  <si>
    <t>The number of students in the adjusted cohort for the  three-year adjusted-cohort graduation rate</t>
  </si>
  <si>
    <t>Only PR - OESE has allowed Puerto Rico to submit 3-year adjusted cohort graduation rate data as an alternative to the regulatory 4-year adjusted cohort graduation rate data.</t>
  </si>
  <si>
    <t>OESE/SASA</t>
  </si>
  <si>
    <t>The number of students who graduate in three years or less with a regular high school diploma divided by the number of students who form the adjusted cohort for the three-year adjusted-cohort graduation rate</t>
  </si>
  <si>
    <t>Only PR - OESE has allowed Puerto Rico to submit 3-year adjusted cohort graduation rate data as a alternative to the regulatory 4-year adjusted cohort graduation rate data.</t>
  </si>
  <si>
    <t>The unduplicated count of students in membership whose National School Lunch Program (NSLP) eligibility has been determined through direct certification</t>
  </si>
  <si>
    <t>For each school, SEAs will either report this DG or Free and reduced price lunch table (DG 565).  Only schools that have direct certification report this DG</t>
  </si>
  <si>
    <t>October 1  (or USDA reporting period)</t>
  </si>
  <si>
    <t>195</t>
  </si>
  <si>
    <t>The unduplicated number of students absent 10% or more school days during the school year</t>
  </si>
  <si>
    <t>OESE and OCR</t>
  </si>
  <si>
    <t>194</t>
  </si>
  <si>
    <t>The unduplicated number of homeless children who are birth through age 5 (not Kindergarten) and received services under program subgrants funded by Subtitle VII-B of the McKinney-Vento Homeless Assistance Act (2015).</t>
  </si>
  <si>
    <t>197</t>
  </si>
  <si>
    <t>The identification number issued by the IRS in order for the entity (charter management organization) to pay federal taxes to the U.S. Treasury and report wages to the IRS and Social Security Administration.</t>
  </si>
  <si>
    <t>Reporting level is marked as school level because the FS is linking charter management organizations to charter schools at the school level.</t>
  </si>
  <si>
    <t>Only charter schools with charter management organizations</t>
  </si>
  <si>
    <t>199</t>
  </si>
  <si>
    <t>A school's performance on the Graduation Rate Indicator.</t>
  </si>
  <si>
    <t>200</t>
  </si>
  <si>
    <t>A school's performance on the Academic Achievement Indicator for both Mathematics and Reading/Language Arts</t>
  </si>
  <si>
    <t>201</t>
  </si>
  <si>
    <t>A school’s performance on the Other Academic Indicator.</t>
  </si>
  <si>
    <t>205</t>
  </si>
  <si>
    <t>A school's performance on the progress in achieving English Language proficiency indicator.</t>
  </si>
  <si>
    <t>202</t>
  </si>
  <si>
    <t>A school's performance on the state-specific indicators of school quality or student success.</t>
  </si>
  <si>
    <t>203</t>
  </si>
  <si>
    <t>The number of full-time equivalent teachers.</t>
  </si>
  <si>
    <t>204</t>
  </si>
  <si>
    <t>The number of English learners who have not attained English language proficiency within five years of initial classification as an English learner and first enrollment in a local educational agency that receives Title III of ESEA, as amended, funds.</t>
  </si>
  <si>
    <t>The number of English learners in programs receiving Title III funds who have exited a language instruction educational program as a result of attaining English language proficiency.</t>
  </si>
  <si>
    <t>009</t>
  </si>
  <si>
    <t>The unduplicated number of students with disabilities (IDEA) who are ages 14 through 21, were in special education at the start of the reporting period and were not in special education at the end of the reporting period.</t>
  </si>
  <si>
    <t>Program Year (IDEA-Exit)</t>
  </si>
  <si>
    <t>The set of elements that describes the physical location of the education entity, including the street address, city, state, ZIP Code and ZIP Code + 4.</t>
  </si>
  <si>
    <t>If address location is not submitted, address location defaults to address mailing.</t>
  </si>
  <si>
    <t>NCES/GEO</t>
  </si>
  <si>
    <t>File Due Date</t>
  </si>
  <si>
    <t>File Due Date Note</t>
  </si>
  <si>
    <t>Children with Disabilities (IDEA) School Age</t>
  </si>
  <si>
    <t>First Weds in Apr</t>
  </si>
  <si>
    <t>Children with Disabilities (IDEA) Removal to Interim Alternative Educational Setting</t>
  </si>
  <si>
    <t>1st Wed in Nov</t>
  </si>
  <si>
    <t>Children with Disabilities (IDEA) Suspensions/Expulsions</t>
  </si>
  <si>
    <t>Children with Disabilities (IDEA) Reasons for Unilateral Removal</t>
  </si>
  <si>
    <t>Children with Disabilities (IDEA) Exiting Special Education</t>
  </si>
  <si>
    <t>Directory</t>
  </si>
  <si>
    <t>Last Friday in January</t>
  </si>
  <si>
    <t>Dropouts</t>
  </si>
  <si>
    <t>Second Weds in February</t>
  </si>
  <si>
    <t>Free and Reduced Price Lunch</t>
  </si>
  <si>
    <t>Last Weds in March</t>
  </si>
  <si>
    <t>Federal Programs</t>
  </si>
  <si>
    <t>First Wed in June, two years later</t>
  </si>
  <si>
    <t>Title I Part A SWP/TAS Participation</t>
  </si>
  <si>
    <t>Grades Offered</t>
  </si>
  <si>
    <t>Graduates/Completers</t>
  </si>
  <si>
    <t>Immigrant</t>
  </si>
  <si>
    <t>Weds in middle of December</t>
  </si>
  <si>
    <t>Title III English Language Proficiency Results</t>
  </si>
  <si>
    <t>Membership</t>
  </si>
  <si>
    <t>MEP Students Served - 12 Months</t>
  </si>
  <si>
    <t>Staff FTE</t>
  </si>
  <si>
    <t>Last workday in May.</t>
  </si>
  <si>
    <t>Title III Teachers</t>
  </si>
  <si>
    <t>Special Education Teachers (FTE)</t>
  </si>
  <si>
    <t>CTE Concentrators Exiting</t>
  </si>
  <si>
    <t>CTE files are due on December 31 whether or not that is a business day.</t>
  </si>
  <si>
    <t>CTE Concentrators Graduates</t>
  </si>
  <si>
    <t>Students Involved with Firearms</t>
  </si>
  <si>
    <t>First Weds in February</t>
  </si>
  <si>
    <t>Children with Disabilities (IDEA) Disciplinary Removals</t>
  </si>
  <si>
    <t>Children with Disabilities (IDEA) Early Childhood</t>
  </si>
  <si>
    <t>First Weds in April</t>
  </si>
  <si>
    <t>Special Education Related Services Personnel</t>
  </si>
  <si>
    <t>Accountability</t>
  </si>
  <si>
    <t>Special Education Paraprofessionals</t>
  </si>
  <si>
    <t>N or D Academic Achievement - State Agency</t>
  </si>
  <si>
    <t>Title III Students Served</t>
  </si>
  <si>
    <t>Homeless Students Enrolled</t>
  </si>
  <si>
    <t>N or D Participation - State Agency</t>
  </si>
  <si>
    <t>Migratory Students Eligible - 12 Months</t>
  </si>
  <si>
    <t>MEP Students Eligible and Served - Summer/Intersession</t>
  </si>
  <si>
    <t xml:space="preserve">Second Weds in February </t>
  </si>
  <si>
    <t>N or D Academic Achievement - LEA</t>
  </si>
  <si>
    <t>Title III Former EL Students</t>
  </si>
  <si>
    <t>N or D Participation - LEA</t>
  </si>
  <si>
    <t>CCD School</t>
  </si>
  <si>
    <t>ESEA Status</t>
  </si>
  <si>
    <t>LEA End of SY Status</t>
  </si>
  <si>
    <t>Section 1003 Funds</t>
  </si>
  <si>
    <t>Title I Part A Participation</t>
  </si>
  <si>
    <t>English Language Proficiency Test</t>
  </si>
  <si>
    <t>Title III English Language Proficiency Test</t>
  </si>
  <si>
    <t>English Language Proficiency Results</t>
  </si>
  <si>
    <t>EL Enrolled</t>
  </si>
  <si>
    <t>Last Friday in April</t>
  </si>
  <si>
    <t>CTE Concentrators Academic Achievement</t>
  </si>
  <si>
    <t>Children with Disabilities (IDEA) Total Disciplinary Removals</t>
  </si>
  <si>
    <t>Educational Services During Expulsion</t>
  </si>
  <si>
    <t>Adjusted-Cohort Graduation Rate</t>
  </si>
  <si>
    <t>Cohorts for Adjusted-Cohort Graduation Rate</t>
  </si>
  <si>
    <t>CTE Concentrators in Graduation Rate</t>
  </si>
  <si>
    <t>CTE Participants in Programs for Non-Traditional</t>
  </si>
  <si>
    <t>CTE Concentrators in Programs for Non-Traditional</t>
  </si>
  <si>
    <t>CTE Concentrators Technical Skills</t>
  </si>
  <si>
    <t>CTE Concentrators Placement</t>
  </si>
  <si>
    <t>High School Graduates Postsecondary Enrollment</t>
  </si>
  <si>
    <t>To align with CSPR Part II</t>
  </si>
  <si>
    <t>Discipline Data</t>
  </si>
  <si>
    <t>Migrant Data</t>
  </si>
  <si>
    <t>CTE Type of Placement</t>
  </si>
  <si>
    <t>LEA Subgrant Status</t>
  </si>
  <si>
    <t>Academic Achievement in Mathematics</t>
  </si>
  <si>
    <t>Academic Achievement in Reading/Language Arts</t>
  </si>
  <si>
    <t>Academic Achievement in Science</t>
  </si>
  <si>
    <t>N or D In Program Outcomes</t>
  </si>
  <si>
    <t>N or D Exited Program Outcomes</t>
  </si>
  <si>
    <t>Assessment Participation in Mathematics</t>
  </si>
  <si>
    <t>Assessment Participation in Reading/Language Arts</t>
  </si>
  <si>
    <t>Assessment Participation in Science</t>
  </si>
  <si>
    <t>MEP Students Priority for Services</t>
  </si>
  <si>
    <t>Title I Allocations</t>
  </si>
  <si>
    <t>Young Homeless Children Served (McKinney-Vento)</t>
  </si>
  <si>
    <t>Weds in middle of December.</t>
  </si>
  <si>
    <t>Chronic Absenteeism</t>
  </si>
  <si>
    <t>Crosswalk of Charter Schools to Management Organizations</t>
  </si>
  <si>
    <t>Same as directory - Last Friday in January</t>
  </si>
  <si>
    <t>Graduation Rate Indicator Status</t>
  </si>
  <si>
    <t>Academic Achievement Indicator Status</t>
  </si>
  <si>
    <t>Other Academic Indicator Status</t>
  </si>
  <si>
    <t>School Quality or Student Success Indicator Status</t>
  </si>
  <si>
    <t>Teachers</t>
  </si>
  <si>
    <t>Title III English Learners</t>
  </si>
  <si>
    <t>Progress Achieving English Language Proficiency Indicator Status</t>
  </si>
  <si>
    <t>190</t>
  </si>
  <si>
    <t>Charter School Authorizer Roster</t>
  </si>
  <si>
    <t>Same as Directory (FS 029) - Last Friday in January</t>
  </si>
  <si>
    <t>Charter authorizer name</t>
  </si>
  <si>
    <t>The full legally accepted name of the authorized public chartering agency that currently oversees the charter school.</t>
  </si>
  <si>
    <t>Charter authorizer address location</t>
  </si>
  <si>
    <t>The set of elements that describes the physical location of the authorized public chartering agency, including the street address, city, state, ZIP Code and ZIP Code + 4</t>
  </si>
  <si>
    <t>Charter authorizer address mailing</t>
  </si>
  <si>
    <t>The set of elements that describes the mailing address of the authorized public chartering agency, including the mailing address, city, state, ZIP Code, and ZIP Code + 4</t>
  </si>
  <si>
    <t>Charter authorizer type</t>
  </si>
  <si>
    <t>The type of organization.</t>
  </si>
  <si>
    <t>The unique identifier assigned to an authorized public chartering agency by the SEA</t>
  </si>
  <si>
    <t>196</t>
  </si>
  <si>
    <t>Management Organization for Charter Schools Roster</t>
  </si>
  <si>
    <t xml:space="preserve">Management organization name </t>
  </si>
  <si>
    <t>The full legally accepted name of the management organization.</t>
  </si>
  <si>
    <t>Employer identification number (EIN)</t>
  </si>
  <si>
    <t>The identification number issued by the IRS in order for the entity to pay federal taxes to the U.S. Treasury and report wages to the IRS and Social Security Administration.</t>
  </si>
  <si>
    <t>Organization address location</t>
  </si>
  <si>
    <t>The set of elements that describes the physical location of the management organization, including the street address, city, state, ZIP Code, and ZIP Code + 4.</t>
  </si>
  <si>
    <t>Organization address mailing</t>
  </si>
  <si>
    <t>The set of elements that describes the mailing address of the management organization, including the mailing address, city, state, ZIP Code and ZIP Code + 4.</t>
  </si>
  <si>
    <t>Management organization type</t>
  </si>
  <si>
    <t>The type of management organization.</t>
  </si>
  <si>
    <t>198</t>
  </si>
  <si>
    <t>Charter Contracts</t>
  </si>
  <si>
    <t>Charter contract ID number</t>
  </si>
  <si>
    <t>The unique number an SEA assigns to the contract (or charter) that authorizes the charter school to operate in the state under the state’s charter school legislation.</t>
  </si>
  <si>
    <t>Charter contract approval date</t>
  </si>
  <si>
    <t>The effective date of the contract (or charter) that an approved charter school authorizer authorized the charter school to operate in the state under the state’s charter school legislation.</t>
  </si>
  <si>
    <t>Charter contract renewal date</t>
  </si>
  <si>
    <t>The date by which the charter school must renew its contract (or charter) with an approved charter school authorizer in order to continue to operate in the state under the state’s charter school legislation.</t>
  </si>
  <si>
    <t>Category Name</t>
  </si>
  <si>
    <t>Mark Glander</t>
  </si>
  <si>
    <t>Liz Fening</t>
  </si>
  <si>
    <t>Joe Murphy</t>
  </si>
  <si>
    <t>Tab Name</t>
  </si>
  <si>
    <t>Description</t>
  </si>
  <si>
    <t>Notes</t>
  </si>
  <si>
    <t>206</t>
  </si>
  <si>
    <t xml:space="preserve">Updated operational status - LEA_x000D_
</t>
  </si>
  <si>
    <t xml:space="preserve">Cohorts for the four-year adjusted-cohort graduation rate table_x000D_
</t>
  </si>
  <si>
    <t>N or D academic and career and technical outcomes in programs table - LEA</t>
  </si>
  <si>
    <t>N or D academic and career and technical outcomes in programs table - state agency</t>
  </si>
  <si>
    <t>N or D academic and career and technical outcomes exited programs table- LEA</t>
  </si>
  <si>
    <t>N or D academic and career and technical outcomes exited programs table - state agency</t>
  </si>
  <si>
    <t>Comprehensive support and targeted support schools</t>
  </si>
  <si>
    <t>Comprehensive support identification</t>
  </si>
  <si>
    <t>Targeted support identification</t>
  </si>
  <si>
    <t xml:space="preserve">The status of a charter district as an LEA for purposes of federal programs._x000D_
</t>
  </si>
  <si>
    <t>The number of students participating in programs for neglected or delinquent students (N or D) under Title I, Part D, Subpart 2 (LEA) of ESEA, as amended, who attained academic and career and technical enrolled in the programs.</t>
  </si>
  <si>
    <t>The number of students participating in programs for neglected or delinquent students (N or D) under Title I, Part D, Subpart 1 (State Agency) of ESEA, as amended, who attained academic and career and technical outcomes while enrolled in the programs.</t>
  </si>
  <si>
    <t>The number of students participating in programs for neglected or delinquent students (N or D) under Title I, Part D, Subpart 2 (LEA) of ESEA, as amended, who attained academic and career and technical outcomes up to 90 calendar days after they exit the program.</t>
  </si>
  <si>
    <t>The number of students participating in programs for neglected or delinquent students (N or D) under Title I, Part D, Subpart 1 (State Agency) of ESEA, as amended, who attained academic and career and technical outcomes up to 90 calendar days after they exited the program.</t>
  </si>
  <si>
    <t>An indication the school is designated by the state as a comprehensive support and improvement or targeted support and improvement school</t>
  </si>
  <si>
    <t>The reasons for identification for comprehensive support and improvement</t>
  </si>
  <si>
    <t>The reasons for identified for targeted support and improvement.</t>
  </si>
  <si>
    <t>October 1 unless updated by the SEA</t>
  </si>
  <si>
    <t>October 1 or the closest school day to October 1</t>
  </si>
  <si>
    <t>The count or status is taken or determined sometime during the first months of the school year</t>
  </si>
  <si>
    <t>Status based on previous school years accountability determinations</t>
  </si>
  <si>
    <t xml:space="preserve">The date designated by the state that is between October 1 and December 1 for the IDEA child count. </t>
  </si>
  <si>
    <t>The 12-month period beginning July 1 and ending June 30 as defined for reporting the exiting from special education by students with disabilities (IDEA)</t>
  </si>
  <si>
    <t>The 12-month period beginning September 1 and ending August 31 as described for the Migrant Education Program (MEP)</t>
  </si>
  <si>
    <t>The instructional period not including intersession or summer sessions</t>
  </si>
  <si>
    <t>The period when the state administers state-wide academic assessments (or the annual state English language proficiency assessment) as described by ESEA</t>
  </si>
  <si>
    <t>The 12-month period beginning on October 1 and ending the following September 30.</t>
  </si>
  <si>
    <t>The 12-month period beginning July 1 and ending June 30 as described for programs under Carl D. Perkins Career and Technical Education Act of 2006 (unless the state has approval from the Department for a different 12-month period)</t>
  </si>
  <si>
    <t xml:space="preserve">Any 12-month period </t>
  </si>
  <si>
    <t>The 12 month period beginning October 1 and ending September 30.</t>
  </si>
  <si>
    <t>The 12-month period beginning July 1 and ending June 30 as described for the Prevention and Intervention Programs for the Education of Children and Youth Who Are Neglected, Delinquent or At-Risk Program (N or D)</t>
  </si>
  <si>
    <t>Any 12-month period defined by the state.  The state determines whether summer is included in the preceding or following school year</t>
  </si>
  <si>
    <t>Graduates from two school years prior</t>
  </si>
  <si>
    <t>November 30 or the closest school day to November 30</t>
  </si>
  <si>
    <t>October 1 or the date that aligns with the reporting period for USDA</t>
  </si>
  <si>
    <t xml:space="preserve">Report only for LEAs with ESEA, as amended by ESSA, Title III programs._x000D_
</t>
  </si>
  <si>
    <t xml:space="preserve">Report only for LEAs and schools with a 12th grade_x000D_
</t>
  </si>
  <si>
    <t>Report only for schools identified for comprehensive support and improvement</t>
  </si>
  <si>
    <t>Report only for schools identified for targeted support</t>
  </si>
  <si>
    <t>Data Steward</t>
  </si>
  <si>
    <t>DG Number</t>
  </si>
  <si>
    <t>FS Number</t>
  </si>
  <si>
    <t>Reporting Period Desc</t>
  </si>
  <si>
    <t>SEA Level</t>
  </si>
  <si>
    <t>LEA Level</t>
  </si>
  <si>
    <t>SCH Level</t>
  </si>
  <si>
    <t>Data Type</t>
  </si>
  <si>
    <t>HAS_EUT</t>
  </si>
  <si>
    <t>HAS_ALL_STUDENTS</t>
  </si>
  <si>
    <t>IS_NON_AGGREGATION</t>
  </si>
  <si>
    <t>STRING</t>
  </si>
  <si>
    <t>INTEGER</t>
  </si>
  <si>
    <t>Grade Level (Membership),Racial Ethnic,Sex (Membership)</t>
  </si>
  <si>
    <t>Grade Level (Membership),Racial Ethnic</t>
  </si>
  <si>
    <t>Grade Level (Membership),Sex (Membership)</t>
  </si>
  <si>
    <t>Racial Ethnic,Sex (Membership)</t>
  </si>
  <si>
    <t>Disability Category (IDEA),Racial Ethnic,Sex (Membership)</t>
  </si>
  <si>
    <t>Disability Category (IDEA),Educational Environment (IDEA) SA,Age (School Age)</t>
  </si>
  <si>
    <t>Educational Environment (IDEA) SA,Racial Ethnic</t>
  </si>
  <si>
    <t>Disability Category (IDEA),Educational Environment (IDEA) SA,Sex (Membership)</t>
  </si>
  <si>
    <t>Disability Category (IDEA),Educational Environment (IDEA) SA,English Learner Status (Both),Sex (Membership)</t>
  </si>
  <si>
    <t>Age (School Age),Educational Environment (IDEA) SA</t>
  </si>
  <si>
    <t>Basis of Exit,Age (Exiting),Disability Category (IDEA) Exiting</t>
  </si>
  <si>
    <t>Basis of Exit,Racial Ethnic</t>
  </si>
  <si>
    <t>Basis of Exit,Sex (Membership)</t>
  </si>
  <si>
    <t>Basis of Exit,English Learner Status (Both)</t>
  </si>
  <si>
    <t>Age/Grade (w/o 13 and BT2),Priority for Services (Only)</t>
  </si>
  <si>
    <t>Age/Grade (w/o 13 and BT2),Continuation (Only)</t>
  </si>
  <si>
    <t>English Learner Accountability,Disability Status (Only)</t>
  </si>
  <si>
    <t>Diploma/Credential,Sex (Membership),Racial Ethnic</t>
  </si>
  <si>
    <t>Diploma/Credential,Sex (Membership),Disability Status (IDEA)</t>
  </si>
  <si>
    <t>Diploma/Credential,Sex (Membership),English Learner Status (Only)</t>
  </si>
  <si>
    <t>Diploma/Credential,Economically Disadvantaged Status</t>
  </si>
  <si>
    <t>Diploma/Credential,Migratory Status</t>
  </si>
  <si>
    <t>Diploma/Credential,Homeless Enrolled Status</t>
  </si>
  <si>
    <t>Diploma/Credential (Expanded),Sex (Membership)</t>
  </si>
  <si>
    <t>Diploma/Credential (Expanded),Racial Ethnic</t>
  </si>
  <si>
    <t>Diploma/Credential (Expanded),Disability Status (IDEA or ADA)</t>
  </si>
  <si>
    <t>Diploma/Credential (Expanded),Economically Disadvantaged Status</t>
  </si>
  <si>
    <t>Diploma/Credential (Expanded),Migratory Status</t>
  </si>
  <si>
    <t>Diploma/Credential (Expanded),Single Parents Status</t>
  </si>
  <si>
    <t>Diploma/Credential (Expanded),Displaced Homemaker</t>
  </si>
  <si>
    <t>Diploma/Credential (Expanded),LEP Status (Perkins)</t>
  </si>
  <si>
    <t>Diploma/Credential (Expanded),Non-Traditional Enrollees</t>
  </si>
  <si>
    <t>Grade Level (Dropout),Racial Ethnic,Sex (Membership)</t>
  </si>
  <si>
    <t>Grade Level (Dropout),Disability Status (IDEA)</t>
  </si>
  <si>
    <t>Grade Level (Dropout),English Learner Status (Only)</t>
  </si>
  <si>
    <t>Grade Level (Dropout),Economically Disadvantaged Status</t>
  </si>
  <si>
    <t>Grade Level (Dropout),Migratory Status</t>
  </si>
  <si>
    <t>Grade Level (Dropout),Homeless Enrolled Status</t>
  </si>
  <si>
    <t>Discipline Method (Suspension/Expulsion),Removal Length (Suspensions/Expulsions),Disability Category (IDEA)</t>
  </si>
  <si>
    <t>Discipline Method (Suspension/Expulsion),Removal Length (Suspensions/Expulsions),Racial Ethnic</t>
  </si>
  <si>
    <t>Discipline Method (Suspension/Expulsion),Removal Length (Suspensions/Expulsions),Sex (Membership)</t>
  </si>
  <si>
    <t>Discipline Method (Suspension/Expulsion),Removal Length (Suspensions/Expulsions),English Learner Status (Both)</t>
  </si>
  <si>
    <t>Discipline Method (Suspension/Expulsion),Removal Length (Suspensions/Expulsions)</t>
  </si>
  <si>
    <t>Interim Removal Reason (IDEA),Disability Category (IDEA)</t>
  </si>
  <si>
    <t>Interim Removal Reason (IDEA),Racial Ethnic</t>
  </si>
  <si>
    <t>Interim Removal Reason (IDEA),Sex (Membership)</t>
  </si>
  <si>
    <t>Interim Removal Reason (IDEA),English Learner Status (Both)</t>
  </si>
  <si>
    <t>DECIMAL</t>
  </si>
  <si>
    <t>Age Group,Qualification Status (Special Education Teacher)</t>
  </si>
  <si>
    <t>Interim Removal (IDEA),Disability Category (IDEA)</t>
  </si>
  <si>
    <t>Interim Removal (IDEA),Racial Ethnic</t>
  </si>
  <si>
    <t>Interim Removal (IDEA),Sex (Membership)</t>
  </si>
  <si>
    <t>Interim Removal (IDEA),English Learner Status (Both)</t>
  </si>
  <si>
    <t>DOLLAR</t>
  </si>
  <si>
    <t>Federal Program Code,Funding Allocation Type</t>
  </si>
  <si>
    <t>DATE</t>
  </si>
  <si>
    <t>Assessment Administered,Performance Level,Grade Level (Assessment),Major Racial and Ethnic Groups</t>
  </si>
  <si>
    <t>Assessment Administered,Performance Level,Grade Level (Assessment),Sex (Membership)</t>
  </si>
  <si>
    <t>Assessment Administered,Performance Level,Grade Level (Assessment),Disability Status (Only)</t>
  </si>
  <si>
    <t>Assessment Administered,Performance Level,Grade Level (Assessment),English Learner Status (Only)</t>
  </si>
  <si>
    <t>Assessment Administered,Performance Level,Grade Level (Assessment),Economically Disadvantaged Status</t>
  </si>
  <si>
    <t>Assessment Administered,Performance Level,Grade Level (Assessment),Migratory Status</t>
  </si>
  <si>
    <t>Assessment Administered,Performance Level,Grade Level (Assessment),Homeless Enrolled Status</t>
  </si>
  <si>
    <t>Assessment Administered,Performance Level,Grade Level (Assessment),Foster Care Status</t>
  </si>
  <si>
    <t>Assessment Administered,Performance Level,Grade Level (Assessment),Military Connected Student Status</t>
  </si>
  <si>
    <t>Assessment Administered,Performance Level,Grade Level (Assessment)</t>
  </si>
  <si>
    <t>Assessment Administered,Performance Level,Grade Level (Assessment),English Learner Status (RLA)</t>
  </si>
  <si>
    <t>Participation Status (MS),Grade Level (Assessment),Major Racial and Ethnic Groups</t>
  </si>
  <si>
    <t>Participation Status (MS),Grade Level (Assessment),Sex (Membership)</t>
  </si>
  <si>
    <t>Participation Status (MS),Grade Level (Assessment),Disability Status (Only)</t>
  </si>
  <si>
    <t>Participation Status (MS),Grade Level (Assessment),English Learner Status (Only)</t>
  </si>
  <si>
    <t>Participation Status (MS),Grade Level (Assessment),Economically Disadvantaged Status</t>
  </si>
  <si>
    <t>Participation Status (MS),Grade Level (Assessment),Migratory Status</t>
  </si>
  <si>
    <t>Participation Status (MS),Grade Level (Assessment),Homeless Enrolled Status</t>
  </si>
  <si>
    <t>Participation Status (MS),Grade Level (Assessment),Foster Care Status</t>
  </si>
  <si>
    <t>Participation Status (MS),Grade Level (Assessment),Military Connected Student Status</t>
  </si>
  <si>
    <t>Participation Status (MS),Grade Level (Assessment)</t>
  </si>
  <si>
    <t>Participation Status (RLA),Grade Level (Assessment),Major Racial and Ethnic Groups</t>
  </si>
  <si>
    <t>Participation Status (RLA),Grade Level (Assessment),Sex (Membership)</t>
  </si>
  <si>
    <t>Participation Status (RLA),Grade Level (Assessment),Disability Status (Only)</t>
  </si>
  <si>
    <t>Participation Status (RLA),Grade Level (Assessment),English Learner Status (Only)</t>
  </si>
  <si>
    <t>Participation Status (RLA),Grade Level (Assessment),Economically Disadvantaged Status</t>
  </si>
  <si>
    <t>Participation Status (RLA),Grade Level (Assessment),Migratory Status</t>
  </si>
  <si>
    <t>Participation Status (RLA),Grade Level (Assessment),Homeless Enrolled Status</t>
  </si>
  <si>
    <t>Participation Status (RLA),Grade Level (Assessment),Foster Care Status</t>
  </si>
  <si>
    <t>Participation Status (RLA),Grade Level (Assessment),Military Connected Student Status</t>
  </si>
  <si>
    <t>Participation Status (RLA),Grade Level (Assessment)</t>
  </si>
  <si>
    <t>Grade Level (Basic w/13),Weapon</t>
  </si>
  <si>
    <t>Removal Length (IDEA),Disability Category (IDEA)</t>
  </si>
  <si>
    <t>Removal Length (IDEA),Racial Ethnic</t>
  </si>
  <si>
    <t>Removal Length (IDEA),Sex (Membership)</t>
  </si>
  <si>
    <t>Removal Length (IDEA),English Learner Status (Both)</t>
  </si>
  <si>
    <t>Staff Category (Special Education Related Service),Certification Status</t>
  </si>
  <si>
    <t>Educational Environment (IDEA) EC,Disability Category (IDEA),Age (Early Childhood)</t>
  </si>
  <si>
    <t>Educational Environment (IDEA) EC,Disability Category (IDEA),Racial Ethnic</t>
  </si>
  <si>
    <t>Educational Environment (IDEA) EC,Sex (Membership)</t>
  </si>
  <si>
    <t>Educational Environment (IDEA) EC,English Learner Status (Both)</t>
  </si>
  <si>
    <t>N or D Program (Subpart 1),Academic Subject (Assessment - no science),Progress Level</t>
  </si>
  <si>
    <t>N or D Program (Subpart 2),Academic Subject (Assessment - no science),Progress Level</t>
  </si>
  <si>
    <t>Age/Grade (w/o 13),Racial Ethnic</t>
  </si>
  <si>
    <t>Age/Grade (w/o 13 and BT2),English Learner Status (Only)</t>
  </si>
  <si>
    <t>Age/Grade (w/o 13),Disability Status (Only)</t>
  </si>
  <si>
    <t>Age/Grade (w/o 13),Mobility Status (12 months)</t>
  </si>
  <si>
    <t>Age/Grade (w/o 13),Mobility Status (Regular School Year)</t>
  </si>
  <si>
    <t>Age/Grade (w/o 13),Referral Status</t>
  </si>
  <si>
    <t>Age Group,Qualification Status (Paraprofessionals)</t>
  </si>
  <si>
    <t>Grade Level (Basic w/13),Language Instruction Educational Program Type</t>
  </si>
  <si>
    <t>Homeless Unaccompanied Youth Status,Homeless Primary Nighttime Residence</t>
  </si>
  <si>
    <t>N or D Program (Subpart 1),Racial Ethnic</t>
  </si>
  <si>
    <t>N or D Program (Subpart 1),Sex (Membership)</t>
  </si>
  <si>
    <t>N or D Program (Subpart 1),Age (All)</t>
  </si>
  <si>
    <t>N or D Program (Subpart 1),Disability Status (Only)</t>
  </si>
  <si>
    <t>N or D Program (Subpart 1),English Learner Status (Only)</t>
  </si>
  <si>
    <t>N or D Program (Subpart 1),N or D Long Term Status</t>
  </si>
  <si>
    <t>N or D Program (Subpart 2),Racial Ethnic</t>
  </si>
  <si>
    <t>N or D Program (Subpart 2),Sex (Membership)</t>
  </si>
  <si>
    <t>N or D Program (Subpart 2),Age (All)</t>
  </si>
  <si>
    <t>N or D Program (Subpart 2),Disability Status (Only)</t>
  </si>
  <si>
    <t>N or D Program (Subpart 2),English Learner Status (Only)</t>
  </si>
  <si>
    <t>N or D Program (Subpart 2),N or D Long Term Status</t>
  </si>
  <si>
    <t>Academic Subject (Assessment),Proficiency Status,Former English Learner Year</t>
  </si>
  <si>
    <t>Academic Subject (Assessment),Proficiency Status,Disability Status (Only),Former English Learner Year</t>
  </si>
  <si>
    <t>Title I Program Type,Age/Grade (w/o Out of School)</t>
  </si>
  <si>
    <t>Participation Status,Disability Status (Only)</t>
  </si>
  <si>
    <t>Assessed First Time,Disability Status (Only)</t>
  </si>
  <si>
    <t>Academic Subject (Assessment - no science),Proficiency Status,Sex (Membership)</t>
  </si>
  <si>
    <t>Academic Subject (Assessment - no science),Proficiency Status,Racial Ethnic</t>
  </si>
  <si>
    <t>Academic Subject (Assessment - no science),Proficiency Status,Disability Status (IDEA or ADA)</t>
  </si>
  <si>
    <t>Academic Subject (Assessment - no science),Proficiency Status,Economically Disadvantaged Status</t>
  </si>
  <si>
    <t>Academic Subject (Assessment - no science),Proficiency Status,Migratory Status</t>
  </si>
  <si>
    <t>Academic Subject (Assessment - no science),Proficiency Status,Single Parents Status</t>
  </si>
  <si>
    <t>Academic Subject (Assessment - no science),Proficiency Status,Displaced Homemaker</t>
  </si>
  <si>
    <t>Academic Subject (Assessment - no science),Proficiency Status,LEP Status (Perkins)</t>
  </si>
  <si>
    <t>Academic Subject (Assessment - no science),Proficiency Status,Non-Traditional Enrollees</t>
  </si>
  <si>
    <t>Academic Subject (Assessment - no science),Proficiency Status</t>
  </si>
  <si>
    <t>Educational Services,Disability Status (IDEA)</t>
  </si>
  <si>
    <t>Age/Grade (w/o 13),MEP Services</t>
  </si>
  <si>
    <t>PERCENTAGE</t>
  </si>
  <si>
    <t>Cohort Status,Major Racial and Ethnic Groups</t>
  </si>
  <si>
    <t>Cohort Status,Disability Status (Only)</t>
  </si>
  <si>
    <t>Cohort Status,English Learner Status (Only)</t>
  </si>
  <si>
    <t>Cohort Status,Economically Disadvantaged Status</t>
  </si>
  <si>
    <t>Cohort Status,Homeless Enrolled Status</t>
  </si>
  <si>
    <t>Cohort Status,Foster Care Status</t>
  </si>
  <si>
    <t>Inclusion Type,Sex (Membership)</t>
  </si>
  <si>
    <t>Inclusion Type,Racial Ethnic</t>
  </si>
  <si>
    <t>Inclusion Type,Disability Status (IDEA or ADA)</t>
  </si>
  <si>
    <t>Inclusion Type,Economically Disadvantaged Status</t>
  </si>
  <si>
    <t>Inclusion Type,Migratory Status</t>
  </si>
  <si>
    <t>Inclusion Type,Single Parents Status</t>
  </si>
  <si>
    <t>Inclusion Type,Displaced Homemaker</t>
  </si>
  <si>
    <t>Inclusion Type,LEP Status (Perkins)</t>
  </si>
  <si>
    <t>Inclusion Type,Non-Traditional Enrollees</t>
  </si>
  <si>
    <t>Representation Status,Sex (Membership)</t>
  </si>
  <si>
    <t>Representation Status,Racial Ethnic</t>
  </si>
  <si>
    <t>Representation Status,Disability Status (IDEA or ADA)</t>
  </si>
  <si>
    <t>Representation Status,Economically Disadvantaged Status</t>
  </si>
  <si>
    <t>Representation Status,Migratory Status</t>
  </si>
  <si>
    <t>Representation Status,Single Parents Status</t>
  </si>
  <si>
    <t>Representation Status,Displaced Homemaker</t>
  </si>
  <si>
    <t>Representation Status,LEP Status (Perkins)</t>
  </si>
  <si>
    <t>Test Result,Sex (Membership)</t>
  </si>
  <si>
    <t>Test Result,Racial Ethnic</t>
  </si>
  <si>
    <t>Test Result,Disability Status (IDEA or ADA)</t>
  </si>
  <si>
    <t>Test Result,Economically Disadvantaged Status</t>
  </si>
  <si>
    <t>Test Result,Migratory Status</t>
  </si>
  <si>
    <t>Test Result,Single Parents Status</t>
  </si>
  <si>
    <t>Test Result,Displaced Homemaker</t>
  </si>
  <si>
    <t>Test Result,LEP Status (Perkins)</t>
  </si>
  <si>
    <t>Test Result,Non-Traditional Enrollees</t>
  </si>
  <si>
    <t>Placement Status,Sex (Membership)</t>
  </si>
  <si>
    <t>Placement Status,Racial Ethnic</t>
  </si>
  <si>
    <t>Placement Status,Disability Status (IDEA or ADA)</t>
  </si>
  <si>
    <t>Placement Status,Economically Disadvantaged Status</t>
  </si>
  <si>
    <t>Placement Status,Migratory Status</t>
  </si>
  <si>
    <t>Placement Status,Single Parents Status</t>
  </si>
  <si>
    <t>Placement Status,Displaced Homemaker</t>
  </si>
  <si>
    <t>Placement Status,LEP Status (Perkins)</t>
  </si>
  <si>
    <t>Placement Status,Non-Traditional Enrollees</t>
  </si>
  <si>
    <t>Postsecondary Enrollment Action,Major Racial and Ethnic Groups</t>
  </si>
  <si>
    <t>Postsecondary Enrollment Action,Sex (Membership)</t>
  </si>
  <si>
    <t>Postsecondary Enrollment Action,Disability Status (Only)</t>
  </si>
  <si>
    <t>Postsecondary Enrollment Action,English Learner Status (Only)</t>
  </si>
  <si>
    <t>Postsecondary Enrollment Action,Economically Disadvantaged Status</t>
  </si>
  <si>
    <t>N or D Program (Subpart 2),Academic / Career and Technical Outcomes</t>
  </si>
  <si>
    <t>N or D Program (Subpart 1),Academic / Career and Technical Outcomes</t>
  </si>
  <si>
    <t>N or D Program (Subpart 2),Academic / Career and Technical Outcomes (Exit)</t>
  </si>
  <si>
    <t>N or D Program (Subpart 1),Academic / Career and Technical Outcomes (Exit)</t>
  </si>
  <si>
    <t>MEP Session Type,Age/Grade (w/o 13 and BT2)</t>
  </si>
  <si>
    <t>Sex (Membership),Racial Ethnic</t>
  </si>
  <si>
    <t>Sex (Membership),Disability Status (Only)</t>
  </si>
  <si>
    <t>Sex (Membership),Disability Status (504)</t>
  </si>
  <si>
    <t>Sex (Membership),English Learner Status (Only)</t>
  </si>
  <si>
    <t>Sex (Membership),Homeless Enrolled Status</t>
  </si>
  <si>
    <t>Indicator Type,Major Racial and Ethnic Groups</t>
  </si>
  <si>
    <t>Indicator Type,Disability Status (Only)</t>
  </si>
  <si>
    <t>Indicator Type,English Learner Status (Only)</t>
  </si>
  <si>
    <t>Indicator Type,Economically Disadvantaged Status</t>
  </si>
  <si>
    <t>Regular secondary school diploma
Other state-recognized equivalent
Missing</t>
  </si>
  <si>
    <t>English learner
Missing</t>
  </si>
  <si>
    <t>Children with one or more disabilities (IDEA)
Missing</t>
  </si>
  <si>
    <t>Military Connected
Missing</t>
  </si>
  <si>
    <t>Displaced homemaker
Missing</t>
  </si>
  <si>
    <t>Female
Male
Missing</t>
  </si>
  <si>
    <t>Migratory students
Missing</t>
  </si>
  <si>
    <t>American Indian or Alaska Native
Asian
Black or African American
Hispanic/Latino
Native Hawaiian or Other Pacific Islander
Two or more races
White
Missing</t>
  </si>
  <si>
    <t>Academic / Career and Technical Outcomes (Exit)</t>
  </si>
  <si>
    <t>The types of academic or career and technical outcome attained</t>
  </si>
  <si>
    <t>Enrolled in local district school
Earned a GED
Obtained high school diploma
Earned high school course credits
Enrolled in a GED program
Were accepted and/or enrolled into post-secondary education
Enrolled in  job training courses/programs
Obtained employment
Missing</t>
  </si>
  <si>
    <t>Qualified
Not qualified
Missing</t>
  </si>
  <si>
    <t>QAD within a regular school year
Missing</t>
  </si>
  <si>
    <t>Continued
Missing</t>
  </si>
  <si>
    <t>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t>
  </si>
  <si>
    <t>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t>
  </si>
  <si>
    <t>Inside regular class 80% or more of the day
Inside regular class 40% through 79% of the day
Inside regular class less than 40% of the day
Separate school
Residential Facility
Homebound/Hospital
Correctional Facilities
Parentally placed in private schools
Missing</t>
  </si>
  <si>
    <t>Non-traditional Enrollee
Missing</t>
  </si>
  <si>
    <t>ADA status
Disability status (IDEA)
Missing</t>
  </si>
  <si>
    <t>Member of an underrepresented gender group
Not a member of an underrepresented gender group</t>
  </si>
  <si>
    <t>LEP Status (Perkins)
Missing</t>
  </si>
  <si>
    <t>Economically Disadvantaged (ED) Students
Missing</t>
  </si>
  <si>
    <t>Distributed to entities other than LEAs
Retained by SEA for program administration
etc.
Transferred to another state-level agency
Unallocated or returned funds
Missing</t>
  </si>
  <si>
    <t>Transitional Bilingual Education or Early-Exit Bilingual Education
Dual Language or Two-way Immersion
ESL or ELD
Content Classes with integrated ESL support
Newcomer programs
Other
Missing</t>
  </si>
  <si>
    <t>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t>
  </si>
  <si>
    <t>Foster Care
Missing</t>
  </si>
  <si>
    <t>Section 504 Status
Missing</t>
  </si>
  <si>
    <t>Received educational services
Did not receive educational services</t>
  </si>
  <si>
    <t>Grade 3
Grade 4
Grade 5
Grade 6
Grade 7
Grade 8
Grade 9
Grade 10
Grade 11
Grade 12
High School
Missing</t>
  </si>
  <si>
    <t xml:space="preserve">An indication that students are either single parents or pregnant teenagers
</t>
  </si>
  <si>
    <t>Single Parents Status
Missing</t>
  </si>
  <si>
    <t>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t>
  </si>
  <si>
    <t>3 through 5
6 through 21
Missing</t>
  </si>
  <si>
    <t>Attained proficiency
Not proficient</t>
  </si>
  <si>
    <t>Homeless enrolled
Missing</t>
  </si>
  <si>
    <t>Shelters and transitional housing
Shelters and transitional housing
Doubled-up
Unsheltered
Hotels/motels
Missing</t>
  </si>
  <si>
    <t>Public targeted assistance program
Public school-wide program
Private school students participating
Local neglected program
Missing</t>
  </si>
  <si>
    <t>Graduated with regular high school diploma
Graduated with an alternate diploma
Received a certificate
Reached maximum age
Moved
known to be continuing
Transferred to regular education
Dropped out
Died
Missing</t>
  </si>
  <si>
    <t>Attained proficiency
Making progress
Did not make progress
Missing</t>
  </si>
  <si>
    <t>Kindergarten
Grade 1
Grade 2
Grade 3
Grade 4
Grade 5
Grade 6
Grade 7
Grade 8
Grade 9
Grade 10
Grade 11
Grade 12
Grade 13
Ungraded
Missing</t>
  </si>
  <si>
    <t>Regular assessments based on grade-level achievement standards without accommodations.
Regular assessments based on grade-level achievement standards with accommodations.
Alternate assessments based on alternate achievement standards.
Missing</t>
  </si>
  <si>
    <t>Level 1 (lowest level)
Level 2
Level 3
Level 4
Level 5
Level 6
Missing</t>
  </si>
  <si>
    <t>Below Grade 7
Grade 7
Grade 8
Grade 9
Grade 10
Grade 11
Grade 12
Grade 13
Ungraded
Missing</t>
  </si>
  <si>
    <t>Experienced teacher
Inexperienced teacher
Missing</t>
  </si>
  <si>
    <t>Children without disabilities
Children with one or more disabilities (IDEA)
Missing</t>
  </si>
  <si>
    <t>Handguns
Rifles/shotguns
Multiple
Other</t>
  </si>
  <si>
    <t xml:space="preserve">	Up to one full grade
More than one full grade
Negative change
No Change
Missing</t>
  </si>
  <si>
    <t>Mathematics
Reading/Language Arts</t>
  </si>
  <si>
    <t>1 day or less
2 through 10 days
Greater than 10 days</t>
  </si>
  <si>
    <t>At-risk programs
Neglected programs
Juvenile detention
Juvenile correction
Other programs
Missing</t>
  </si>
  <si>
    <t>Age Birth through 2
Age 3 through 5 (not Kindergarten)
Kindergarten
Grade 1
Grade 2
Grade 3
Grade 4
Grade 5
Grade 6
Grade 7
Grade 8
Grade 9
Grade 10
Grade 11
Grade 12
Out of School
Ungraded
Missing</t>
  </si>
  <si>
    <t>Received service from referral
Missing</t>
  </si>
  <si>
    <t>English learner
Non-English learner
Missing</t>
  </si>
  <si>
    <t>Age 6
Age 7
Age 8
Age 9
Age 10
Age 11
Age 12
Age 13
Age 14
Age 15
Age 16
Age 17
Age 18
Age 19
Age 20
Age 21
Missing</t>
  </si>
  <si>
    <t>Fully certified
Not fully certified
Missing</t>
  </si>
  <si>
    <t>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t>
  </si>
  <si>
    <t>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t>
  </si>
  <si>
    <t>Pre-Kindergarten
Kindergarten
Grade 1
Grade 2
Grade 3
Grade 4
Grade 5
Grade 6
Grade 7
Grade 8
Grade 9
Grade 10
Grade 11
Grade 12
Grade 13
Ungraded
Adult Education
Missing</t>
  </si>
  <si>
    <t>Arabic
Chinese
Hindi
Japanese
Korean
Portuguese
Russian
Spanish; Castilian
Tagalog
Vietnamese
Missing</t>
  </si>
  <si>
    <t>Less than or equal to 10 days
Greater than 10 days
Missing</t>
  </si>
  <si>
    <t>Homeless
Missing</t>
  </si>
  <si>
    <t>Age Birth through 2
Age 3 through 5 (not Kindergarten)
Missing</t>
  </si>
  <si>
    <t>Long-Term N or D Students
Missing</t>
  </si>
  <si>
    <t>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t>
  </si>
  <si>
    <t>3 through 5
Age 6
Age 7
Age 8
Age 9
Age 10
Age 11
Age 12
Age 13
Age 14
Age 15
Age 16
Age 17
Age 18
Age 19
Age 20
Age 21
Missing</t>
  </si>
  <si>
    <t>QAD occurred within 12 months
Missing</t>
  </si>
  <si>
    <t>Age 3 through 5 (not Kindergarten)
Kindergarten
Grade 1
Grade 2
Grade 3
Grade 4
Grade 5
Grade 6
Grade 7
Grade 8
Grade 9
Grade 10
Grade 11
Grade 12
Grade 13
Ungraded
Missing</t>
  </si>
  <si>
    <t>Free lunch qualified
Reduced-price lunch qualified
Missing</t>
  </si>
  <si>
    <t>Students took assessment for the first time
Missing</t>
  </si>
  <si>
    <t>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t>
  </si>
  <si>
    <t>Advanced training
Employment
Military service
Were accepted and/or enrolled into post-secondary education</t>
  </si>
  <si>
    <t>Academic / Career and Technical Outcomes</t>
  </si>
  <si>
    <t>The types of academic or career and technical outcome attained.</t>
  </si>
  <si>
    <t>Earned a GED
Obtained high school diploma
Earned high school course credits
Enrolled in a GED program
Were accepted and/or enrolled into post-secondary education
Enrolled in  job training courses/programs
Obtained employment
Missing</t>
  </si>
  <si>
    <t>Included in computation as graduated
Included in computation as not graduated</t>
  </si>
  <si>
    <t>Passed
Did not pass</t>
  </si>
  <si>
    <t>Pre-Kindergarten Teachers
Kindergarten Teachers
Elementary Teachers
Secondary Teachers
Ungraded Teachers
Paraprofessionals/Instructional Aides
Elementary School Counselors
Secondary School Counselors
Librarians/Media Specialists
Library/Media Support Staff
LEA Administrators
LEA Administrative Support Staff
School Administrators
School Administrative Support Staff
Student Support Services Staff
All Other Support Staff
Instructional Coordinators and Supervisors to the Staff
School Counselors
Missing</t>
  </si>
  <si>
    <t>First year
Second year
Third year
Fourth year
Missing</t>
  </si>
  <si>
    <t>Placed
Not Placed
Missing</t>
  </si>
  <si>
    <t>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t>
  </si>
  <si>
    <t>Autism
Deaf-blindness
Emotional disturbance
Hearing impairment
Intellectual disability
Multiple disabilities
Orthopedic impairment
Specific learning disability
Speech or language impairment
Traumatic brain injury
Visual impairment
Other health impairment
Missing</t>
  </si>
  <si>
    <t>Enrolled in an IHE
Did not enroll in an IHE
No information on postsecondary actions
Missing</t>
  </si>
  <si>
    <t>In School Suspensions
Out-of-School Suspensions/Expulsions
Missing</t>
  </si>
  <si>
    <t>Regular secondary school diploma
Proficiency credential
certificate
or degree
in conjunction with a secondary school diploma
Other state-recognized equivalent
General Education Development (GED) credential</t>
  </si>
  <si>
    <t>One year expulsion with educational services under IDEA
Expulsion modified to less than one year with educational services under IDEA
Another type of disciplinary action
Other reasons such as death
withdrawal
or incarceration
No disciplinary action</t>
  </si>
  <si>
    <t>Neglected programs
Juvenile detention
Juvenile correction
Adult correction
Other programs
Missing</t>
  </si>
  <si>
    <t>Fully certified or licensed
Not fully certified or licensed
Missing</t>
  </si>
  <si>
    <t>Age 3 through 5 (not Kindergarten)
Kindergarten
Grade 1
Grade 2
Grade 3
Grade 4
Grade 5
Grade 6
Grade 7
Grade 8
Grade 9
Grade 10
Grade 11
Grade 12
Out of School
Ungraded
Missing</t>
  </si>
  <si>
    <t>Mathematics
Reading/Language Arts
Science
Missing</t>
  </si>
  <si>
    <t>Unaccompanied youth
Missing</t>
  </si>
  <si>
    <t>Age Birth through 2
Age 3 through 5 (not Kindergarten)
Kindergarten
Grade 1
Grade 2
Grade 3
Grade 4
Grade 5
Grade 6
Grade 7
Grade 8
Grade 9
Grade 10
Grade 11
Grade 12
Ungraded
Missing</t>
  </si>
  <si>
    <t>Regular school year
Summer/intersession</t>
  </si>
  <si>
    <t>Indicator 1
Indicator 2
Indicator 3
Indicator 4
Indicator 5
Indicator 6
Indicator 7
Indicator 8
Indicator 9
Indicator 10</t>
  </si>
  <si>
    <t>No Emergency or Provisional
Emergency or Provisional
Missing</t>
  </si>
  <si>
    <t>Instructional services
Reading instruction
Mathematics instruction
High school accrual
Support services
Counseling services
Missing</t>
  </si>
  <si>
    <t>Participated
Did not participate
Medical Exemption
Missing</t>
  </si>
  <si>
    <t>Age 14
Age 15
Age 16
Age 17
Age 18
Age 19
Age 20
Age 21
Missing</t>
  </si>
  <si>
    <t>Participated in programs
Missing</t>
  </si>
  <si>
    <t>Students classified as having “Priority for Services”
Missing</t>
  </si>
  <si>
    <t>Age 3
Age 4
Age 5
Missing</t>
  </si>
  <si>
    <t>Drugs
Weapons
Serious bodily injury
Missing</t>
  </si>
  <si>
    <t>Teaching in field
Not teaching in field
Missing</t>
  </si>
  <si>
    <t>Delivery Number</t>
  </si>
  <si>
    <t>Classification</t>
  </si>
  <si>
    <t>File Specifications</t>
  </si>
  <si>
    <t>ED Review Start Date 0</t>
  </si>
  <si>
    <t>ED Review End Date 0</t>
  </si>
  <si>
    <t>ED Review Start Date</t>
  </si>
  <si>
    <t>ED Review End Date</t>
  </si>
  <si>
    <t>•Delivery 1 (new) (Barbara): 206</t>
  </si>
  <si>
    <t>Barb</t>
  </si>
  <si>
    <t>New</t>
  </si>
  <si>
    <t>SEA review required</t>
  </si>
  <si>
    <t>•Delivery 2 (Early1): (Mark G/Barbara) 029, 039 (Liz) 130</t>
  </si>
  <si>
    <t>Mark Glander, Barbara Timm</t>
  </si>
  <si>
    <t>Early1</t>
  </si>
  <si>
    <t>029, 039,130</t>
  </si>
  <si>
    <t>•Delivery 3 (Charter/Early 2) (Barbara/Liz): 190, 196, 197, 198</t>
  </si>
  <si>
    <t>Barbara Timm, Liz Fening</t>
  </si>
  <si>
    <t>Charter / Early 2</t>
  </si>
  <si>
    <t>190, 196, 197, 198</t>
  </si>
  <si>
    <t>•Delivery 4 (NCES/Early3) (Mark G): 032, 033, 040, 052, 059,129</t>
  </si>
  <si>
    <t>NCES / Early3</t>
  </si>
  <si>
    <t>032, 033, 040, 052, 059,129</t>
  </si>
  <si>
    <t>•Delivery 5 (IDEA) (Liz): 002, 005, 006, 007, 009, 070, 088, 089, 099, 112, 143, 144</t>
  </si>
  <si>
    <t>IDEA</t>
  </si>
  <si>
    <t>002, 005, 006, 007, 009, 070, 088, 089, 099, 112, 143, 144</t>
  </si>
  <si>
    <t>•Delivery 6 (CTE) (Joe): 035, 082, 083, 142, 154, 155, 156, 157, 158, 169</t>
  </si>
  <si>
    <t xml:space="preserve">CTE </t>
  </si>
  <si>
    <t>035, 082, 083, 142, 154, 155, 156, 157, 158, 169</t>
  </si>
  <si>
    <t>•Delivery 7 (OESE1) (Liz): 103, 118, 132, 170, 194, 195</t>
  </si>
  <si>
    <t xml:space="preserve">OESE1 </t>
  </si>
  <si>
    <t>103, 118, 132, 170, 194, 195</t>
  </si>
  <si>
    <t>•Delivery 8 (EL) (Joe): 045, 050, 067, 116, 126, 137, 138, 139, 141</t>
  </si>
  <si>
    <t>045, 050, 067, 116, 126, 137, 138, 139, 141</t>
  </si>
  <si>
    <t>•Delivery 9 (Assessment) (Liz): 175, 178, 179, 185, 188, 189</t>
  </si>
  <si>
    <t>Assessment</t>
  </si>
  <si>
    <t>175, 178, 179, 185, 188, 189</t>
  </si>
  <si>
    <t>•Delivery 10 (OESE2) (Liz): 086, 131, 150, 151, 160, 163</t>
  </si>
  <si>
    <t>OESE2</t>
  </si>
  <si>
    <t>086, 131, 150, 151, 160, 163</t>
  </si>
  <si>
    <t>•Delivery 11 (N or D) (Liz): 113, 119, 125, 127, 180, 181</t>
  </si>
  <si>
    <t xml:space="preserve">N or D </t>
  </si>
  <si>
    <t>113, 119, 125, 127, 180, 181</t>
  </si>
  <si>
    <t>•Delivery 12 (MEP) (Joe): 054, 121, 122, 145, 165, 192</t>
  </si>
  <si>
    <t>MEP</t>
  </si>
  <si>
    <t>054, 121, 122, 145, 165, 192</t>
  </si>
  <si>
    <t>•Delivery 13 (Title I) (Liz/Joe): 037, 134, 193</t>
  </si>
  <si>
    <t>Liz Fening, Joe Murphy</t>
  </si>
  <si>
    <t xml:space="preserve">Title I </t>
  </si>
  <si>
    <t>037, 134, 193</t>
  </si>
  <si>
    <t>•Delivery 14 (Status) (Joe): 199, 200, 201, 202, 203, 204, 205</t>
  </si>
  <si>
    <t xml:space="preserve">Status </t>
  </si>
  <si>
    <t>199, 200, 201, 202, 203, 204, 205</t>
  </si>
  <si>
    <t>DG Scope Comment</t>
  </si>
  <si>
    <t>DG Duplication Comment</t>
  </si>
  <si>
    <t>School Support and Improvement</t>
  </si>
  <si>
    <t>File Spec Name</t>
  </si>
  <si>
    <t>Category Set A</t>
  </si>
  <si>
    <t>Category Set B</t>
  </si>
  <si>
    <t>Category Set C</t>
  </si>
  <si>
    <t>Category Set D</t>
  </si>
  <si>
    <t>Subtotal 1</t>
  </si>
  <si>
    <t>Subtotal 2</t>
  </si>
  <si>
    <t>Subtotal 3</t>
  </si>
  <si>
    <t>Subtotal 4</t>
  </si>
  <si>
    <t>Subtotal 5</t>
  </si>
  <si>
    <t>Subtotal 6</t>
  </si>
  <si>
    <t>Subtotal 7</t>
  </si>
  <si>
    <t>HAS_CategorySet</t>
  </si>
  <si>
    <t>HAS_Subtotal</t>
  </si>
  <si>
    <t>Category Set E</t>
  </si>
  <si>
    <t>Category Set F</t>
  </si>
  <si>
    <t>Category Set G</t>
  </si>
  <si>
    <t>Category Set H</t>
  </si>
  <si>
    <t>Category Set I</t>
  </si>
  <si>
    <t>Category Set J</t>
  </si>
  <si>
    <t>DG Comment</t>
  </si>
  <si>
    <t>SY 2018-19 Data Group Definition</t>
  </si>
  <si>
    <t>SY 2018-19 Data Group Name</t>
  </si>
  <si>
    <t xml:space="preserve">Representation Status,Sex (Membership)
Representation Status,Racial Ethnic
Representation Status,Disability Status (IDEA or ADA)
Representation Status,Economically Disadvantaged Status
Representation Status,Migratory Status
Representation Status,Single Parents Status
Representation Status,Displaced Homemaker
Representation Status,LEP Status (Perkins)
</t>
  </si>
  <si>
    <t>Diploma/Credential (Expanded),Sex (Membership)
Diploma/Credential (Expanded),Racial Ethnic
Diploma/Credential (Expanded),Disability Status (IDEA or ADA)
Diploma/Credential (Expanded),Economically Disadvantaged Status
Diploma/Credential (Expanded),Migratory Status
Diploma/Credential (Expanded),Single Parents Status
Diploma/Credential (Expanded),Displaced Homemaker
Diploma/Credential (Expanded),LEP Status (Perkins)
Diploma/Credential (Expanded),Non-Traditional Enrollees</t>
  </si>
  <si>
    <t>Sex (Membership)
Racial Ethnic
Disability Status (IDEA or ADA)
Economically Disadvantaged Status
Migratory Status
Single Parents Status
Displaced Homemaker
LEP Status (Perkins)
Non-Traditional Enrollees</t>
  </si>
  <si>
    <t>Academic Subject (Assessment - no science),Proficiency Status,Sex (Membership)
Academic Subject (Assessment - no science),Proficiency Status,Racial Ethnic
Academic Subject (Assessment - no science),Proficiency Status,Disability Status (IDEA or ADA)
Academic Subject (Assessment - no science),Proficiency Status,Economically Disadvantaged Status
Academic Subject (Assessment - no science),Proficiency Status,Migratory Status
Academic Subject (Assessment - no science),Proficiency Status,Single Parents Status
Academic Subject (Assessment - no science),Proficiency Status,Displaced Homemaker
Academic Subject (Assessment - no science),Proficiency Status,LEP Status (Perkins)
Academic Subject (Assessment - no science),Proficiency Status,Non-Traditional Enrollees</t>
  </si>
  <si>
    <t>Inclusion Type,Sex (Membership)
Inclusion Type,Racial Ethnic
Inclusion Type,Disability Status (IDEA or ADA)
Inclusion Type,Economically Disadvantaged Status
Inclusion Type,Migratory Status
Inclusion Type,Single Parents Status
Inclusion Type,Displaced Homemaker
Inclusion Type,LEP Status (Perkins)
Inclusion Type,Non-Traditional Enrollees</t>
  </si>
  <si>
    <t>Placement Status,Sex (Membership)
Placement Status,Racial Ethnic
Placement Status,Disability Status (IDEA or ADA)
Placement Status,Economically Disadvantaged Status
Placement Status,Migratory Status
Placement Status,Single Parents Status
Placement Status,Displaced Homemaker
Placement Status,LEP Status (Perkins)
Placement Status,Non-Traditional Enrollees</t>
  </si>
  <si>
    <t>Test Result,Sex (Membership)
Test Result,Racial Ethnic
Test Result,Disability Status (IDEA or ADA)
Test Result,Economically Disadvantaged Status
Test Result,Migratory Status
Test Result,Single Parents Status
Test Result,Displaced Homemaker
Test Result,LEP Status (Perkins)
Test Result,Non-Traditional Enrollees</t>
  </si>
  <si>
    <t>Diploma/Credential,Sex (Membership),Racial Ethnic
Diploma/Credential,Sex (Membership),Disability Status (IDEA)
Diploma/Credential,Sex (Membership),English Learner Status (Only)
Diploma/Credential,Economically Disadvantaged Status
Diploma/Credential,Migratory Status
Diploma/Credential,Homeless Enrolled Status</t>
  </si>
  <si>
    <t>Grade Level (Dropout),Racial Ethnic,Sex (Membership)
Grade Level (Dropout),Disability Status (IDEA)
Grade Level (Dropout),English Learner Status (Only)
Grade Level (Dropout),Economically Disadvantaged Status
Grade Level (Dropout),Migratory Status
Grade Level (Dropout),Homeless Enrolled Status</t>
  </si>
  <si>
    <t>Federal Program Code,Funding Allocation Type
Federal Program Code</t>
  </si>
  <si>
    <t>Postsecondary Enrollment Action,Major Racial and Ethnic Groups
Postsecondary Enrollment Action,Sex (Membership)
Postsecondary Enrollment Action,Disability Status (Only)
Postsecondary Enrollment Action,English Learner Status (Only)
Postsecondary Enrollment Action,Economically Disadvantaged Status</t>
  </si>
  <si>
    <t>Sex (Membership),Racial Ethnic
Sex (Membership),Disability Status (Only)
Sex (Membership),Disability Status (504)
Sex (Membership),English Learner Status (Only)
Sex (Membership),Homeless Enrolled Status</t>
  </si>
  <si>
    <t>Age/Grade (w/o 13)
Age/Grade (w/o 13 and BT2),Priority for Services (Only)
Age/Grade (w/o 13 and BT2),Continuation (Only)</t>
  </si>
  <si>
    <t>Age/Grade (w/o 13),Racial Ethnic
Age/Grade (w/o 13 and BT2),Priority for Services (Only)
Age/Grade (w/o 13 and BT2),English Learner Status (Only)
Age/Grade (w/o 13),Disability Status (Only)
Age/Grade (w/o 13),Mobility Status (12 months)
Age/Grade (w/o 13),Mobility Status (Regular School Year)
Age/Grade (w/o 13),Referral Status</t>
  </si>
  <si>
    <t>Grade Level (Basic w/13),Weapon
Discipline Method (Firearms-not IDEA)
Discipline Method (Firearms-IDEA)</t>
  </si>
  <si>
    <t>Age/Grade (Basic)
Homeless Primary Nighttime Residence
Disability Status (Only)
English Learner Status (Only)
Migratory Status
Homeless Unaccompanied Youth Status
Homeless Unaccompanied Youth Status,Homeless Primary Nighttime Residence</t>
  </si>
  <si>
    <t>N or D Program (Subpart 1),Racial Ethnic
N or D Program (Subpart 1),Sex (Membership)
N or D Program (Subpart 1),Age (All)
N or D Program (Subpart 1),Disability Status (Only)
N or D Program (Subpart 1),English Learner Status (Only)
N or D Program (Subpart 1),N or D Long Term Status</t>
  </si>
  <si>
    <t>N or D Program (Subpart 2),Racial Ethnic
N or D Program (Subpart 2),Sex (Membership)
N or D Program (Subpart 2),Age (All)
N or D Program (Subpart 2),Disability Status (Only)
N or D Program (Subpart 2),English Learner Status (Only)
N or D Program (Subpart 2),N or D Long Term Status</t>
  </si>
  <si>
    <t>Assessment Administered,Performance Level,Grade Level (Assessment),Major Racial and Ethnic Groups
Assessment Administered,Performance Level,Grade Level (Assessment),Sex (Membership)
Assessment Administered,Performance Level,Grade Level (Assessment),Disability Status (Only)
Assessment Administered,Performance Level,Grade Level (Assessment),English Learner Status (Only)
Assessment Administered,Performance Level,Grade Level (Assessment),Economically Disadvantaged Status
Assessment Administered,Performance Level,Grade Level (Assessment),Migratory Status
Assessment Administered,Performance Level,Grade Level (Assessment),Homeless Enrolled Status
Assessment Administered,Performance Level,Grade Level (Assessment),Foster Care Status
Assessment Administered,Performance Level,Grade Level (Assessment),Military Connected Student Status</t>
  </si>
  <si>
    <t>Participation Status (MS),Grade Level (Assessment),Major Racial and Ethnic Groups
Participation Status (MS),Grade Level (Assessment),Sex (Membership)
Participation Status (MS),Grade Level (Assessment),Disability Status (Only)
Participation Status (MS),Grade Level (Assessment),English Learner Status (Only)
Participation Status (MS),Grade Level (Assessment),Economically Disadvantaged Status
Participation Status (MS),Grade Level (Assessment),Migratory Status
Participation Status (MS),Grade Level (Assessment),Homeless Enrolled Status
Participation Status (MS),Grade Level (Assessment),Foster Care Status
Participation Status (MS),Grade Level (Assessment),Military Connected Student Status</t>
  </si>
  <si>
    <t>Major Racial and Ethnic Groups
Disability Status (Only)
English Learner Status (Only)
Economically Disadvantaged Status
Homeless Enrolled Status
Foster Care Status</t>
  </si>
  <si>
    <t>Cohort Status,Major Racial and Ethnic Groups
Cohort Status,Disability Status (Only)
Cohort Status,English Learner Status (Only)
Cohort Status,Economically Disadvantaged Status
Cohort Status,Homeless Enrolled Status
Cohort Status,Foster Care Status</t>
  </si>
  <si>
    <t>Major Racial and Ethnic Groups
Disability Status (Only)
English Learner Status (Only)
Economically Disadvantaged Status</t>
  </si>
  <si>
    <t>Indicator Type,Major Racial and Ethnic Groups
Indicator Type,Disability Status (Only)
Indicator Type,English Learner Status (Only)
Indicator Type,Economically Disadvantaged Status</t>
  </si>
  <si>
    <t>Inexperienced Status
Emergency or Provisional Credential Status
Out of Field Status</t>
  </si>
  <si>
    <t>Assessment Administered,Performance Level,Grade Level (Assessment),Major Racial and Ethnic Groups
Assessment Administered,Performance Level,Grade Level (Assessment),Sex (Membership)
Assessment Administered,Performance Level,Grade Level (Assessment),Disability Status (Only)
Assessment Administered,Performance Level,Grade Level (Assessment),English Learner Status (RLA)
Assessment Administered,Performance Level,Grade Level (Assessment),Economically Disadvantaged Status
Assessment Administered,Performance Level,Grade Level (Assessment),Migratory Status
Assessment Administered,Performance Level,Grade Level (Assessment),Homeless Enrolled Status
Assessment Administered,Performance Level,Grade Level (Assessment),Foster Care Status
Assessment Administered,Performance Level,Grade Level (Assessment),Military Connected Student Status</t>
  </si>
  <si>
    <t>Participation Status (RLA),Grade Level (Assessment),Major Racial and Ethnic Groups
Participation Status (RLA),Grade Level (Assessment),Sex (Membership)
Participation Status (RLA),Grade Level (Assessment),Disability Status (Only)
Participation Status (RLA),Grade Level (Assessment),English Learner Status (Only)
Participation Status (RLA),Grade Level (Assessment),Economically Disadvantaged Status
Participation Status (RLA),Grade Level (Assessment),Migratory Status
Participation Status (RLA),Grade Level (Assessment),Homeless Enrolled Status
Participation Status (RLA),Grade Level (Assessment),Foster Care Status
Participation Status (RLA),Grade Level (Assessment),Military Connected Student Status</t>
  </si>
  <si>
    <t>Racial Ethnic
Disability Status (Only)
English Learner Status (Only)
Migratory Status
Homeless Status (Only)</t>
  </si>
  <si>
    <t>English Learner Accountability
English Learner Accountability,Disability Status (Only)</t>
  </si>
  <si>
    <t>English Learner Status (Both)
Language (Native)
Program Participation (Immigrant)</t>
  </si>
  <si>
    <t>Grade Level (Basic w/13)
Grade Level (Basic w/13),Language Instruction Educational Program Type</t>
  </si>
  <si>
    <t>Former English Learner Year
Academic Subject (Assessment),Proficiency Status,Former English Learner Year
Academic Subject (Assessment),Proficiency Status,Disability Status (Only),Former English Learner Year</t>
  </si>
  <si>
    <t>Participation Status
Assessed First Time</t>
  </si>
  <si>
    <t>Participation Status
Assessed First Time
Participation Status,Disability Status (Only)
Assessed First Time,Disability Status (Only)</t>
  </si>
  <si>
    <t>Grade Level (Basic w/13)
Language (Native)
Racial Ethnic
Disability Status (Only)</t>
  </si>
  <si>
    <t>Basis of Exit,Age (Exiting),Disability Category (IDEA) Exiting
Basis of Exit,Racial Ethnic
Basis of Exit,Sex (Membership)
Basis of Exit,English Learner Status (Both)</t>
  </si>
  <si>
    <t>Discipline Method (Suspension/Expulsion),Removal Length (Suspensions/Expulsions),Disability Category (IDEA)
Discipline Method (Suspension/Expulsion),Removal Length (Suspensions/Expulsions),Racial Ethnic
Discipline Method (Suspension/Expulsion),Removal Length (Suspensions/Expulsions),Sex (Membership)
Discipline Method (Suspension/Expulsion),Removal Length (Suspensions/Expulsions),English Learner Status (Both)</t>
  </si>
  <si>
    <t>Interim Removal Reason (IDEA),Disability Category (IDEA)
Interim Removal Reason (IDEA),Racial Ethnic
Interim Removal Reason (IDEA),Sex (Membership)
Interim Removal Reason (IDEA),English Learner Status (Both)</t>
  </si>
  <si>
    <t>Interim Removal (IDEA),Disability Category (IDEA)
Interim Removal (IDEA),Racial Ethnic
Interim Removal (IDEA),Sex (Membership)
Interim Removal (IDEA),English Learner Status (Both)</t>
  </si>
  <si>
    <t>Removal Length (IDEA),Disability Category (IDEA)
Removal Length (IDEA),Racial Ethnic
Removal Length (IDEA),Sex (Membership)
Removal Length (IDEA),English Learner Status (Both)</t>
  </si>
  <si>
    <t>Educational Environment (IDEA) EC,Disability Category (IDEA),Age (Early Childhood)
Educational Environment (IDEA) EC,Disability Category (IDEA),Racial Ethnic
Educational Environment (IDEA) EC,Sex (Membership)
Educational Environment (IDEA) EC,English Learner Status (Both)</t>
  </si>
  <si>
    <t>Disability Category (IDEA)
Racial Ethnic
Sex (Membership)
English Learner Status (Both)</t>
  </si>
  <si>
    <t>Disability Category (IDEA),Racial Ethnic,Sex (Membership)
Disability Category (IDEA),Educational Environment (IDEA) SA,Age (School Age)
Educational Environment (IDEA) SA,Racial Ethnic
Disability Category (IDEA),Educational Environment (IDEA) SA,Sex (Membership)
Disability Category (IDEA),Educational Environment (IDEA) SA,English Learner Status (Both),Sex (Membership)</t>
  </si>
  <si>
    <t>OCR</t>
  </si>
  <si>
    <t>OSEP</t>
  </si>
  <si>
    <t>SY 2018-19 Permitted Value Description List</t>
  </si>
  <si>
    <t>SY 2018-19 Category Sets</t>
  </si>
  <si>
    <t>Data Categories</t>
  </si>
  <si>
    <t>Instructions</t>
  </si>
  <si>
    <t>Contains the lists of permitted values for each category</t>
  </si>
  <si>
    <t>Contains the data groups and data group descriptions</t>
  </si>
  <si>
    <t>Data Groups</t>
  </si>
  <si>
    <t>SY 2019-20 Data Group Name (Changes only)</t>
  </si>
  <si>
    <t>SY 2019-20 Data Group Definition (Changes only)</t>
  </si>
  <si>
    <t>SY 2019-20 Categories (Changes only)</t>
  </si>
  <si>
    <t>Other Changes</t>
  </si>
  <si>
    <t>SY 2019-20 Permitted Value Description List (Changes only)</t>
  </si>
  <si>
    <t>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t>
  </si>
  <si>
    <t>Data Steward Grouping</t>
  </si>
  <si>
    <t>Statutory and/or regulatory reference numbers</t>
  </si>
  <si>
    <t>No Change</t>
  </si>
  <si>
    <t>Revised</t>
  </si>
  <si>
    <t>PL-109-270 109th Congress, Aug 12, 2006</t>
  </si>
  <si>
    <t>PL 107-279, Title I, Part C Sec. 153</t>
  </si>
  <si>
    <t>PL 107-279, Title I, Part C Sec. 153 (a)(1)(D)</t>
  </si>
  <si>
    <t>Section 721; Section 722; Section 724 (d) and (f)</t>
  </si>
  <si>
    <t>Section 1304; Section 1308€; Section 8303</t>
  </si>
  <si>
    <t>Retire</t>
  </si>
  <si>
    <t xml:space="preserve">Section 8532(a); Section 8532(b); Section 8303 </t>
  </si>
  <si>
    <t>Section 8561(d); Section 8561€</t>
  </si>
  <si>
    <t>Section 1431(a); Section 1431(d); Section 8303</t>
  </si>
  <si>
    <t xml:space="preserve">Section 1111(h); Section 8101(23); Section 8303 </t>
  </si>
  <si>
    <t>Section 1003(i); Section 8303</t>
  </si>
  <si>
    <t>Section 1111(c); Section 8303</t>
  </si>
  <si>
    <t>Section 1111(c),1111(h); Section 8303</t>
  </si>
  <si>
    <t>Section 1111(h); Section 8303</t>
  </si>
  <si>
    <t>Section 1111 (c); Section 1111(h); Section 8303</t>
  </si>
  <si>
    <t>Section 1111 (c); Section 8303</t>
  </si>
  <si>
    <t>Section 1111(b); Section 1111(h); Section 8303</t>
  </si>
  <si>
    <t>Section 1114; Section 1115; Section 8303</t>
  </si>
  <si>
    <t>Section 1116; Section 8303</t>
  </si>
  <si>
    <t>Section 8303</t>
  </si>
  <si>
    <t>Section 3121; Section 3122; Section 8303</t>
  </si>
  <si>
    <t>Section 1111(h), Section 8303</t>
  </si>
  <si>
    <t xml:space="preserve">Section 1111(h); Section 8101(25); Section 8303 </t>
  </si>
  <si>
    <t>Section 5211</t>
  </si>
  <si>
    <t>Category Revision</t>
  </si>
  <si>
    <t>Category definition change: "An indication that migratory children who have made a qualifying move within the previous 1-year period and who - (1) are failing, or most at risk of failing, to meet the challenging State academic standards; or (2) have dropped out of school."</t>
  </si>
  <si>
    <t>Deleted Category Set(s)</t>
  </si>
  <si>
    <t>Section 1111(h) Section 8303</t>
  </si>
  <si>
    <t>Age/Grade (Basic)
Homeless Primary Nighttime Residence
Disability Status (Only)
English Learner Status (Only)
Migratory Status
Homeless Unaccompanied Youth Status
Homeless Unaccompanied Youth Status,Homeless Primary Nighttime Residence
Racial ethnic</t>
  </si>
  <si>
    <t>An indication that the local educational agency (LEA) notified the state of the LEA's intention to exercise the alternative uses of funds authority during the school year as specified in the Title V, Section 5211 of ESEA, as amended.</t>
  </si>
  <si>
    <t>OESE/OSHS and OCR</t>
  </si>
  <si>
    <t>OESE/SSRP</t>
  </si>
  <si>
    <t>SY 2019-20 Status</t>
  </si>
  <si>
    <t>Category Set A = SEAs
Catetory Set B = LEAs</t>
  </si>
  <si>
    <t>McKinney-Vento Homeless Assistance Act, Title VII, Subtitle B, Section 724(d) &amp; (f); Section 8303 of the ESEA</t>
  </si>
  <si>
    <t>Data Groups Tab</t>
  </si>
  <si>
    <t>Added</t>
  </si>
  <si>
    <t>Column Number</t>
  </si>
  <si>
    <t>Column Name</t>
  </si>
  <si>
    <t>Sample data</t>
  </si>
  <si>
    <t>EDFacts Submission System</t>
  </si>
  <si>
    <t>SY 2018-19</t>
  </si>
  <si>
    <t>2</t>
  </si>
  <si>
    <t>No mapping</t>
  </si>
  <si>
    <t>NA</t>
  </si>
  <si>
    <t>Date run:</t>
  </si>
  <si>
    <r>
      <rPr>
        <b/>
        <sz val="11"/>
        <color theme="1"/>
        <rFont val="Calibri"/>
        <family val="2"/>
        <scheme val="minor"/>
      </rPr>
      <t xml:space="preserve">Save location: </t>
    </r>
    <r>
      <rPr>
        <sz val="11"/>
        <color theme="1"/>
        <rFont val="Calibri"/>
        <family val="2"/>
        <scheme val="minor"/>
      </rPr>
      <t>06 - Data Sets/SY 2019-20 - 3 year clearance/00 Planning/Working/Updated EMDR reports 9.2018</t>
    </r>
  </si>
  <si>
    <t>102</t>
  </si>
  <si>
    <t>110</t>
  </si>
  <si>
    <t>306</t>
  </si>
  <si>
    <t>320</t>
  </si>
  <si>
    <t>326</t>
  </si>
  <si>
    <t>36</t>
  </si>
  <si>
    <t>39</t>
  </si>
  <si>
    <t>422</t>
  </si>
  <si>
    <t>475</t>
  </si>
  <si>
    <t>476</t>
  </si>
  <si>
    <t>486</t>
  </si>
  <si>
    <t>512</t>
  </si>
  <si>
    <t>514</t>
  </si>
  <si>
    <t>519</t>
  </si>
  <si>
    <t>521</t>
  </si>
  <si>
    <t>528</t>
  </si>
  <si>
    <t>547</t>
  </si>
  <si>
    <t>548</t>
  </si>
  <si>
    <t>56</t>
  </si>
  <si>
    <t>565</t>
  </si>
  <si>
    <t>583</t>
  </si>
  <si>
    <t>584</t>
  </si>
  <si>
    <t>585</t>
  </si>
  <si>
    <t>588</t>
  </si>
  <si>
    <t>589</t>
  </si>
  <si>
    <t>590</t>
  </si>
  <si>
    <t>596</t>
  </si>
  <si>
    <t>598</t>
  </si>
  <si>
    <t>603</t>
  </si>
  <si>
    <t>609</t>
  </si>
  <si>
    <t>613</t>
  </si>
  <si>
    <t>614</t>
  </si>
  <si>
    <t>628</t>
  </si>
  <si>
    <t>629</t>
  </si>
  <si>
    <t>634</t>
  </si>
  <si>
    <t>635</t>
  </si>
  <si>
    <t>644</t>
  </si>
  <si>
    <t>647</t>
  </si>
  <si>
    <t>648</t>
  </si>
  <si>
    <t>655</t>
  </si>
  <si>
    <t>656</t>
  </si>
  <si>
    <t>657</t>
  </si>
  <si>
    <t>668</t>
  </si>
  <si>
    <t>670</t>
  </si>
  <si>
    <t>674</t>
  </si>
  <si>
    <t>675</t>
  </si>
  <si>
    <t>676</t>
  </si>
  <si>
    <t>678</t>
  </si>
  <si>
    <t>681</t>
  </si>
  <si>
    <t>682</t>
  </si>
  <si>
    <t>683</t>
  </si>
  <si>
    <t>684</t>
  </si>
  <si>
    <t>695</t>
  </si>
  <si>
    <t>696</t>
  </si>
  <si>
    <t xml:space="preserve">Cohorts for the four-year adjusted-cohort graduation rate table
</t>
  </si>
  <si>
    <t>697</t>
  </si>
  <si>
    <t>698</t>
  </si>
  <si>
    <t>699</t>
  </si>
  <si>
    <t>702</t>
  </si>
  <si>
    <t>703</t>
  </si>
  <si>
    <t>704</t>
  </si>
  <si>
    <t>705</t>
  </si>
  <si>
    <t>736</t>
  </si>
  <si>
    <t>739</t>
  </si>
  <si>
    <t>74</t>
  </si>
  <si>
    <t>753</t>
  </si>
  <si>
    <t>The number of CTE concentrators who left secondary education in the cohort which graduated the prior program year and were placed.</t>
  </si>
  <si>
    <t>754</t>
  </si>
  <si>
    <t>755</t>
  </si>
  <si>
    <t>756</t>
  </si>
  <si>
    <t>782</t>
  </si>
  <si>
    <t>The number of students participating in programs for neglected or delinquent students (N or D) under Title I, Part D, Subpart 2 (LEA) of ESEA, as amended, who attained academic and career and technical outcomes while enrolled in the programs.</t>
  </si>
  <si>
    <t>783</t>
  </si>
  <si>
    <t>784</t>
  </si>
  <si>
    <t>785</t>
  </si>
  <si>
    <t>788</t>
  </si>
  <si>
    <t>794</t>
  </si>
  <si>
    <t>797</t>
  </si>
  <si>
    <t>813</t>
  </si>
  <si>
    <t>The number of students in membership whose National School Lunch Program (NSLP) eligibility has been determined through direct certification.</t>
  </si>
  <si>
    <t>814</t>
  </si>
  <si>
    <t>818</t>
  </si>
  <si>
    <t>834</t>
  </si>
  <si>
    <t>A school's performance on the graduation rate indicator.</t>
  </si>
  <si>
    <t>835</t>
  </si>
  <si>
    <t>A school's performance on the academic achievement indicator for both mathematics and reading/language arts.</t>
  </si>
  <si>
    <t>836</t>
  </si>
  <si>
    <t>A school’s performance on the other academic indicator.</t>
  </si>
  <si>
    <t>837</t>
  </si>
  <si>
    <t>838</t>
  </si>
  <si>
    <t>839</t>
  </si>
  <si>
    <t>840</t>
  </si>
  <si>
    <t>841</t>
  </si>
  <si>
    <t>842</t>
  </si>
  <si>
    <t>843</t>
  </si>
  <si>
    <t>844</t>
  </si>
  <si>
    <t>85</t>
  </si>
  <si>
    <t>LEA End of School Year Status</t>
  </si>
  <si>
    <t>Original</t>
  </si>
  <si>
    <t>Formulas</t>
  </si>
  <si>
    <t>Values</t>
  </si>
  <si>
    <t>Comparison</t>
  </si>
  <si>
    <t>DG_NAME</t>
  </si>
  <si>
    <t>DG_ED_ID</t>
  </si>
  <si>
    <t>FILE_SPEC_NUM</t>
  </si>
  <si>
    <t>TABLE_NAME</t>
  </si>
  <si>
    <t>STEWARD_NAME</t>
  </si>
  <si>
    <t>STEWARD_NOTE</t>
  </si>
  <si>
    <t>DG_DEFINITION</t>
  </si>
  <si>
    <t>REPORTING_PERIOD_NAME</t>
  </si>
  <si>
    <t>REPORTING_PERIOD_DESC</t>
  </si>
  <si>
    <t>SEA_LEVEL_FLAG</t>
  </si>
  <si>
    <t>LEA_LEVEL_FLAG</t>
  </si>
  <si>
    <t>SCH_LEVEL_FLAG</t>
  </si>
  <si>
    <t>DG_SCOPE_COMMENT</t>
  </si>
  <si>
    <t>DG_DUPLICATION_COMMENT</t>
  </si>
  <si>
    <t>DE_DATA_TYPE_DESC</t>
  </si>
  <si>
    <t>HAS_CS</t>
  </si>
  <si>
    <t>HAS_ST</t>
  </si>
  <si>
    <t>CS_A</t>
  </si>
  <si>
    <t>CS_B</t>
  </si>
  <si>
    <t>CS_C</t>
  </si>
  <si>
    <t>CS_D</t>
  </si>
  <si>
    <t>CS_E</t>
  </si>
  <si>
    <t>CS_F</t>
  </si>
  <si>
    <t>CS_G</t>
  </si>
  <si>
    <t>CS_H</t>
  </si>
  <si>
    <t>CS_I</t>
  </si>
  <si>
    <t>CS_J</t>
  </si>
  <si>
    <t>CS_K</t>
  </si>
  <si>
    <t>ST_01</t>
  </si>
  <si>
    <t>ST_02</t>
  </si>
  <si>
    <t>ST_03</t>
  </si>
  <si>
    <t>ST_04</t>
  </si>
  <si>
    <t>ST_05</t>
  </si>
  <si>
    <t>ST_06</t>
  </si>
  <si>
    <t>ST_07</t>
  </si>
  <si>
    <t>ST_08</t>
  </si>
  <si>
    <t>ST_09</t>
  </si>
  <si>
    <t>ST_10</t>
  </si>
  <si>
    <t>DS_NAME</t>
  </si>
  <si>
    <t>YEAR_NAME</t>
  </si>
  <si>
    <t>VERSION_STATUS_DESC</t>
  </si>
  <si>
    <t>VERSION_NUM</t>
  </si>
  <si>
    <t>DS_ID</t>
  </si>
  <si>
    <t>YEAR_ID</t>
  </si>
  <si>
    <t>VERSION_ID</t>
  </si>
  <si>
    <t>VERSION_STATUS_ID</t>
  </si>
  <si>
    <t>DG_VERSION_ID</t>
  </si>
  <si>
    <t>DG_ID</t>
  </si>
  <si>
    <t>Published</t>
  </si>
  <si>
    <t>IDEADISAB</t>
  </si>
  <si>
    <t>Count</t>
  </si>
  <si>
    <t>Formula</t>
  </si>
  <si>
    <t xml:space="preserve">Diploma/Credential (Expanded),Sex (Membership)
Diploma/Credential (Expanded),Racial Ethnic
Diploma/Credential (Expanded),Disability Status (IDEA or ADA)
Diploma/Credential (Expanded),Economically Disadvantaged Status
Diploma/Credential (Expanded),Migratory Status
Diploma/Credential (Expanded),Single Parents Status
Diploma/Credential (Expanded),Displaced Homemaker
Diploma/Credential (Expanded),LEP Status (Perkins)
</t>
  </si>
  <si>
    <t xml:space="preserve">Sex (Membership)
Racial Ethnic
Disability Status (IDEA or ADA)
Economically Disadvantaged Status
Migratory Status
Single Parents Status
Displaced Homemaker
LEP Status (Perkins)
</t>
  </si>
  <si>
    <t xml:space="preserve">Academic Subject (Assessment - no science),Proficiency Status,Sex (Membership)
Academic Subject (Assessment - no science),Proficiency Status,Racial Ethnic
Academic Subject (Assessment - no science),Proficiency Status,Disability Status (IDEA or ADA)
Academic Subject (Assessment - no science),Proficiency Status,Economically Disadvantaged Status
Academic Subject (Assessment - no science),Proficiency Status,Migratory Status
Academic Subject (Assessment - no science),Proficiency Status,Single Parents Status
Academic Subject (Assessment - no science),Proficiency Status,Displaced Homemaker
Academic Subject (Assessment - no science),Proficiency Status,LEP Status (Perkins)
</t>
  </si>
  <si>
    <t xml:space="preserve">Inclusion Type,Sex (Membership)
Inclusion Type,Racial Ethnic
Inclusion Type,Disability Status (IDEA or ADA)
Inclusion Type,Economically Disadvantaged Status
Inclusion Type,Migratory Status
Inclusion Type,Single Parents Status
Inclusion Type,Displaced Homemaker
Inclusion Type,LEP Status (Perkins)
</t>
  </si>
  <si>
    <t xml:space="preserve">Test Result,Sex (Membership)
Test Result,Racial Ethnic
Test Result,Disability Status (IDEA or ADA)
Test Result,Economically Disadvantaged Status
Test Result,Migratory Status
Test Result,Single Parents Status
Test Result,Displaced Homemaker
Test Result,LEP Status (Perkins)
</t>
  </si>
  <si>
    <t xml:space="preserve">Placement Status,Sex (Membership)
Placement Status,Racial Ethnic
Placement Status,Disability Status (IDEA or ADA)
Placement Status,Economically Disadvantaged Status
Placement Status,Migratory Status
Placement Status,Single Parents Status
Placement Status,Displaced Homemaker
Placement Status,LEP Status (Perkins)
</t>
  </si>
  <si>
    <t>Representation Status,Sex (Membership)
Representation Status,Racial Ethnic
Representation Status,Disability Status (IDEA or ADA)
Representation Status,Economically Disadvantaged Status
Representation Status,Migratory Status
Representation Status,Single Parents Status
Representation Status,Displaced Homemaker
Representation Status,LEP Status (Perkins)</t>
  </si>
  <si>
    <t xml:space="preserve">06 - Data Setsz/Miscellaneous/EMDR-to-OMBPkg
</t>
  </si>
  <si>
    <t>21-31</t>
  </si>
  <si>
    <t>FILE_SPEC_PLANNING_NOTE</t>
  </si>
  <si>
    <t>FILE_SPEC_NEW_FLAG</t>
  </si>
  <si>
    <t>ELECTRONIC_FILE_DESC</t>
  </si>
  <si>
    <t>FILE_TYPE</t>
  </si>
  <si>
    <t>SPECIAL_HANDLING</t>
  </si>
  <si>
    <t>RELEASE_ID</t>
  </si>
  <si>
    <t>FILE_SPEC_NAME</t>
  </si>
  <si>
    <t>FILE_SPEC_COMMENT</t>
  </si>
  <si>
    <t>FILE_DUE_DT</t>
  </si>
  <si>
    <t>FILE_DUE_DT_NOTE</t>
  </si>
  <si>
    <t>CWDBLIDEA</t>
  </si>
  <si>
    <t>CHILDREN WITH DISABILITIES</t>
  </si>
  <si>
    <t>03-APR-19</t>
  </si>
  <si>
    <t>Tab:</t>
  </si>
  <si>
    <t>Mapped column Data Groups Tab</t>
  </si>
  <si>
    <t>Mapped column File Specs Tab</t>
  </si>
  <si>
    <t>Report: EDFEMDR_20182019_ESS_CHRTR_v2</t>
  </si>
  <si>
    <t>CATEGORY_NAME</t>
  </si>
  <si>
    <t>CATEGORY_DEFINITION</t>
  </si>
  <si>
    <t>CATEGORY_COMMENTS</t>
  </si>
  <si>
    <t>PV_DESCRIPTION_LIST</t>
  </si>
  <si>
    <t>PV_BUSINESS_ABBR_LIST</t>
  </si>
  <si>
    <t>PV_ABBR_LIST</t>
  </si>
  <si>
    <t>American Indian or Alaska Native, Asian, Black or African American, Hispanic/Latino, Native Hawaiian or Other Pacific Islander, Two or more races, White, Missing</t>
  </si>
  <si>
    <t>AM7, AS7, BL7, HI7, PI7, MU7, WH7, MISSING</t>
  </si>
  <si>
    <t>Data Gategories</t>
  </si>
  <si>
    <t>Additional columns &gt;</t>
  </si>
  <si>
    <t>Mapped column Data cat tab</t>
  </si>
  <si>
    <t>Mapped column DG tab</t>
  </si>
  <si>
    <t>Pre-Kindergarten, Kindergarten, Grade 1, Grade 2, Grade 3, Grade 4, Grade 5, Grade 6, Grade 7, Grade 8, Grade 9, Grade 10, Grade 11, Grade 12, Grade 13, Ungraded, Adult Education, Missing</t>
  </si>
  <si>
    <t>Female, Male, Missing</t>
  </si>
  <si>
    <t>Inside regular class 80% or more of the day, Inside regular class 40% through 79% of the day, Inside regular class less than 40% of the day, Separate school, Residential Facility, Homebound/Hospital, Correctional Facilities, Parentally placed in private schools, Missing</t>
  </si>
  <si>
    <t>Age 6, Age 7, Age 8, Age 9, Age 10, Age 11, Age 12, Age 13, Age 14, Age 15, Age 16, Age 17, Age 18, Age 19, Age 20, Age 21, Missing</t>
  </si>
  <si>
    <t>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t>
  </si>
  <si>
    <t>English learner, Non-English learner, Missing</t>
  </si>
  <si>
    <t>Graduated with regular high school diploma, Graduated with an alternate diploma, Received a certificate, Reached maximum age, Moved, known to be continuing, Transferred to regular education, Dropped out, Died, Missing</t>
  </si>
  <si>
    <t>Autism, Deaf-blindness, Emotional disturbance, Hearing impairment, Intellectual disability, Multiple disabilities, Orthopedic impairment, Specific learning disability, Speech or language impairment, Traumatic brain injury, Visual impairment, Other health impairment, Missing</t>
  </si>
  <si>
    <t>Age 14, Age 15, Age 16, Age 17, Age 18, Age 19, Age 20, Age 21, Missing</t>
  </si>
  <si>
    <t>Continued, Missing</t>
  </si>
  <si>
    <t>Age Birth through 2, Age 3 through 5 (not Kindergarten), Kindergarten, Grade 1, Grade 2, Grade 3, Grade 4, Grade 5, Grade 6, Grade 7, Grade 8, Grade 9, Grade 10, Grade 11, Grade 12, Out of School, Ungraded, Missing</t>
  </si>
  <si>
    <t>Age 3 through 5 (not Kindergarten), Kindergarten, Grade 1, Grade 2, Grade 3, Grade 4, Grade 5, Grade 6, Grade 7, Grade 8, Grade 9, Grade 10, Grade 11, Grade 12, Out of School, Ungraded, Missing</t>
  </si>
  <si>
    <t>Students classified as having “Priority for Services”, Missing</t>
  </si>
  <si>
    <t>Attained proficiency, Making progress, Did not make progress, Missing</t>
  </si>
  <si>
    <t>Children with one or more disabilities (IDEA), Missing</t>
  </si>
  <si>
    <t>Regular secondary school diploma, Other state-recognized equivalent, Missing</t>
  </si>
  <si>
    <t>English learner, Missing</t>
  </si>
  <si>
    <t>Children without disabilities, Children with one or more disabilities (IDEA), Missing</t>
  </si>
  <si>
    <t>Economically Disadvantaged (ED) Students, Missing</t>
  </si>
  <si>
    <t>Homeless enrolled, Missing</t>
  </si>
  <si>
    <t>Migratory students, Missing</t>
  </si>
  <si>
    <t>Non-traditional Enrollee, Missing</t>
  </si>
  <si>
    <t>Displaced homemaker, Missing</t>
  </si>
  <si>
    <t>Regular secondary school diploma, Proficiency credential, certificate, or degree, in conjunction with a secondary school diploma, Other state-recognized equivalent, General Education Development (GED) credential</t>
  </si>
  <si>
    <t xml:space="preserve">An indication that students are either single parents or pregnant teenagers_x000D_
</t>
  </si>
  <si>
    <t>Single Parents Status, Missing</t>
  </si>
  <si>
    <t>ADA status, Disability status (IDEA), Missing</t>
  </si>
  <si>
    <t>LEP Status (Perkins), Missing</t>
  </si>
  <si>
    <t>Below Grade 7, Grade 7, Grade 8, Grade 9, Grade 10, Grade 11, Grade 12, Grade 13, Ungraded, Missing</t>
  </si>
  <si>
    <t>Fully certified or licensed, Not fully certified or licensed, Missing</t>
  </si>
  <si>
    <t>Less than or equal to 10 days, Greater than 10 days, Missing</t>
  </si>
  <si>
    <t>In School Suspensions, Out-of-School Suspensions/Expulsions, Missing</t>
  </si>
  <si>
    <t>Drugs, Weapons, Serious bodily injury, Missing</t>
  </si>
  <si>
    <t>Fully certified, Not fully certified, Missing</t>
  </si>
  <si>
    <t>3 through 5, Age 3 through 5, 6 through 21, Missing</t>
  </si>
  <si>
    <t>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t>
  </si>
  <si>
    <t>Arabic, Chinese, Hindi, Japanese, Korean, Portuguese, Russian, Spanish; Castilian, Tagalog, Vietnamese, Missing</t>
  </si>
  <si>
    <t>Participated in programs, Missing</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</si>
  <si>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t>
  </si>
  <si>
    <t>Retained by SEA for program administration, etc., Transferred to another state-level agency, Distributed to entities other than LEAs, Unallocated or returned funds, Missing</t>
  </si>
  <si>
    <t>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t>
  </si>
  <si>
    <t>Homeless, Missing</t>
  </si>
  <si>
    <t>Free lunch qualified, Reduced-price lunch qualified, Missing</t>
  </si>
  <si>
    <t>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t>
  </si>
  <si>
    <t>Military Connected, Missing</t>
  </si>
  <si>
    <t>Regular assessments based on grade-level achievement standards without accommodations., Regular assessments based on grade-level achievement standards with accommodations., Alternate assessments based on alternate achievement standards., Missing</t>
  </si>
  <si>
    <t>Grade 3, Grade 4, Grade 5, Grade 6, Grade 7, Grade 8, Grade 9, Grade 10, Grade 11, Grade 12, High School, Missing</t>
  </si>
  <si>
    <t>Foster Care, Missing</t>
  </si>
  <si>
    <t>Level 1 (lowest level), Level 2, Level 3, Level 4, Level 5, Level 6, Missing</t>
  </si>
  <si>
    <t>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t>
  </si>
  <si>
    <t>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t>
  </si>
  <si>
    <t>Handguns, Rifles/shotguns, Multiple, Other</t>
  </si>
  <si>
    <t>Kindergarten, Grade 1, Grade 2, Grade 3, Grade 4, Grade 5, Grade 6, Grade 7, Grade 8, Grade 9, Grade 10, Grade 11, Grade 12, Grade 13, Ungraded, Missing</t>
  </si>
  <si>
    <t>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t>
  </si>
  <si>
    <t>One year expulsion with educational services under IDEA, Expulsion modified to less than one year with educational services under IDEA, Another type of disciplinary action, Other reasons such as death, withdrawal, or incarceration, No disciplinary action</t>
  </si>
  <si>
    <t>1 day or less, 2 through 10 days, Greater than 10 days</t>
  </si>
  <si>
    <t>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t>
  </si>
  <si>
    <t>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t>
  </si>
  <si>
    <t>Age 3, Age 4, Age 5, Missing</t>
  </si>
  <si>
    <t xml:space="preserve">	Up to one full grade, More than one full grade, Negative change, No Change, Missing</t>
  </si>
  <si>
    <t>Mathematics, Reading/Language Arts</t>
  </si>
  <si>
    <t>Neglected programs, Juvenile detention, Juvenile correction, Adult correction, Other programs, Missing</t>
  </si>
  <si>
    <t>At-risk programs, Neglected programs, Juvenile detention, Juvenile correction, Other programs, Missing</t>
  </si>
  <si>
    <t>QAD within a regular school year, Missing</t>
  </si>
  <si>
    <t>Received service from referral, Missing</t>
  </si>
  <si>
    <t>QAD occurred within 12 months, Missing</t>
  </si>
  <si>
    <t>Qualified, Not qualified, Missing</t>
  </si>
  <si>
    <t>Transitional Bilingual Education or Early-Exit Bilingual Education, Dual Language or Two-way Immersion, ESL or ELD, Content Classes with integrated ESL support, Newcomer programs, Other, Missing</t>
  </si>
  <si>
    <t>Shelters and transitional housing, Shelters and transitional housing, Doubled-up, Unsheltered, Hotels/motels, Missing</t>
  </si>
  <si>
    <t>Age 3 through 5 (not Kindergarten), Kindergarten, Grade 1, Grade 2, Grade 3, Grade 4, Grade 5, Grade 6, Grade 7, Grade 8, Grade 9, Grade 10, Grade 11, Grade 12, Grade 13, Ungraded, Missing</t>
  </si>
  <si>
    <t>Unaccompanied youth, Missing</t>
  </si>
  <si>
    <t>Long-Term N or D Students, Missing</t>
  </si>
  <si>
    <t>3 through 5, Age 3 through 5, Age 6, Age 7, Age 8, Age 9, Age 10, Age 11, Age 12, Age 13, Age 14, Age 15, Age 16, Age 17, Age 18, Age 19, Age 20, Age 21, Missing</t>
  </si>
  <si>
    <t>Attained proficiency, Not proficient</t>
  </si>
  <si>
    <t>First year, Second year, Third year, Fourth year, Missing</t>
  </si>
  <si>
    <t>Mathematics, Reading/Language Arts, Science, Missing</t>
  </si>
  <si>
    <t>Public targeted assistance program, Public school-wide program, Private school students participating, Local neglected program, Missing</t>
  </si>
  <si>
    <t>Age Birth through 2, Age 3 through 5 (not Kindergarten), Kindergarten, Grade 1, Grade 2, Grade 3, Grade 4, Grade 5, Grade 6, Grade 7, Grade 8, Grade 9, Grade 10, Grade 11, Grade 12, Ungraded, Missing</t>
  </si>
  <si>
    <t>Students took assessment for the first time, Missing</t>
  </si>
  <si>
    <t>Participated, Did not participate, Medical Exemption, Missing</t>
  </si>
  <si>
    <t>Received educational services, Did not receive educational services</t>
  </si>
  <si>
    <t>Instructional services, Reading instruction, Mathematics instruction, High school accrual, Support services, Counseling services, Missing</t>
  </si>
  <si>
    <t>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t>
  </si>
  <si>
    <t>Included in computation as graduated, Included in computation as not graduated</t>
  </si>
  <si>
    <t>Member of an underrepresented gender group, Not a member of an underrepresented gender group</t>
  </si>
  <si>
    <t>Passed, Did not pass</t>
  </si>
  <si>
    <t>Placed, Not Placed, Missing</t>
  </si>
  <si>
    <t>Enrolled in an IHE, Did not enroll in an IHE, No information on postsecondary actions, Missing</t>
  </si>
  <si>
    <t>Advanced training, Employment, Military service, Were accepted and/or enrolled into post-secondary education</t>
  </si>
  <si>
    <t>Earned a GED, Obtained high school diploma, Earned high school course credits, Enrolled in a GED program, Were accepted and/or enrolled into post-secondary education, Enrolled in  job training courses/programs, Obtained employment, Missing</t>
  </si>
  <si>
    <t>Enrolled in local district school, Earned a GED, Obtained high school diploma, Earned high school course credits, Enrolled in a GED program, Were accepted and/or enrolled into post-secondary education, Enrolled in  job training courses/programs, Obtained employment, Missing</t>
  </si>
  <si>
    <t>Section 504 Status, Missing</t>
  </si>
  <si>
    <t>Age Birth through 2, Age 3 through 5 (not Kindergarten), Missing</t>
  </si>
  <si>
    <t>Indicator 1, Indicator 2, Indicator 3, Indicator 4, Indicator 5, Indicator 6, Indicator 7, Indicator 8, Indicator 9, Indicator 10</t>
  </si>
  <si>
    <t>Experienced teacher, Inexperienced teacher, Missing</t>
  </si>
  <si>
    <t>No Emergency or Provisional, Emergency or Provisional, Missing</t>
  </si>
  <si>
    <t>Teaching in field, Not teaching in field, Missing</t>
  </si>
  <si>
    <t>Pre-Kindergarten",char(10)," Kindergarten",char(10)," Grade 1",char(10)," Grade 2",char(10)," Grade 3",char(10)," Grade 4",char(10)," Grade 5",char(10)," Grade 6",char(10)," Grade 7",char(10)," Grade 8",char(10)," Grade 9",char(10)," Grade 10",char(10)," Grade 11",char(10)," Grade 12",char(10)," Grade 13",char(10)," Ungraded",char(10)," Adult Education",char(10)," Missing</t>
  </si>
  <si>
    <t>American Indian or Alaska Native",char(10)," Asian",char(10)," Black or African American",char(10)," Hispanic/Latino",char(10)," Native Hawaiian or Other Pacific Islander",char(10)," Two or more races",char(10)," White",char(10)," Missing</t>
  </si>
  <si>
    <t>Female",char(10)," Male",char(10)," Missing</t>
  </si>
  <si>
    <t>Age 6",char(10)," Age 7",char(10)," Age 8",char(10)," Age 9",char(10)," Age 10",char(10)," Age 11",char(10)," Age 12",char(10)," Age 13",char(10)," Age 14",char(10)," Age 15",char(10)," Age 16",char(10)," Age 17",char(10)," Age 18",char(10)," Age 19",char(10)," Age 20",char(10)," Age 21",char(10)," Missing</t>
  </si>
  <si>
    <t>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t>
  </si>
  <si>
    <t>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t>
  </si>
  <si>
    <t>English learner",char(10)," Non-English learner",char(10)," Missing</t>
  </si>
  <si>
    <t>Age 14",char(10)," Age 15",char(10)," Age 16",char(10)," Age 17",char(10)," Age 18",char(10)," Age 19",char(10)," Age 20",char(10)," Age 21",char(10)," Missing</t>
  </si>
  <si>
    <t>Graduated with regular high school diploma",char(10)," Graduated with an alternate diploma",char(10)," Received a certificate",char(10)," Reached maximum age",char(10)," Moved",char(10)," known to be continuing",char(10)," Transferred to regular education",char(10)," Dropped out",char(10)," Died",char(10)," Missing</t>
  </si>
  <si>
    <t>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t>
  </si>
  <si>
    <t>Age 3 through 5 (not Kindergarten)",char(10)," Kindergarten",char(10)," Grade 1",char(10)," Grade 2",char(10)," Grade 3",char(10)," Grade 4",char(10)," Grade 5",char(10)," Grade 6",char(10)," Grade 7",char(10)," Grade 8",char(10)," Grade 9",char(10)," Grade 10",char(10)," Grade 11",char(10)," Grade 12",char(10)," Out of School",char(10)," Ungraded",char(10)," Missing</t>
  </si>
  <si>
    <t>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t>
  </si>
  <si>
    <t>Continued",char(10)," Missing</t>
  </si>
  <si>
    <t>Students classified as having “Priority for Services”",char(10)," Missing</t>
  </si>
  <si>
    <t>Children with one or more disabilities (IDEA)",char(10)," Missing</t>
  </si>
  <si>
    <t>Attained proficiency",char(10)," Making progress",char(10)," Did not make progress",char(10)," Missing</t>
  </si>
  <si>
    <t>Regular secondary school diploma",char(10)," Other state-recognized equivalent",char(10)," Missing</t>
  </si>
  <si>
    <t>Children without disabilities",char(10)," Children with one or more disabilities (IDEA)",char(10)," Missing</t>
  </si>
  <si>
    <t>Economically Disadvantaged (ED) Students",char(10)," Missing</t>
  </si>
  <si>
    <t>English learner",char(10)," Missing</t>
  </si>
  <si>
    <t>Homeless enrolled",char(10)," Missing</t>
  </si>
  <si>
    <t>Migratory students",char(10)," Missing</t>
  </si>
  <si>
    <t>Regular secondary school diploma",char(10)," Proficiency credential",char(10)," certificate",char(10)," or degree",char(10)," in conjunction with a secondary school diploma",char(10)," Other state-recognized equivalent",char(10)," General Education Development (GED) credential</t>
  </si>
  <si>
    <t>ADA status",char(10)," Disability status (IDEA)",char(10)," Missing</t>
  </si>
  <si>
    <t>Displaced homemaker",char(10)," Missing</t>
  </si>
  <si>
    <t>LEP Status (Perkins)",char(10)," Missing</t>
  </si>
  <si>
    <t>Non-traditional Enrollee",char(10)," Missing</t>
  </si>
  <si>
    <t>Single Parents Status",char(10)," Missing</t>
  </si>
  <si>
    <t>Below Grade 7",char(10)," Grade 7",char(10)," Grade 8",char(10)," Grade 9",char(10)," Grade 10",char(10)," Grade 11",char(10)," Grade 12",char(10)," Grade 13",char(10)," Ungraded",char(10)," Missing</t>
  </si>
  <si>
    <t>Fully certified or licensed",char(10)," Not fully certified or licensed",char(10)," Missing</t>
  </si>
  <si>
    <t>In School Suspensions",char(10)," Out-of-School Suspensions/Expulsions",char(10)," Missing</t>
  </si>
  <si>
    <t>Less than or equal to 10 days",char(10)," Greater than 10 days",char(10)," Missing</t>
  </si>
  <si>
    <t>Drugs",char(10)," Weapons",char(10)," Serious bodily injury",char(10)," Missing</t>
  </si>
  <si>
    <t>3 through 5",char(10)," Age 3 through 5",char(10)," 6 through 21",char(10)," Missing</t>
  </si>
  <si>
    <t>Fully certified",char(10)," Not fully certified",char(10)," Missing</t>
  </si>
  <si>
    <t>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t>
  </si>
  <si>
    <t>Arabic",char(10)," Chinese",char(10)," Hindi",char(10)," Japanese",char(10)," Korean",char(10)," Portuguese",char(10)," Russian",char(10)," Spanish; Castilian",char(10)," Tagalog",char(10)," Vietnamese",char(10)," Missing</t>
  </si>
  <si>
    <t>Participated in programs",char(10)," Missing</t>
  </si>
  <si>
    <t>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t>
  </si>
  <si>
    <t>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t>
  </si>
  <si>
    <t>Retained by SEA for program administration",char(10)," etc.",char(10)," Transferred to another state-level agency",char(10)," Distributed to entities other than LEAs",char(10)," Unallocated or returned funds",char(10)," Missing</t>
  </si>
  <si>
    <t>Homeless",char(10)," Missing</t>
  </si>
  <si>
    <t>Free lunch qualified",char(10)," Reduced-price lunch qualified",char(10)," Missing</t>
  </si>
  <si>
    <t>Regular assessments based on grade-level achievement standards without accommodations.",char(10)," Regular assessments based on grade-level achievement standards with accommodations.",char(10)," Alternate assessments based on alternate achievement standards.",char(10)," Missing</t>
  </si>
  <si>
    <t>Foster Care",char(10)," Missing</t>
  </si>
  <si>
    <t>Grade 3",char(10)," Grade 4",char(10)," Grade 5",char(10)," Grade 6",char(10)," Grade 7",char(10)," Grade 8",char(10)," Grade 9",char(10)," Grade 10",char(10)," Grade 11",char(10)," Grade 12",char(10)," High School",char(10)," Missing</t>
  </si>
  <si>
    <t>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t>
  </si>
  <si>
    <t>Military Connected",char(10)," Missing</t>
  </si>
  <si>
    <t>Level 1 (lowest level)",char(10)," Level 2",char(10)," Level 3",char(10)," Level 4",char(10)," Level 5",char(10)," Level 6",char(10)," Missing</t>
  </si>
  <si>
    <t>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t>
  </si>
  <si>
    <t>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t>
  </si>
  <si>
    <t>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t>
  </si>
  <si>
    <t>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t>
  </si>
  <si>
    <t>Kindergarten",char(10)," Grade 1",char(10)," Grade 2",char(10)," Grade 3",char(10)," Grade 4",char(10)," Grade 5",char(10)," Grade 6",char(10)," Grade 7",char(10)," Grade 8",char(10)," Grade 9",char(10)," Grade 10",char(10)," Grade 11",char(10)," Grade 12",char(10)," Grade 13",char(10)," Ungraded",char(10)," Missing</t>
  </si>
  <si>
    <t>Handguns",char(10)," Rifles/shotguns",char(10)," Multiple",char(10)," Other</t>
  </si>
  <si>
    <t>1 day or less",char(10)," 2 through 10 days",char(10)," Greater than 10 days</t>
  </si>
  <si>
    <t>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t>
  </si>
  <si>
    <t>Age 3",char(10)," Age 4",char(10)," Age 5",char(10)," Missing</t>
  </si>
  <si>
    <t>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t>
  </si>
  <si>
    <t>Mathematics",char(10)," Reading/Language Arts</t>
  </si>
  <si>
    <t>Neglected programs",char(10)," Juvenile detention",char(10)," Juvenile correction",char(10)," Adult correction",char(10)," Other programs",char(10)," Missing</t>
  </si>
  <si>
    <t xml:space="preserve">	Up to one full grade",char(10)," More than one full grade",char(10)," Negative change",char(10)," No Change",char(10)," Missing</t>
  </si>
  <si>
    <t>At-risk programs",char(10)," Neglected programs",char(10)," Juvenile detention",char(10)," Juvenile correction",char(10)," Other programs",char(10)," Missing</t>
  </si>
  <si>
    <t>QAD occurred within 12 months",char(10)," Missing</t>
  </si>
  <si>
    <t>QAD within a regular school year",char(10)," Missing</t>
  </si>
  <si>
    <t>Received service from referral",char(10)," Missing</t>
  </si>
  <si>
    <t>Qualified",char(10)," Not qualified",char(10)," Missing</t>
  </si>
  <si>
    <t>Transitional Bilingual Education or Early-Exit Bilingual Education",char(10)," Dual Language or Two-way Immersion",char(10)," ESL or ELD",char(10)," Content Classes with integrated ESL support",char(10)," Newcomer programs",char(10)," Other",char(10)," Missing</t>
  </si>
  <si>
    <t>Age 3 through 5 (not Kindergarten)",char(10)," Kindergarten",char(10)," Grade 1",char(10)," Grade 2",char(10)," Grade 3",char(10)," Grade 4",char(10)," Grade 5",char(10)," Grade 6",char(10)," Grade 7",char(10)," Grade 8",char(10)," Grade 9",char(10)," Grade 10",char(10)," Grade 11",char(10)," Grade 12",char(10)," Grade 13",char(10)," Ungraded",char(10)," Missing</t>
  </si>
  <si>
    <t>Shelters and transitional housing",char(10)," Shelters and transitional housing",char(10)," Doubled-up",char(10)," Unsheltered",char(10)," Hotels/motels",char(10)," Missing</t>
  </si>
  <si>
    <t>Unaccompanied youth",char(10)," Missing</t>
  </si>
  <si>
    <t>3 through 5",char(10)," Age 3 through 5",char(10)," Age 6",char(10)," Age 7",char(10)," Age 8",char(10)," Age 9",char(10)," Age 10",char(10)," Age 11",char(10)," Age 12",char(10)," Age 13",char(10)," Age 14",char(10)," Age 15",char(10)," Age 16",char(10)," Age 17",char(10)," Age 18",char(10)," Age 19",char(10)," Age 20",char(10)," Age 21",char(10)," Missing</t>
  </si>
  <si>
    <t>Long-Term N or D Students",char(10)," Missing</t>
  </si>
  <si>
    <t>Mathematics",char(10)," Reading/Language Arts",char(10)," Science",char(10)," Missing</t>
  </si>
  <si>
    <t>First year",char(10)," Second year",char(10)," Third year",char(10)," Fourth year",char(10)," Missing</t>
  </si>
  <si>
    <t>Attained proficiency",char(10)," Not proficient</t>
  </si>
  <si>
    <t>Age Birth through 2",char(10)," Age 3 through 5 (not Kindergarten)",char(10)," Kindergarten",char(10)," Grade 1",char(10)," Grade 2",char(10)," Grade 3",char(10)," Grade 4",char(10)," Grade 5",char(10)," Grade 6",char(10)," Grade 7",char(10)," Grade 8",char(10)," Grade 9",char(10)," Grade 10",char(10)," Grade 11",char(10)," Grade 12",char(10)," Ungraded",char(10)," Missing</t>
  </si>
  <si>
    <t>Public targeted assistance program",char(10)," Public school-wide program",char(10)," Private school students participating",char(10)," Local neglected program",char(10)," Missing</t>
  </si>
  <si>
    <t>Students took assessment for the first time",char(10)," Missing</t>
  </si>
  <si>
    <t>Participated",char(10)," Did not participate",char(10)," Medical Exemption",char(10)," Missing</t>
  </si>
  <si>
    <t>Received educational services",char(10)," Did not receive educational services</t>
  </si>
  <si>
    <t>Instructional services",char(10)," Reading instruction",char(10)," Mathematics instruction",char(10)," High school accrual",char(10)," Support services",char(10)," Counseling services",char(10)," Missing</t>
  </si>
  <si>
    <t>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t>
  </si>
  <si>
    <t>Included in computation as graduated",char(10)," Included in computation as not graduated</t>
  </si>
  <si>
    <t>Member of an underrepresented gender group",char(10)," Not a member of an underrepresented gender group</t>
  </si>
  <si>
    <t>Passed",char(10)," Did not pass</t>
  </si>
  <si>
    <t>Placed",char(10)," Not Placed",char(10)," Missing</t>
  </si>
  <si>
    <t>Enrolled in an IHE",char(10)," Did not enroll in an IHE",char(10)," No information on postsecondary actions",char(10)," Missing</t>
  </si>
  <si>
    <t>Advanced training",char(10)," Employment",char(10)," Military service",char(10)," Were accepted and/or enrolled into post-secondary education</t>
  </si>
  <si>
    <t>Earned a GED",char(10)," Obtained high school diploma",char(10)," Earned high school course credits",char(10)," Enrolled in a GED program",char(10)," Were accepted and/or enrolled into post-secondary education",char(10)," Enrolled in  job training courses/programs",char(10)," Obtained employment",char(10)," Missing</t>
  </si>
  <si>
    <t>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t>
  </si>
  <si>
    <t>Section 504 Status",char(10)," Missing</t>
  </si>
  <si>
    <t>Age Birth through 2",char(10)," Age 3 through 5 (not Kindergarten)",char(10)," Missing</t>
  </si>
  <si>
    <t>Indicator 1",char(10)," Indicator 2",char(10)," Indicator 3",char(10)," Indicator 4",char(10)," Indicator 5",char(10)," Indicator 6",char(10)," Indicator 7",char(10)," Indicator 8",char(10)," Indicator 9",char(10)," Indicator 10</t>
  </si>
  <si>
    <t>No Emergency or Provisional",char(10)," Emergency or Provisional",char(10)," Missing</t>
  </si>
  <si>
    <t>Experienced teacher",char(10)," Inexperienced teacher",char(10)," Missing</t>
  </si>
  <si>
    <t>Teaching in field",char(10)," Not teaching in field",char(10)," Missing</t>
  </si>
  <si>
    <t>Replace # with " and $$ with blank</t>
  </si>
  <si>
    <t>Replace comma +space with… ",char(10),"</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</si>
  <si>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t>
  </si>
  <si>
    <t>Retained by SEA for program, administration, etc.
Transferred to another state-level agency
Distributed to entities other than LEAs
Unallocated or returned funds
Missing</t>
  </si>
  <si>
    <t>SY 2018-19 Permitted Values (DG without category set)</t>
  </si>
  <si>
    <t>SY 2019-20 Permitted Values (Change only)</t>
  </si>
  <si>
    <t>Yes</t>
  </si>
  <si>
    <t>No</t>
  </si>
  <si>
    <t>Add</t>
  </si>
  <si>
    <t>Data Groups tab</t>
  </si>
  <si>
    <t>EMDR Anil Report - DG Tab</t>
  </si>
  <si>
    <t>EUT Reported</t>
  </si>
  <si>
    <t>Number of Reported Subtotals</t>
  </si>
  <si>
    <t>39, 74, 85, 306, 320, 326, 475, 476, 512, 521, 583, 584, 585, 588, 589, 590, 598, 613, 656, 657, 681, 682, 702, 703, 704, 705, 736, 739, 814</t>
  </si>
  <si>
    <t>002, 005, 006, 007, 009, 032, 040, 052, 082, 083, 088, 089, 119, 127, 142, 143, 154, 155, 156, 157, 158, 160, 175, 178, 179, 185, 188, 189, 195</t>
  </si>
  <si>
    <t>NCES, OCTAE, OESE, OESE and OCR, OESE/OSHS/N or D, OESE/OSS, OESE/OSS and OSERS/OSEP, OSERS/OSEP, OSERS/OSEP and OCR</t>
  </si>
  <si>
    <t>037, 050, 118, 119, 121, 126, 127, 138, 141, 150, 151, 160, 175, 178, 179, 185, 188, 189, 195, 199, 200, 201, 202</t>
  </si>
  <si>
    <t>151, 548, 583, 584, 585, 588, 589, 590, 634, 655, 656, 657, 668, 675, 678, 695, 696, 697, 698, 739, 755, 756, 814, 834, 835, 836, 838</t>
  </si>
  <si>
    <t>OESE, OESE and OCR, OESE/OME, OESE/OSHS/Homeless, OESE/OSHS/N or D, OESE/OSS, OESE/OSS and OSERS/OSEP, OESE/OSS/Title I, OESE/OSS/Title III, OESE/SASA</t>
  </si>
  <si>
    <t>306, 320, 326, 521, 583, 584, 585, 588, 589, 590, 681, 695, 696, 697, 698, 702, 703, 704, 705, 736, 739, 755, 756, 834, 835, 836, 838</t>
  </si>
  <si>
    <t>032, 040, 082, 083, 142, 150, 151, 154, 155, 156, 157, 158, 160, 175, 178, 179, 185, 188, 189, 199, 200, 201, 202</t>
  </si>
  <si>
    <t>NCES, OCTAE, OESE, OESE/OSS, OESE/OSS and OSERS/OSEP, OESE/SASA</t>
  </si>
  <si>
    <t>306, 326, 548, 583, 585, 588, 589, 590, 634, 655, 656, 657, 695, 696, 697, 698, 739, 755, 756, 814, 834, 835, 836, 838</t>
  </si>
  <si>
    <t>032, 037, 040, 118, 119, 121, 127, 150, 151, 160, 175, 179, 185, 188, 189, 195, 199, 200, 201, 202</t>
  </si>
  <si>
    <t>NCES, OESE, OESE and OCR, OESE/OME, OESE/OSHS/Homeless, OESE/OSHS/N or D, OESE/OSS, OESE/OSS and OSERS/OSEP, OESE/OSS/Title I, OESE/SASA</t>
  </si>
  <si>
    <t>39, 74, 85, 306, 320, 326, 475, 476, 512, 521, 548, 598, 613, 634, 656, 657, 678, 681, 682, 702, 703, 704, 705, 736, 814</t>
  </si>
  <si>
    <t>002, 005, 006, 007, 009, 032, 037, 040, 052, 082, 083, 088, 089, 119, 121, 127, 141, 142, 143, 154, 155, 156, 157, 158, 195</t>
  </si>
  <si>
    <t>NCES, OCTAE, OESE and OCR, OESE/OME, OESE/OSHS/N or D, OESE/OSS/Title I, OESE/OSS/Title III, OSERS/OSEP, OSERS/OSEP and OCR</t>
  </si>
  <si>
    <t>583, 584, 585, 588, 589, 590, 695, 696, 697, 698, 739, 755, 756, 811, 812, 834, 835, 836, 838</t>
  </si>
  <si>
    <t>150, 151, 160, 175, 178, 179, 185, 188, 189, 199, 200, 201, 202</t>
  </si>
  <si>
    <t>OESE, OESE/OSS, OESE/OSS and OSERS/OSEP, OESE/SASA</t>
  </si>
  <si>
    <t xml:space="preserve">306, 320, 326, 521, 548, 583, 584, 585, 588, 589, 590, 655, 681, 702, 703, 704, 705, 736 </t>
  </si>
  <si>
    <t>032, 037, 040, 082, 083, 118, 142, 154, 155, 156, 157, 158, 175, 178, 179, 185, 188, 189</t>
  </si>
  <si>
    <t>NCES, OCTAE, OESE/OSHS/Homeless, OESE/OSS, OESE/OSS and OSERS/OSEP, OESE/OSS/Title I</t>
  </si>
  <si>
    <t>306, 326, 583, 584, 585, 588, 589, 590, 695, 696, 697, 698, 755, 756, 814</t>
  </si>
  <si>
    <t>032, 040, 150, 151, 175, 178, 179, 185, 188, 189, 195</t>
  </si>
  <si>
    <t>NCES, OESE and OCR, OESE/OSS, OESE/OSS and OSERS/OSEP</t>
  </si>
  <si>
    <t>583, 584, 585, 588, 589, 590, 695, 696, 697, 698, 755, 756</t>
  </si>
  <si>
    <t>150, 151, 175, 178, 179, 185, 188, 189</t>
  </si>
  <si>
    <t>OESE/OSS, OESE/OSS and OSERS/OSEP</t>
  </si>
  <si>
    <t>74, 320, 475, 476, 512, 521, 598, 613, 681, 682, 702, 703, 704, 705, 736</t>
  </si>
  <si>
    <t>002, 005, 006, 007, 082, 083, 088, 089, 142, 143, 154, 155, 156, 157, 158</t>
  </si>
  <si>
    <t>OCTAE, OSERS/OSEP, OSERS/OSEP and OCR</t>
  </si>
  <si>
    <t>320, 521, 681, 702, 705, 736</t>
  </si>
  <si>
    <t>082, 083, 142, 154, 157, 158</t>
  </si>
  <si>
    <t>583, 584, 585</t>
  </si>
  <si>
    <t>175, 178, 179</t>
  </si>
  <si>
    <t>102, 634, 635, 684</t>
  </si>
  <si>
    <t>74, 85, 475, 476, 512, 519, 598, 613, 682</t>
  </si>
  <si>
    <t>002, 005, 006, 007, 009, 045, 088, 089, 143</t>
  </si>
  <si>
    <t>OESE/OSS/Title III, OSERS/OSEP, OSERS/OSEP and OCR</t>
  </si>
  <si>
    <t>583, 584, 585, 588, 589, 590</t>
  </si>
  <si>
    <t>74, 475, 476, 512, 598, 613, 682</t>
  </si>
  <si>
    <t>002, 005, 006, 007, 088, 089, 143</t>
  </si>
  <si>
    <t>OSERS/OSEP, OSERS/OSEP and OCR</t>
  </si>
  <si>
    <t>320, 521, 681, 702, 703, 704, 705, 736</t>
  </si>
  <si>
    <t>082, 083, 142, 154, 155, 156, 157, 158</t>
  </si>
  <si>
    <t>082, 142, 154, 155, 156, 157, 158</t>
  </si>
  <si>
    <t>521, 681, 702, 703, 704, 705, 736</t>
  </si>
  <si>
    <t>054, 121, 122, 145</t>
  </si>
  <si>
    <t>OESE/OSS, OESE/SASA</t>
  </si>
  <si>
    <t>696, 698, 756</t>
  </si>
  <si>
    <t>113, 119, 180, 181</t>
  </si>
  <si>
    <t>628, 656, 783, 785</t>
  </si>
  <si>
    <t>125, 127, 180, 181</t>
  </si>
  <si>
    <t>629, 657, 782, 784</t>
  </si>
  <si>
    <t>OCTAE, OESE/OSHS/N or D</t>
  </si>
  <si>
    <t>113, 125, 142</t>
  </si>
  <si>
    <t>628, 629, 681</t>
  </si>
  <si>
    <t>054, 121, 192</t>
  </si>
  <si>
    <t>102, 634, 796</t>
  </si>
  <si>
    <t>NCES, OSERS/OSEP</t>
  </si>
  <si>
    <t>032, 040, 144</t>
  </si>
  <si>
    <t>306, 326, 683</t>
  </si>
  <si>
    <t>086, 116, 141</t>
  </si>
  <si>
    <t>596, 648, 678</t>
  </si>
  <si>
    <t>185, 189</t>
  </si>
  <si>
    <t>588, 590</t>
  </si>
  <si>
    <t>782, 783</t>
  </si>
  <si>
    <t>784, 785</t>
  </si>
  <si>
    <t>119, 127</t>
  </si>
  <si>
    <t>656, 657</t>
  </si>
  <si>
    <t>070, 112</t>
  </si>
  <si>
    <t>486, 647</t>
  </si>
  <si>
    <t>137, 138</t>
  </si>
  <si>
    <t>674, 675</t>
  </si>
  <si>
    <t>OESE/OSS/Title III, OSERS/OSEP</t>
  </si>
  <si>
    <t>067, 099</t>
  </si>
  <si>
    <t>422, 609</t>
  </si>
  <si>
    <t>105, 139</t>
  </si>
  <si>
    <t>151, 676</t>
  </si>
  <si>
    <t>045, 141</t>
  </si>
  <si>
    <t>519, 678</t>
  </si>
  <si>
    <t>054, 121</t>
  </si>
  <si>
    <t>102, 634</t>
  </si>
  <si>
    <t>OCTAE, OESE/OSS/Title III</t>
  </si>
  <si>
    <t>126, 142</t>
  </si>
  <si>
    <t>668, 681</t>
  </si>
  <si>
    <t>113, 125</t>
  </si>
  <si>
    <t>628, 629</t>
  </si>
  <si>
    <t>155, 156</t>
  </si>
  <si>
    <t>703, 704</t>
  </si>
  <si>
    <t>082, 083</t>
  </si>
  <si>
    <t>FS Numbers</t>
  </si>
  <si>
    <t>DG Numbers</t>
  </si>
  <si>
    <t>DG Count</t>
  </si>
  <si>
    <t>A school's performance on the graduation gate indicator.</t>
  </si>
  <si>
    <t>Data Stewards</t>
  </si>
  <si>
    <t>Yes: MEP program funds were consolidated into a schoolwide program (SWP)
No: MEP program funds are not combined, including when the school does not have a Title I schoolwide program
Not Applicable: The school does not have a schoolwide program and/or does not receive federal migrant education funds under ESEA Title I, Part C.</t>
  </si>
  <si>
    <t>No: School has not been identified as persistently dangerous
Yes: School has been identified as persistently dangerous</t>
  </si>
  <si>
    <t>Decimal number</t>
  </si>
  <si>
    <t>integer</t>
  </si>
  <si>
    <t>Yes
No</t>
  </si>
  <si>
    <t>Yes, with reporting of one or more students for an offense
Yes, with no reported offenses
NO - No
NA – Not applicable</t>
  </si>
  <si>
    <t>dollars</t>
  </si>
  <si>
    <t>High poverty quartile school
Low poverty quartile school
Neither high nor low poverty quartile school
Missing</t>
  </si>
  <si>
    <t>State defined status
Too few students
No students in the subgroup
Missing</t>
  </si>
  <si>
    <t>Lowest-performing school
Low graduation rate high school
Additional targeted school not exiting such status
Missing</t>
  </si>
  <si>
    <t>Consistently underperforming subgroups school
Additional targeted support and improvement school
Missing</t>
  </si>
  <si>
    <t xml:space="preserve">YES – The LEA is exercising the alternative uses of funds authority.
NO – The LEA is eligible but is not exercising the alternative uses of funds authority.  
NA – The LEA is not eligible to use alternative uses of funds authority.
MISSING – If the status is missing, use the permitted value MISSING. This is a mandatory field that must be populated. </t>
  </si>
  <si>
    <t>Comprehensive Support and Improvement
Targeted Support and Improvement
Comprehensive Support and Improvement - Exit Status
Targeted Support and Improvement - Exit Status
Not Comprehensive Support and Improvement or Targeted Support and Improvement
Missing</t>
  </si>
  <si>
    <t>The number of students who graduate (1) in four years or less with a regular high school diploma awarded to a preponderance of students in the state or (2) a State-defined alternate high school diploma for students with the most significant cognitive disabilities divided by the number of students who form the adjusted-cohort for the four-year adjusted-cohort graduation rate.</t>
  </si>
  <si>
    <t>The number of students in the adjusted-cohort for the four-year adjusted-cohort graduation rate who did or did not graduate (1) in four years or less with a regular high school diploma awarded to a preponderance of students or (2) a State-defined alternate high school diploma for students with the most significant cognitive disabilities.</t>
  </si>
  <si>
    <t>TBD</t>
  </si>
  <si>
    <t>States can submit multiple extended adjusted graduation rate tables, the number of years will be indicated as part of the file.</t>
  </si>
  <si>
    <t>Regulatory extended year adjusted-cohort graduation rate table</t>
  </si>
  <si>
    <t xml:space="preserve">Cohorts for the extended year adjusted-cohort graduation rate table
</t>
  </si>
  <si>
    <t>The number of students who graduate (1) in a certain number of years or less with a regular high school diploma awarded to a preponderance of students in the state or (2) a State-defined alternate high school diploma for students with the most significant cognitive disabilities divided by the number of students who form the adjusted-cohort for the regulatory adjusted-cohort graduation rate.</t>
  </si>
  <si>
    <t>The number of students in the adjusted-cohort for the regulatory adjusted-cohort graduation rate who did or did not graduate (1) in a certain number of years or less with a regular high school diploma awarded to a preponderance of students or (2) a State-defined alternate high school diploma for students with the most significant cognitive disabilities.</t>
  </si>
  <si>
    <t>Pathways to Completion</t>
  </si>
  <si>
    <t>The number of students in the cohort.</t>
  </si>
  <si>
    <t>Cohort Pathway, Cohort Outcome, Major Racial and Ethnic Group
Cohort Pathway, Cohort Outcome, Disability Status (Only)
Cohort Pathway, Cohort Outcome, English Learner Status (Only)
Cohort Pathway, Cohort Outcome, Economically Disadvantaged Status
Cohort Pathway, Cohort Outcome, Homeless Enrolled Status</t>
  </si>
  <si>
    <t>Cohort Pathway</t>
  </si>
  <si>
    <t>Pathway 1
Pathway 2
Pathway 3
Pathway 4
Pathway 5
Pathway 6
Pathway 7
Pathway 8
Pathway 9
Pathway 10</t>
  </si>
  <si>
    <t>Cohort Outcome</t>
  </si>
  <si>
    <t>Graduated
In progress
Did not complete</t>
  </si>
  <si>
    <t>Assessment Administered (ELP), English Learner Accountability</t>
  </si>
  <si>
    <t>Participation Status
Assessment Administered (ELP), Assessed First Time</t>
  </si>
  <si>
    <t>Participation Status
Assessment Administered (ELP), Assessed First Time
Participation Status, Disability Status (Only)
Assessment Administered (ELP), Assessed First Time, Disability Status (Only)</t>
  </si>
  <si>
    <t>Assessment Administered (ELP), English Learner Accountability
Assessment Administered (ELP), English Learner Accountability, Disability Status (Only)</t>
  </si>
  <si>
    <t>Assessment Administered (ELP)</t>
  </si>
  <si>
    <t>151, 674, 675, 676</t>
  </si>
  <si>
    <t xml:space="preserve">English Learners Not Proficient Within Five Years Status </t>
  </si>
  <si>
    <t>English Learners Exited Status</t>
  </si>
  <si>
    <t>English Learners Not Proficient Within Five Years Status</t>
  </si>
  <si>
    <t>Proficient within five years
Not proficient within five years</t>
  </si>
  <si>
    <t>Exited
Did not exit</t>
  </si>
  <si>
    <t>SY 2018-19 Category Definition</t>
  </si>
  <si>
    <t>SY 2019-20 Category Definition (Changes only)</t>
  </si>
  <si>
    <t>Participated - regular asssessment
Participated - alternate assessment
Did not participate
Medical Exemption
Missing</t>
  </si>
  <si>
    <t>20 USC 1418(a)(1)(A)(iv); 34 CFR §§300.640; 34 CFR 300.641(b); 34 CFR 300.641(c); 34 CFR 300.641(d); 34 CFR 300.644; 34 CFR 300.645</t>
  </si>
  <si>
    <t>20 USC 1418(a)(1)(A)(v); 20 USC 1418(a)(1)(D); 20 USC 1418(a)(1)(E); 34 CFR §§300.640; 34 CFR 300.641(b); 34 CFR 300.641(c); 34 CFR 300.641(d); 34 CFR 300.644; 34 CFR 300.645</t>
  </si>
  <si>
    <t>20 USC 1418(a)(1)(A)(v); 20 USC 1418(a)(1)(D); 20 USC 1418(a)(1)(E) ; 34 CFR §§300.640; 34 CFR 300.641(b); 34 CFR 300.641(c); 34 CFR 300.641(d); 34 CFR 300.644; 34 CFR 300.645</t>
  </si>
  <si>
    <t xml:space="preserve">20 USC 1418(a)(3); 34 CFR 300.640; 34 CFR 300.645
</t>
  </si>
  <si>
    <t>20 USC 1418(a)(1)(A)(v); 20 USC 1418(a)(1)(E) ; 34 CFR §§300.640; 34 CFR 300.641(b); 34 CFR 300.641(c); 34 CFR 300.641(d); 34 CFR 300.644; 34 CFR 300.645</t>
  </si>
  <si>
    <t xml:space="preserve">20 USC1418(a)(1)(A); 20 USC 1418 (a)(1)(A)(ii); 20 USC 1418 (a)(1)(A)(iii); 34 CFR 300.640; 34 CFR 300.641; 34 CFR 300.644; 34 CFR 300.645
</t>
  </si>
  <si>
    <t>20 USC 1418(a)(1)(D) ; 34 CFR §§300.640; 34 CFR 300.641(b); 34 CFR 300.641(c); 34 CFR 300.641(d); 34 CFR 300.644; 34 CFR 300.645</t>
  </si>
  <si>
    <t>20 USC 1418(a)(1)(E) ; 34 CFR §§300.640; 34 CFR 300.645</t>
  </si>
  <si>
    <t>Children with disabilities (IDEA) age 5 table</t>
  </si>
  <si>
    <t>Children with Disabilities (IDEA) Age 5 table</t>
  </si>
  <si>
    <t>Grade Span (Special Education Staff)</t>
  </si>
  <si>
    <t>The grade span the staff member serves.</t>
  </si>
  <si>
    <t>Pre-school
Elementary
Middle
High school</t>
  </si>
  <si>
    <t>Grade Span (Special Education Staff), Qualification Status (Special Education Teacher)</t>
  </si>
  <si>
    <t>PL 114-95, Section 1111(h); Section 8303</t>
  </si>
  <si>
    <t>PL 114-95, Section 721; Section 722; Section 724 (d) and (f)</t>
  </si>
  <si>
    <t>PL 114-95, Section 1304; Section 1308€; Section 8303</t>
  </si>
  <si>
    <t xml:space="preserve">PL 114-95, Section 8532(a); Section 8532(b); Section 8303 </t>
  </si>
  <si>
    <t>PL 114-95, Section 8561(d); Section 8561€</t>
  </si>
  <si>
    <t>PL 114-95, Section 1431(a); Section 1431(d); Section 8303</t>
  </si>
  <si>
    <t>PL 114-95, Section 8303</t>
  </si>
  <si>
    <t>PL 114-95, Section 1111(b); Section 1111(h); Section 8303</t>
  </si>
  <si>
    <t xml:space="preserve">PL 114-95, Section 1111(h); Section 8101(25); Section 8303 </t>
  </si>
  <si>
    <t>PL 114-95, Section 1111(h) Section 8303</t>
  </si>
  <si>
    <t>PL 114-95, Section 1003(i); Section 8303</t>
  </si>
  <si>
    <t>PL 114-95, Section 1111(c); Section 8303</t>
  </si>
  <si>
    <t>PL 114-95, Section 1111(c),1111(h); Section 8303</t>
  </si>
  <si>
    <t>PL 114-95, Section 1111 (c); Section 1111(h); Section 8303</t>
  </si>
  <si>
    <t>PL 114-95, Section 1111 (c); Section 8303</t>
  </si>
  <si>
    <t>PL 114-95, Section 1111(b); Section 1111(h); Section 8303
20 USC 1418(a)(3); 34 CFR 300.640; 34 CFR 300.645</t>
  </si>
  <si>
    <t>PL 114-95, Section 1114; Section 1115; Section 8303</t>
  </si>
  <si>
    <t>PL 114-95, Section 1116; Section 8303</t>
  </si>
  <si>
    <t>PL 114-95, Section 3121; Section 3122; Section 8303</t>
  </si>
  <si>
    <t>PL 114-95, Section 1111(h), Section 8303</t>
  </si>
  <si>
    <t>PL 114-95, Section 5211</t>
  </si>
  <si>
    <t>PL 103-382</t>
  </si>
  <si>
    <t>050, 137, 138, 139</t>
  </si>
  <si>
    <t>Title III students served table in English language instruction program</t>
  </si>
  <si>
    <t>Separating into two data groups, this data group will maintain the EUT.</t>
  </si>
  <si>
    <t>Graduated with regular high school diploma
Graduated with an alternate diploma
Received a certificate
Reached maximum age
Moved, known to be continuing
Transferred to regular education
Dropped out
Died
Missing</t>
  </si>
  <si>
    <t>Permitted values are from ISO 639-2.</t>
  </si>
  <si>
    <t>One year expulsion with educational services under IDEA
Expulsion modified to less than one year with educational services under IDEA
Another type of disciplinary action
Other reasons such as death, withdrawal or incarceration
No disciplinary action</t>
  </si>
  <si>
    <t>A school's performance on the progress in achieving English language proficiency indicator.</t>
  </si>
  <si>
    <t>An indication that the LEA received a McKinney-Vento subgrant.</t>
  </si>
  <si>
    <t>An indication that the school has a schoolwide program, as defined by Title I of ESEA as amended, in which federal Migrant Education Program (MEP) funds are consolidated as authorized under 34 CFR Section 200.29.</t>
  </si>
  <si>
    <t>An indication that the school is identified as persistently dangerous in accordance with state definition.</t>
  </si>
  <si>
    <t>An indication that the school or local education agency (LEA) submitted a Gun-Free Schools Act (GFSA) of 1994 report to the state, as defined by Title 18, Section 921.</t>
  </si>
  <si>
    <t>Age 3
Age 4
Age 5 (Both K and not K)
Age 5 (Kindergarten)
Missing</t>
  </si>
  <si>
    <t>Not proficient
Proficient</t>
  </si>
  <si>
    <t xml:space="preserve">The number of CTE concentrators who left secondary education during the school year for whom a proficiency level was assigned on the state assessment as described in section 1111(b)(2) of ESEA, as amended. </t>
  </si>
  <si>
    <t>The unduplicated number of CTE concentrators who were included in the state’s computation of its four-year adjusted cohort graduation rate as defined in section 8101 of ESEA, as amended.</t>
  </si>
  <si>
    <t>The number of CTE concentrators who, in the second quarter after exiting left secondary education in the cohort which graduated the prior program year and were placed.</t>
  </si>
  <si>
    <t>PL 115-224, 113(b)(3)(C)</t>
  </si>
  <si>
    <t>CTE secondary participation enrollment</t>
  </si>
  <si>
    <t>The unduplicated number of CTE participants in secondary education.</t>
  </si>
  <si>
    <t>CTE postsecondary participation enrollment</t>
  </si>
  <si>
    <t>The unduplicated number of CTE participants in postsecondary education.</t>
  </si>
  <si>
    <t>CTE secondary concentrator enrollment</t>
  </si>
  <si>
    <t>The unduplicated number of CTE concentrators in secondary education.</t>
  </si>
  <si>
    <t>CTE postsecondary concentrator enrollment</t>
  </si>
  <si>
    <t>The unduplicated number of CTE concentrators in post- secondary education.</t>
  </si>
  <si>
    <t>CTE concentrators in extended year graduate rate table</t>
  </si>
  <si>
    <t>CTE concentrators non-traditional program table</t>
  </si>
  <si>
    <t>The unduplicated number of CTE concentrators in career and technical education programs and programs of study that leads to non-traditional fields.</t>
  </si>
  <si>
    <t>CTE concentrators postsecondary credential table</t>
  </si>
  <si>
    <t>CTE concentrators postsecondary credits table</t>
  </si>
  <si>
    <t>CTE concentrators work-based learning table</t>
  </si>
  <si>
    <t>CTE concentrators program quality table</t>
  </si>
  <si>
    <t>Postsecondary CTE concentrators placement table</t>
  </si>
  <si>
    <t>The number of CTE postsecondary concentrators during the second quarter after program completion.</t>
  </si>
  <si>
    <t>Postsecondary CTE concentrators placement type table</t>
  </si>
  <si>
    <t>Postsecondary CTE concentrators credential table</t>
  </si>
  <si>
    <t>The unduplicated number of CTE postsecondary concentrators who completed a program in the prior 12 months.</t>
  </si>
  <si>
    <t>Postsecondary CTE concentrators nontraditional program table</t>
  </si>
  <si>
    <t>The unduplicated number of CTE postsecondary concentrators in career and technical education programs and programs of study that lead to non-traditional fields.</t>
  </si>
  <si>
    <t xml:space="preserve">The unduplicated number of CTE concentrators who were included in the state’s computation of its extended-year adjusted cohort graduation rate as defined in section 8101 of ESEA, as amended. </t>
  </si>
  <si>
    <t>Career Clusters, Sex (Membership)</t>
  </si>
  <si>
    <t>The unduplicated number of CTE concentrators included in other measure of success in career and technical education.</t>
  </si>
  <si>
    <t>The number of CTE postsecondary concentrators who after program completion and were placed in the second quarter after graduating.</t>
  </si>
  <si>
    <t>Career Clusters</t>
  </si>
  <si>
    <t xml:space="preserve">Postsecondary Credential </t>
  </si>
  <si>
    <t>Postsecondary Credit</t>
  </si>
  <si>
    <t xml:space="preserve">Participation Status (WBL) </t>
  </si>
  <si>
    <t>Achievement Status</t>
  </si>
  <si>
    <t>Outcome Status</t>
  </si>
  <si>
    <t>An indication of whether students remained enrolled in postsecondary education, are in advanced training, military service, or a service program that receives assistance under title I of the National and Community Service Act of 1990 (42 U.S.C. 12511 et seq.), are volunteers as described in section 5(a) of the Peace Corps Act (22 U.S.C. 2504(a)), or are placed or retained in employment.</t>
  </si>
  <si>
    <t>Credential Status</t>
  </si>
  <si>
    <t>An indication of whether students received a credential.</t>
  </si>
  <si>
    <t>Disability Status (ADA)</t>
  </si>
  <si>
    <r>
      <t xml:space="preserve">An indication that students have disability status under the </t>
    </r>
    <r>
      <rPr>
        <i/>
        <sz val="11"/>
        <color rgb="FF000000"/>
        <rFont val="Calibri"/>
        <family val="2"/>
        <scheme val="minor"/>
      </rPr>
      <t>American’s with Disabilities Act</t>
    </r>
    <r>
      <rPr>
        <sz val="11"/>
        <color rgb="FF000000"/>
        <rFont val="Calibri"/>
        <family val="2"/>
        <scheme val="minor"/>
      </rPr>
      <t xml:space="preserve"> (</t>
    </r>
    <r>
      <rPr>
        <i/>
        <sz val="11"/>
        <color rgb="FF000000"/>
        <rFont val="Calibri"/>
        <family val="2"/>
        <scheme val="minor"/>
      </rPr>
      <t>ADA</t>
    </r>
    <r>
      <rPr>
        <sz val="11"/>
        <color rgb="FF000000"/>
        <rFont val="Calibri"/>
        <family val="2"/>
        <scheme val="minor"/>
      </rPr>
      <t>).</t>
    </r>
  </si>
  <si>
    <t>Out of Workforce Status</t>
  </si>
  <si>
    <t>Foster System Status</t>
  </si>
  <si>
    <t>An indication that students are or have aged out of the foster care system</t>
  </si>
  <si>
    <t>Received credential; Did not receive credential</t>
  </si>
  <si>
    <t>Received credits; Did not receive credits</t>
  </si>
  <si>
    <t>Participated in WBL; Did not participate in WBL</t>
  </si>
  <si>
    <t>Achieved; Did not achieve</t>
  </si>
  <si>
    <t>Outcome of enrolled in postsecondary education, placed in advanced training or service, or placed or retained in employment; Not enrolled, placed or retained</t>
  </si>
  <si>
    <t>ADA Status</t>
  </si>
  <si>
    <t>Out of Workforce Individual</t>
  </si>
  <si>
    <t>Foster or Aged Out</t>
  </si>
  <si>
    <t>Agriculture, Food &amp; Natural Resources; Architecture &amp; Construction; Arts, A/V Technology &amp; Communication; Business Management &amp; Administration; Education &amp; Training; Finance; Government and Public Administration; Health Science; Hospitality &amp; Tourism; Human Services; Information Technology; Law, Public Safety, Corrections &amp; Security; Manufacturing; Marketing; Science, Technology, Engineering &amp; Mathematics; Transportation, Distribution &amp; Logistics</t>
  </si>
  <si>
    <t>EL Status (Perkins)
Missing</t>
  </si>
  <si>
    <t>SY 2018-19 Category Name</t>
  </si>
  <si>
    <t>SY 2018-19 Category Name (Changes only)</t>
  </si>
  <si>
    <t>English Learner Status (Perkins)</t>
  </si>
  <si>
    <t>Advanced training
Employment (Placed or Retained) 
Military service, National or Community Service, or Peace Corps
Were accepted and/or enrolled into post-secondary education
Certificate
Associate Degree
Baccalaureate Degree</t>
  </si>
  <si>
    <t>Priority for Services (only) - category change</t>
  </si>
  <si>
    <t>Regular English language proficiency (ELP) assessment
Alternate English language proficiency (ELP) assessment based on alternate ELP achievement standards</t>
  </si>
  <si>
    <t>Academic Subject (Assessment),Proficiency Status,Sex (Membership)
Academic Subject (Assessment),Proficiency Status, Major Racial and Ethnic Groups
Academic Subject (Assessment),Proficiency Status,Disability Status (IDEA or ADA)
Academic Subject (Assessment),Proficiency Status,Economically Disadvantaged Status
Academic Subject (Assessment),Proficiency Status,Migratory Status
Academic Subject (Assessment),Proficiency Status,Single Parents Status
Academic Subject (Assessment),Proficiency Status,Out of Workforce Status
Academic Subject (Assessment),Proficiency Status,EL Status (Perkins)
Academic Subject (Assessment),Proficiency Status,Non-Traditional Enrollees
Academic Subject (Assessment),Homeless Enrolled Status
Academic Subject (Assessment),Foster Care Status
Academic Subject (Assessment),Military Connected Student Status</t>
  </si>
  <si>
    <t>Inclusion Type,Sex (Membership)
Inclusion Type,Major Racial and Ethnic Groups
Inclusion Type,Disability Status (IDEA or ADA)
Inclusion Type,Economically Disadvantaged Status
Inclusion Type,Migratory Status
Inclusion Type,Single Parents Status
Inclusion Type,Out of Workforce Status
Inclusion Type,EL Status (Perkins)
Inclusion Type,Non-Traditional Enrollees
Inclusion Type,Homeless Enrolled Status
Inclusion Type,Foster Care Status
Inclusion Type,Military Connected Student Status</t>
  </si>
  <si>
    <t>Placement Status,Sex (Membership)
Placement Status,Major Racial and Ethnic Groups
Placement Status,Disability Status (IDEA or ADA)
Placement Status,Economically Disadvantaged Status
Placement Status,Migratory Status
Placement Status,Single Parents Status
Placement Status,Out of Workforce Status
Placement Status,EL Status (Perkins)
Placement Status,Non-Traditional Enrollees
Placement Status,Homeless Enrolled Status
Placement Status,Foster Care Status
Placement Status,Military Connected Student Status</t>
  </si>
  <si>
    <t>Placement Type,Homeless Enrolled Status
Placement Type,Foster Care Status
Placement Type,Military Connected Student Status</t>
  </si>
  <si>
    <t>Age/Grade (w/o 13),Racial Ethnic
Age/Grade (w/o 13 and BT2),Priority for Services (Only)
Age/Grade (w/o 13 and BT2),English Learner Status (Only)
Age/Grade (w/o 13),Disability Status (Only)
Age/Grade (w/o 13),Mobility Status (12 months)</t>
  </si>
  <si>
    <t>613, TBD</t>
  </si>
  <si>
    <t>74, 475, 476, 512, 598, 613, 682, TBD</t>
  </si>
  <si>
    <t>74, 85, 475, 476, 512, 519, 598, 613, 682, TBD</t>
  </si>
  <si>
    <t>596, 648, 678, TBD</t>
  </si>
  <si>
    <t>583, 584, 585, 588, 589, 590, 681, 702, 736, 753, TBD</t>
  </si>
  <si>
    <t>702, TBD</t>
  </si>
  <si>
    <t>753, TBD</t>
  </si>
  <si>
    <t>Outcome Status,Sex (Membership)
Outcome Status, Racial Ethnic
Outcome Status,Disability Status (ADA)
Outcome Status,Economically Disadvantaged Status
Outcome Status, Homeless Enrolled Status
Outcome Status,Single Parents Status
Outcome Status, Out of Workforce Status
Outcome Status, EL Status (Perkins)
Outcome Status, Non-Traditional Enrollee
Outcome Status,Foster System Status
Outcome Status,Military Connected Student Status</t>
  </si>
  <si>
    <t>696, TBD</t>
  </si>
  <si>
    <t>39, 74, 85, 306, 326, 475, 476, 512, 583, 584, 585, 588, 589, 590, 598, 613, 656, 657, 681, 682, 702, 736, 739, 814, TBD</t>
  </si>
  <si>
    <t>39, 74, 85, 306, 326, 475, 476, 512, 548, 598, 613, 634, 656, 657, 678, 681, 682, 702, 736, 814, 655, TBD</t>
  </si>
  <si>
    <t>681, 702, 736, TBD</t>
  </si>
  <si>
    <t>306, 326, 548, 583, 584, 585, 588, 589, 590, 655, 681, 702, 7 736, TBD</t>
  </si>
  <si>
    <t xml:space="preserve"> 681, 702, 736, TBD</t>
  </si>
  <si>
    <t>583, 584, 585, 588, 589, 590, 695, 696, 739, 834, 835, 836, 838, TBD</t>
  </si>
  <si>
    <t>151, 548, 583, 584, 585, 588, 589, 590, 634, 655, 656, 657, 668, 675, 678, 695, 696, 739, 814, 834, 835, 836, 838, TBD</t>
  </si>
  <si>
    <t>306, 326, 548, 583, 585, 588, 589, 590, 634, 655, 656, 657, 695, 696, 739, 814, 834, 835, 836, 838, TBD</t>
  </si>
  <si>
    <t>306,  326, 583, 584, 585, 588, 589, 590, 681, 695, 696, 702, 736, 739,  834, 835, 836, 838, TBD</t>
  </si>
  <si>
    <t>306, 326, 583, 584, 585, 588, 589, 590, 695, 696, 755, 756, 814, 681, 702, 736, 753, TBD</t>
  </si>
  <si>
    <t>583, 584, 585, 588, 589, 590, 695, 696, 681, 702, 736, 753, TBD</t>
  </si>
  <si>
    <r>
      <t>The unduplicated number of children with disabilities (</t>
    </r>
    <r>
      <rPr>
        <i/>
        <sz val="11"/>
        <color theme="1"/>
        <rFont val="Calibri"/>
        <family val="2"/>
        <scheme val="minor"/>
      </rPr>
      <t>IDEA</t>
    </r>
    <r>
      <rPr>
        <sz val="11"/>
        <color theme="1"/>
        <rFont val="Calibri"/>
        <family val="2"/>
        <scheme val="minor"/>
      </rPr>
      <t>) who are 5 and in kindergarten.</t>
    </r>
  </si>
  <si>
    <t>Magnet curriculum</t>
  </si>
  <si>
    <t>An indication of whether a magnet school offers a special curriculum capable of attracting substantial numbers of students of different racial backgrounds.</t>
  </si>
  <si>
    <t>LEA operational status</t>
  </si>
  <si>
    <t>School operational status</t>
  </si>
  <si>
    <t>String</t>
  </si>
  <si>
    <t>1 – Regular public school district that is not a component of a supervisory union
2 – Regular public school district that is a component of a supervisory union
9 – Specialized public school district
3 – Supervisory union 
4 – Service agency
5 – State operated agency 
6 – Federal operated agency
7 – Independent charter district
8 – Other local education agency</t>
  </si>
  <si>
    <t>1 – Regular school
2 – Special education school
3 – Career and technical education school
4 – Alternative education school
5 – Reportable program</t>
  </si>
  <si>
    <t>YES – The school/LEA is out of state compared to the SEA.
NO – The school/LEA is not out of state compared to the SEA.</t>
  </si>
  <si>
    <t>1 – Open
2 – Closed
3 – New
4 – Added
5 – Changed LEA affiliation 
6 – Inactive
7 – Future 
8 – Reopened</t>
  </si>
  <si>
    <t>YES – Reconstituted school
NO – Not a reconstituted school</t>
  </si>
  <si>
    <t>YES – Shared Time Yes
NO – Shared Time No</t>
  </si>
  <si>
    <t>NOTTITLE1ELIG – Not a Title I school
SWELIGNOPROG –  Title I schoolwide eligible school – No program 
SWELIGTGPROG – Title I schoolwide eligible- Title I targeted assistance program
SWELIGSWPROG – Title I  schoolwide school
TGELGBNOPROG – Title I targeted assistance eligible school– No program
TGELGBTGPROG – Title I targeted assistance school</t>
  </si>
  <si>
    <t>MAGNO – Magnet No
NA – Magnet is Not Applicable in the SEA
MAGYES – Magnet Yes</t>
  </si>
  <si>
    <t>NSLPWOPRO - Yes, participating without using any Provision or the CEO
NSLPPRO1 - Yes, under Provision 1
NSLPPRO2 - Yes, under Provision 2
NSLPPRO3 - Yes, under Provision 3
NSLPCEO - Yes, under Community Eligibility Option (CEO)
NSLPNO – No</t>
  </si>
  <si>
    <t>FULLVIRTUAL -  Exclusively virtual - All instruction offered by the school is virtual.  This does not exclude students and teachers meeting in person for field trips, school-sponsored social events or assessment purposes.  All students receive all instruction virtually.
FACEVIRTUAL -  Primarily virtual - The school’s major purpose is to provide virtual instruction to students, but some traditional classroom instruction is also provided.  Most students receive all instruction virtually.
SUPPVIRTUAL -  Supplemental Virtual - Instruction is directed by teachers in a traditional classroom setting; virtual instruction supplements face-to-face instruction by teachers.  Students vary in the extent to which their instruction is virtual.
NOTVIRTUAL -  No virtual instruction - The school does not offer any virtual instruction.  No students receive any virtual instruction.</t>
  </si>
  <si>
    <t xml:space="preserve">1 – Open
2 – Closed
3 – New
4 – Added
5 – Changed geographic boundary
6 – Inactive
7 – Future 
8 – Reopened
</t>
  </si>
  <si>
    <t>UG – Ungraded 
PK – Prekindergarten
KG – Kindergarten
01 – Grade 1
02 – Grade 2
03 – Grade 3
04 – Grade 4
05 – Grade 5
06 – Grade 6
07 – Grade 7
08 – Grade 8
09 – Grade 9
10 – Grade 10
11 – Grade 11
12 – Grade 12
13 – Grade 13
AE – Adult Education
NOGRADES – No Grades</t>
  </si>
  <si>
    <t>Yes –The special curriculum offered by this magnet school is capable of attracting substantial numbers of students of different racial backgrounds
No – The special curriculum offered by this magnet school does not necessarily attract substantial numbers of students of different racial backgrounds</t>
  </si>
  <si>
    <t>An indication that a public school provides free public elementary and/or secondary education to eligible students under a specific charter issued, pursuant to a state charter school law, by an authorized chartering agency/authority and that is designated by such authority to be public charter school.</t>
  </si>
  <si>
    <t>The status of a charter district as an LEA for purposes of federal programs.</t>
  </si>
  <si>
    <t xml:space="preserve">PL 114-95, Title IV, Part C, Section 4301  </t>
  </si>
  <si>
    <t>YES – Charter school
NO – Not a charter school
NA – Not Applicable</t>
  </si>
  <si>
    <t>OESE/OII</t>
  </si>
  <si>
    <t>Charter enrollment</t>
  </si>
  <si>
    <t>The enrollment policy for charter school.</t>
  </si>
  <si>
    <t xml:space="preserve">State appropriations for charter  </t>
  </si>
  <si>
    <t>How charter schools receive state appropriations.</t>
  </si>
  <si>
    <t>Initiation of charter application</t>
  </si>
  <si>
    <t>The individual or entity that submitted or solicited the application for a charter.</t>
  </si>
  <si>
    <t>Charter holder</t>
  </si>
  <si>
    <t>The organization that holds the charter for the school.</t>
  </si>
  <si>
    <t>Charter school has open enrollment for the entire state
Charter school has open enrollment for a region of the state beyond the local school district
Charter school enrollment limited to the local school district without geographic preference
Charter school enrollment limited to the local school district with geographic preference to a zone or area within the district</t>
  </si>
  <si>
    <t>Charter school receives state appropriations directly from the state
Charter school receives state appropriations allocated by the state through the local school district
Charter school is allocated state appropriations by the local school district</t>
  </si>
  <si>
    <t xml:space="preserve">Management organization initiated the process for establishing the charter school
Individual or entity that is not a management organization initiated the process for establishing the charter school
Charter authorizer initiated the process for establishing the charter school by soliciting charter applications from eligible entities.  </t>
  </si>
  <si>
    <t>Charter school holds its own charter
Management organization holds the charter 
Some other organization holds the charter</t>
  </si>
  <si>
    <t>SEA -  State department of education
SBE - State board of education
PCSB - Public charter school board
LEA - Local educational agency
UNI - University
CC - Community college
NONPROFIT – Not for profit organization
GOVTENT – Non educational government entities
OTH – Other</t>
  </si>
  <si>
    <t>Charter Management Organization (CMO) – a non-profit organization that operates or manages a network of charter schools (either through a contract or as the charter holder) linked by centralized support, operations, and oversight.
Education Management Organization (EMO) – a for-profit entity that operates or manages a network of charter schools (either through a contract or as the charter holder) linked by by centralized support, operations, and oversight.
Single Management (non-profit) – a non-profit organization that is not a CMO or EMO and that provides management services to one charter school. 
Single Management (for-profit) – a for-profit entity that is not a CMO or EMO and that provides management services to one charter school.</t>
  </si>
  <si>
    <t>Charter Management Organization (CMO) – a non-profit organization that operates or manages multiple charter schools (i.e., either through a contract with the charter schools or as the charter holder) linked by centralized support, operations, and oversight.
Education Management Organization (EMO) – a for-profit entity that contracts with new or existing public school districts, charter school districts, and charter schools to manage charter schools by centralizing support, operations, and oversight.  
Other – an organization that is not a CMO or EMO and that provides management services to one or more charter schools.</t>
  </si>
  <si>
    <t>The unduplicated number of CTE concentrators who graduated from high school included in determination of the recognized postsecondary credential indicator.</t>
  </si>
  <si>
    <t>The unduplicated number of CTE concentrators who graduated from high school included in the determination of the recognized postsecondary credits indicator.</t>
  </si>
  <si>
    <t>The unduplicated number of CTE concentrators who graduated from high school included in the determination of the participation in work-based learning (WBL) indicator.</t>
  </si>
  <si>
    <t>Inclusion Type,Sex (Membership)
Inclusion Type, Major Racial and Ethnic Groups
Inclusion Type,Disability Status (IDEA or ADA)
Inclusion Type,Economically Disadvantaged Status
Inclusion Type,Migratory Status
Inclusion Type,Single Parents Status
Inclusion Type, Out of Workforce Status
Inclusion Type, EL Status (Perkins)
Inclusion Type,Non-Traditional Enrollees
Inclusion Type,Homeless Enrolled Status
Inclusion Type,Foster Care Status
Inclusion Type,Military Connected Student Status
Career Clusters</t>
  </si>
  <si>
    <t>Representation Status,Sex (Membership)
Representation Status,Major Racial and Ethnic Groups
Representation Status,Disability Status (IDEA or ADA)
Representation Status,Economically Disadvantaged Status
Representation Status,Migratory Status
Representation Status,Single Parents Status
Representation Status,Out of Workforce Status
Representation Status, EL Status (Perkins)
Representation Status, Homeless Enrolled Status
Representation Status, Foster Care Status
Representation Status, Military Connected Student Status
Career Clusters</t>
  </si>
  <si>
    <t>Postsecondary Credits,Sex (Membership)
Postsecondary Credits,Racial Ethnic
Postsecondary Credits,Disability Status (ADA)
Postsecondary Credits,Economically Disadvantaged Status
Postsecondary Credits, Homeless Enrolled Status
Postsecondary Credits,Single Parents Status
Postsecondary Credits, Out of Workforce Status
Postsecondary Credits, EL Status (Perkins)
Postsecondary Credits, Non-Traditional Enrollees
Postsecondary Credits,Homeless Enrolled Status
Postsecondary Credits,Foster Care Status
Postsecondary Credits,Military Connected Student Status
Career Clusters</t>
  </si>
  <si>
    <t>Achievement Status,Sex (Membership)
Achievement Status, Major Racial and Ethnic Groups
Achievement Status ,Disability Status (IDEA or ADA)
Achievement Status ,Economically Disadvantaged Status
Achievement Status ,Migratory Status
Achievement Status ,Single Parents Status
Achievement Status, Out of Workforce Status
Achievement Status, EL Status (Perkins)
Achievement Status, Non-Traditional Enrollees
Achievement Status,Homeless Enrolled Status
Achievement Status,Foster Care Status
Achievement Status,Military Connected Student Status
Career Clusters</t>
  </si>
  <si>
    <t>Inclusion Type,Sex (Membership)
Inclusion Type,Racial Ethnic
Inclusion Type,Disability Status (ADA)
Inclusion Type,Economically Disadvantaged Status
Inclusion Type,Homeless Enrolled Status
Inclusion Type,Single Parents Status
Inclusion Type,Out of Workforce Status
Inclusion Type,EL Status (Perkins)
Inclusion Type,Foster System Status
Inclusion Type,Military Connected Student Status
Career Clusters</t>
  </si>
  <si>
    <t>Credential Status,Sex (Membership)
Credential Status, Racial Ethnic
Credential Status,Disability Status (ADA)
Credential Status,Economically Disadvantaged Status
Credential Status, Homeless Enrolled Status
Credential Status,Single Parents Status
Credential Status, Out of Workforce Status
CredentialStatus, EL Status (Perkins)
Credential Status, Non-Traditional Enrollee
Credential Status,Foster System Status
Credential Status,Military Connected Student Status
Career Clusters</t>
  </si>
  <si>
    <t>Postsecondary Credential,Sex (Membership)
Postsecondary Credential,Racial Ethnic
Postsecondary Credentials,Disability Status (ADA)
Postsecondary Credential,Economically Disadvantaged Status
Postsecondary Credential, Homeless Enrolled Status
Postsecondary Credential,Single Parents Status
Postsecondary Credential, Out of Workforce Status
Postsecondary Credential, EL Status (Perkins)
Postsecondary Credential, Non-Traditional Enrollee
Postsecondary Credential,Homeless Enrolled Status
Postsecondary Credential,Foster Care Status
Postsecondary Credential,Military Connected Student Status
Career Clusters</t>
  </si>
  <si>
    <r>
      <rPr>
        <u/>
        <sz val="11"/>
        <rFont val="Calibri"/>
        <family val="2"/>
        <scheme val="minor"/>
      </rPr>
      <t>For LEAs that are not charter:</t>
    </r>
    <r>
      <rPr>
        <sz val="11"/>
        <rFont val="Calibri"/>
        <family val="2"/>
        <scheme val="minor"/>
      </rPr>
      <t xml:space="preserve">
NA – Not applicable
NOTCHR – Not a charter district
</t>
    </r>
    <r>
      <rPr>
        <u/>
        <sz val="11"/>
        <rFont val="Calibri"/>
        <family val="2"/>
        <scheme val="minor"/>
      </rPr>
      <t>For LEAs that are charter:</t>
    </r>
    <r>
      <rPr>
        <sz val="11"/>
        <rFont val="Calibri"/>
        <family val="2"/>
        <scheme val="minor"/>
      </rPr>
      <t xml:space="preserve">
CHRTNOTLEA - Not LEA for federal programs (Charter district which is not an LEA for federal programs)
CHRTIDEA - LEA for IDEA (Charter district which is an LEA for programs authorized under IDEA but not under ESEA and Perkins)
CHRTESEA – LEA for ESEA and Perkins (Charter district which is an LEA for programs authorized under ESEA and Perkins but not under IDEA)
CHRTIDEAESEA – LEA for federal programs (Charter district which is an LEA for programs authorized under IDEA, ESEA and Perkins)</t>
    </r>
  </si>
  <si>
    <t>The dollar amount that the school received for school improvement under Section 1003(a) of ESEA, as amended.</t>
  </si>
  <si>
    <t>A school's performance on the academic achievement Indicator for both mathematics and reading/language arts.</t>
  </si>
  <si>
    <t>An indication that the school is designated by the state as a comprehensive support and improvement or targeted support and improvement school.</t>
  </si>
  <si>
    <t>The reasons for identification for comprehensive support and improvement.</t>
  </si>
  <si>
    <t>The unduplicated number of English learners who took the annual state English language proficiency assessment.</t>
  </si>
  <si>
    <t>An indication that students have disability status under Section 504.</t>
  </si>
  <si>
    <t>OMB#</t>
  </si>
  <si>
    <t>Date</t>
  </si>
  <si>
    <t>60-Day Package Status</t>
  </si>
  <si>
    <t>30-Day Package Status</t>
  </si>
  <si>
    <t>DG&amp;DCs new in 60 out in 30</t>
  </si>
  <si>
    <t>Contains data groups and categories proposed as new is the 60-day package but removed from 30-day package</t>
  </si>
  <si>
    <t>No Change from 60-day</t>
  </si>
  <si>
    <t>Revised from 60-day</t>
  </si>
  <si>
    <t>Charter school receives allocations and appropriations directly from the state
Charter school receives appropriations allocated by the state through the local school district with no local school district control on allocation of funds (e.g. passthrough allocations)
Local school district receives appropriation of funds from state and allocates funding to charter school, local school district has similar decision making control on charter school’s use of funds as district has for traditional public schools (e.g. district operated charter school).</t>
  </si>
  <si>
    <t>Revised Notes</t>
  </si>
  <si>
    <t>Submission depends on state’s performance plan for Perkins V. This data group is optional in EDFacts, can be reported through CAR system instead.</t>
  </si>
  <si>
    <t>This data group is now optional in EDFacts and can be reported through CAR system instead.</t>
  </si>
  <si>
    <t>An indication that students are either female or male.</t>
  </si>
  <si>
    <t>60-day Package Status</t>
  </si>
  <si>
    <t>30-day Package Status</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</si>
  <si>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School Psychologists 
All Other Support Staff
Missing</t>
  </si>
  <si>
    <t>SY 2019-20 Data Group Definition (Changes only: 60-day package)</t>
  </si>
  <si>
    <t>SY 2019-20 Data Group Definition (Changes only: 30-day package)</t>
  </si>
  <si>
    <t>The unduplicated number of children with disabilities (IDEA) who are ages 3 through 5 and not in Kindergarten.</t>
  </si>
  <si>
    <t>The unduplicated number of children with disabilities (IDEA) who are receiving services and are ages 5 &amp; are in kindergarten through 21.</t>
  </si>
  <si>
    <t>SY 2019-20 Category Definition (Changes only: 30-day package)</t>
  </si>
  <si>
    <t>The settings in which school-aged children ages 5 who are kindergarten through 21 receive special education and related services.</t>
  </si>
  <si>
    <t>Age 5 who are in Kindergarten
Age 6
Age 7
Age 8
Age 9
Age 10
Age 11
Age 12
Age 13
Age 14
Age 15
Age 16
Age 17
Age 18
Age 19
Age 20
Age 21
Missing</t>
  </si>
  <si>
    <t>Age 3
Age 4
Age 5 (not Kindergarten)
Missing</t>
  </si>
  <si>
    <t>Lowest-performing school
Low graduation rate high school
Both lowest-performing and low graduation rate school
Additional targeted school not exiting such status 
Both lowest-performing and additional targeted school
Both low graduation rate and additional targeted school
Lowest-performing, low graduation rate school, and additional targeted school
Missing</t>
  </si>
  <si>
    <t>Separating from DG 648 with no EUT. Can be a duplicate count.</t>
  </si>
  <si>
    <t>The number of students who graduated the previous academic year tracked for enrollment in an IHE during the next academic year.</t>
  </si>
  <si>
    <t>SY 2019-20 Categories (Changes only: 60 day package)</t>
  </si>
  <si>
    <t>SY 2019-20 Categories (Changes only: 30 day package)</t>
  </si>
  <si>
    <t>Participation Status (WBL),Sex (Membership)
Participation Status (WBL),Racial Ethnic
Participation Status (WBL),Disability Status (IDEA or ADA)
Participation Status (WBL),Economically Disadvantaged Status
Participation Status (WBL),Migratory Status
Participation Status (WBL),Single Parents Status
Participation Status (WBL),Out of Work Status
Participation Status (WBL),EL Status (Perkins)
Participation Status (WBL),Homeless Enrolled Status
Participation Status (WBL),Foster Care Status
Participation Status (WBL),Military Connected Student Status
Career Clusters</t>
  </si>
  <si>
    <t>Migratory Data</t>
  </si>
  <si>
    <t>An indication of whether an educator/a related service pesonnel holds the certification or licensure required by their assignment.</t>
  </si>
  <si>
    <t>An indication that the school is designated by the state as a comprehensive support school.</t>
  </si>
  <si>
    <t>SY 2019-20 Data Group Name (Changes only: 60 day package)</t>
  </si>
  <si>
    <t>SY 2019-20 Data Group Name (Changes only: 30 day package)</t>
  </si>
  <si>
    <t>SY 2019-20 Category Name (Changes only: 60-day package)</t>
  </si>
  <si>
    <t>SY 2019-20 Category Name (Changes only: 30-day package)</t>
  </si>
  <si>
    <t>Data Groups and Categories Proposed as New in 60-day Package but Removed in 30-Day Package</t>
  </si>
  <si>
    <t>SY 2019-20 Permitted Value Description List (Changes only: 60-day package)</t>
  </si>
  <si>
    <t>SY 2019-20 Permitted Value Description List (Changes only: 30-day package)</t>
  </si>
  <si>
    <t>Sex (Membership)
Major Racial and Ethnic Groups
Disability Status (IDEA or ADA)
Economically Disadvantaged Status
Non-Traditional Enrollees
Single Parents Status
Out of Workforce Status
EL Status (Perkins)
Homeless Enrolled Status
Foster Care Status
Military Connected Student Status
Migratory Status
Career Cluster</t>
  </si>
  <si>
    <t>Comprehensive Support and Improvement
Targeted Support and Improvement
Comprehensive Support and Improvement - Exit Status
Targeted Support and Improvement - Exit Status
Designated by state as additional targeted support
Designated by state as additional targeted support – Exit Status
Comprehensive and Targeted Support and Improvement
Comprehensive and Targeted Support and Improvement - Exit Status
Not Comprehensive Support and Improvement or Targeted Support and Improvement
Missing</t>
  </si>
  <si>
    <t>Economically disadvantaged students
Children with Disabilities (IDEA)
English Learners (EL)
American Indian / Alaska Native or Native American
Asian
Asian / Pacific Islander
Black (not Hispanic) or African American
Filipino
Hispanic (not Puerto Rican)
Hispanic / Latino
Multicultural or Multiethnic or Multiracial
Native Hawaiian / Other Pacific Islander or Pacific Islander
Puerto Rican
White (not Hispanic) or Caucasian</t>
  </si>
  <si>
    <t>Multiple identification groups can be used</t>
  </si>
  <si>
    <t>Inclusion Type,Sex (Membership)
Inclusion Type, Major Racial and Ethnic Groups
Inclusion Type,Disability Status (IDEA or ADA)
Inclusion Type,Economically Disadvantaged Status
Inclusion Type,Migratory Status
Inclusion Type,Single Parents Status
Inclusion Type, Out of Workforce Status
Inclusion Type, EL Status (Perkins)
Inclusion Type,Non-Traditional Enrollees
Inclusion Type,Homeless Enrolled Status
Inclusion Type,Foster Care Status
Inclusion Type,Military Connected Student Status
Inclusion Type,Career Clusters</t>
  </si>
  <si>
    <t>Representation Status,Sex (Membership)
Representation Status,Major Racial and Ethnic Groups
Representation Status,Disability Status (IDEA or ADA)
Representation Status,Economically Disadvantaged Status
Representation Status,Migratory Status
Representation Status,Single Parents Status
Representation Status,Out of Workforce Status
Representation Status, EL Status (Perkins)
Representation Status, Homeless Enrolled Status
Representation Status, Foster Care Status
Representation Status, Military Connected Student Status
Representation Status,Career Clusters</t>
  </si>
  <si>
    <t>Postsecondary Credential,Sex (Membership)
Postsecondary Credential,Major and Racial Ethnic Groups
Postsecondary Credentials,Disability Status (ADA)
Postsecondary Credential,Economically Disadvantaged Status
Postsecondary Credential, Migratory Status
Postsecondary Credential, Homeless Enrolled Status
Postsecondary Credential,Single Parents Status
Postsecondary Credential, Out of Workforce Status
Postsecondary Credential, EL Status (Perkins)
Postsecondary Credential, Non-Traditional Enrollee
Postsecondary Credential,Homeless Enrolled Status
Postsecondary Credential,Foster Care Status
Postsecondary Credential,Military Connected Student Status
Postsecondary Credential,Career Clusters</t>
  </si>
  <si>
    <t>Postsecondary Credits,Sex (Membership)
Postsecondary Credits, Major Racial and Ethnic Groups
Postsecondary Credits,Disability Status (ADA)
Postsecondary Credits,Economically Disadvantaged Status
Postsecondary Credits, Migratory Status
Postsecondary Credits, Homeless Enrolled Status
Postsecondary Credits,Single Parents Status
Postsecondary Credits, Out of Workforce Status
Postsecondary Credits, EL Status (Perkins)
Postsecondary Credits, Non-Traditional Enrollees
Postsecondary Credits,Homeless Enrolled Status
Postsecondary Credits,Foster Care Status
Postsecondary Credits,Military Connected Student Status
Postsecondary Credits,Career Clusters</t>
  </si>
  <si>
    <t>Participation Status (WBL),Sex (Membership)
Participation Status (WBL),Major Racial and Ethnic Groups
Participation Status (WBL),Disability Status (IDEA or ADA)
Participation Status (WBL),Economically Disadvantaged Status
Participation Status (WBL),Migratory Status
Participation Status (WBL),Single Parents Status
Participation Status (WBL),Out of Work Status
Participation Status (WBL),EL Status (Perkins)
Participation Status (WBL), Non-Traditional Enrollees
Participation Status (WBL),Homeless Enrolled Status
Participation Status (WBL),Foster Care Status
Participation Status (WBL),Military Connected Student Status
Participation Status (WBL),Career Clusters</t>
  </si>
  <si>
    <t>Achievement Status,Sex (Membership)
Achievement Status, Major Racial and Ethnic Groups
Achievement Status ,Disability Status (IDEA or ADA)
Achievement Status ,Economically Disadvantaged Status
Achievement Status ,Migratory Status
Achievement Status ,Single Parents Status
Achievement Status, Out of Workforce Status
Achievement Status, EL Status (Perkins)
Achievement Status, Non-Traditional Enrollees
Achievement Status,Homeless Enrolled Status
Achievement Status,Foster Care Status
Achievement Status,Military Connected Student Status
Achievement Status,Career Clusters</t>
  </si>
  <si>
    <t>SY 2019-20 Permitted Values (Changes only: 60-day package)</t>
  </si>
  <si>
    <t>SY 2019-20 Permitted Values (Changes only: 30-day package)</t>
  </si>
  <si>
    <t>SY 2019-20 Category Definition (Changes only: 60-day package)</t>
  </si>
  <si>
    <t>An indication that students are English learners according to the definition in Perkins which is (A) a secondary school student who is an English learner, as defined in section 8101 of the Elementary and Secondary Education Act of 1965; or (B) an adult or an out-of-school youth who has limited ability in speaking, reading, writing, or understanding the English language and—(i) whose native language is a language other than English; or (ii) who lives in a family environment in which a language other than English is the dominant language.</t>
  </si>
  <si>
    <t>An indication that migratory children who have made a qualifying move within the previous 1-year period and who - (1) are failing, or most at risk of failing, to meet the challenging State academic standards; or (2) have dropped out of school.</t>
  </si>
  <si>
    <t>The types of services received by eligible migratory students in the migrant education program (MEP).</t>
  </si>
  <si>
    <t>The pathways of the students in the cohort.</t>
  </si>
  <si>
    <t>The outcome of the pathway of the students in the cohort.</t>
  </si>
  <si>
    <t>The types of English language proficiency assessments administered.</t>
  </si>
  <si>
    <t>The proficiency status of English Learners within five years.</t>
  </si>
  <si>
    <t>The exit status of English Learners.</t>
  </si>
  <si>
    <t>Career and technical education career areas</t>
  </si>
  <si>
    <t>An indication of whether students participated in work based learning (WBL).</t>
  </si>
  <si>
    <t>An indication of whether the students achieved the measure for career and technical education.</t>
  </si>
  <si>
    <t>An indication of whether students received a recognized postsecondary credits.</t>
  </si>
  <si>
    <t>An indication of whether students received a recognized postsecondary credential.</t>
  </si>
  <si>
    <t>SY 2019-20 Data Group Name (Changes only: FINAL)</t>
  </si>
  <si>
    <t>SY 2019-20 Data Group Definition (Changes only: FINAL)</t>
  </si>
  <si>
    <t>SY 2019-20 Categories (Changes only: FINAL)</t>
  </si>
  <si>
    <t>SY 2019-20 Permitted Values (Changes only: FINAL)</t>
  </si>
  <si>
    <t>FINAL Package Status</t>
  </si>
  <si>
    <t>Revised from 30-day</t>
  </si>
  <si>
    <t>No Change from 30-day</t>
  </si>
  <si>
    <t>An indication that students are out of work individuals.</t>
  </si>
  <si>
    <t>Academic Subject (Assessment),Proficiency Status,Sex (Membership)
Academic Subject (Assessment),Proficiency Status, Major Racial and Ethnic Groups
Academic Subject (Assessment),Proficiency Status,Disability Status (IDEA or ADA)
Academic Subject (Assessment),Proficiency Status,Economically Disadvantaged Status
Academic Subject (Assessment),Proficiency Status,Migratory Status
Academic Subject (Assessment),Proficiency Status,Single Parents Status
Academic Subject (Assessment),Proficiency Status,Out of Workforce Status
Academic Subject (Assessment),Proficiency Status,EL Status (Perkins)
Academic Subject (Assessment),Proficiency Status,Non-Traditional Enrollees
Academic Subject (Assessment),Proficiency Status,Homeless Enrolled Status
Academic Subject (Assessment),Proficiency Status,Foster Care Status
Academic Subject (Assessment),Proficiency Status,Military Connected Student Status</t>
  </si>
  <si>
    <t>The number of English learners who have attained and not attained English language proficiency within five years of initial classification as an English learner and first enrollment in a local educational agency that receives Title III of ESEA, as amended, funds.</t>
  </si>
  <si>
    <t>The number of English learners in programs receiving Title III funds who have exited and not exited a language instruction educational program as a result of attaining English language proficiency.</t>
  </si>
  <si>
    <t>SY 2019-20 Category Name (Changes only: FINAL package)</t>
  </si>
  <si>
    <t>SY 2019-20 Category Definition (Changes only: FINAL package)</t>
  </si>
  <si>
    <t>SY 2019-20 Permitted Value Description List (Changes only: FINAL package)</t>
  </si>
  <si>
    <t>An indication that the local educational agency (LEA) notified the state of the LEA's intention to use its Title II, Part A or Title IV, Part A funds for alternative uses, as authorized in Title V, Section 5211 of ESEA, as amended.</t>
  </si>
  <si>
    <t>An indication that the school is designation by the state of a school for comprehensive support and improvement, targeted support and improvement, and additional targeted support and improvement.</t>
  </si>
  <si>
    <t>Comprehensive Support and Improvement (CSI, CSI-Exit, and Not CSI)
Targeted Support and Improvement (TSI, TSI Exit, and Not TSI)
Additional Target Support and Improvement (ATSI and not ATSI)</t>
  </si>
  <si>
    <t>More than one permitted value will be allowed for reporting</t>
  </si>
  <si>
    <t>Status</t>
  </si>
  <si>
    <t>60-day</t>
  </si>
  <si>
    <t>30-day</t>
  </si>
  <si>
    <t>Final</t>
  </si>
  <si>
    <t>Final (from SY 18-19 package)</t>
  </si>
  <si>
    <t>New*</t>
  </si>
  <si>
    <t>Revisions**</t>
  </si>
  <si>
    <t>Retired</t>
  </si>
  <si>
    <t>*There were 11 data groups and 5 data categories proposed in the 60-day that were taken out of the 30-day package (not considered "retired" since never implemented)</t>
  </si>
  <si>
    <t>**Items could be revised more than once and "new" items could be revised</t>
  </si>
  <si>
    <t>Summary of Changes</t>
  </si>
  <si>
    <t>Final counts of changes in each part of the package</t>
  </si>
  <si>
    <t>For information only</t>
  </si>
  <si>
    <t xml:space="preserve">Title III English learners five years </t>
  </si>
  <si>
    <r>
      <t xml:space="preserve">For reference so that all data groups and categories presented in the 60-day package are accounted for in the 30-day package.
</t>
    </r>
    <r>
      <rPr>
        <i/>
        <sz val="12"/>
        <color theme="1"/>
        <rFont val="Calibri"/>
        <family val="2"/>
        <scheme val="minor"/>
      </rPr>
      <t>NOTE: There were NO new data groups or categories proposed in the 30-day package.</t>
    </r>
  </si>
  <si>
    <t>Original Date</t>
  </si>
  <si>
    <t>October 2018</t>
  </si>
  <si>
    <t>210</t>
  </si>
  <si>
    <t>864</t>
  </si>
  <si>
    <t>865</t>
  </si>
  <si>
    <t>211</t>
  </si>
  <si>
    <t>212</t>
  </si>
  <si>
    <t>866</t>
  </si>
  <si>
    <t>867</t>
  </si>
  <si>
    <t>English Learners Proficiency Within Five Years Status</t>
  </si>
  <si>
    <t>Assessment Administered,Proficiency Status,Grade Level (Assessment),Major Racial and Ethnic Groups
Assessment Administered,Proficiency Status,Grade Level (Assessment),Sex (Membership)
Assessment Administered,Proficiency Status,Grade Level (Assessment),Disability Status (Only)
Assessment Administered,Proficiency Status,Grade Level (Assessment),English Learner Status (Only)
Assessment Administered,Proficiency Status,Grade Level (Assessment),Economically Disadvantaged Status
Assessment Administered,Proficiency Status,Grade Level (Assessment),Migratory Status
Assessment Administered,Proficiency Status,Grade Level (Assessment),Homeless Enrolled Status
Assessment Administered,Proficiency Status,Grade Level (Assessment),Foster Care Status
Assessment Administered,Proficiency Status,Grade Level (Assessment),Military Connected Student Status</t>
  </si>
  <si>
    <t>126, 142, 175, 178, 179</t>
  </si>
  <si>
    <t>668, 681, 583, 584, 585</t>
  </si>
  <si>
    <t>Comprehensive Support and Targeted Support Identification</t>
  </si>
  <si>
    <t xml:space="preserve">Revised  </t>
  </si>
  <si>
    <t>OCTAE, OESE/OSS/Title III, OSERS/OSEP</t>
  </si>
  <si>
    <t>1850-0925 v.5</t>
  </si>
  <si>
    <t>revised October 2019</t>
  </si>
  <si>
    <r>
      <t xml:space="preserve">*  </t>
    </r>
    <r>
      <rPr>
        <sz val="12"/>
        <rFont val="Calibri"/>
        <family val="2"/>
        <scheme val="minor"/>
      </rPr>
      <t>Column B</t>
    </r>
    <r>
      <rPr>
        <sz val="12"/>
        <color theme="1"/>
        <rFont val="Calibri"/>
        <family val="2"/>
        <scheme val="minor"/>
      </rPr>
      <t xml:space="preserve"> provides the status of each data group in the 60-day package (No changes, Revised, Retired, and New). 
*  Column C provides the status of each data group in the 30-day package (No change from 60-day, Revised from 60-day, Revised Notes, New). 
* Column D provides the status of each data group in the final package (No change from 30-day, Revised from 30-day). This column can be used to filter data groups by their change code to easily identify what has changed since the prior package. [** As per the October 31, 2019 change memo, the values of rows 87, 104, 105, 106, 107, 123, &amp; 124 have been revised.]
*  Column AA (Notes) is used to explain anything additional needed to interpret the data group.</t>
    </r>
  </si>
  <si>
    <r>
      <t xml:space="preserve">*  </t>
    </r>
    <r>
      <rPr>
        <sz val="12"/>
        <rFont val="Calibri"/>
        <family val="2"/>
        <scheme val="minor"/>
      </rPr>
      <t>Column C provi</t>
    </r>
    <r>
      <rPr>
        <sz val="12"/>
        <color theme="1"/>
        <rFont val="Calibri"/>
        <family val="2"/>
        <scheme val="minor"/>
      </rPr>
      <t>des the status of each data group (No changes, Revised, Retired, and New). This column can be used to filter categories by their change code to easily access what has changed.
*  Column D provides the status of each data group (No change from 60-day, Revised from 60-day, Revised Notes).
*  Column E provides the status of each data group (No change from 30-day, Revised from 30-day). This column can be used to filter categories by their change code to easily access what has changed. [** As per the October 31, 2019 change memo, the values of rows 21, 47, 104 &amp; 105 have been revised.]
*  Column T (Notes) are used to explain anything additional needed to interpret the data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</si>
</sst>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3">
    <font>
      <sz val="11"/>
      <color theme="1"/>
      <name val="Calibri"/>
      <family val="2"/>
      <scheme val="minor"/>
    </font>
    <font>
      <b/>
      <sz val="11"/>
      <color theme="1"/>
      <name val="Calibri"/>
      <family val="2"/>
      <scheme val="minor"/>
    </font>
    <font>
      <sz val="11"/>
      <color indexed="8"/>
      <name val="Calibri"/>
      <family val="2"/>
      <scheme val="minor"/>
    </font>
    <font>
      <sz val="11"/>
      <name val="Calibri"/>
      <family val="2"/>
      <scheme val="minor"/>
    </font>
    <font>
      <b/>
      <sz val="11"/>
      <name val="Calibri"/>
      <family val="2"/>
      <scheme val="minor"/>
    </font>
    <font>
      <sz val="11"/>
      <color theme="4"/>
      <name val="Calibri"/>
      <family val="2"/>
      <scheme val="minor"/>
    </font>
    <font>
      <sz val="10"/>
      <color theme="4"/>
      <name val="Arial"/>
      <family val="2"/>
    </font>
    <font>
      <b/>
      <sz val="11"/>
      <color indexed="8"/>
      <name val="Calibri"/>
      <family val="2"/>
      <scheme val="minor"/>
    </font>
    <font>
      <sz val="11"/>
      <color theme="1"/>
      <name val="Calibri"/>
      <family val="2"/>
      <scheme val="minor"/>
    </font>
    <font>
      <sz val="10"/>
      <color theme="1"/>
      <name val="Tahoma"/>
      <family val="2"/>
    </font>
    <font>
      <sz val="11"/>
      <name val="Dialog"/>
    </font>
    <font>
      <b/>
      <sz val="11"/>
      <color rgb="FFFF0000"/>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1"/>
      <color rgb="FF000000"/>
      <name val="Calibri"/>
      <family val="2"/>
      <scheme val="minor"/>
    </font>
    <font>
      <i/>
      <sz val="11"/>
      <color rgb="FF000000"/>
      <name val="Calibri"/>
      <family val="2"/>
      <scheme val="minor"/>
    </font>
    <font>
      <b/>
      <sz val="12"/>
      <name val="Calibri"/>
      <family val="2"/>
      <scheme val="minor"/>
    </font>
    <font>
      <b/>
      <sz val="12"/>
      <color indexed="8"/>
      <name val="Calibri"/>
      <family val="2"/>
      <scheme val="minor"/>
    </font>
    <font>
      <u/>
      <sz val="11"/>
      <name val="Calibri"/>
      <family val="2"/>
      <scheme val="minor"/>
    </font>
    <font>
      <i/>
      <sz val="10"/>
      <color theme="1"/>
      <name val="Calibri"/>
      <family val="2"/>
      <scheme val="minor"/>
    </font>
    <font>
      <i/>
      <sz val="12"/>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2" fillId="0" borderId="0"/>
    <xf numFmtId="0" fontId="9" fillId="0" borderId="0"/>
  </cellStyleXfs>
  <cellXfs count="121">
    <xf numFmtId="0" fontId="0" fillId="0" borderId="0" xfId="0"/>
    <xf numFmtId="0" fontId="0" fillId="0" borderId="0" xfId="0" applyAlignment="1">
      <alignment vertical="top" wrapText="1"/>
    </xf>
    <xf numFmtId="0" fontId="2" fillId="0" borderId="0" xfId="1" applyAlignment="1">
      <alignment vertical="top"/>
    </xf>
    <xf numFmtId="0" fontId="2" fillId="0" borderId="0" xfId="1" applyAlignment="1">
      <alignment vertical="top" wrapText="1"/>
    </xf>
    <xf numFmtId="0" fontId="3" fillId="0" borderId="0" xfId="1" applyFont="1" applyAlignment="1">
      <alignment horizontal="right" vertical="top"/>
    </xf>
    <xf numFmtId="0" fontId="4" fillId="2" borderId="1" xfId="0" applyFont="1" applyFill="1" applyBorder="1" applyAlignment="1">
      <alignment horizontal="center" wrapText="1"/>
    </xf>
    <xf numFmtId="0" fontId="4" fillId="2" borderId="1" xfId="0" applyFont="1" applyFill="1" applyBorder="1" applyAlignment="1">
      <alignment wrapText="1"/>
    </xf>
    <xf numFmtId="0" fontId="5" fillId="0" borderId="1" xfId="0" applyFont="1" applyBorder="1" applyAlignment="1">
      <alignment horizontal="center"/>
    </xf>
    <xf numFmtId="0" fontId="5" fillId="0" borderId="1" xfId="0" applyFont="1" applyBorder="1" applyAlignment="1">
      <alignment horizontal="left"/>
    </xf>
    <xf numFmtId="49" fontId="6" fillId="0" borderId="1" xfId="0" applyNumberFormat="1" applyFont="1" applyBorder="1" applyAlignment="1">
      <alignment readingOrder="1"/>
    </xf>
    <xf numFmtId="14" fontId="5" fillId="0" borderId="1" xfId="0" applyNumberFormat="1" applyFont="1" applyBorder="1"/>
    <xf numFmtId="0" fontId="5" fillId="0" borderId="1" xfId="0" applyFont="1" applyBorder="1" applyAlignment="1">
      <alignment wrapText="1"/>
    </xf>
    <xf numFmtId="0" fontId="4" fillId="0" borderId="0" xfId="1" applyFont="1" applyAlignment="1">
      <alignment vertical="top" wrapText="1"/>
    </xf>
    <xf numFmtId="0" fontId="2" fillId="5" borderId="0" xfId="1" applyFill="1" applyAlignment="1">
      <alignment vertical="top"/>
    </xf>
    <xf numFmtId="0" fontId="2" fillId="0" borderId="0" xfId="1" applyAlignment="1">
      <alignment horizontal="right" vertical="top"/>
    </xf>
    <xf numFmtId="0" fontId="0" fillId="0" borderId="0" xfId="0" applyAlignment="1">
      <alignment wrapText="1"/>
    </xf>
    <xf numFmtId="164" fontId="7" fillId="0" borderId="0" xfId="1" applyNumberFormat="1" applyFont="1" applyAlignment="1">
      <alignment vertical="top" wrapText="1"/>
    </xf>
    <xf numFmtId="0" fontId="7" fillId="0" borderId="0" xfId="1" applyFont="1" applyAlignment="1">
      <alignment vertical="top" wrapText="1"/>
    </xf>
    <xf numFmtId="164" fontId="2" fillId="0" borderId="0" xfId="1" applyNumberFormat="1" applyAlignment="1">
      <alignment vertical="top"/>
    </xf>
    <xf numFmtId="0" fontId="8" fillId="0" borderId="0" xfId="1" applyFont="1" applyAlignment="1">
      <alignment vertical="top"/>
    </xf>
    <xf numFmtId="0" fontId="8" fillId="0" borderId="0" xfId="1" applyFont="1" applyAlignment="1">
      <alignment vertical="top" wrapText="1"/>
    </xf>
    <xf numFmtId="0" fontId="8" fillId="5" borderId="0" xfId="1" applyFont="1" applyFill="1" applyAlignment="1">
      <alignment vertical="top"/>
    </xf>
    <xf numFmtId="0" fontId="8" fillId="0" borderId="0" xfId="1" applyFont="1" applyAlignment="1">
      <alignment horizontal="right" vertical="top"/>
    </xf>
    <xf numFmtId="0" fontId="3" fillId="0" borderId="0" xfId="1" applyFont="1" applyAlignment="1">
      <alignment vertical="top"/>
    </xf>
    <xf numFmtId="0" fontId="3" fillId="0" borderId="0" xfId="1" applyFont="1" applyAlignment="1">
      <alignment vertical="top" wrapText="1"/>
    </xf>
    <xf numFmtId="0" fontId="3" fillId="5" borderId="0" xfId="1" applyFont="1" applyFill="1" applyAlignment="1">
      <alignment vertical="top"/>
    </xf>
    <xf numFmtId="0" fontId="4" fillId="0" borderId="0" xfId="1" applyFont="1" applyAlignment="1">
      <alignment vertical="top"/>
    </xf>
    <xf numFmtId="0" fontId="4" fillId="0" borderId="0" xfId="1" applyFont="1" applyAlignment="1">
      <alignment horizontal="left" vertical="top"/>
    </xf>
    <xf numFmtId="0" fontId="0" fillId="0" borderId="0" xfId="1" applyFont="1" applyAlignment="1">
      <alignment vertical="top"/>
    </xf>
    <xf numFmtId="0" fontId="0" fillId="5" borderId="0" xfId="1" applyFont="1" applyFill="1" applyAlignment="1">
      <alignment vertical="top"/>
    </xf>
    <xf numFmtId="0" fontId="4" fillId="6" borderId="0" xfId="1" applyFont="1" applyFill="1" applyAlignment="1">
      <alignment vertical="top"/>
    </xf>
    <xf numFmtId="0" fontId="2" fillId="6" borderId="0" xfId="1" applyFill="1" applyAlignment="1">
      <alignment vertical="top"/>
    </xf>
    <xf numFmtId="0" fontId="3" fillId="6" borderId="0" xfId="1" applyFont="1" applyFill="1" applyAlignment="1">
      <alignment vertical="top"/>
    </xf>
    <xf numFmtId="0" fontId="8" fillId="6" borderId="0" xfId="1" applyFont="1" applyFill="1" applyAlignment="1">
      <alignment vertical="top"/>
    </xf>
    <xf numFmtId="0" fontId="1" fillId="0" borderId="0" xfId="0" applyFont="1"/>
    <xf numFmtId="0" fontId="1" fillId="4" borderId="0" xfId="0" applyFont="1" applyFill="1" applyAlignment="1">
      <alignment horizontal="left"/>
    </xf>
    <xf numFmtId="0" fontId="0" fillId="4" borderId="0" xfId="0" applyFill="1" applyAlignment="1">
      <alignment horizontal="left"/>
    </xf>
    <xf numFmtId="0" fontId="3" fillId="0" borderId="0" xfId="1" applyFont="1" applyAlignment="1">
      <alignment horizontal="left" vertical="top"/>
    </xf>
    <xf numFmtId="0" fontId="3" fillId="7" borderId="0" xfId="1" applyFont="1" applyFill="1" applyAlignment="1">
      <alignment vertical="top" wrapText="1"/>
    </xf>
    <xf numFmtId="0" fontId="3" fillId="8" borderId="0" xfId="1" applyFont="1" applyFill="1" applyAlignment="1">
      <alignment vertical="top" wrapText="1"/>
    </xf>
    <xf numFmtId="0" fontId="3" fillId="5" borderId="0" xfId="1" applyFont="1" applyFill="1" applyAlignment="1">
      <alignment horizontal="left" vertical="top" wrapText="1"/>
    </xf>
    <xf numFmtId="0" fontId="3" fillId="10" borderId="0" xfId="1" applyFont="1" applyFill="1" applyAlignment="1">
      <alignment vertical="top" wrapText="1"/>
    </xf>
    <xf numFmtId="0" fontId="1" fillId="0" borderId="0" xfId="0" applyFont="1" applyAlignment="1">
      <alignment vertical="top"/>
    </xf>
    <xf numFmtId="0" fontId="0" fillId="0" borderId="0" xfId="0" applyAlignment="1">
      <alignment vertical="top"/>
    </xf>
    <xf numFmtId="0" fontId="1" fillId="4" borderId="0" xfId="0" applyFont="1" applyFill="1" applyAlignment="1">
      <alignment horizontal="left" vertical="top"/>
    </xf>
    <xf numFmtId="0" fontId="0" fillId="4" borderId="0" xfId="0" applyFill="1" applyAlignment="1">
      <alignment horizontal="left" vertical="top"/>
    </xf>
    <xf numFmtId="14" fontId="1" fillId="4" borderId="0" xfId="0" applyNumberFormat="1" applyFont="1" applyFill="1" applyAlignment="1">
      <alignment horizontal="left" vertical="top"/>
    </xf>
    <xf numFmtId="0" fontId="0" fillId="0" borderId="0" xfId="0" applyAlignment="1">
      <alignment horizontal="left" vertical="top"/>
    </xf>
    <xf numFmtId="0" fontId="0" fillId="0" borderId="0" xfId="0" applyAlignment="1">
      <alignment horizontal="right" vertical="top"/>
    </xf>
    <xf numFmtId="0" fontId="3" fillId="11" borderId="0" xfId="1" applyFont="1" applyFill="1" applyAlignment="1">
      <alignment vertical="top" wrapText="1"/>
    </xf>
    <xf numFmtId="0" fontId="3" fillId="3" borderId="0" xfId="1" applyFont="1" applyFill="1" applyAlignment="1">
      <alignment vertical="top" wrapText="1"/>
    </xf>
    <xf numFmtId="0" fontId="3" fillId="12" borderId="0" xfId="1" applyFont="1" applyFill="1" applyAlignment="1">
      <alignment vertical="top" wrapText="1"/>
    </xf>
    <xf numFmtId="0" fontId="3" fillId="9" borderId="0" xfId="1" applyFont="1" applyFill="1" applyAlignment="1">
      <alignment vertical="top" wrapText="1"/>
    </xf>
    <xf numFmtId="0" fontId="2" fillId="0" borderId="0" xfId="1" applyAlignment="1">
      <alignment horizontal="left" vertical="top"/>
    </xf>
    <xf numFmtId="0" fontId="2" fillId="12" borderId="0" xfId="1" applyFill="1" applyAlignment="1">
      <alignment vertical="top"/>
    </xf>
    <xf numFmtId="0" fontId="3" fillId="0" borderId="0" xfId="1" applyFont="1" applyAlignment="1">
      <alignment horizontal="right" vertical="top" wrapText="1"/>
    </xf>
    <xf numFmtId="0" fontId="10" fillId="0" borderId="0" xfId="0" applyFont="1" applyAlignment="1">
      <alignment horizontal="right"/>
    </xf>
    <xf numFmtId="0" fontId="0" fillId="4" borderId="0" xfId="0" applyFill="1" applyAlignment="1">
      <alignment vertical="top"/>
    </xf>
    <xf numFmtId="0" fontId="1" fillId="4" borderId="0" xfId="0" applyFont="1" applyFill="1" applyAlignment="1">
      <alignment vertical="top"/>
    </xf>
    <xf numFmtId="14" fontId="0" fillId="4" borderId="0" xfId="0" applyNumberFormat="1" applyFill="1" applyAlignment="1">
      <alignment horizontal="left" vertical="top"/>
    </xf>
    <xf numFmtId="0" fontId="8" fillId="0" borderId="0" xfId="0" applyFont="1" applyAlignment="1">
      <alignment vertical="top" wrapText="1"/>
    </xf>
    <xf numFmtId="0" fontId="3" fillId="0" borderId="0" xfId="0" applyFont="1" applyAlignment="1">
      <alignment horizontal="right"/>
    </xf>
    <xf numFmtId="0" fontId="8" fillId="0" borderId="0" xfId="0" applyFont="1"/>
    <xf numFmtId="0" fontId="8" fillId="0" borderId="0" xfId="0" applyFont="1" applyAlignment="1">
      <alignment vertical="top"/>
    </xf>
    <xf numFmtId="0" fontId="11" fillId="0" borderId="0" xfId="1" applyFont="1" applyAlignment="1">
      <alignment vertical="top"/>
    </xf>
    <xf numFmtId="0" fontId="11" fillId="0" borderId="0" xfId="1" applyFont="1" applyAlignment="1">
      <alignment vertical="top" wrapText="1"/>
    </xf>
    <xf numFmtId="0" fontId="0" fillId="0" borderId="0" xfId="0" applyAlignment="1">
      <alignment vertical="center"/>
    </xf>
    <xf numFmtId="0" fontId="2" fillId="0" borderId="0" xfId="1" applyAlignment="1">
      <alignment horizontal="left" vertical="top" wrapText="1"/>
    </xf>
    <xf numFmtId="0" fontId="0" fillId="0" borderId="0" xfId="0" applyAlignment="1">
      <alignment horizontal="left" vertical="top" wrapText="1"/>
    </xf>
    <xf numFmtId="0" fontId="3" fillId="0" borderId="0" xfId="1" applyFont="1" applyAlignment="1">
      <alignment horizontal="left" vertical="top" wrapText="1"/>
    </xf>
    <xf numFmtId="0" fontId="13" fillId="0" borderId="1" xfId="0" applyFont="1" applyBorder="1" applyAlignment="1">
      <alignment vertical="top" wrapText="1"/>
    </xf>
    <xf numFmtId="0" fontId="14" fillId="0" borderId="0" xfId="0" applyFont="1"/>
    <xf numFmtId="0" fontId="14" fillId="4" borderId="1" xfId="0" applyFont="1" applyFill="1" applyBorder="1" applyAlignment="1">
      <alignment vertical="top" wrapText="1"/>
    </xf>
    <xf numFmtId="0" fontId="14" fillId="0" borderId="1" xfId="0" applyFont="1" applyBorder="1" applyAlignment="1">
      <alignment vertical="top" wrapText="1"/>
    </xf>
    <xf numFmtId="0" fontId="15" fillId="3" borderId="1" xfId="0" applyFont="1" applyFill="1" applyBorder="1" applyAlignment="1">
      <alignment vertical="top" wrapText="1"/>
    </xf>
    <xf numFmtId="0" fontId="15"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top" wrapText="1"/>
    </xf>
    <xf numFmtId="0" fontId="16" fillId="0" borderId="0" xfId="0" applyFont="1" applyAlignment="1">
      <alignment vertical="top" wrapText="1"/>
    </xf>
    <xf numFmtId="0" fontId="18" fillId="13" borderId="1" xfId="1" applyFont="1" applyFill="1" applyBorder="1" applyAlignment="1">
      <alignment vertical="center" wrapText="1"/>
    </xf>
    <xf numFmtId="0" fontId="18" fillId="13" borderId="2" xfId="1" applyFont="1" applyFill="1" applyBorder="1" applyAlignment="1">
      <alignment horizontal="left" vertical="center" wrapText="1"/>
    </xf>
    <xf numFmtId="0" fontId="18" fillId="13" borderId="1" xfId="1" applyFont="1" applyFill="1" applyBorder="1" applyAlignment="1">
      <alignment horizontal="left" vertical="center" wrapText="1"/>
    </xf>
    <xf numFmtId="0" fontId="18" fillId="0" borderId="0" xfId="1" applyFont="1" applyAlignment="1">
      <alignment horizontal="left" vertical="center" wrapText="1"/>
    </xf>
    <xf numFmtId="0" fontId="19" fillId="13" borderId="1" xfId="1" applyFont="1" applyFill="1" applyBorder="1" applyAlignment="1">
      <alignment horizontal="left" vertical="center" wrapText="1"/>
    </xf>
    <xf numFmtId="0" fontId="18" fillId="0" borderId="0" xfId="1" applyFont="1" applyAlignment="1">
      <alignment vertical="center" wrapText="1"/>
    </xf>
    <xf numFmtId="49" fontId="18" fillId="13" borderId="2" xfId="1" applyNumberFormat="1" applyFont="1" applyFill="1" applyBorder="1" applyAlignment="1">
      <alignment horizontal="left" vertical="center" wrapText="1"/>
    </xf>
    <xf numFmtId="49" fontId="16" fillId="0" borderId="0" xfId="0" applyNumberFormat="1" applyFont="1" applyAlignment="1">
      <alignment horizontal="left" vertical="top"/>
    </xf>
    <xf numFmtId="49" fontId="3" fillId="0" borderId="0" xfId="1" applyNumberFormat="1" applyFont="1" applyAlignment="1">
      <alignment horizontal="left" vertical="top" wrapText="1"/>
    </xf>
    <xf numFmtId="49" fontId="2" fillId="0" borderId="0" xfId="1" applyNumberFormat="1" applyAlignment="1">
      <alignment horizontal="left" vertical="top" wrapText="1"/>
    </xf>
    <xf numFmtId="49" fontId="8" fillId="0" borderId="0" xfId="1" applyNumberFormat="1" applyFont="1" applyAlignment="1">
      <alignment horizontal="left" vertical="top" wrapText="1"/>
    </xf>
    <xf numFmtId="49" fontId="0" fillId="0" borderId="0" xfId="0" applyNumberFormat="1" applyAlignment="1">
      <alignment horizontal="left" vertical="top"/>
    </xf>
    <xf numFmtId="49" fontId="8" fillId="0" borderId="0" xfId="0" applyNumberFormat="1" applyFont="1" applyAlignment="1">
      <alignment horizontal="left" vertical="top"/>
    </xf>
    <xf numFmtId="49" fontId="18" fillId="13" borderId="1" xfId="1" applyNumberFormat="1" applyFont="1" applyFill="1" applyBorder="1" applyAlignment="1">
      <alignment horizontal="left" vertical="center" wrapText="1"/>
    </xf>
    <xf numFmtId="49" fontId="16" fillId="0" borderId="0" xfId="0" applyNumberFormat="1" applyFont="1" applyAlignment="1">
      <alignment vertical="top" wrapText="1"/>
    </xf>
    <xf numFmtId="49" fontId="3" fillId="0" borderId="0" xfId="1" applyNumberFormat="1" applyFont="1" applyAlignment="1">
      <alignment vertical="top" wrapText="1"/>
    </xf>
    <xf numFmtId="49" fontId="0" fillId="0" borderId="0" xfId="0" applyNumberFormat="1" applyAlignment="1">
      <alignment vertical="top"/>
    </xf>
    <xf numFmtId="49" fontId="4" fillId="0" borderId="0" xfId="1" applyNumberFormat="1" applyFont="1" applyAlignment="1">
      <alignment vertical="top" wrapText="1"/>
    </xf>
    <xf numFmtId="49" fontId="2" fillId="0" borderId="0" xfId="1" applyNumberFormat="1" applyAlignment="1">
      <alignment vertical="top" wrapText="1"/>
    </xf>
    <xf numFmtId="49" fontId="8" fillId="0" borderId="0" xfId="0" applyNumberFormat="1" applyFont="1" applyAlignment="1">
      <alignment vertical="top" wrapText="1"/>
    </xf>
    <xf numFmtId="49" fontId="8" fillId="0" borderId="0" xfId="1" applyNumberFormat="1" applyFont="1" applyAlignment="1">
      <alignment vertical="top" wrapText="1"/>
    </xf>
    <xf numFmtId="49" fontId="0" fillId="0" borderId="0" xfId="0" applyNumberFormat="1" applyAlignment="1">
      <alignment vertical="top" wrapText="1"/>
    </xf>
    <xf numFmtId="49" fontId="0" fillId="0" borderId="0" xfId="1" applyNumberFormat="1" applyFont="1" applyAlignment="1">
      <alignment vertical="top" wrapText="1"/>
    </xf>
    <xf numFmtId="0" fontId="13" fillId="0" borderId="0" xfId="0" applyFont="1"/>
    <xf numFmtId="0" fontId="18" fillId="0" borderId="0" xfId="0" applyFont="1"/>
    <xf numFmtId="0" fontId="2" fillId="0" borderId="0" xfId="1" applyFill="1" applyAlignment="1">
      <alignment vertical="top" wrapText="1"/>
    </xf>
    <xf numFmtId="0" fontId="3" fillId="0" borderId="0" xfId="1" applyFont="1" applyFill="1" applyAlignment="1">
      <alignment vertical="top" wrapText="1"/>
    </xf>
    <xf numFmtId="0" fontId="18" fillId="13" borderId="2" xfId="1" applyFont="1" applyFill="1" applyBorder="1" applyAlignment="1" applyProtection="1">
      <alignment horizontal="left" vertical="center" wrapText="1"/>
      <protection locked="0"/>
    </xf>
    <xf numFmtId="0" fontId="2" fillId="0" borderId="0" xfId="1" applyFill="1" applyAlignment="1" applyProtection="1">
      <alignment vertical="top" wrapText="1"/>
      <protection locked="0"/>
    </xf>
    <xf numFmtId="0" fontId="0" fillId="0" borderId="0" xfId="0" applyAlignment="1">
      <alignment horizontal="right" wrapText="1"/>
    </xf>
    <xf numFmtId="0" fontId="1" fillId="13" borderId="3" xfId="0" applyFont="1" applyFill="1" applyBorder="1" applyAlignment="1">
      <alignment wrapText="1"/>
    </xf>
    <xf numFmtId="0" fontId="1" fillId="13" borderId="3" xfId="0" applyFont="1" applyFill="1" applyBorder="1" applyAlignment="1">
      <alignment horizontal="right" wrapText="1"/>
    </xf>
    <xf numFmtId="0" fontId="1" fillId="0" borderId="0" xfId="0" applyFont="1" applyAlignment="1">
      <alignment wrapText="1"/>
    </xf>
    <xf numFmtId="0" fontId="0" fillId="13" borderId="0" xfId="0" applyFill="1" applyAlignment="1">
      <alignment horizontal="right" wrapText="1"/>
    </xf>
    <xf numFmtId="0" fontId="1" fillId="0" borderId="3" xfId="0" applyFont="1" applyBorder="1" applyAlignment="1">
      <alignment wrapText="1"/>
    </xf>
    <xf numFmtId="0" fontId="0" fillId="0" borderId="3" xfId="0" applyBorder="1" applyAlignment="1">
      <alignment horizontal="right" wrapText="1"/>
    </xf>
    <xf numFmtId="0" fontId="0" fillId="13" borderId="3" xfId="0" applyFill="1" applyBorder="1" applyAlignment="1">
      <alignment horizontal="right" wrapText="1"/>
    </xf>
    <xf numFmtId="0" fontId="14" fillId="0" borderId="1" xfId="0" applyFont="1" applyFill="1" applyBorder="1" applyAlignment="1">
      <alignment vertical="top" wrapText="1"/>
    </xf>
    <xf numFmtId="0" fontId="1" fillId="0" borderId="0" xfId="0" applyFont="1" applyAlignment="1">
      <alignment horizontal="left" wrapText="1"/>
    </xf>
    <xf numFmtId="0" fontId="21" fillId="0" borderId="0" xfId="0" applyFont="1" applyAlignment="1">
      <alignment horizontal="left" wrapText="1"/>
    </xf>
    <xf numFmtId="17" fontId="14" fillId="0" borderId="0" xfId="0" quotePrefix="1" applyNumberFormat="1" applyFont="1" applyAlignment="1">
      <alignment horizontal="center" vertical="center" wrapText="1"/>
    </xf>
    <xf numFmtId="0" fontId="14" fillId="0" borderId="0" xfId="0" applyFont="1" applyAlignment="1">
      <alignment horizontal="center" vertical="top" wrapText="1"/>
    </xf>
  </cellXfs>
  <cellStyles count="3">
    <cellStyle name="Normal" xfId="0" builtinId="0"/>
    <cellStyle name="Normal 2" xfId="1" xr:uid="{00000000-0005-0000-0000-000001000000}"/>
    <cellStyle name="Normal 3" xfId="2" xr:uid="{00000000-0005-0000-0000-000002000000}"/>
  </cellStyles>
  <dxfs count="1">
    <dxf>
      <fill>
        <patternFill>
          <bgColor theme="5" tint="0.59996337778862885"/>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5050"/>
  </sheetPr>
  <dimension ref="A1:C10"/>
  <sheetViews>
    <sheetView tabSelected="1" zoomScale="80" zoomScaleNormal="80" workbookViewId="0">
      <pane ySplit="1" topLeftCell="A2" activePane="bottomLeft" state="frozen"/>
      <selection activeCell="A6" sqref="A6:XFD18"/>
      <selection pane="bottomLeft" activeCell="A6" sqref="A6"/>
    </sheetView>
  </sheetViews>
  <sheetFormatPr defaultColWidth="9.1796875" defaultRowHeight="15.5"/>
  <cols>
    <col min="1" max="1" width="19.26953125" style="77" customWidth="1"/>
    <col min="2" max="2" width="29.453125" style="77" customWidth="1"/>
    <col min="3" max="3" width="137.08984375" style="77" customWidth="1"/>
    <col min="4" max="16384" width="9.1796875" style="71"/>
  </cols>
  <sheetData>
    <row r="1" spans="1:3">
      <c r="A1" s="70" t="s">
        <v>723</v>
      </c>
      <c r="B1" s="70" t="s">
        <v>724</v>
      </c>
      <c r="C1" s="70" t="s">
        <v>1205</v>
      </c>
    </row>
    <row r="2" spans="1:3" ht="93">
      <c r="A2" s="72" t="s">
        <v>1208</v>
      </c>
      <c r="B2" s="73" t="s">
        <v>1207</v>
      </c>
      <c r="C2" s="116" t="s">
        <v>2109</v>
      </c>
    </row>
    <row r="3" spans="1:3" ht="108.5">
      <c r="A3" s="74" t="s">
        <v>1204</v>
      </c>
      <c r="B3" s="73" t="s">
        <v>1206</v>
      </c>
      <c r="C3" s="116" t="s">
        <v>2110</v>
      </c>
    </row>
    <row r="4" spans="1:3" ht="62">
      <c r="A4" s="73" t="s">
        <v>1996</v>
      </c>
      <c r="B4" s="73" t="s">
        <v>1997</v>
      </c>
      <c r="C4" s="73" t="s">
        <v>2090</v>
      </c>
    </row>
    <row r="5" spans="1:3" ht="31">
      <c r="A5" s="73" t="s">
        <v>2086</v>
      </c>
      <c r="B5" s="73" t="s">
        <v>2087</v>
      </c>
      <c r="C5" s="73" t="s">
        <v>2088</v>
      </c>
    </row>
    <row r="6" spans="1:3" ht="15.75" customHeight="1">
      <c r="A6" s="75"/>
      <c r="B6" s="75"/>
      <c r="C6" s="75"/>
    </row>
    <row r="7" spans="1:3">
      <c r="A7" s="76" t="s">
        <v>1992</v>
      </c>
      <c r="B7" s="120" t="s">
        <v>2107</v>
      </c>
    </row>
    <row r="8" spans="1:3">
      <c r="A8" s="76"/>
    </row>
    <row r="9" spans="1:3">
      <c r="A9" s="76" t="s">
        <v>1993</v>
      </c>
      <c r="B9" s="120" t="s">
        <v>2108</v>
      </c>
    </row>
    <row r="10" spans="1:3">
      <c r="A10" s="76" t="s">
        <v>2091</v>
      </c>
      <c r="B10" s="119" t="s">
        <v>2092</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A1:AS402"/>
  <sheetViews>
    <sheetView zoomScale="85" zoomScaleNormal="85" workbookViewId="0">
      <pane ySplit="3" topLeftCell="A4" activePane="bottomLeft" state="frozen"/>
      <selection activeCell="C32" sqref="C32"/>
      <selection pane="bottomLeft" activeCell="C32" sqref="C32"/>
    </sheetView>
  </sheetViews>
  <sheetFormatPr defaultColWidth="8" defaultRowHeight="14.5"/>
  <cols>
    <col min="1" max="1" width="8" style="2"/>
    <col min="2" max="2" width="9.453125" style="2" customWidth="1"/>
    <col min="3" max="11" width="8" style="2"/>
    <col min="12" max="12" width="3.81640625" style="31" customWidth="1"/>
    <col min="13" max="23" width="8" style="2"/>
    <col min="24" max="24" width="3.81640625" style="31" customWidth="1"/>
    <col min="25" max="30" width="8" style="2"/>
    <col min="31" max="33" width="48.81640625" style="2" customWidth="1"/>
    <col min="34" max="34" width="48.26953125" style="3" customWidth="1"/>
    <col min="35" max="16384" width="8" style="2"/>
  </cols>
  <sheetData>
    <row r="1" spans="1:45">
      <c r="A1" s="2" t="s">
        <v>1364</v>
      </c>
      <c r="M1" s="2" t="s">
        <v>1365</v>
      </c>
      <c r="Y1" s="2" t="s">
        <v>1366</v>
      </c>
    </row>
    <row r="2" spans="1:45">
      <c r="A2" s="2">
        <v>1</v>
      </c>
      <c r="B2" s="2">
        <v>2</v>
      </c>
      <c r="C2" s="2">
        <v>3</v>
      </c>
      <c r="D2" s="2">
        <v>4</v>
      </c>
      <c r="E2" s="2">
        <v>5</v>
      </c>
      <c r="F2" s="2">
        <v>6</v>
      </c>
      <c r="G2" s="2">
        <v>7</v>
      </c>
      <c r="H2" s="2">
        <v>8</v>
      </c>
      <c r="I2" s="2">
        <v>9</v>
      </c>
      <c r="J2" s="2">
        <v>10</v>
      </c>
      <c r="K2" s="2">
        <v>11</v>
      </c>
      <c r="M2" s="2">
        <v>1</v>
      </c>
      <c r="N2" s="2">
        <v>2</v>
      </c>
      <c r="O2" s="2">
        <v>3</v>
      </c>
      <c r="P2" s="2">
        <v>4</v>
      </c>
      <c r="Q2" s="2">
        <v>5</v>
      </c>
      <c r="R2" s="2">
        <v>6</v>
      </c>
      <c r="S2" s="2">
        <v>7</v>
      </c>
      <c r="T2" s="2">
        <v>8</v>
      </c>
      <c r="U2" s="2">
        <v>9</v>
      </c>
      <c r="V2" s="2">
        <v>10</v>
      </c>
      <c r="W2" s="2">
        <v>11</v>
      </c>
      <c r="Y2" s="2">
        <v>1</v>
      </c>
      <c r="Z2" s="2">
        <v>2</v>
      </c>
      <c r="AA2" s="2">
        <v>3</v>
      </c>
      <c r="AB2" s="2">
        <v>4</v>
      </c>
      <c r="AC2" s="2">
        <v>5</v>
      </c>
      <c r="AD2" s="2">
        <v>6</v>
      </c>
      <c r="AE2" s="2">
        <v>7</v>
      </c>
      <c r="AF2" s="64" t="s">
        <v>1653</v>
      </c>
      <c r="AG2" s="64" t="s">
        <v>1419</v>
      </c>
      <c r="AH2" s="65" t="s">
        <v>1652</v>
      </c>
      <c r="AI2" s="2">
        <v>8</v>
      </c>
      <c r="AJ2" s="2">
        <v>9</v>
      </c>
      <c r="AK2" s="2">
        <v>10</v>
      </c>
      <c r="AL2" s="2">
        <v>11</v>
      </c>
      <c r="AN2" s="2">
        <v>2</v>
      </c>
      <c r="AO2" s="2">
        <v>3</v>
      </c>
      <c r="AP2" s="2">
        <v>4</v>
      </c>
      <c r="AQ2" s="2">
        <v>5</v>
      </c>
      <c r="AR2" s="2">
        <v>6</v>
      </c>
      <c r="AS2" s="2">
        <v>7</v>
      </c>
    </row>
    <row r="3" spans="1:45" s="26" customFormat="1">
      <c r="A3" s="26" t="s">
        <v>1215</v>
      </c>
      <c r="B3" s="26" t="s">
        <v>766</v>
      </c>
      <c r="C3" s="26" t="s">
        <v>768</v>
      </c>
      <c r="D3" s="26" t="s">
        <v>767</v>
      </c>
      <c r="E3" s="26" t="s">
        <v>719</v>
      </c>
      <c r="F3" s="26" t="s">
        <v>215</v>
      </c>
      <c r="G3" s="26" t="s">
        <v>1202</v>
      </c>
      <c r="H3" s="26" t="s">
        <v>1251</v>
      </c>
      <c r="I3" s="26" t="s">
        <v>1213</v>
      </c>
      <c r="J3" s="26" t="s">
        <v>1212</v>
      </c>
      <c r="K3" s="26" t="s">
        <v>725</v>
      </c>
      <c r="L3" s="31"/>
      <c r="M3" s="26" t="s">
        <v>1215</v>
      </c>
      <c r="N3" s="26" t="s">
        <v>766</v>
      </c>
      <c r="O3" s="26" t="s">
        <v>768</v>
      </c>
      <c r="P3" s="26" t="s">
        <v>767</v>
      </c>
      <c r="Q3" s="26" t="s">
        <v>719</v>
      </c>
      <c r="R3" s="26" t="s">
        <v>215</v>
      </c>
      <c r="S3" s="26" t="s">
        <v>1202</v>
      </c>
      <c r="T3" s="26" t="s">
        <v>1251</v>
      </c>
      <c r="U3" s="26" t="s">
        <v>1213</v>
      </c>
      <c r="V3" s="26" t="s">
        <v>1212</v>
      </c>
      <c r="W3" s="26" t="s">
        <v>725</v>
      </c>
      <c r="X3" s="31"/>
      <c r="Y3" s="26" t="s">
        <v>1215</v>
      </c>
      <c r="Z3" s="26" t="s">
        <v>766</v>
      </c>
      <c r="AA3" s="26" t="s">
        <v>768</v>
      </c>
      <c r="AB3" s="26" t="s">
        <v>767</v>
      </c>
      <c r="AC3" s="26" t="s">
        <v>719</v>
      </c>
      <c r="AD3" s="26" t="s">
        <v>215</v>
      </c>
      <c r="AE3" s="26" t="s">
        <v>1202</v>
      </c>
      <c r="AH3" s="12"/>
      <c r="AI3" s="26" t="s">
        <v>1251</v>
      </c>
      <c r="AJ3" s="26" t="s">
        <v>1213</v>
      </c>
      <c r="AK3" s="26" t="s">
        <v>1212</v>
      </c>
      <c r="AL3" s="26" t="s">
        <v>725</v>
      </c>
      <c r="AN3" s="26" t="s">
        <v>766</v>
      </c>
      <c r="AO3" s="26" t="s">
        <v>768</v>
      </c>
      <c r="AP3" s="26" t="s">
        <v>767</v>
      </c>
      <c r="AQ3" s="26" t="s">
        <v>719</v>
      </c>
      <c r="AR3" s="26" t="s">
        <v>215</v>
      </c>
      <c r="AS3" s="26" t="s">
        <v>1202</v>
      </c>
    </row>
    <row r="4" spans="1:45" ht="261">
      <c r="A4" s="2" t="s">
        <v>315</v>
      </c>
      <c r="B4" s="2" t="s">
        <v>315</v>
      </c>
      <c r="C4" s="2" t="s">
        <v>362</v>
      </c>
      <c r="D4" s="4">
        <v>39</v>
      </c>
      <c r="E4" s="2" t="s">
        <v>114</v>
      </c>
      <c r="F4" s="2" t="s">
        <v>260</v>
      </c>
      <c r="G4" s="2" t="s">
        <v>1034</v>
      </c>
      <c r="H4" s="13"/>
      <c r="I4" s="13"/>
      <c r="J4" s="13"/>
      <c r="K4" s="13"/>
      <c r="N4" s="2" t="e">
        <f>VLOOKUP(D4,#REF!,6,FALSE)</f>
        <v>#REF!</v>
      </c>
      <c r="O4" s="2" t="e">
        <f>VLOOKUP(D4,#REF!,4,FALSE)</f>
        <v>#REF!</v>
      </c>
      <c r="P4" s="4">
        <v>39</v>
      </c>
      <c r="Q4" s="2" t="s">
        <v>114</v>
      </c>
      <c r="R4" s="2" t="s">
        <v>260</v>
      </c>
      <c r="S4" s="2" t="s">
        <v>1458</v>
      </c>
      <c r="Z4" s="2" t="s">
        <v>315</v>
      </c>
      <c r="AA4" s="2" t="s">
        <v>362</v>
      </c>
      <c r="AB4" s="2">
        <v>39</v>
      </c>
      <c r="AC4" s="2" t="s">
        <v>114</v>
      </c>
      <c r="AD4" s="2" t="s">
        <v>260</v>
      </c>
      <c r="AE4" s="3" t="s">
        <v>1458</v>
      </c>
      <c r="AF4" s="3" t="s">
        <v>1555</v>
      </c>
      <c r="AG4" s="3" t="str">
        <f>CONCATENATE("$$=concatenate(#",AF4,"#)",)</f>
        <v>$$=concatenate(#Pre-Kindergarten",char(10)," Kindergarten",char(10)," Grade 1",char(10)," Grade 2",char(10)," Grade 3",char(10)," Grade 4",char(10)," Grade 5",char(10)," Grade 6",char(10)," Grade 7",char(10)," Grade 8",char(10)," Grade 9",char(10)," Grade 10",char(10)," Grade 11",char(10)," Grade 12",char(10)," Grade 13",char(10)," Ungraded",char(10)," Adult Education",char(10)," Missing#)</v>
      </c>
      <c r="AH4" s="3" t="str">
        <f>CONCATENATE("Pre-Kindergarten",CHAR(10)," Kindergarten",CHAR(10)," Grade 1",CHAR(10)," Grade 2",CHAR(10)," Grade 3",CHAR(10)," Grade 4",CHAR(10)," Grade 5",CHAR(10)," Grade 6",CHAR(10)," Grade 7",CHAR(10)," Grade 8",CHAR(10)," Grade 9",CHAR(10)," Grade 10",CHAR(10)," Grade 11",CHAR(10)," Grade 12",CHAR(10)," Grade 13",CHAR(10)," Ungraded",CHAR(10)," Adult Education",CHAR(10)," Missing")</f>
        <v>Pre-Kindergarten
 Kindergarten
 Grade 1
 Grade 2
 Grade 3
 Grade 4
 Grade 5
 Grade 6
 Grade 7
 Grade 8
 Grade 9
 Grade 10
 Grade 11
 Grade 12
 Grade 13
 Ungraded
 Adult Education
 Missing</v>
      </c>
      <c r="AN4" s="2" t="b">
        <f t="shared" ref="AN4:AS4" si="0">EXACT(B4,Z4)</f>
        <v>1</v>
      </c>
      <c r="AO4" s="2" t="b">
        <f t="shared" si="0"/>
        <v>1</v>
      </c>
      <c r="AP4" s="2" t="b">
        <f t="shared" si="0"/>
        <v>1</v>
      </c>
      <c r="AQ4" s="2" t="b">
        <f t="shared" si="0"/>
        <v>1</v>
      </c>
      <c r="AR4" s="2" t="b">
        <f t="shared" si="0"/>
        <v>1</v>
      </c>
      <c r="AS4" s="2" t="b">
        <f t="shared" si="0"/>
        <v>0</v>
      </c>
    </row>
    <row r="5" spans="1:45" ht="116">
      <c r="A5" s="2" t="s">
        <v>315</v>
      </c>
      <c r="B5" s="2" t="s">
        <v>315</v>
      </c>
      <c r="C5" s="2" t="s">
        <v>362</v>
      </c>
      <c r="D5" s="4">
        <v>39</v>
      </c>
      <c r="E5" s="2" t="s">
        <v>156</v>
      </c>
      <c r="F5" s="2" t="s">
        <v>299</v>
      </c>
      <c r="G5" s="2" t="s">
        <v>984</v>
      </c>
      <c r="H5" s="13"/>
      <c r="I5" s="13"/>
      <c r="J5" s="13"/>
      <c r="K5" s="13"/>
      <c r="L5" s="30"/>
      <c r="N5" s="2" t="e">
        <f>VLOOKUP(D5,#REF!,6,FALSE)</f>
        <v>#REF!</v>
      </c>
      <c r="O5" s="2" t="e">
        <f>VLOOKUP(D5,#REF!,4,FALSE)</f>
        <v>#REF!</v>
      </c>
      <c r="P5" s="4">
        <v>39</v>
      </c>
      <c r="Q5" s="2" t="s">
        <v>156</v>
      </c>
      <c r="R5" s="2" t="s">
        <v>299</v>
      </c>
      <c r="S5" s="2" t="s">
        <v>1452</v>
      </c>
      <c r="X5" s="30"/>
      <c r="Z5" s="2" t="s">
        <v>315</v>
      </c>
      <c r="AA5" s="2" t="s">
        <v>362</v>
      </c>
      <c r="AB5" s="2">
        <v>39</v>
      </c>
      <c r="AC5" s="2" t="s">
        <v>156</v>
      </c>
      <c r="AD5" s="2" t="s">
        <v>299</v>
      </c>
      <c r="AE5" s="2" t="s">
        <v>1452</v>
      </c>
      <c r="AF5" s="2" t="s">
        <v>1556</v>
      </c>
      <c r="AG5" s="3" t="str">
        <f t="shared" ref="AG5:AG68" si="1">CONCATENATE("$$=concatenate(#",AF5,"#)",)</f>
        <v>$$=concatenate(#American Indian or Alaska Native",char(10)," Asian",char(10)," Black or African American",char(10)," Hispanic/Latino",char(10)," Native Hawaiian or Other Pacific Islander",char(10)," Two or more races",char(10)," White",char(10)," Missing#)</v>
      </c>
      <c r="AH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5" s="2" t="b">
        <f t="shared" ref="AN5:AN68" si="2">EXACT(B5,Z5)</f>
        <v>1</v>
      </c>
      <c r="AO5" s="2" t="b">
        <f t="shared" ref="AO5:AO68" si="3">EXACT(C5,AA5)</f>
        <v>1</v>
      </c>
      <c r="AP5" s="2" t="b">
        <f t="shared" ref="AP5:AP68" si="4">EXACT(D5,AB5)</f>
        <v>1</v>
      </c>
      <c r="AQ5" s="2" t="b">
        <f t="shared" ref="AQ5:AQ68" si="5">EXACT(E5,AC5)</f>
        <v>1</v>
      </c>
      <c r="AR5" s="2" t="b">
        <f t="shared" ref="AR5:AR36" si="6">EXACT(F5,AD5)</f>
        <v>1</v>
      </c>
      <c r="AS5" s="2" t="b">
        <f t="shared" ref="AS5:AS68" si="7">EXACT(G5,AE5)</f>
        <v>0</v>
      </c>
    </row>
    <row r="6" spans="1:45" ht="43.5">
      <c r="A6" s="2" t="s">
        <v>315</v>
      </c>
      <c r="B6" s="2" t="s">
        <v>315</v>
      </c>
      <c r="C6" s="2" t="s">
        <v>362</v>
      </c>
      <c r="D6" s="4">
        <v>39</v>
      </c>
      <c r="E6" s="2" t="s">
        <v>161</v>
      </c>
      <c r="F6" s="2" t="s">
        <v>304</v>
      </c>
      <c r="G6" s="2" t="s">
        <v>982</v>
      </c>
      <c r="H6" s="13"/>
      <c r="I6" s="13"/>
      <c r="J6" s="13"/>
      <c r="K6" s="13"/>
      <c r="N6" s="2" t="e">
        <f>VLOOKUP(D6,#REF!,6,FALSE)</f>
        <v>#REF!</v>
      </c>
      <c r="O6" s="2" t="e">
        <f>VLOOKUP(D6,#REF!,4,FALSE)</f>
        <v>#REF!</v>
      </c>
      <c r="P6" s="4">
        <v>39</v>
      </c>
      <c r="Q6" s="2" t="s">
        <v>161</v>
      </c>
      <c r="R6" s="2" t="s">
        <v>304</v>
      </c>
      <c r="S6" s="2" t="s">
        <v>1459</v>
      </c>
      <c r="Z6" s="2" t="s">
        <v>315</v>
      </c>
      <c r="AA6" s="2" t="s">
        <v>362</v>
      </c>
      <c r="AB6" s="2">
        <v>39</v>
      </c>
      <c r="AC6" s="2" t="s">
        <v>161</v>
      </c>
      <c r="AD6" s="2" t="s">
        <v>304</v>
      </c>
      <c r="AE6" s="2" t="s">
        <v>1459</v>
      </c>
      <c r="AF6" s="2" t="s">
        <v>1557</v>
      </c>
      <c r="AG6" s="3" t="str">
        <f t="shared" si="1"/>
        <v>$$=concatenate(#Female",char(10)," Male",char(10)," Missing#)</v>
      </c>
      <c r="AH6" s="3" t="str">
        <f>CONCATENATE("Female",CHAR(10)," Male",CHAR(10)," Missing")</f>
        <v>Female
 Male
 Missing</v>
      </c>
      <c r="AN6" s="2" t="b">
        <f t="shared" si="2"/>
        <v>1</v>
      </c>
      <c r="AO6" s="2" t="b">
        <f t="shared" si="3"/>
        <v>1</v>
      </c>
      <c r="AP6" s="2" t="b">
        <f t="shared" si="4"/>
        <v>1</v>
      </c>
      <c r="AQ6" s="2" t="b">
        <f t="shared" si="5"/>
        <v>1</v>
      </c>
      <c r="AR6" s="2" t="b">
        <f t="shared" si="6"/>
        <v>1</v>
      </c>
      <c r="AS6" s="2" t="b">
        <f t="shared" si="7"/>
        <v>0</v>
      </c>
    </row>
    <row r="7" spans="1:45" ht="246.5">
      <c r="A7" s="2" t="s">
        <v>1201</v>
      </c>
      <c r="B7" s="2" t="s">
        <v>522</v>
      </c>
      <c r="C7" s="2" t="s">
        <v>519</v>
      </c>
      <c r="D7" s="4">
        <v>74</v>
      </c>
      <c r="E7" s="2" t="s">
        <v>16</v>
      </c>
      <c r="F7" s="2" t="s">
        <v>221</v>
      </c>
      <c r="G7" s="2" t="s">
        <v>1030</v>
      </c>
      <c r="H7" s="13"/>
      <c r="I7" s="13"/>
      <c r="J7" s="13"/>
      <c r="K7" s="13"/>
      <c r="N7" s="2" t="e">
        <f>VLOOKUP(D7,#REF!,6,FALSE)</f>
        <v>#REF!</v>
      </c>
      <c r="O7" s="2" t="e">
        <f>VLOOKUP(D7,#REF!,4,FALSE)</f>
        <v>#REF!</v>
      </c>
      <c r="P7" s="4">
        <v>74</v>
      </c>
      <c r="Q7" s="2" t="s">
        <v>16</v>
      </c>
      <c r="R7" s="2" t="s">
        <v>221</v>
      </c>
      <c r="S7" s="2" t="s">
        <v>1461</v>
      </c>
      <c r="Z7" s="2" t="s">
        <v>522</v>
      </c>
      <c r="AA7" s="2" t="s">
        <v>519</v>
      </c>
      <c r="AB7" s="2">
        <v>74</v>
      </c>
      <c r="AC7" s="2" t="s">
        <v>16</v>
      </c>
      <c r="AD7" s="2" t="s">
        <v>221</v>
      </c>
      <c r="AE7" s="2" t="s">
        <v>1461</v>
      </c>
      <c r="AF7" s="2" t="s">
        <v>1558</v>
      </c>
      <c r="AG7" s="3" t="str">
        <f t="shared" si="1"/>
        <v>$$=concatenate(#Age 6",char(10)," Age 7",char(10)," Age 8",char(10)," Age 9",char(10)," Age 10",char(10)," Age 11",char(10)," Age 12",char(10)," Age 13",char(10)," Age 14",char(10)," Age 15",char(10)," Age 16",char(10)," Age 17",char(10)," Age 18",char(10)," Age 19",char(10)," Age 20",char(10)," Age 21",char(10)," Missing#)</v>
      </c>
      <c r="AH7" s="3" t="str">
        <f>CONCATENATE("Age 6",CHAR(10)," Age 7",CHAR(10)," Age 8",CHAR(10)," Age 9",CHAR(10)," Age 10",CHAR(10)," Age 11",CHAR(10)," Age 12",CHAR(10)," Age 13",CHAR(10)," Age 14",CHAR(10)," Age 15",CHAR(10)," Age 16",CHAR(10)," Age 17",CHAR(10)," Age 18",CHAR(10)," Age 19",CHAR(10)," Age 20",CHAR(10)," Age 21",CHAR(10)," Missing")</f>
        <v>Age 6
 Age 7
 Age 8
 Age 9
 Age 10
 Age 11
 Age 12
 Age 13
 Age 14
 Age 15
 Age 16
 Age 17
 Age 18
 Age 19
 Age 20
 Age 21
 Missing</v>
      </c>
      <c r="AN7" s="2" t="b">
        <f t="shared" si="2"/>
        <v>1</v>
      </c>
      <c r="AO7" s="2" t="b">
        <f t="shared" si="3"/>
        <v>1</v>
      </c>
      <c r="AP7" s="2" t="b">
        <f t="shared" si="4"/>
        <v>1</v>
      </c>
      <c r="AQ7" s="2" t="b">
        <f t="shared" si="5"/>
        <v>1</v>
      </c>
      <c r="AR7" s="2" t="b">
        <f t="shared" si="6"/>
        <v>1</v>
      </c>
      <c r="AS7" s="2" t="b">
        <f t="shared" si="7"/>
        <v>0</v>
      </c>
    </row>
    <row r="8" spans="1:45" ht="203">
      <c r="A8" s="2" t="s">
        <v>1201</v>
      </c>
      <c r="B8" s="2" t="s">
        <v>522</v>
      </c>
      <c r="C8" s="2" t="s">
        <v>519</v>
      </c>
      <c r="D8" s="4">
        <v>74</v>
      </c>
      <c r="E8" s="2" t="s">
        <v>52</v>
      </c>
      <c r="F8" s="2" t="s">
        <v>233</v>
      </c>
      <c r="G8" s="2" t="s">
        <v>991</v>
      </c>
      <c r="H8" s="13"/>
      <c r="I8" s="13"/>
      <c r="J8" s="13"/>
      <c r="K8" s="13"/>
      <c r="N8" s="2" t="e">
        <f>VLOOKUP(D8,#REF!,6,FALSE)</f>
        <v>#REF!</v>
      </c>
      <c r="O8" s="2" t="e">
        <f>VLOOKUP(D8,#REF!,4,FALSE)</f>
        <v>#REF!</v>
      </c>
      <c r="P8" s="4">
        <v>74</v>
      </c>
      <c r="Q8" s="2" t="s">
        <v>52</v>
      </c>
      <c r="R8" s="2" t="s">
        <v>233</v>
      </c>
      <c r="S8" s="2" t="s">
        <v>1462</v>
      </c>
      <c r="Z8" s="2" t="s">
        <v>522</v>
      </c>
      <c r="AA8" s="2" t="s">
        <v>519</v>
      </c>
      <c r="AB8" s="2">
        <v>74</v>
      </c>
      <c r="AC8" s="2" t="s">
        <v>52</v>
      </c>
      <c r="AD8" s="2" t="s">
        <v>233</v>
      </c>
      <c r="AE8" s="2" t="s">
        <v>1462</v>
      </c>
      <c r="AF8" s="2" t="s">
        <v>1559</v>
      </c>
      <c r="AG8"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8"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8" s="2" t="b">
        <f t="shared" si="2"/>
        <v>1</v>
      </c>
      <c r="AO8" s="2" t="b">
        <f t="shared" si="3"/>
        <v>1</v>
      </c>
      <c r="AP8" s="2" t="b">
        <f t="shared" si="4"/>
        <v>1</v>
      </c>
      <c r="AQ8" s="2" t="b">
        <f t="shared" si="5"/>
        <v>1</v>
      </c>
      <c r="AR8" s="2" t="b">
        <f t="shared" si="6"/>
        <v>1</v>
      </c>
      <c r="AS8" s="2" t="b">
        <f t="shared" si="7"/>
        <v>0</v>
      </c>
    </row>
    <row r="9" spans="1:45" ht="130.5">
      <c r="A9" s="2" t="s">
        <v>1201</v>
      </c>
      <c r="B9" s="2" t="s">
        <v>522</v>
      </c>
      <c r="C9" s="2" t="s">
        <v>519</v>
      </c>
      <c r="D9" s="4">
        <v>74</v>
      </c>
      <c r="E9" s="2" t="s">
        <v>95</v>
      </c>
      <c r="F9" s="2" t="s">
        <v>245</v>
      </c>
      <c r="G9" s="2" t="s">
        <v>993</v>
      </c>
      <c r="H9" s="13"/>
      <c r="I9" s="13"/>
      <c r="J9" s="13"/>
      <c r="K9" s="13"/>
      <c r="N9" s="2" t="e">
        <f>VLOOKUP(D9,#REF!,6,FALSE)</f>
        <v>#REF!</v>
      </c>
      <c r="O9" s="2" t="e">
        <f>VLOOKUP(D9,#REF!,4,FALSE)</f>
        <v>#REF!</v>
      </c>
      <c r="P9" s="4">
        <v>74</v>
      </c>
      <c r="Q9" s="2" t="s">
        <v>95</v>
      </c>
      <c r="R9" s="2" t="s">
        <v>245</v>
      </c>
      <c r="S9" s="2" t="s">
        <v>1460</v>
      </c>
      <c r="Z9" s="2" t="s">
        <v>522</v>
      </c>
      <c r="AA9" s="2" t="s">
        <v>519</v>
      </c>
      <c r="AB9" s="2">
        <v>74</v>
      </c>
      <c r="AC9" s="2" t="s">
        <v>95</v>
      </c>
      <c r="AD9" s="2" t="s">
        <v>245</v>
      </c>
      <c r="AE9" s="2" t="s">
        <v>1460</v>
      </c>
      <c r="AF9" s="2" t="s">
        <v>1560</v>
      </c>
      <c r="AG9" s="3" t="str">
        <f t="shared" si="1"/>
        <v>$$=concatenate(#Inside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v>
      </c>
      <c r="AH9" s="3" t="str">
        <f>CONCATENATE("Inside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f>
        <v>Inside regular class 80% or more of the day
 Inside regular class 40% through 79% of the day
 Inside regular class less than 40% of the day
 Separate school
 Residential Facility
 Homebound/Hospital
 Correctional Facilities
 Parentally placed in private schools
 Missing</v>
      </c>
      <c r="AN9" s="2" t="b">
        <f t="shared" si="2"/>
        <v>1</v>
      </c>
      <c r="AO9" s="2" t="b">
        <f t="shared" si="3"/>
        <v>1</v>
      </c>
      <c r="AP9" s="2" t="b">
        <f t="shared" si="4"/>
        <v>1</v>
      </c>
      <c r="AQ9" s="2" t="b">
        <f t="shared" si="5"/>
        <v>1</v>
      </c>
      <c r="AR9" s="2" t="b">
        <f t="shared" si="6"/>
        <v>1</v>
      </c>
      <c r="AS9" s="2" t="b">
        <f t="shared" si="7"/>
        <v>0</v>
      </c>
    </row>
    <row r="10" spans="1:45" ht="43.5">
      <c r="A10" s="2" t="s">
        <v>1201</v>
      </c>
      <c r="B10" s="2" t="s">
        <v>522</v>
      </c>
      <c r="C10" s="2" t="s">
        <v>519</v>
      </c>
      <c r="D10" s="4">
        <v>74</v>
      </c>
      <c r="E10" s="2" t="s">
        <v>101</v>
      </c>
      <c r="F10" s="2" t="s">
        <v>249</v>
      </c>
      <c r="G10" s="2" t="s">
        <v>1029</v>
      </c>
      <c r="H10" s="13"/>
      <c r="I10" s="13"/>
      <c r="J10" s="13"/>
      <c r="K10" s="13"/>
      <c r="N10" s="2" t="e">
        <f>VLOOKUP(D10,#REF!,6,FALSE)</f>
        <v>#REF!</v>
      </c>
      <c r="O10" s="2" t="e">
        <f>VLOOKUP(D10,#REF!,4,FALSE)</f>
        <v>#REF!</v>
      </c>
      <c r="P10" s="4">
        <v>74</v>
      </c>
      <c r="Q10" s="2" t="s">
        <v>101</v>
      </c>
      <c r="R10" s="2" t="s">
        <v>249</v>
      </c>
      <c r="S10" s="2" t="s">
        <v>1463</v>
      </c>
      <c r="Z10" s="2" t="s">
        <v>522</v>
      </c>
      <c r="AA10" s="2" t="s">
        <v>519</v>
      </c>
      <c r="AB10" s="2">
        <v>74</v>
      </c>
      <c r="AC10" s="2" t="s">
        <v>101</v>
      </c>
      <c r="AD10" s="2" t="s">
        <v>249</v>
      </c>
      <c r="AE10" s="2" t="s">
        <v>1463</v>
      </c>
      <c r="AF10" s="2" t="s">
        <v>1561</v>
      </c>
      <c r="AG10" s="3" t="str">
        <f t="shared" si="1"/>
        <v>$$=concatenate(#English learner",char(10)," Non-English learner",char(10)," Missing#)</v>
      </c>
      <c r="AH10" s="3" t="str">
        <f>CONCATENATE("English learner",CHAR(10)," Non-English learner",CHAR(10)," Missing")</f>
        <v>English learner
 Non-English learner
 Missing</v>
      </c>
      <c r="AN10" s="2" t="b">
        <f t="shared" si="2"/>
        <v>1</v>
      </c>
      <c r="AO10" s="2" t="b">
        <f t="shared" si="3"/>
        <v>1</v>
      </c>
      <c r="AP10" s="2" t="b">
        <f t="shared" si="4"/>
        <v>1</v>
      </c>
      <c r="AQ10" s="2" t="b">
        <f t="shared" si="5"/>
        <v>1</v>
      </c>
      <c r="AR10" s="2" t="b">
        <f t="shared" si="6"/>
        <v>1</v>
      </c>
      <c r="AS10" s="2" t="b">
        <f t="shared" si="7"/>
        <v>0</v>
      </c>
    </row>
    <row r="11" spans="1:45" ht="116">
      <c r="A11" s="2" t="s">
        <v>1201</v>
      </c>
      <c r="B11" s="2" t="s">
        <v>522</v>
      </c>
      <c r="C11" s="2" t="s">
        <v>519</v>
      </c>
      <c r="D11" s="4">
        <v>74</v>
      </c>
      <c r="E11" s="2" t="s">
        <v>156</v>
      </c>
      <c r="F11" s="2" t="s">
        <v>299</v>
      </c>
      <c r="G11" s="2" t="s">
        <v>984</v>
      </c>
      <c r="H11" s="13"/>
      <c r="I11" s="13"/>
      <c r="J11" s="13"/>
      <c r="K11" s="13"/>
      <c r="N11" s="2" t="e">
        <f>VLOOKUP(D11,#REF!,6,FALSE)</f>
        <v>#REF!</v>
      </c>
      <c r="O11" s="2" t="e">
        <f>VLOOKUP(D11,#REF!,4,FALSE)</f>
        <v>#REF!</v>
      </c>
      <c r="P11" s="4">
        <v>74</v>
      </c>
      <c r="Q11" s="2" t="s">
        <v>156</v>
      </c>
      <c r="R11" s="2" t="s">
        <v>299</v>
      </c>
      <c r="S11" s="2" t="s">
        <v>1452</v>
      </c>
      <c r="Z11" s="2" t="s">
        <v>522</v>
      </c>
      <c r="AA11" s="2" t="s">
        <v>519</v>
      </c>
      <c r="AB11" s="2">
        <v>74</v>
      </c>
      <c r="AC11" s="2" t="s">
        <v>156</v>
      </c>
      <c r="AD11" s="2" t="s">
        <v>299</v>
      </c>
      <c r="AE11" s="2" t="s">
        <v>1452</v>
      </c>
      <c r="AF11" s="2" t="s">
        <v>1556</v>
      </c>
      <c r="AG11" s="3" t="str">
        <f t="shared" si="1"/>
        <v>$$=concatenate(#American Indian or Alaska Native",char(10)," Asian",char(10)," Black or African American",char(10)," Hispanic/Latino",char(10)," Native Hawaiian or Other Pacific Islander",char(10)," Two or more races",char(10)," White",char(10)," Missing#)</v>
      </c>
      <c r="AH1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1" s="2" t="b">
        <f t="shared" si="2"/>
        <v>1</v>
      </c>
      <c r="AO11" s="2" t="b">
        <f t="shared" si="3"/>
        <v>1</v>
      </c>
      <c r="AP11" s="2" t="b">
        <f t="shared" si="4"/>
        <v>1</v>
      </c>
      <c r="AQ11" s="2" t="b">
        <f t="shared" si="5"/>
        <v>1</v>
      </c>
      <c r="AR11" s="2" t="b">
        <f t="shared" si="6"/>
        <v>1</v>
      </c>
      <c r="AS11" s="2" t="b">
        <f t="shared" si="7"/>
        <v>0</v>
      </c>
    </row>
    <row r="12" spans="1:45" ht="43.5">
      <c r="A12" s="2" t="s">
        <v>1201</v>
      </c>
      <c r="B12" s="2" t="s">
        <v>522</v>
      </c>
      <c r="C12" s="2" t="s">
        <v>519</v>
      </c>
      <c r="D12" s="4">
        <v>74</v>
      </c>
      <c r="E12" s="2" t="s">
        <v>161</v>
      </c>
      <c r="F12" s="2" t="s">
        <v>304</v>
      </c>
      <c r="G12" s="2" t="s">
        <v>982</v>
      </c>
      <c r="H12" s="13"/>
      <c r="I12" s="13"/>
      <c r="J12" s="13"/>
      <c r="K12" s="13"/>
      <c r="N12" s="2" t="e">
        <f>VLOOKUP(D12,#REF!,6,FALSE)</f>
        <v>#REF!</v>
      </c>
      <c r="O12" s="2" t="e">
        <f>VLOOKUP(D12,#REF!,4,FALSE)</f>
        <v>#REF!</v>
      </c>
      <c r="P12" s="4">
        <v>74</v>
      </c>
      <c r="Q12" s="2" t="s">
        <v>161</v>
      </c>
      <c r="R12" s="2" t="s">
        <v>304</v>
      </c>
      <c r="S12" s="2" t="s">
        <v>1459</v>
      </c>
      <c r="Z12" s="2" t="s">
        <v>522</v>
      </c>
      <c r="AA12" s="2" t="s">
        <v>519</v>
      </c>
      <c r="AB12" s="2">
        <v>74</v>
      </c>
      <c r="AC12" s="2" t="s">
        <v>161</v>
      </c>
      <c r="AD12" s="2" t="s">
        <v>304</v>
      </c>
      <c r="AE12" s="2" t="s">
        <v>1459</v>
      </c>
      <c r="AF12" s="2" t="s">
        <v>1557</v>
      </c>
      <c r="AG12" s="3" t="str">
        <f t="shared" si="1"/>
        <v>$$=concatenate(#Female",char(10)," Male",char(10)," Missing#)</v>
      </c>
      <c r="AH12" s="3" t="str">
        <f>CONCATENATE("Female",CHAR(10)," Male",CHAR(10)," Missing")</f>
        <v>Female
 Male
 Missing</v>
      </c>
      <c r="AN12" s="2" t="b">
        <f t="shared" si="2"/>
        <v>1</v>
      </c>
      <c r="AO12" s="2" t="b">
        <f t="shared" si="3"/>
        <v>1</v>
      </c>
      <c r="AP12" s="2" t="b">
        <f t="shared" si="4"/>
        <v>1</v>
      </c>
      <c r="AQ12" s="2" t="b">
        <f t="shared" si="5"/>
        <v>1</v>
      </c>
      <c r="AR12" s="2" t="b">
        <f t="shared" si="6"/>
        <v>1</v>
      </c>
      <c r="AS12" s="2" t="b">
        <f t="shared" si="7"/>
        <v>0</v>
      </c>
    </row>
    <row r="13" spans="1:45" ht="130.5">
      <c r="A13" s="2" t="s">
        <v>1201</v>
      </c>
      <c r="B13" s="2" t="s">
        <v>373</v>
      </c>
      <c r="C13" s="2" t="s">
        <v>583</v>
      </c>
      <c r="D13" s="4">
        <v>85</v>
      </c>
      <c r="E13" s="2" t="s">
        <v>12</v>
      </c>
      <c r="F13" s="2" t="s">
        <v>219</v>
      </c>
      <c r="G13" s="2" t="s">
        <v>1073</v>
      </c>
      <c r="H13" s="13"/>
      <c r="I13" s="13"/>
      <c r="J13" s="13"/>
      <c r="K13" s="13"/>
      <c r="N13" s="2" t="e">
        <f>VLOOKUP(D13,#REF!,6,FALSE)</f>
        <v>#REF!</v>
      </c>
      <c r="O13" s="2" t="e">
        <f>VLOOKUP(D13,#REF!,4,FALSE)</f>
        <v>#REF!</v>
      </c>
      <c r="P13" s="4">
        <v>85</v>
      </c>
      <c r="Q13" s="2" t="s">
        <v>12</v>
      </c>
      <c r="R13" s="2" t="s">
        <v>219</v>
      </c>
      <c r="S13" s="2" t="s">
        <v>1466</v>
      </c>
      <c r="Z13" s="2" t="s">
        <v>373</v>
      </c>
      <c r="AA13" s="2" t="s">
        <v>583</v>
      </c>
      <c r="AB13" s="2">
        <v>85</v>
      </c>
      <c r="AC13" s="2" t="s">
        <v>12</v>
      </c>
      <c r="AD13" s="2" t="s">
        <v>219</v>
      </c>
      <c r="AE13" s="2" t="s">
        <v>1466</v>
      </c>
      <c r="AF13" s="2" t="s">
        <v>1562</v>
      </c>
      <c r="AG13" s="3" t="str">
        <f t="shared" si="1"/>
        <v>$$=concatenate(#Age 14",char(10)," Age 15",char(10)," Age 16",char(10)," Age 17",char(10)," Age 18",char(10)," Age 19",char(10)," Age 20",char(10)," Age 21",char(10)," Missing#)</v>
      </c>
      <c r="AH13" s="3" t="str">
        <f>CONCATENATE("Age 14",CHAR(10)," Age 15",CHAR(10)," Age 16",CHAR(10)," Age 17",CHAR(10)," Age 18",CHAR(10)," Age 19",CHAR(10)," Age 20",CHAR(10)," Age 21",CHAR(10)," Missing")</f>
        <v>Age 14
 Age 15
 Age 16
 Age 17
 Age 18
 Age 19
 Age 20
 Age 21
 Missing</v>
      </c>
      <c r="AN13" s="2" t="b">
        <f t="shared" si="2"/>
        <v>1</v>
      </c>
      <c r="AO13" s="2" t="b">
        <f t="shared" si="3"/>
        <v>1</v>
      </c>
      <c r="AP13" s="2" t="b">
        <f t="shared" si="4"/>
        <v>1</v>
      </c>
      <c r="AQ13" s="2" t="b">
        <f t="shared" si="5"/>
        <v>1</v>
      </c>
      <c r="AR13" s="2" t="b">
        <f t="shared" si="6"/>
        <v>1</v>
      </c>
      <c r="AS13" s="2" t="b">
        <f t="shared" si="7"/>
        <v>0</v>
      </c>
    </row>
    <row r="14" spans="1:45" ht="145">
      <c r="A14" s="2" t="s">
        <v>1201</v>
      </c>
      <c r="B14" s="2" t="s">
        <v>373</v>
      </c>
      <c r="C14" s="2" t="s">
        <v>583</v>
      </c>
      <c r="D14" s="4">
        <v>85</v>
      </c>
      <c r="E14" s="2" t="s">
        <v>39</v>
      </c>
      <c r="F14" s="2" t="s">
        <v>227</v>
      </c>
      <c r="G14" s="2" t="s">
        <v>1014</v>
      </c>
      <c r="H14" s="13"/>
      <c r="I14" s="13"/>
      <c r="J14" s="13"/>
      <c r="K14" s="13"/>
      <c r="N14" s="2" t="e">
        <f>VLOOKUP(D14,#REF!,6,FALSE)</f>
        <v>#REF!</v>
      </c>
      <c r="O14" s="2" t="e">
        <f>VLOOKUP(D14,#REF!,4,FALSE)</f>
        <v>#REF!</v>
      </c>
      <c r="P14" s="4">
        <v>85</v>
      </c>
      <c r="Q14" s="2" t="s">
        <v>39</v>
      </c>
      <c r="R14" s="2" t="s">
        <v>227</v>
      </c>
      <c r="S14" s="2" t="s">
        <v>1464</v>
      </c>
      <c r="Z14" s="2" t="s">
        <v>373</v>
      </c>
      <c r="AA14" s="2" t="s">
        <v>583</v>
      </c>
      <c r="AB14" s="2">
        <v>85</v>
      </c>
      <c r="AC14" s="2" t="s">
        <v>39</v>
      </c>
      <c r="AD14" s="2" t="s">
        <v>227</v>
      </c>
      <c r="AE14" s="2" t="s">
        <v>1464</v>
      </c>
      <c r="AF14" s="2" t="s">
        <v>1563</v>
      </c>
      <c r="AG14" s="3" t="str">
        <f t="shared" si="1"/>
        <v>$$=concatenate(#Graduated with regular high school diploma",char(10)," Graduated with an alternate diploma",char(10)," Received a certificate",char(10)," Reached maximum age",char(10)," Moved",char(10)," known to be continuing",char(10)," Transferred to regular education",char(10)," Dropped out",char(10)," Died",char(10)," Missing#)</v>
      </c>
      <c r="AH14" s="3" t="str">
        <f>CONCATENATE("Graduated with regular high school diploma",CHAR(10)," Graduated with an alternate diploma",CHAR(10)," Received a certificate",CHAR(10)," Reached maximum age",CHAR(10)," Moved",CHAR(10)," known to be continuing",CHAR(10)," Transferred to regular education",CHAR(10)," Dropped out",CHAR(10)," Died",CHAR(10)," Missing")</f>
        <v>Graduated with regular high school diploma
 Graduated with an alternate diploma
 Received a certificate
 Reached maximum age
 Moved
 known to be continuing
 Transferred to regular education
 Dropped out
 Died
 Missing</v>
      </c>
      <c r="AN14" s="2" t="b">
        <f t="shared" si="2"/>
        <v>1</v>
      </c>
      <c r="AO14" s="2" t="b">
        <f t="shared" si="3"/>
        <v>1</v>
      </c>
      <c r="AP14" s="2" t="b">
        <f t="shared" si="4"/>
        <v>1</v>
      </c>
      <c r="AQ14" s="2" t="b">
        <f t="shared" si="5"/>
        <v>1</v>
      </c>
      <c r="AR14" s="2" t="b">
        <f t="shared" si="6"/>
        <v>1</v>
      </c>
      <c r="AS14" s="2" t="b">
        <f t="shared" si="7"/>
        <v>0</v>
      </c>
    </row>
    <row r="15" spans="1:45" ht="188.5">
      <c r="A15" s="2" t="s">
        <v>1201</v>
      </c>
      <c r="B15" s="2" t="s">
        <v>373</v>
      </c>
      <c r="C15" s="2" t="s">
        <v>583</v>
      </c>
      <c r="D15" s="4">
        <v>85</v>
      </c>
      <c r="E15" s="2" t="s">
        <v>58</v>
      </c>
      <c r="F15" s="2" t="s">
        <v>234</v>
      </c>
      <c r="G15" s="2" t="s">
        <v>1057</v>
      </c>
      <c r="H15" s="13"/>
      <c r="I15" s="13"/>
      <c r="J15" s="13"/>
      <c r="K15" s="13"/>
      <c r="N15" s="2" t="e">
        <f>VLOOKUP(D15,#REF!,6,FALSE)</f>
        <v>#REF!</v>
      </c>
      <c r="O15" s="2" t="e">
        <f>VLOOKUP(D15,#REF!,4,FALSE)</f>
        <v>#REF!</v>
      </c>
      <c r="P15" s="4">
        <v>85</v>
      </c>
      <c r="Q15" s="2" t="s">
        <v>58</v>
      </c>
      <c r="R15" s="2" t="s">
        <v>234</v>
      </c>
      <c r="S15" s="2" t="s">
        <v>1465</v>
      </c>
      <c r="Z15" s="2" t="s">
        <v>373</v>
      </c>
      <c r="AA15" s="2" t="s">
        <v>583</v>
      </c>
      <c r="AB15" s="2">
        <v>85</v>
      </c>
      <c r="AC15" s="2" t="s">
        <v>58</v>
      </c>
      <c r="AD15" s="2" t="s">
        <v>234</v>
      </c>
      <c r="AE15" s="2" t="s">
        <v>1465</v>
      </c>
      <c r="AF15" s="2" t="s">
        <v>1564</v>
      </c>
      <c r="AG15" s="3" t="str">
        <f t="shared" si="1"/>
        <v>$$=concatenate(#Autism",char(10),"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5" s="3" t="str">
        <f>CONCATENATE("Autism",CHAR(10),"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Emotional disturbance
 Hearing impairment
 Intellectual disability
 Multiple disabilities
 Orthopedic impairment
 Specific learning disability
 Speech or language impairment
 Traumatic brain injury
 Visual impairment
 Other health impairment
 Missing</v>
      </c>
      <c r="AN15" s="2" t="b">
        <f t="shared" si="2"/>
        <v>1</v>
      </c>
      <c r="AO15" s="2" t="b">
        <f t="shared" si="3"/>
        <v>1</v>
      </c>
      <c r="AP15" s="2" t="b">
        <f t="shared" si="4"/>
        <v>1</v>
      </c>
      <c r="AQ15" s="2" t="b">
        <f t="shared" si="5"/>
        <v>1</v>
      </c>
      <c r="AR15" s="2" t="b">
        <f t="shared" si="6"/>
        <v>1</v>
      </c>
      <c r="AS15" s="2" t="b">
        <f t="shared" si="7"/>
        <v>0</v>
      </c>
    </row>
    <row r="16" spans="1:45" ht="43.5">
      <c r="A16" s="2" t="s">
        <v>1201</v>
      </c>
      <c r="B16" s="2" t="s">
        <v>373</v>
      </c>
      <c r="C16" s="2" t="s">
        <v>583</v>
      </c>
      <c r="D16" s="4">
        <v>85</v>
      </c>
      <c r="E16" s="2" t="s">
        <v>101</v>
      </c>
      <c r="F16" s="2" t="s">
        <v>249</v>
      </c>
      <c r="G16" s="2" t="s">
        <v>1029</v>
      </c>
      <c r="H16" s="13"/>
      <c r="I16" s="13"/>
      <c r="J16" s="13"/>
      <c r="K16" s="13"/>
      <c r="N16" s="2" t="e">
        <f>VLOOKUP(D16,#REF!,6,FALSE)</f>
        <v>#REF!</v>
      </c>
      <c r="O16" s="2" t="e">
        <f>VLOOKUP(D16,#REF!,4,FALSE)</f>
        <v>#REF!</v>
      </c>
      <c r="P16" s="4">
        <v>85</v>
      </c>
      <c r="Q16" s="2" t="s">
        <v>101</v>
      </c>
      <c r="R16" s="2" t="s">
        <v>249</v>
      </c>
      <c r="S16" s="2" t="s">
        <v>1463</v>
      </c>
      <c r="Z16" s="2" t="s">
        <v>373</v>
      </c>
      <c r="AA16" s="2" t="s">
        <v>583</v>
      </c>
      <c r="AB16" s="2">
        <v>85</v>
      </c>
      <c r="AC16" s="2" t="s">
        <v>101</v>
      </c>
      <c r="AD16" s="2" t="s">
        <v>249</v>
      </c>
      <c r="AE16" s="2" t="s">
        <v>1463</v>
      </c>
      <c r="AF16" s="2" t="s">
        <v>1561</v>
      </c>
      <c r="AG16" s="3" t="str">
        <f t="shared" si="1"/>
        <v>$$=concatenate(#English learner",char(10)," Non-English learner",char(10)," Missing#)</v>
      </c>
      <c r="AH16" s="3" t="str">
        <f>CONCATENATE("English learner",CHAR(10)," Non-English learner",CHAR(10)," Missing")</f>
        <v>English learner
 Non-English learner
 Missing</v>
      </c>
      <c r="AN16" s="2" t="b">
        <f t="shared" si="2"/>
        <v>1</v>
      </c>
      <c r="AO16" s="2" t="b">
        <f t="shared" si="3"/>
        <v>1</v>
      </c>
      <c r="AP16" s="2" t="b">
        <f t="shared" si="4"/>
        <v>1</v>
      </c>
      <c r="AQ16" s="2" t="b">
        <f t="shared" si="5"/>
        <v>1</v>
      </c>
      <c r="AR16" s="2" t="b">
        <f t="shared" si="6"/>
        <v>1</v>
      </c>
      <c r="AS16" s="2" t="b">
        <f t="shared" si="7"/>
        <v>0</v>
      </c>
    </row>
    <row r="17" spans="1:45" ht="116">
      <c r="A17" s="2" t="s">
        <v>1201</v>
      </c>
      <c r="B17" s="2" t="s">
        <v>373</v>
      </c>
      <c r="C17" s="2" t="s">
        <v>583</v>
      </c>
      <c r="D17" s="4">
        <v>85</v>
      </c>
      <c r="E17" s="2" t="s">
        <v>156</v>
      </c>
      <c r="F17" s="2" t="s">
        <v>299</v>
      </c>
      <c r="G17" s="2" t="s">
        <v>984</v>
      </c>
      <c r="H17" s="13"/>
      <c r="I17" s="13"/>
      <c r="J17" s="13"/>
      <c r="K17" s="13"/>
      <c r="N17" s="2" t="e">
        <f>VLOOKUP(D17,#REF!,6,FALSE)</f>
        <v>#REF!</v>
      </c>
      <c r="O17" s="2" t="e">
        <f>VLOOKUP(D17,#REF!,4,FALSE)</f>
        <v>#REF!</v>
      </c>
      <c r="P17" s="4">
        <v>85</v>
      </c>
      <c r="Q17" s="2" t="s">
        <v>156</v>
      </c>
      <c r="R17" s="2" t="s">
        <v>299</v>
      </c>
      <c r="S17" s="2" t="s">
        <v>1452</v>
      </c>
      <c r="Z17" s="2" t="s">
        <v>373</v>
      </c>
      <c r="AA17" s="2" t="s">
        <v>583</v>
      </c>
      <c r="AB17" s="2">
        <v>85</v>
      </c>
      <c r="AC17" s="2" t="s">
        <v>156</v>
      </c>
      <c r="AD17" s="2" t="s">
        <v>299</v>
      </c>
      <c r="AE17" s="2" t="s">
        <v>1452</v>
      </c>
      <c r="AF17" s="2" t="s">
        <v>1556</v>
      </c>
      <c r="AG17" s="3" t="str">
        <f t="shared" si="1"/>
        <v>$$=concatenate(#American Indian or Alaska Native",char(10)," Asian",char(10)," Black or African American",char(10)," Hispanic/Latino",char(10)," Native Hawaiian or Other Pacific Islander",char(10)," Two or more races",char(10)," White",char(10)," Missing#)</v>
      </c>
      <c r="AH17"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7" s="2" t="b">
        <f t="shared" si="2"/>
        <v>1</v>
      </c>
      <c r="AO17" s="2" t="b">
        <f t="shared" si="3"/>
        <v>1</v>
      </c>
      <c r="AP17" s="2" t="b">
        <f t="shared" si="4"/>
        <v>1</v>
      </c>
      <c r="AQ17" s="2" t="b">
        <f t="shared" si="5"/>
        <v>1</v>
      </c>
      <c r="AR17" s="2" t="b">
        <f t="shared" si="6"/>
        <v>1</v>
      </c>
      <c r="AS17" s="2" t="b">
        <f t="shared" si="7"/>
        <v>0</v>
      </c>
    </row>
    <row r="18" spans="1:45" ht="43.5">
      <c r="A18" s="2" t="s">
        <v>1201</v>
      </c>
      <c r="B18" s="2" t="s">
        <v>373</v>
      </c>
      <c r="C18" s="2" t="s">
        <v>583</v>
      </c>
      <c r="D18" s="4">
        <v>85</v>
      </c>
      <c r="E18" s="2" t="s">
        <v>161</v>
      </c>
      <c r="F18" s="2" t="s">
        <v>304</v>
      </c>
      <c r="G18" s="2" t="s">
        <v>982</v>
      </c>
      <c r="H18" s="13"/>
      <c r="I18" s="13"/>
      <c r="J18" s="13"/>
      <c r="K18" s="13"/>
      <c r="N18" s="2" t="e">
        <f>VLOOKUP(D18,#REF!,6,FALSE)</f>
        <v>#REF!</v>
      </c>
      <c r="O18" s="2" t="e">
        <f>VLOOKUP(D18,#REF!,4,FALSE)</f>
        <v>#REF!</v>
      </c>
      <c r="P18" s="4">
        <v>85</v>
      </c>
      <c r="Q18" s="2" t="s">
        <v>161</v>
      </c>
      <c r="R18" s="2" t="s">
        <v>304</v>
      </c>
      <c r="S18" s="2" t="s">
        <v>1459</v>
      </c>
      <c r="Z18" s="2" t="s">
        <v>373</v>
      </c>
      <c r="AA18" s="2" t="s">
        <v>583</v>
      </c>
      <c r="AB18" s="2">
        <v>85</v>
      </c>
      <c r="AC18" s="2" t="s">
        <v>161</v>
      </c>
      <c r="AD18" s="2" t="s">
        <v>304</v>
      </c>
      <c r="AE18" s="2" t="s">
        <v>1459</v>
      </c>
      <c r="AF18" s="2" t="s">
        <v>1557</v>
      </c>
      <c r="AG18" s="3" t="str">
        <f t="shared" si="1"/>
        <v>$$=concatenate(#Female",char(10)," Male",char(10)," Missing#)</v>
      </c>
      <c r="AH18" s="3" t="str">
        <f>CONCATENATE("Female",CHAR(10)," Male",CHAR(10)," Missing")</f>
        <v>Female
 Male
 Missing</v>
      </c>
      <c r="AN18" s="2" t="b">
        <f t="shared" si="2"/>
        <v>1</v>
      </c>
      <c r="AO18" s="2" t="b">
        <f t="shared" si="3"/>
        <v>1</v>
      </c>
      <c r="AP18" s="2" t="b">
        <f t="shared" si="4"/>
        <v>1</v>
      </c>
      <c r="AQ18" s="2" t="b">
        <f t="shared" si="5"/>
        <v>1</v>
      </c>
      <c r="AR18" s="2" t="b">
        <f t="shared" si="6"/>
        <v>1</v>
      </c>
      <c r="AS18" s="2" t="b">
        <f t="shared" si="7"/>
        <v>0</v>
      </c>
    </row>
    <row r="19" spans="1:45" ht="246.5">
      <c r="A19" s="2" t="s">
        <v>518</v>
      </c>
      <c r="B19" s="2" t="s">
        <v>321</v>
      </c>
      <c r="C19" s="2" t="s">
        <v>317</v>
      </c>
      <c r="D19" s="4">
        <v>102</v>
      </c>
      <c r="E19" s="2" t="s">
        <v>23</v>
      </c>
      <c r="F19" s="2" t="s">
        <v>223</v>
      </c>
      <c r="G19" s="2" t="s">
        <v>1064</v>
      </c>
      <c r="H19" s="13"/>
      <c r="I19" s="13"/>
      <c r="J19" s="13"/>
      <c r="K19" s="13"/>
      <c r="N19" s="2" t="e">
        <f>VLOOKUP(D19,#REF!,6,FALSE)</f>
        <v>#REF!</v>
      </c>
      <c r="O19" s="2" t="e">
        <f>VLOOKUP(D19,#REF!,4,FALSE)</f>
        <v>#REF!</v>
      </c>
      <c r="P19" s="4">
        <v>102</v>
      </c>
      <c r="Q19" s="2" t="s">
        <v>23</v>
      </c>
      <c r="R19" s="2" t="s">
        <v>223</v>
      </c>
      <c r="S19" s="2" t="s">
        <v>1469</v>
      </c>
      <c r="Z19" s="2" t="s">
        <v>321</v>
      </c>
      <c r="AA19" s="2" t="s">
        <v>317</v>
      </c>
      <c r="AB19" s="2">
        <v>102</v>
      </c>
      <c r="AC19" s="2" t="s">
        <v>23</v>
      </c>
      <c r="AD19" s="2" t="s">
        <v>223</v>
      </c>
      <c r="AE19" s="2" t="s">
        <v>1469</v>
      </c>
      <c r="AF19" s="2" t="s">
        <v>1565</v>
      </c>
      <c r="AG19" s="3" t="str">
        <f t="shared" si="1"/>
        <v>$$=concatenate(#Age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9" s="3" t="str">
        <f>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f>
        <v>Age 3 through 5 (not Kindergarten)
 Kindergarten
 Grade 1
 Grade 2
 Grade 3
 Grade 4
 Grade 5
 Grade 6
 Grade 7
 Grade 8
 Grade 9
 Grade 10
 Grade 11
 Grade 12
 Out of School
 Ungraded
 Missing</v>
      </c>
      <c r="AN19" s="2" t="b">
        <f t="shared" si="2"/>
        <v>1</v>
      </c>
      <c r="AO19" s="2" t="b">
        <f t="shared" si="3"/>
        <v>1</v>
      </c>
      <c r="AP19" s="2" t="b">
        <f t="shared" si="4"/>
        <v>1</v>
      </c>
      <c r="AQ19" s="2" t="b">
        <f t="shared" si="5"/>
        <v>1</v>
      </c>
      <c r="AR19" s="2" t="b">
        <f t="shared" si="6"/>
        <v>1</v>
      </c>
      <c r="AS19" s="2" t="b">
        <f t="shared" si="7"/>
        <v>0</v>
      </c>
    </row>
    <row r="20" spans="1:45" ht="261">
      <c r="A20" s="2" t="s">
        <v>518</v>
      </c>
      <c r="B20" s="2" t="s">
        <v>321</v>
      </c>
      <c r="C20" s="2" t="s">
        <v>317</v>
      </c>
      <c r="D20" s="4">
        <v>102</v>
      </c>
      <c r="E20" s="2" t="s">
        <v>27</v>
      </c>
      <c r="F20" s="2" t="s">
        <v>224</v>
      </c>
      <c r="G20" s="2" t="s">
        <v>1027</v>
      </c>
      <c r="H20" s="13"/>
      <c r="I20" s="13"/>
      <c r="J20" s="13"/>
      <c r="K20" s="13"/>
      <c r="N20" s="2" t="e">
        <f>VLOOKUP(D20,#REF!,6,FALSE)</f>
        <v>#REF!</v>
      </c>
      <c r="O20" s="2" t="e">
        <f>VLOOKUP(D20,#REF!,4,FALSE)</f>
        <v>#REF!</v>
      </c>
      <c r="P20" s="4">
        <v>102</v>
      </c>
      <c r="Q20" s="2" t="s">
        <v>27</v>
      </c>
      <c r="R20" s="2" t="s">
        <v>224</v>
      </c>
      <c r="S20" s="2" t="s">
        <v>1468</v>
      </c>
      <c r="Z20" s="2" t="s">
        <v>321</v>
      </c>
      <c r="AA20" s="2" t="s">
        <v>317</v>
      </c>
      <c r="AB20" s="2">
        <v>102</v>
      </c>
      <c r="AC20" s="2" t="s">
        <v>27</v>
      </c>
      <c r="AD20" s="2" t="s">
        <v>224</v>
      </c>
      <c r="AE20" s="2" t="s">
        <v>1468</v>
      </c>
      <c r="AF20" s="2" t="s">
        <v>1566</v>
      </c>
      <c r="AG20" s="3" t="str">
        <f t="shared" si="1"/>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20"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20" s="2" t="b">
        <f t="shared" si="2"/>
        <v>1</v>
      </c>
      <c r="AO20" s="2" t="b">
        <f t="shared" si="3"/>
        <v>1</v>
      </c>
      <c r="AP20" s="2" t="b">
        <f t="shared" si="4"/>
        <v>1</v>
      </c>
      <c r="AQ20" s="2" t="b">
        <f t="shared" si="5"/>
        <v>1</v>
      </c>
      <c r="AR20" s="2" t="b">
        <f t="shared" si="6"/>
        <v>1</v>
      </c>
      <c r="AS20" s="2" t="b">
        <f t="shared" si="7"/>
        <v>0</v>
      </c>
    </row>
    <row r="21" spans="1:45" ht="29">
      <c r="A21" s="2" t="s">
        <v>518</v>
      </c>
      <c r="B21" s="2" t="s">
        <v>321</v>
      </c>
      <c r="C21" s="2" t="s">
        <v>317</v>
      </c>
      <c r="D21" s="4">
        <v>102</v>
      </c>
      <c r="E21" s="2" t="s">
        <v>47</v>
      </c>
      <c r="F21" s="2" t="s">
        <v>231</v>
      </c>
      <c r="G21" s="2" t="s">
        <v>990</v>
      </c>
      <c r="H21" s="13"/>
      <c r="I21" s="13"/>
      <c r="J21" s="13"/>
      <c r="K21" s="13"/>
      <c r="N21" s="2" t="e">
        <f>VLOOKUP(D21,#REF!,6,FALSE)</f>
        <v>#REF!</v>
      </c>
      <c r="O21" s="2" t="e">
        <f>VLOOKUP(D21,#REF!,4,FALSE)</f>
        <v>#REF!</v>
      </c>
      <c r="P21" s="4">
        <v>102</v>
      </c>
      <c r="Q21" s="2" t="s">
        <v>47</v>
      </c>
      <c r="R21" s="2" t="s">
        <v>231</v>
      </c>
      <c r="S21" s="2" t="s">
        <v>1467</v>
      </c>
      <c r="Z21" s="2" t="s">
        <v>321</v>
      </c>
      <c r="AA21" s="2" t="s">
        <v>317</v>
      </c>
      <c r="AB21" s="2">
        <v>102</v>
      </c>
      <c r="AC21" s="2" t="s">
        <v>47</v>
      </c>
      <c r="AD21" s="2" t="s">
        <v>231</v>
      </c>
      <c r="AE21" s="2" t="s">
        <v>1467</v>
      </c>
      <c r="AF21" s="2" t="s">
        <v>1567</v>
      </c>
      <c r="AG21" s="3" t="str">
        <f t="shared" si="1"/>
        <v>$$=concatenate(#Continued",char(10)," Missing#)</v>
      </c>
      <c r="AH21" s="3" t="str">
        <f>CONCATENATE("Continued",CHAR(10)," Missing")</f>
        <v>Continued
 Missing</v>
      </c>
      <c r="AN21" s="2" t="b">
        <f t="shared" si="2"/>
        <v>1</v>
      </c>
      <c r="AO21" s="2" t="b">
        <f t="shared" si="3"/>
        <v>1</v>
      </c>
      <c r="AP21" s="2" t="b">
        <f t="shared" si="4"/>
        <v>1</v>
      </c>
      <c r="AQ21" s="2" t="b">
        <f t="shared" si="5"/>
        <v>1</v>
      </c>
      <c r="AR21" s="2" t="b">
        <f t="shared" si="6"/>
        <v>1</v>
      </c>
      <c r="AS21" s="2" t="b">
        <f t="shared" si="7"/>
        <v>0</v>
      </c>
    </row>
    <row r="22" spans="1:45" ht="29">
      <c r="A22" s="2" t="s">
        <v>518</v>
      </c>
      <c r="B22" s="2" t="s">
        <v>321</v>
      </c>
      <c r="C22" s="2" t="s">
        <v>317</v>
      </c>
      <c r="D22" s="4">
        <v>102</v>
      </c>
      <c r="E22" s="2" t="s">
        <v>150</v>
      </c>
      <c r="F22" s="2" t="s">
        <v>293</v>
      </c>
      <c r="G22" s="2" t="s">
        <v>1075</v>
      </c>
      <c r="H22" s="13" t="s">
        <v>1218</v>
      </c>
      <c r="I22" s="13"/>
      <c r="J22" s="13"/>
      <c r="K22" s="13" t="s">
        <v>1244</v>
      </c>
      <c r="N22" s="2" t="e">
        <f>VLOOKUP(D22,#REF!,6,FALSE)</f>
        <v>#REF!</v>
      </c>
      <c r="O22" s="2" t="e">
        <f>VLOOKUP(D22,#REF!,4,FALSE)</f>
        <v>#REF!</v>
      </c>
      <c r="P22" s="4">
        <v>102</v>
      </c>
      <c r="Q22" s="2" t="s">
        <v>150</v>
      </c>
      <c r="R22" s="2" t="s">
        <v>293</v>
      </c>
      <c r="S22" s="2" t="s">
        <v>1470</v>
      </c>
      <c r="Z22" s="2" t="s">
        <v>321</v>
      </c>
      <c r="AA22" s="2" t="s">
        <v>317</v>
      </c>
      <c r="AB22" s="2">
        <v>102</v>
      </c>
      <c r="AC22" s="2" t="s">
        <v>150</v>
      </c>
      <c r="AD22" s="2" t="s">
        <v>293</v>
      </c>
      <c r="AE22" s="2" t="s">
        <v>1470</v>
      </c>
      <c r="AF22" s="2" t="s">
        <v>1568</v>
      </c>
      <c r="AG22" s="3" t="str">
        <f t="shared" si="1"/>
        <v>$$=concatenate(#Students classified as having “Priority for Services”",char(10)," Missing#)</v>
      </c>
      <c r="AH22" s="3" t="str">
        <f>CONCATENATE("Students classified as having “Priority for Services”",CHAR(10)," Missing")</f>
        <v>Students classified as having “Priority for Services”
 Missing</v>
      </c>
      <c r="AN22" s="2" t="b">
        <f t="shared" si="2"/>
        <v>1</v>
      </c>
      <c r="AO22" s="2" t="b">
        <f t="shared" si="3"/>
        <v>1</v>
      </c>
      <c r="AP22" s="2" t="b">
        <f t="shared" si="4"/>
        <v>1</v>
      </c>
      <c r="AQ22" s="2" t="b">
        <f t="shared" si="5"/>
        <v>1</v>
      </c>
      <c r="AR22" s="2" t="b">
        <f t="shared" si="6"/>
        <v>1</v>
      </c>
      <c r="AS22" s="2" t="b">
        <f t="shared" si="7"/>
        <v>0</v>
      </c>
    </row>
    <row r="23" spans="1:45" ht="29">
      <c r="A23" s="2" t="s">
        <v>518</v>
      </c>
      <c r="B23" s="2" t="s">
        <v>331</v>
      </c>
      <c r="C23" s="2" t="s">
        <v>327</v>
      </c>
      <c r="D23" s="4">
        <v>151</v>
      </c>
      <c r="E23" s="2" t="s">
        <v>71</v>
      </c>
      <c r="F23" s="2" t="s">
        <v>238</v>
      </c>
      <c r="G23" s="2" t="s">
        <v>979</v>
      </c>
      <c r="H23" s="13"/>
      <c r="I23" s="13"/>
      <c r="J23" s="13"/>
      <c r="K23" s="13"/>
      <c r="N23" s="2" t="e">
        <f>VLOOKUP(D23,#REF!,6,FALSE)</f>
        <v>#REF!</v>
      </c>
      <c r="O23" s="2" t="e">
        <f>VLOOKUP(D23,#REF!,4,FALSE)</f>
        <v>#REF!</v>
      </c>
      <c r="P23" s="4">
        <v>151</v>
      </c>
      <c r="Q23" s="2" t="s">
        <v>71</v>
      </c>
      <c r="R23" s="2" t="s">
        <v>238</v>
      </c>
      <c r="S23" s="2" t="s">
        <v>1472</v>
      </c>
      <c r="Z23" s="2" t="s">
        <v>331</v>
      </c>
      <c r="AA23" s="2" t="s">
        <v>327</v>
      </c>
      <c r="AB23" s="2">
        <v>151</v>
      </c>
      <c r="AC23" s="2" t="s">
        <v>71</v>
      </c>
      <c r="AD23" s="2" t="s">
        <v>238</v>
      </c>
      <c r="AE23" s="2" t="s">
        <v>1472</v>
      </c>
      <c r="AF23" s="2" t="s">
        <v>1569</v>
      </c>
      <c r="AG23" s="3" t="str">
        <f t="shared" si="1"/>
        <v>$$=concatenate(#Children with one or more disabilities (IDEA)",char(10)," Missing#)</v>
      </c>
      <c r="AH23" s="3" t="str">
        <f>CONCATENATE("Children with one or more disabilities (IDEA)",CHAR(10)," Missing")</f>
        <v>Children with one or more disabilities (IDEA)
 Missing</v>
      </c>
      <c r="AN23" s="2" t="b">
        <f t="shared" si="2"/>
        <v>1</v>
      </c>
      <c r="AO23" s="2" t="b">
        <f t="shared" si="3"/>
        <v>1</v>
      </c>
      <c r="AP23" s="2" t="b">
        <f t="shared" si="4"/>
        <v>1</v>
      </c>
      <c r="AQ23" s="2" t="b">
        <f t="shared" si="5"/>
        <v>1</v>
      </c>
      <c r="AR23" s="2" t="b">
        <f t="shared" si="6"/>
        <v>1</v>
      </c>
      <c r="AS23" s="2" t="b">
        <f t="shared" si="7"/>
        <v>0</v>
      </c>
    </row>
    <row r="24" spans="1:45" ht="58">
      <c r="A24" s="2" t="s">
        <v>518</v>
      </c>
      <c r="B24" s="2" t="s">
        <v>331</v>
      </c>
      <c r="C24" s="2" t="s">
        <v>327</v>
      </c>
      <c r="D24" s="4">
        <v>151</v>
      </c>
      <c r="E24" s="2" t="s">
        <v>99</v>
      </c>
      <c r="F24" s="2" t="s">
        <v>248</v>
      </c>
      <c r="G24" s="2" t="s">
        <v>1015</v>
      </c>
      <c r="H24" s="13"/>
      <c r="I24" s="13"/>
      <c r="J24" s="13"/>
      <c r="K24" s="13"/>
      <c r="N24" s="2" t="e">
        <f>VLOOKUP(D24,#REF!,6,FALSE)</f>
        <v>#REF!</v>
      </c>
      <c r="O24" s="2" t="e">
        <f>VLOOKUP(D24,#REF!,4,FALSE)</f>
        <v>#REF!</v>
      </c>
      <c r="P24" s="4">
        <v>151</v>
      </c>
      <c r="Q24" s="2" t="s">
        <v>99</v>
      </c>
      <c r="R24" s="2" t="s">
        <v>248</v>
      </c>
      <c r="S24" s="2" t="s">
        <v>1471</v>
      </c>
      <c r="Z24" s="2" t="s">
        <v>331</v>
      </c>
      <c r="AA24" s="2" t="s">
        <v>327</v>
      </c>
      <c r="AB24" s="2">
        <v>151</v>
      </c>
      <c r="AC24" s="2" t="s">
        <v>99</v>
      </c>
      <c r="AD24" s="2" t="s">
        <v>248</v>
      </c>
      <c r="AE24" s="2" t="s">
        <v>1471</v>
      </c>
      <c r="AF24" s="2" t="s">
        <v>1570</v>
      </c>
      <c r="AG24" s="3" t="str">
        <f t="shared" si="1"/>
        <v>$$=concatenate(#Attained proficiency",char(10)," Making progress",char(10)," Did not make progress",char(10)," Missing#)</v>
      </c>
      <c r="AH24" s="3" t="str">
        <f>CONCATENATE("Attained proficiency",CHAR(10)," Making progress",CHAR(10)," Did not make progress",CHAR(10)," Missing")</f>
        <v>Attained proficiency
 Making progress
 Did not make progress
 Missing</v>
      </c>
      <c r="AN24" s="2" t="b">
        <f t="shared" si="2"/>
        <v>1</v>
      </c>
      <c r="AO24" s="2" t="b">
        <f t="shared" si="3"/>
        <v>1</v>
      </c>
      <c r="AP24" s="2" t="b">
        <f t="shared" si="4"/>
        <v>1</v>
      </c>
      <c r="AQ24" s="2" t="b">
        <f t="shared" si="5"/>
        <v>1</v>
      </c>
      <c r="AR24" s="2" t="b">
        <f t="shared" si="6"/>
        <v>1</v>
      </c>
      <c r="AS24" s="2" t="b">
        <f t="shared" si="7"/>
        <v>0</v>
      </c>
    </row>
    <row r="25" spans="1:45" ht="43.5">
      <c r="A25" s="2" t="s">
        <v>315</v>
      </c>
      <c r="B25" s="2" t="s">
        <v>315</v>
      </c>
      <c r="C25" s="2" t="s">
        <v>344</v>
      </c>
      <c r="D25" s="4">
        <v>306</v>
      </c>
      <c r="E25" s="2" t="s">
        <v>48</v>
      </c>
      <c r="F25" s="2" t="s">
        <v>232</v>
      </c>
      <c r="G25" s="2" t="s">
        <v>977</v>
      </c>
      <c r="H25" s="13"/>
      <c r="I25" s="13"/>
      <c r="J25" s="13"/>
      <c r="K25" s="13"/>
      <c r="N25" s="2" t="e">
        <f>VLOOKUP(D25,#REF!,6,FALSE)</f>
        <v>#REF!</v>
      </c>
      <c r="O25" s="2" t="e">
        <f>VLOOKUP(D25,#REF!,4,FALSE)</f>
        <v>#REF!</v>
      </c>
      <c r="P25" s="4">
        <v>306</v>
      </c>
      <c r="Q25" s="2" t="s">
        <v>48</v>
      </c>
      <c r="R25" s="2" t="s">
        <v>232</v>
      </c>
      <c r="S25" s="2" t="s">
        <v>1473</v>
      </c>
      <c r="Z25" s="2" t="s">
        <v>315</v>
      </c>
      <c r="AA25" s="2" t="s">
        <v>344</v>
      </c>
      <c r="AB25" s="2">
        <v>306</v>
      </c>
      <c r="AC25" s="2" t="s">
        <v>48</v>
      </c>
      <c r="AD25" s="2" t="s">
        <v>232</v>
      </c>
      <c r="AE25" s="2" t="s">
        <v>1473</v>
      </c>
      <c r="AF25" s="2" t="s">
        <v>1571</v>
      </c>
      <c r="AG25" s="3" t="str">
        <f t="shared" si="1"/>
        <v>$$=concatenate(#Regular secondary school diploma",char(10)," Other state-recognized equivalent",char(10)," Missing#)</v>
      </c>
      <c r="AH25" s="3" t="str">
        <f>CONCATENATE("Regular secondary school diploma",CHAR(10)," Other state-recognized equivalent",CHAR(10)," Missing")</f>
        <v>Regular secondary school diploma
 Other state-recognized equivalent
 Missing</v>
      </c>
      <c r="AN25" s="2" t="b">
        <f t="shared" si="2"/>
        <v>1</v>
      </c>
      <c r="AO25" s="2" t="b">
        <f t="shared" si="3"/>
        <v>1</v>
      </c>
      <c r="AP25" s="2" t="b">
        <f t="shared" si="4"/>
        <v>1</v>
      </c>
      <c r="AQ25" s="2" t="b">
        <f t="shared" si="5"/>
        <v>1</v>
      </c>
      <c r="AR25" s="2" t="b">
        <f t="shared" si="6"/>
        <v>1</v>
      </c>
      <c r="AS25" s="2" t="b">
        <f t="shared" si="7"/>
        <v>0</v>
      </c>
    </row>
    <row r="26" spans="1:45" ht="43.5">
      <c r="A26" s="2" t="s">
        <v>315</v>
      </c>
      <c r="B26" s="2" t="s">
        <v>315</v>
      </c>
      <c r="C26" s="2" t="s">
        <v>344</v>
      </c>
      <c r="D26" s="4">
        <v>306</v>
      </c>
      <c r="E26" s="2" t="s">
        <v>68</v>
      </c>
      <c r="F26" s="2" t="s">
        <v>237</v>
      </c>
      <c r="G26" s="2" t="s">
        <v>1021</v>
      </c>
      <c r="H26" s="13"/>
      <c r="I26" s="13"/>
      <c r="J26" s="13"/>
      <c r="K26" s="13"/>
      <c r="N26" s="2" t="e">
        <f>VLOOKUP(D26,#REF!,6,FALSE)</f>
        <v>#REF!</v>
      </c>
      <c r="O26" s="2" t="e">
        <f>VLOOKUP(D26,#REF!,4,FALSE)</f>
        <v>#REF!</v>
      </c>
      <c r="P26" s="4">
        <v>306</v>
      </c>
      <c r="Q26" s="2" t="s">
        <v>68</v>
      </c>
      <c r="R26" s="2" t="s">
        <v>237</v>
      </c>
      <c r="S26" s="2" t="s">
        <v>1475</v>
      </c>
      <c r="Z26" s="2" t="s">
        <v>315</v>
      </c>
      <c r="AA26" s="2" t="s">
        <v>344</v>
      </c>
      <c r="AB26" s="2">
        <v>306</v>
      </c>
      <c r="AC26" s="2" t="s">
        <v>68</v>
      </c>
      <c r="AD26" s="2" t="s">
        <v>237</v>
      </c>
      <c r="AE26" s="2" t="s">
        <v>1475</v>
      </c>
      <c r="AF26" s="2" t="s">
        <v>1572</v>
      </c>
      <c r="AG26" s="3" t="str">
        <f t="shared" si="1"/>
        <v>$$=concatenate(#Children without disabilities",char(10)," Children with one or more disabilities (IDEA)",char(10)," Missing#)</v>
      </c>
      <c r="AH26" s="3" t="str">
        <f>CONCATENATE("Children without disabilities",CHAR(10)," Children with one or more disabilities (IDEA)",CHAR(10)," Missing")</f>
        <v>Children without disabilities
 Children with one or more disabilities (IDEA)
 Missing</v>
      </c>
      <c r="AN26" s="2" t="b">
        <f t="shared" si="2"/>
        <v>1</v>
      </c>
      <c r="AO26" s="2" t="b">
        <f t="shared" si="3"/>
        <v>1</v>
      </c>
      <c r="AP26" s="2" t="b">
        <f t="shared" si="4"/>
        <v>1</v>
      </c>
      <c r="AQ26" s="2" t="b">
        <f t="shared" si="5"/>
        <v>1</v>
      </c>
      <c r="AR26" s="2" t="b">
        <f t="shared" si="6"/>
        <v>1</v>
      </c>
      <c r="AS26" s="2" t="b">
        <f t="shared" si="7"/>
        <v>0</v>
      </c>
    </row>
    <row r="27" spans="1:45" ht="29">
      <c r="A27" s="2" t="s">
        <v>315</v>
      </c>
      <c r="B27" s="2" t="s">
        <v>315</v>
      </c>
      <c r="C27" s="2" t="s">
        <v>344</v>
      </c>
      <c r="D27" s="4">
        <v>306</v>
      </c>
      <c r="E27" s="2" t="s">
        <v>93</v>
      </c>
      <c r="F27" s="2" t="s">
        <v>243</v>
      </c>
      <c r="G27" s="2" t="s">
        <v>998</v>
      </c>
      <c r="H27" s="13"/>
      <c r="I27" s="13"/>
      <c r="J27" s="13"/>
      <c r="K27" s="13"/>
      <c r="N27" s="2" t="e">
        <f>VLOOKUP(D27,#REF!,6,FALSE)</f>
        <v>#REF!</v>
      </c>
      <c r="O27" s="2" t="e">
        <f>VLOOKUP(D27,#REF!,4,FALSE)</f>
        <v>#REF!</v>
      </c>
      <c r="P27" s="4">
        <v>306</v>
      </c>
      <c r="Q27" s="2" t="s">
        <v>93</v>
      </c>
      <c r="R27" s="2" t="s">
        <v>243</v>
      </c>
      <c r="S27" s="2" t="s">
        <v>1476</v>
      </c>
      <c r="Z27" s="2" t="s">
        <v>315</v>
      </c>
      <c r="AA27" s="2" t="s">
        <v>344</v>
      </c>
      <c r="AB27" s="2">
        <v>306</v>
      </c>
      <c r="AC27" s="2" t="s">
        <v>93</v>
      </c>
      <c r="AD27" s="2" t="s">
        <v>243</v>
      </c>
      <c r="AE27" s="2" t="s">
        <v>1476</v>
      </c>
      <c r="AF27" s="2" t="s">
        <v>1573</v>
      </c>
      <c r="AG27" s="3" t="str">
        <f t="shared" si="1"/>
        <v>$$=concatenate(#Economically Disadvantaged (ED) Students",char(10)," Missing#)</v>
      </c>
      <c r="AH27" s="3" t="str">
        <f>CONCATENATE("Economically Disadvantaged (ED) Students",CHAR(10)," Missing")</f>
        <v>Economically Disadvantaged (ED) Students
 Missing</v>
      </c>
      <c r="AN27" s="2" t="b">
        <f t="shared" si="2"/>
        <v>1</v>
      </c>
      <c r="AO27" s="2" t="b">
        <f t="shared" si="3"/>
        <v>1</v>
      </c>
      <c r="AP27" s="2" t="b">
        <f t="shared" si="4"/>
        <v>1</v>
      </c>
      <c r="AQ27" s="2" t="b">
        <f t="shared" si="5"/>
        <v>1</v>
      </c>
      <c r="AR27" s="2" t="b">
        <f t="shared" si="6"/>
        <v>1</v>
      </c>
      <c r="AS27" s="2" t="b">
        <f t="shared" si="7"/>
        <v>0</v>
      </c>
    </row>
    <row r="28" spans="1:45" ht="29">
      <c r="A28" s="2" t="s">
        <v>315</v>
      </c>
      <c r="B28" s="2" t="s">
        <v>315</v>
      </c>
      <c r="C28" s="2" t="s">
        <v>344</v>
      </c>
      <c r="D28" s="4">
        <v>306</v>
      </c>
      <c r="E28" s="2" t="s">
        <v>103</v>
      </c>
      <c r="F28" s="2" t="s">
        <v>251</v>
      </c>
      <c r="G28" s="2" t="s">
        <v>978</v>
      </c>
      <c r="H28" s="13"/>
      <c r="I28" s="13"/>
      <c r="J28" s="13"/>
      <c r="K28" s="13"/>
      <c r="N28" s="2" t="e">
        <f>VLOOKUP(D28,#REF!,6,FALSE)</f>
        <v>#REF!</v>
      </c>
      <c r="O28" s="2" t="e">
        <f>VLOOKUP(D28,#REF!,4,FALSE)</f>
        <v>#REF!</v>
      </c>
      <c r="P28" s="4">
        <v>306</v>
      </c>
      <c r="Q28" s="2" t="s">
        <v>103</v>
      </c>
      <c r="R28" s="2" t="s">
        <v>251</v>
      </c>
      <c r="S28" s="2" t="s">
        <v>1474</v>
      </c>
      <c r="Z28" s="2" t="s">
        <v>315</v>
      </c>
      <c r="AA28" s="2" t="s">
        <v>344</v>
      </c>
      <c r="AB28" s="2">
        <v>306</v>
      </c>
      <c r="AC28" s="2" t="s">
        <v>103</v>
      </c>
      <c r="AD28" s="2" t="s">
        <v>251</v>
      </c>
      <c r="AE28" s="2" t="s">
        <v>1474</v>
      </c>
      <c r="AF28" s="2" t="s">
        <v>1574</v>
      </c>
      <c r="AG28" s="3" t="str">
        <f t="shared" si="1"/>
        <v>$$=concatenate(#English learner",char(10)," Missing#)</v>
      </c>
      <c r="AH28" s="3" t="str">
        <f>CONCATENATE("English learner",CHAR(10)," Missing")</f>
        <v>English learner
 Missing</v>
      </c>
      <c r="AN28" s="2" t="b">
        <f t="shared" si="2"/>
        <v>1</v>
      </c>
      <c r="AO28" s="2" t="b">
        <f t="shared" si="3"/>
        <v>1</v>
      </c>
      <c r="AP28" s="2" t="b">
        <f t="shared" si="4"/>
        <v>1</v>
      </c>
      <c r="AQ28" s="2" t="b">
        <f t="shared" si="5"/>
        <v>1</v>
      </c>
      <c r="AR28" s="2" t="b">
        <f t="shared" si="6"/>
        <v>1</v>
      </c>
      <c r="AS28" s="2" t="b">
        <f t="shared" si="7"/>
        <v>0</v>
      </c>
    </row>
    <row r="29" spans="1:45" ht="29">
      <c r="A29" s="2" t="s">
        <v>315</v>
      </c>
      <c r="B29" s="2" t="s">
        <v>315</v>
      </c>
      <c r="C29" s="2" t="s">
        <v>344</v>
      </c>
      <c r="D29" s="4">
        <v>306</v>
      </c>
      <c r="E29" s="2" t="s">
        <v>116</v>
      </c>
      <c r="F29" s="2" t="s">
        <v>261</v>
      </c>
      <c r="G29" s="2" t="s">
        <v>1011</v>
      </c>
      <c r="H29" s="13"/>
      <c r="I29" s="13"/>
      <c r="J29" s="13"/>
      <c r="K29" s="13"/>
      <c r="N29" s="2" t="e">
        <f>VLOOKUP(D29,#REF!,6,FALSE)</f>
        <v>#REF!</v>
      </c>
      <c r="O29" s="2" t="e">
        <f>VLOOKUP(D29,#REF!,4,FALSE)</f>
        <v>#REF!</v>
      </c>
      <c r="P29" s="4">
        <v>306</v>
      </c>
      <c r="Q29" s="2" t="s">
        <v>116</v>
      </c>
      <c r="R29" s="2" t="s">
        <v>261</v>
      </c>
      <c r="S29" s="2" t="s">
        <v>1477</v>
      </c>
      <c r="Z29" s="2" t="s">
        <v>315</v>
      </c>
      <c r="AA29" s="2" t="s">
        <v>344</v>
      </c>
      <c r="AB29" s="2">
        <v>306</v>
      </c>
      <c r="AC29" s="2" t="s">
        <v>116</v>
      </c>
      <c r="AD29" s="2" t="s">
        <v>261</v>
      </c>
      <c r="AE29" s="2" t="s">
        <v>1477</v>
      </c>
      <c r="AF29" s="2" t="s">
        <v>1575</v>
      </c>
      <c r="AG29" s="3" t="str">
        <f t="shared" si="1"/>
        <v>$$=concatenate(#Homeless enrolled",char(10)," Missing#)</v>
      </c>
      <c r="AH29" s="3" t="str">
        <f>CONCATENATE("Homeless enrolled",CHAR(10)," Missing")</f>
        <v>Homeless enrolled
 Missing</v>
      </c>
      <c r="AN29" s="2" t="b">
        <f t="shared" si="2"/>
        <v>1</v>
      </c>
      <c r="AO29" s="2" t="b">
        <f t="shared" si="3"/>
        <v>1</v>
      </c>
      <c r="AP29" s="2" t="b">
        <f t="shared" si="4"/>
        <v>1</v>
      </c>
      <c r="AQ29" s="2" t="b">
        <f t="shared" si="5"/>
        <v>1</v>
      </c>
      <c r="AR29" s="2" t="b">
        <f t="shared" si="6"/>
        <v>1</v>
      </c>
      <c r="AS29" s="2" t="b">
        <f t="shared" si="7"/>
        <v>0</v>
      </c>
    </row>
    <row r="30" spans="1:45" ht="29">
      <c r="A30" s="2" t="s">
        <v>315</v>
      </c>
      <c r="B30" s="2" t="s">
        <v>315</v>
      </c>
      <c r="C30" s="2" t="s">
        <v>344</v>
      </c>
      <c r="D30" s="4">
        <v>306</v>
      </c>
      <c r="E30" s="2" t="s">
        <v>133</v>
      </c>
      <c r="F30" s="2" t="s">
        <v>277</v>
      </c>
      <c r="G30" s="2" t="s">
        <v>983</v>
      </c>
      <c r="H30" s="13"/>
      <c r="I30" s="13"/>
      <c r="J30" s="13"/>
      <c r="K30" s="13"/>
      <c r="N30" s="2" t="e">
        <f>VLOOKUP(D30,#REF!,6,FALSE)</f>
        <v>#REF!</v>
      </c>
      <c r="O30" s="2" t="e">
        <f>VLOOKUP(D30,#REF!,4,FALSE)</f>
        <v>#REF!</v>
      </c>
      <c r="P30" s="4">
        <v>306</v>
      </c>
      <c r="Q30" s="2" t="s">
        <v>133</v>
      </c>
      <c r="R30" s="2" t="s">
        <v>277</v>
      </c>
      <c r="S30" s="2" t="s">
        <v>1478</v>
      </c>
      <c r="Z30" s="2" t="s">
        <v>315</v>
      </c>
      <c r="AA30" s="2" t="s">
        <v>344</v>
      </c>
      <c r="AB30" s="2">
        <v>306</v>
      </c>
      <c r="AC30" s="2" t="s">
        <v>133</v>
      </c>
      <c r="AD30" s="2" t="s">
        <v>277</v>
      </c>
      <c r="AE30" s="2" t="s">
        <v>1478</v>
      </c>
      <c r="AF30" s="2" t="s">
        <v>1576</v>
      </c>
      <c r="AG30" s="3" t="str">
        <f t="shared" si="1"/>
        <v>$$=concatenate(#Migratory students",char(10)," Missing#)</v>
      </c>
      <c r="AH30" s="3" t="str">
        <f>CONCATENATE("Migratory students",CHAR(10)," Missing")</f>
        <v>Migratory students
 Missing</v>
      </c>
      <c r="AN30" s="2" t="b">
        <f t="shared" si="2"/>
        <v>1</v>
      </c>
      <c r="AO30" s="2" t="b">
        <f t="shared" si="3"/>
        <v>1</v>
      </c>
      <c r="AP30" s="2" t="b">
        <f t="shared" si="4"/>
        <v>1</v>
      </c>
      <c r="AQ30" s="2" t="b">
        <f t="shared" si="5"/>
        <v>1</v>
      </c>
      <c r="AR30" s="2" t="b">
        <f t="shared" si="6"/>
        <v>1</v>
      </c>
      <c r="AS30" s="2" t="b">
        <f t="shared" si="7"/>
        <v>0</v>
      </c>
    </row>
    <row r="31" spans="1:45" ht="116">
      <c r="A31" s="2" t="s">
        <v>315</v>
      </c>
      <c r="B31" s="2" t="s">
        <v>315</v>
      </c>
      <c r="C31" s="2" t="s">
        <v>344</v>
      </c>
      <c r="D31" s="4">
        <v>306</v>
      </c>
      <c r="E31" s="2" t="s">
        <v>156</v>
      </c>
      <c r="F31" s="2" t="s">
        <v>299</v>
      </c>
      <c r="G31" s="2" t="s">
        <v>984</v>
      </c>
      <c r="H31" s="13"/>
      <c r="I31" s="13"/>
      <c r="J31" s="13"/>
      <c r="K31" s="13"/>
      <c r="N31" s="2" t="e">
        <f>VLOOKUP(D31,#REF!,6,FALSE)</f>
        <v>#REF!</v>
      </c>
      <c r="O31" s="2" t="e">
        <f>VLOOKUP(D31,#REF!,4,FALSE)</f>
        <v>#REF!</v>
      </c>
      <c r="P31" s="4">
        <v>306</v>
      </c>
      <c r="Q31" s="2" t="s">
        <v>156</v>
      </c>
      <c r="R31" s="2" t="s">
        <v>299</v>
      </c>
      <c r="S31" s="2" t="s">
        <v>1452</v>
      </c>
      <c r="Z31" s="2" t="s">
        <v>315</v>
      </c>
      <c r="AA31" s="2" t="s">
        <v>344</v>
      </c>
      <c r="AB31" s="2">
        <v>306</v>
      </c>
      <c r="AC31" s="2" t="s">
        <v>156</v>
      </c>
      <c r="AD31" s="2" t="s">
        <v>299</v>
      </c>
      <c r="AE31" s="2" t="s">
        <v>1452</v>
      </c>
      <c r="AF31" s="2" t="s">
        <v>1556</v>
      </c>
      <c r="AG31" s="3" t="str">
        <f t="shared" si="1"/>
        <v>$$=concatenate(#American Indian or Alaska Native",char(10)," Asian",char(10)," Black or African American",char(10)," Hispanic/Latino",char(10)," Native Hawaiian or Other Pacific Islander",char(10)," Two or more races",char(10)," White",char(10)," Missing#)</v>
      </c>
      <c r="AH3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1" s="2" t="b">
        <f t="shared" si="2"/>
        <v>1</v>
      </c>
      <c r="AO31" s="2" t="b">
        <f t="shared" si="3"/>
        <v>1</v>
      </c>
      <c r="AP31" s="2" t="b">
        <f t="shared" si="4"/>
        <v>1</v>
      </c>
      <c r="AQ31" s="2" t="b">
        <f t="shared" si="5"/>
        <v>1</v>
      </c>
      <c r="AR31" s="2" t="b">
        <f t="shared" si="6"/>
        <v>1</v>
      </c>
      <c r="AS31" s="2" t="b">
        <f t="shared" si="7"/>
        <v>0</v>
      </c>
    </row>
    <row r="32" spans="1:45" ht="43.5">
      <c r="A32" s="2" t="s">
        <v>315</v>
      </c>
      <c r="B32" s="2" t="s">
        <v>315</v>
      </c>
      <c r="C32" s="2" t="s">
        <v>344</v>
      </c>
      <c r="D32" s="4">
        <v>306</v>
      </c>
      <c r="E32" s="2" t="s">
        <v>161</v>
      </c>
      <c r="F32" s="2" t="s">
        <v>304</v>
      </c>
      <c r="G32" s="2" t="s">
        <v>982</v>
      </c>
      <c r="H32" s="13"/>
      <c r="I32" s="13"/>
      <c r="J32" s="13"/>
      <c r="K32" s="13"/>
      <c r="N32" s="2" t="e">
        <f>VLOOKUP(D32,#REF!,6,FALSE)</f>
        <v>#REF!</v>
      </c>
      <c r="O32" s="2" t="e">
        <f>VLOOKUP(D32,#REF!,4,FALSE)</f>
        <v>#REF!</v>
      </c>
      <c r="P32" s="4">
        <v>306</v>
      </c>
      <c r="Q32" s="2" t="s">
        <v>161</v>
      </c>
      <c r="R32" s="2" t="s">
        <v>304</v>
      </c>
      <c r="S32" s="2" t="s">
        <v>1459</v>
      </c>
      <c r="Z32" s="2" t="s">
        <v>315</v>
      </c>
      <c r="AA32" s="2" t="s">
        <v>344</v>
      </c>
      <c r="AB32" s="2">
        <v>306</v>
      </c>
      <c r="AC32" s="2" t="s">
        <v>161</v>
      </c>
      <c r="AD32" s="2" t="s">
        <v>304</v>
      </c>
      <c r="AE32" s="2" t="s">
        <v>1459</v>
      </c>
      <c r="AF32" s="2" t="s">
        <v>1557</v>
      </c>
      <c r="AG32" s="3" t="str">
        <f t="shared" si="1"/>
        <v>$$=concatenate(#Female",char(10)," Male",char(10)," Missing#)</v>
      </c>
      <c r="AH32" s="3" t="str">
        <f>CONCATENATE("Female",CHAR(10)," Male",CHAR(10)," Missing")</f>
        <v>Female
 Male
 Missing</v>
      </c>
      <c r="AN32" s="2" t="b">
        <f t="shared" si="2"/>
        <v>1</v>
      </c>
      <c r="AO32" s="2" t="b">
        <f t="shared" si="3"/>
        <v>1</v>
      </c>
      <c r="AP32" s="2" t="b">
        <f t="shared" si="4"/>
        <v>1</v>
      </c>
      <c r="AQ32" s="2" t="b">
        <f t="shared" si="5"/>
        <v>1</v>
      </c>
      <c r="AR32" s="2" t="b">
        <f t="shared" si="6"/>
        <v>1</v>
      </c>
      <c r="AS32" s="2" t="b">
        <f t="shared" si="7"/>
        <v>0</v>
      </c>
    </row>
    <row r="33" spans="1:45" ht="101.5">
      <c r="A33" s="2" t="s">
        <v>353</v>
      </c>
      <c r="B33" s="2" t="s">
        <v>353</v>
      </c>
      <c r="C33" s="2" t="s">
        <v>349</v>
      </c>
      <c r="D33" s="4">
        <v>320</v>
      </c>
      <c r="E33" s="2" t="s">
        <v>50</v>
      </c>
      <c r="F33" s="2" t="s">
        <v>232</v>
      </c>
      <c r="G33" s="2" t="s">
        <v>1060</v>
      </c>
      <c r="H33" s="13" t="s">
        <v>1217</v>
      </c>
      <c r="I33" s="13"/>
      <c r="J33" s="13"/>
      <c r="K33" s="13"/>
      <c r="N33" s="2" t="e">
        <f>VLOOKUP(D33,#REF!,6,FALSE)</f>
        <v>#REF!</v>
      </c>
      <c r="O33" s="2" t="e">
        <f>VLOOKUP(D33,#REF!,4,FALSE)</f>
        <v>#REF!</v>
      </c>
      <c r="P33" s="4">
        <v>320</v>
      </c>
      <c r="Q33" s="2" t="s">
        <v>50</v>
      </c>
      <c r="R33" s="2" t="s">
        <v>232</v>
      </c>
      <c r="S33" s="2" t="s">
        <v>1481</v>
      </c>
      <c r="Z33" s="2" t="s">
        <v>353</v>
      </c>
      <c r="AA33" s="2" t="s">
        <v>349</v>
      </c>
      <c r="AB33" s="2">
        <v>320</v>
      </c>
      <c r="AC33" s="2" t="s">
        <v>50</v>
      </c>
      <c r="AD33" s="2" t="s">
        <v>232</v>
      </c>
      <c r="AE33" s="2" t="s">
        <v>1481</v>
      </c>
      <c r="AF33" s="2" t="s">
        <v>1577</v>
      </c>
      <c r="AG33" s="3" t="str">
        <f t="shared" si="1"/>
        <v>$$=concatenate(#Regular secondary school diploma",char(10)," Proficiency credential",char(10)," certificate",char(10)," or degree",char(10)," in conjunction with a secondary school diploma",char(10)," Other state-recognized equivalent",char(10)," General Education Development (GED) credential#)</v>
      </c>
      <c r="AH33" s="3" t="str">
        <f>CONCATENATE("Regular secondary school diploma",CHAR(10)," Proficiency credential",CHAR(10)," certificate",CHAR(10)," or degree",CHAR(10)," in conjunction with a secondary school diploma",CHAR(10)," Other state-recognized equivalent",CHAR(10)," General Education Development (GED) credential")</f>
        <v>Regular secondary school diploma
 Proficiency credential
 certificate
 or degree
 in conjunction with a secondary school diploma
 Other state-recognized equivalent
 General Education Development (GED) credential</v>
      </c>
      <c r="AN33" s="2" t="b">
        <f t="shared" si="2"/>
        <v>1</v>
      </c>
      <c r="AO33" s="2" t="b">
        <f t="shared" si="3"/>
        <v>1</v>
      </c>
      <c r="AP33" s="2" t="b">
        <f t="shared" si="4"/>
        <v>1</v>
      </c>
      <c r="AQ33" s="2" t="b">
        <f t="shared" si="5"/>
        <v>1</v>
      </c>
      <c r="AR33" s="2" t="b">
        <f t="shared" si="6"/>
        <v>1</v>
      </c>
      <c r="AS33" s="2" t="b">
        <f t="shared" si="7"/>
        <v>0</v>
      </c>
    </row>
    <row r="34" spans="1:45" ht="43.5">
      <c r="A34" s="2" t="s">
        <v>353</v>
      </c>
      <c r="B34" s="2" t="s">
        <v>353</v>
      </c>
      <c r="C34" s="2" t="s">
        <v>349</v>
      </c>
      <c r="D34" s="4">
        <v>320</v>
      </c>
      <c r="E34" s="2" t="s">
        <v>61</v>
      </c>
      <c r="F34" s="2" t="s">
        <v>236</v>
      </c>
      <c r="G34" s="2" t="s">
        <v>995</v>
      </c>
      <c r="H34" s="13" t="s">
        <v>1217</v>
      </c>
      <c r="I34" s="13"/>
      <c r="J34" s="13"/>
      <c r="K34" s="13"/>
      <c r="N34" s="2" t="e">
        <f>VLOOKUP(D34,#REF!,6,FALSE)</f>
        <v>#REF!</v>
      </c>
      <c r="O34" s="2" t="e">
        <f>VLOOKUP(D34,#REF!,4,FALSE)</f>
        <v>#REF!</v>
      </c>
      <c r="P34" s="4">
        <v>320</v>
      </c>
      <c r="Q34" s="2" t="s">
        <v>61</v>
      </c>
      <c r="R34" s="2" t="s">
        <v>236</v>
      </c>
      <c r="S34" s="2" t="s">
        <v>1484</v>
      </c>
      <c r="Z34" s="2" t="s">
        <v>353</v>
      </c>
      <c r="AA34" s="2" t="s">
        <v>349</v>
      </c>
      <c r="AB34" s="2">
        <v>320</v>
      </c>
      <c r="AC34" s="2" t="s">
        <v>61</v>
      </c>
      <c r="AD34" s="2" t="s">
        <v>236</v>
      </c>
      <c r="AE34" s="2" t="s">
        <v>1484</v>
      </c>
      <c r="AF34" s="2" t="s">
        <v>1578</v>
      </c>
      <c r="AG34" s="3" t="str">
        <f t="shared" si="1"/>
        <v>$$=concatenate(#ADA status",char(10)," Disability status (IDEA)",char(10)," Missing#)</v>
      </c>
      <c r="AH34" s="3" t="str">
        <f>CONCATENATE("ADA status",CHAR(10)," Disability status (IDEA)",CHAR(10)," Missing")</f>
        <v>ADA status
 Disability status (IDEA)
 Missing</v>
      </c>
      <c r="AN34" s="2" t="b">
        <f t="shared" si="2"/>
        <v>1</v>
      </c>
      <c r="AO34" s="2" t="b">
        <f t="shared" si="3"/>
        <v>1</v>
      </c>
      <c r="AP34" s="2" t="b">
        <f t="shared" si="4"/>
        <v>1</v>
      </c>
      <c r="AQ34" s="2" t="b">
        <f t="shared" si="5"/>
        <v>1</v>
      </c>
      <c r="AR34" s="2" t="b">
        <f t="shared" si="6"/>
        <v>1</v>
      </c>
      <c r="AS34" s="2" t="b">
        <f t="shared" si="7"/>
        <v>0</v>
      </c>
    </row>
    <row r="35" spans="1:45" ht="29">
      <c r="A35" s="2" t="s">
        <v>353</v>
      </c>
      <c r="B35" s="2" t="s">
        <v>353</v>
      </c>
      <c r="C35" s="2" t="s">
        <v>349</v>
      </c>
      <c r="D35" s="4">
        <v>320</v>
      </c>
      <c r="E35" s="2" t="s">
        <v>92</v>
      </c>
      <c r="F35" s="2" t="s">
        <v>242</v>
      </c>
      <c r="G35" s="2" t="s">
        <v>981</v>
      </c>
      <c r="H35" s="13" t="s">
        <v>1217</v>
      </c>
      <c r="I35" s="13"/>
      <c r="J35" s="13"/>
      <c r="K35" s="13"/>
      <c r="N35" s="2" t="e">
        <f>VLOOKUP(D35,#REF!,6,FALSE)</f>
        <v>#REF!</v>
      </c>
      <c r="O35" s="2" t="e">
        <f>VLOOKUP(D35,#REF!,4,FALSE)</f>
        <v>#REF!</v>
      </c>
      <c r="P35" s="4">
        <v>320</v>
      </c>
      <c r="Q35" s="2" t="s">
        <v>92</v>
      </c>
      <c r="R35" s="2" t="s">
        <v>242</v>
      </c>
      <c r="S35" s="2" t="s">
        <v>1480</v>
      </c>
      <c r="Z35" s="2" t="s">
        <v>353</v>
      </c>
      <c r="AA35" s="2" t="s">
        <v>349</v>
      </c>
      <c r="AB35" s="2">
        <v>320</v>
      </c>
      <c r="AC35" s="2" t="s">
        <v>92</v>
      </c>
      <c r="AD35" s="2" t="s">
        <v>242</v>
      </c>
      <c r="AE35" s="2" t="s">
        <v>1480</v>
      </c>
      <c r="AF35" s="2" t="s">
        <v>1579</v>
      </c>
      <c r="AG35" s="3" t="str">
        <f t="shared" si="1"/>
        <v>$$=concatenate(#Displaced homemaker",char(10)," Missing#)</v>
      </c>
      <c r="AH35" s="3" t="str">
        <f>CONCATENATE("Displaced homemaker",CHAR(10)," Missing")</f>
        <v>Displaced homemaker
 Missing</v>
      </c>
      <c r="AN35" s="2" t="b">
        <f t="shared" si="2"/>
        <v>1</v>
      </c>
      <c r="AO35" s="2" t="b">
        <f t="shared" si="3"/>
        <v>1</v>
      </c>
      <c r="AP35" s="2" t="b">
        <f t="shared" si="4"/>
        <v>1</v>
      </c>
      <c r="AQ35" s="2" t="b">
        <f t="shared" si="5"/>
        <v>1</v>
      </c>
      <c r="AR35" s="2" t="b">
        <f t="shared" si="6"/>
        <v>1</v>
      </c>
      <c r="AS35" s="2" t="b">
        <f t="shared" si="7"/>
        <v>0</v>
      </c>
    </row>
    <row r="36" spans="1:45" ht="29">
      <c r="A36" s="2" t="s">
        <v>353</v>
      </c>
      <c r="B36" s="2" t="s">
        <v>353</v>
      </c>
      <c r="C36" s="2" t="s">
        <v>349</v>
      </c>
      <c r="D36" s="4">
        <v>320</v>
      </c>
      <c r="E36" s="2" t="s">
        <v>93</v>
      </c>
      <c r="F36" s="2" t="s">
        <v>243</v>
      </c>
      <c r="G36" s="2" t="s">
        <v>998</v>
      </c>
      <c r="H36" s="13" t="s">
        <v>1217</v>
      </c>
      <c r="I36" s="13"/>
      <c r="J36" s="13"/>
      <c r="K36" s="13"/>
      <c r="N36" s="2" t="e">
        <f>VLOOKUP(D36,#REF!,6,FALSE)</f>
        <v>#REF!</v>
      </c>
      <c r="O36" s="2" t="e">
        <f>VLOOKUP(D36,#REF!,4,FALSE)</f>
        <v>#REF!</v>
      </c>
      <c r="P36" s="4">
        <v>320</v>
      </c>
      <c r="Q36" s="2" t="s">
        <v>93</v>
      </c>
      <c r="R36" s="2" t="s">
        <v>243</v>
      </c>
      <c r="S36" s="2" t="s">
        <v>1476</v>
      </c>
      <c r="Z36" s="2" t="s">
        <v>353</v>
      </c>
      <c r="AA36" s="2" t="s">
        <v>349</v>
      </c>
      <c r="AB36" s="2">
        <v>320</v>
      </c>
      <c r="AC36" s="2" t="s">
        <v>93</v>
      </c>
      <c r="AD36" s="2" t="s">
        <v>243</v>
      </c>
      <c r="AE36" s="2" t="s">
        <v>1476</v>
      </c>
      <c r="AF36" s="2" t="s">
        <v>1573</v>
      </c>
      <c r="AG36" s="3" t="str">
        <f t="shared" si="1"/>
        <v>$$=concatenate(#Economically Disadvantaged (ED) Students",char(10)," Missing#)</v>
      </c>
      <c r="AH36" s="3" t="str">
        <f>CONCATENATE("Economically Disadvantaged (ED) Students",CHAR(10)," Missing")</f>
        <v>Economically Disadvantaged (ED) Students
 Missing</v>
      </c>
      <c r="AN36" s="2" t="b">
        <f t="shared" si="2"/>
        <v>1</v>
      </c>
      <c r="AO36" s="2" t="b">
        <f t="shared" si="3"/>
        <v>1</v>
      </c>
      <c r="AP36" s="2" t="b">
        <f t="shared" si="4"/>
        <v>1</v>
      </c>
      <c r="AQ36" s="2" t="b">
        <f t="shared" si="5"/>
        <v>1</v>
      </c>
      <c r="AR36" s="2" t="b">
        <f t="shared" si="6"/>
        <v>1</v>
      </c>
      <c r="AS36" s="2" t="b">
        <f t="shared" si="7"/>
        <v>0</v>
      </c>
    </row>
    <row r="37" spans="1:45" ht="29">
      <c r="A37" s="2" t="s">
        <v>353</v>
      </c>
      <c r="B37" s="2" t="s">
        <v>353</v>
      </c>
      <c r="C37" s="2" t="s">
        <v>349</v>
      </c>
      <c r="D37" s="4">
        <v>320</v>
      </c>
      <c r="E37" s="2" t="s">
        <v>125</v>
      </c>
      <c r="F37" s="2" t="s">
        <v>270</v>
      </c>
      <c r="G37" s="2" t="s">
        <v>997</v>
      </c>
      <c r="H37" s="13" t="s">
        <v>1217</v>
      </c>
      <c r="I37" s="13"/>
      <c r="J37" s="13"/>
      <c r="K37" s="13"/>
      <c r="L37" s="32"/>
      <c r="N37" s="2" t="e">
        <f>VLOOKUP(D37,#REF!,6,FALSE)</f>
        <v>#REF!</v>
      </c>
      <c r="O37" s="2" t="e">
        <f>VLOOKUP(D37,#REF!,4,FALSE)</f>
        <v>#REF!</v>
      </c>
      <c r="P37" s="4">
        <v>320</v>
      </c>
      <c r="Q37" s="2" t="s">
        <v>125</v>
      </c>
      <c r="R37" s="2" t="s">
        <v>270</v>
      </c>
      <c r="S37" s="2" t="s">
        <v>1485</v>
      </c>
      <c r="X37" s="32"/>
      <c r="Z37" s="2" t="s">
        <v>353</v>
      </c>
      <c r="AA37" s="2" t="s">
        <v>349</v>
      </c>
      <c r="AB37" s="2">
        <v>320</v>
      </c>
      <c r="AC37" s="2" t="s">
        <v>125</v>
      </c>
      <c r="AD37" s="2" t="s">
        <v>270</v>
      </c>
      <c r="AE37" s="2" t="s">
        <v>1485</v>
      </c>
      <c r="AF37" s="2" t="s">
        <v>1580</v>
      </c>
      <c r="AG37" s="3" t="str">
        <f t="shared" si="1"/>
        <v>$$=concatenate(#LEP Status (Perkins)",char(10)," Missing#)</v>
      </c>
      <c r="AH37" s="3" t="str">
        <f>CONCATENATE("LEP Status (Perkins)",CHAR(10)," Missing")</f>
        <v>LEP Status (Perkins)
 Missing</v>
      </c>
      <c r="AN37" s="2" t="b">
        <f t="shared" si="2"/>
        <v>1</v>
      </c>
      <c r="AO37" s="2" t="b">
        <f t="shared" si="3"/>
        <v>1</v>
      </c>
      <c r="AP37" s="2" t="b">
        <f t="shared" si="4"/>
        <v>1</v>
      </c>
      <c r="AQ37" s="2" t="b">
        <f t="shared" si="5"/>
        <v>1</v>
      </c>
      <c r="AR37" s="2" t="b">
        <f t="shared" ref="AR37:AR68" si="8">EXACT(F37,AD37)</f>
        <v>1</v>
      </c>
      <c r="AS37" s="2" t="b">
        <f t="shared" si="7"/>
        <v>0</v>
      </c>
    </row>
    <row r="38" spans="1:45" ht="29">
      <c r="A38" s="2" t="s">
        <v>353</v>
      </c>
      <c r="B38" s="2" t="s">
        <v>353</v>
      </c>
      <c r="C38" s="2" t="s">
        <v>349</v>
      </c>
      <c r="D38" s="4">
        <v>320</v>
      </c>
      <c r="E38" s="2" t="s">
        <v>133</v>
      </c>
      <c r="F38" s="2" t="s">
        <v>277</v>
      </c>
      <c r="G38" s="2" t="s">
        <v>983</v>
      </c>
      <c r="H38" s="13" t="s">
        <v>1217</v>
      </c>
      <c r="I38" s="13"/>
      <c r="J38" s="13"/>
      <c r="K38" s="13"/>
      <c r="L38" s="32"/>
      <c r="N38" s="2" t="e">
        <f>VLOOKUP(D38,#REF!,6,FALSE)</f>
        <v>#REF!</v>
      </c>
      <c r="O38" s="2" t="e">
        <f>VLOOKUP(D38,#REF!,4,FALSE)</f>
        <v>#REF!</v>
      </c>
      <c r="P38" s="4">
        <v>320</v>
      </c>
      <c r="Q38" s="2" t="s">
        <v>133</v>
      </c>
      <c r="R38" s="2" t="s">
        <v>277</v>
      </c>
      <c r="S38" s="2" t="s">
        <v>1478</v>
      </c>
      <c r="X38" s="32"/>
      <c r="Z38" s="2" t="s">
        <v>353</v>
      </c>
      <c r="AA38" s="2" t="s">
        <v>349</v>
      </c>
      <c r="AB38" s="2">
        <v>320</v>
      </c>
      <c r="AC38" s="2" t="s">
        <v>133</v>
      </c>
      <c r="AD38" s="2" t="s">
        <v>277</v>
      </c>
      <c r="AE38" s="2" t="s">
        <v>1478</v>
      </c>
      <c r="AF38" s="2" t="s">
        <v>1576</v>
      </c>
      <c r="AG38" s="3" t="str">
        <f t="shared" si="1"/>
        <v>$$=concatenate(#Migratory students",char(10)," Missing#)</v>
      </c>
      <c r="AH38" s="3" t="str">
        <f>CONCATENATE("Migratory students",CHAR(10)," Missing")</f>
        <v>Migratory students
 Missing</v>
      </c>
      <c r="AN38" s="2" t="b">
        <f t="shared" si="2"/>
        <v>1</v>
      </c>
      <c r="AO38" s="2" t="b">
        <f t="shared" si="3"/>
        <v>1</v>
      </c>
      <c r="AP38" s="2" t="b">
        <f t="shared" si="4"/>
        <v>1</v>
      </c>
      <c r="AQ38" s="2" t="b">
        <f t="shared" si="5"/>
        <v>1</v>
      </c>
      <c r="AR38" s="2" t="b">
        <f t="shared" si="8"/>
        <v>1</v>
      </c>
      <c r="AS38" s="2" t="b">
        <f t="shared" si="7"/>
        <v>0</v>
      </c>
    </row>
    <row r="39" spans="1:45" ht="29">
      <c r="A39" s="2" t="s">
        <v>353</v>
      </c>
      <c r="B39" s="2" t="s">
        <v>353</v>
      </c>
      <c r="C39" s="2" t="s">
        <v>349</v>
      </c>
      <c r="D39" s="4">
        <v>320</v>
      </c>
      <c r="E39" s="2" t="s">
        <v>140</v>
      </c>
      <c r="F39" s="2" t="s">
        <v>284</v>
      </c>
      <c r="G39" s="2" t="s">
        <v>994</v>
      </c>
      <c r="H39" s="13" t="s">
        <v>1217</v>
      </c>
      <c r="I39" s="13"/>
      <c r="J39" s="13"/>
      <c r="K39" s="13"/>
      <c r="N39" s="2" t="e">
        <f>VLOOKUP(D39,#REF!,6,FALSE)</f>
        <v>#REF!</v>
      </c>
      <c r="O39" s="2" t="e">
        <f>VLOOKUP(D39,#REF!,4,FALSE)</f>
        <v>#REF!</v>
      </c>
      <c r="P39" s="4">
        <v>320</v>
      </c>
      <c r="Q39" s="2" t="s">
        <v>140</v>
      </c>
      <c r="R39" s="2" t="s">
        <v>284</v>
      </c>
      <c r="S39" s="2" t="s">
        <v>1479</v>
      </c>
      <c r="Z39" s="2" t="s">
        <v>353</v>
      </c>
      <c r="AA39" s="2" t="s">
        <v>349</v>
      </c>
      <c r="AB39" s="2">
        <v>320</v>
      </c>
      <c r="AC39" s="2" t="s">
        <v>140</v>
      </c>
      <c r="AD39" s="2" t="s">
        <v>284</v>
      </c>
      <c r="AE39" s="2" t="s">
        <v>1479</v>
      </c>
      <c r="AF39" s="2" t="s">
        <v>1581</v>
      </c>
      <c r="AG39" s="3" t="str">
        <f t="shared" si="1"/>
        <v>$$=concatenate(#Non-traditional Enrollee",char(10)," Missing#)</v>
      </c>
      <c r="AH39" s="3" t="str">
        <f>CONCATENATE("Non-traditional Enrollee",CHAR(10)," Missing")</f>
        <v>Non-traditional Enrollee
 Missing</v>
      </c>
      <c r="AN39" s="2" t="b">
        <f t="shared" si="2"/>
        <v>1</v>
      </c>
      <c r="AO39" s="2" t="b">
        <f t="shared" si="3"/>
        <v>1</v>
      </c>
      <c r="AP39" s="2" t="b">
        <f t="shared" si="4"/>
        <v>1</v>
      </c>
      <c r="AQ39" s="2" t="b">
        <f t="shared" si="5"/>
        <v>1</v>
      </c>
      <c r="AR39" s="2" t="b">
        <f t="shared" si="8"/>
        <v>1</v>
      </c>
      <c r="AS39" s="2" t="b">
        <f t="shared" si="7"/>
        <v>0</v>
      </c>
    </row>
    <row r="40" spans="1:45" ht="116">
      <c r="A40" s="2" t="s">
        <v>353</v>
      </c>
      <c r="B40" s="2" t="s">
        <v>353</v>
      </c>
      <c r="C40" s="2" t="s">
        <v>349</v>
      </c>
      <c r="D40" s="4">
        <v>320</v>
      </c>
      <c r="E40" s="2" t="s">
        <v>156</v>
      </c>
      <c r="F40" s="2" t="s">
        <v>299</v>
      </c>
      <c r="G40" s="2" t="s">
        <v>984</v>
      </c>
      <c r="H40" s="13" t="s">
        <v>1217</v>
      </c>
      <c r="I40" s="13"/>
      <c r="J40" s="13"/>
      <c r="K40" s="13"/>
      <c r="N40" s="2" t="e">
        <f>VLOOKUP(D40,#REF!,6,FALSE)</f>
        <v>#REF!</v>
      </c>
      <c r="O40" s="2" t="e">
        <f>VLOOKUP(D40,#REF!,4,FALSE)</f>
        <v>#REF!</v>
      </c>
      <c r="P40" s="4">
        <v>320</v>
      </c>
      <c r="Q40" s="2" t="s">
        <v>156</v>
      </c>
      <c r="R40" s="2" t="s">
        <v>299</v>
      </c>
      <c r="S40" s="2" t="s">
        <v>1452</v>
      </c>
      <c r="Z40" s="2" t="s">
        <v>353</v>
      </c>
      <c r="AA40" s="2" t="s">
        <v>349</v>
      </c>
      <c r="AB40" s="2">
        <v>320</v>
      </c>
      <c r="AC40" s="2" t="s">
        <v>156</v>
      </c>
      <c r="AD40" s="2" t="s">
        <v>299</v>
      </c>
      <c r="AE40" s="2" t="s">
        <v>1452</v>
      </c>
      <c r="AF40" s="2" t="s">
        <v>1556</v>
      </c>
      <c r="AG40" s="3" t="str">
        <f t="shared" si="1"/>
        <v>$$=concatenate(#American Indian or Alaska Native",char(10)," Asian",char(10)," Black or African American",char(10)," Hispanic/Latino",char(10)," Native Hawaiian or Other Pacific Islander",char(10)," Two or more races",char(10)," White",char(10)," Missing#)</v>
      </c>
      <c r="AH40"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40" s="2" t="b">
        <f t="shared" si="2"/>
        <v>1</v>
      </c>
      <c r="AO40" s="2" t="b">
        <f t="shared" si="3"/>
        <v>1</v>
      </c>
      <c r="AP40" s="2" t="b">
        <f t="shared" si="4"/>
        <v>1</v>
      </c>
      <c r="AQ40" s="2" t="b">
        <f t="shared" si="5"/>
        <v>1</v>
      </c>
      <c r="AR40" s="2" t="b">
        <f t="shared" si="8"/>
        <v>1</v>
      </c>
      <c r="AS40" s="2" t="b">
        <f t="shared" si="7"/>
        <v>0</v>
      </c>
    </row>
    <row r="41" spans="1:45" ht="43.5">
      <c r="A41" s="2" t="s">
        <v>353</v>
      </c>
      <c r="B41" s="2" t="s">
        <v>353</v>
      </c>
      <c r="C41" s="2" t="s">
        <v>349</v>
      </c>
      <c r="D41" s="4">
        <v>320</v>
      </c>
      <c r="E41" s="2" t="s">
        <v>161</v>
      </c>
      <c r="F41" s="2" t="s">
        <v>304</v>
      </c>
      <c r="G41" s="2" t="s">
        <v>982</v>
      </c>
      <c r="H41" s="13" t="s">
        <v>1217</v>
      </c>
      <c r="I41" s="13"/>
      <c r="J41" s="13"/>
      <c r="K41" s="13"/>
      <c r="N41" s="2" t="e">
        <f>VLOOKUP(D41,#REF!,6,FALSE)</f>
        <v>#REF!</v>
      </c>
      <c r="O41" s="2" t="e">
        <f>VLOOKUP(D41,#REF!,4,FALSE)</f>
        <v>#REF!</v>
      </c>
      <c r="P41" s="4">
        <v>320</v>
      </c>
      <c r="Q41" s="2" t="s">
        <v>161</v>
      </c>
      <c r="R41" s="2" t="s">
        <v>304</v>
      </c>
      <c r="S41" s="2" t="s">
        <v>1459</v>
      </c>
      <c r="Z41" s="2" t="s">
        <v>353</v>
      </c>
      <c r="AA41" s="2" t="s">
        <v>349</v>
      </c>
      <c r="AB41" s="2">
        <v>320</v>
      </c>
      <c r="AC41" s="2" t="s">
        <v>161</v>
      </c>
      <c r="AD41" s="2" t="s">
        <v>304</v>
      </c>
      <c r="AE41" s="2" t="s">
        <v>1459</v>
      </c>
      <c r="AF41" s="2" t="s">
        <v>1557</v>
      </c>
      <c r="AG41" s="3" t="str">
        <f t="shared" si="1"/>
        <v>$$=concatenate(#Female",char(10)," Male",char(10)," Missing#)</v>
      </c>
      <c r="AH41" s="3" t="str">
        <f>CONCATENATE("Female",CHAR(10)," Male",CHAR(10)," Missing")</f>
        <v>Female
 Male
 Missing</v>
      </c>
      <c r="AN41" s="2" t="b">
        <f t="shared" si="2"/>
        <v>1</v>
      </c>
      <c r="AO41" s="2" t="b">
        <f t="shared" si="3"/>
        <v>1</v>
      </c>
      <c r="AP41" s="2" t="b">
        <f t="shared" si="4"/>
        <v>1</v>
      </c>
      <c r="AQ41" s="2" t="b">
        <f t="shared" si="5"/>
        <v>1</v>
      </c>
      <c r="AR41" s="2" t="b">
        <f t="shared" si="8"/>
        <v>1</v>
      </c>
      <c r="AS41" s="2" t="b">
        <f t="shared" si="7"/>
        <v>0</v>
      </c>
    </row>
    <row r="42" spans="1:45" ht="29">
      <c r="A42" s="2" t="s">
        <v>353</v>
      </c>
      <c r="B42" s="2" t="s">
        <v>353</v>
      </c>
      <c r="C42" s="2" t="s">
        <v>349</v>
      </c>
      <c r="D42" s="4">
        <v>320</v>
      </c>
      <c r="E42" s="2" t="s">
        <v>162</v>
      </c>
      <c r="F42" s="2" t="s">
        <v>1006</v>
      </c>
      <c r="G42" s="2" t="s">
        <v>1007</v>
      </c>
      <c r="H42" s="13" t="s">
        <v>1217</v>
      </c>
      <c r="I42" s="13"/>
      <c r="J42" s="13"/>
      <c r="K42" s="13"/>
      <c r="N42" s="2" t="e">
        <f>VLOOKUP(D42,#REF!,6,FALSE)</f>
        <v>#REF!</v>
      </c>
      <c r="O42" s="2" t="e">
        <f>VLOOKUP(D42,#REF!,4,FALSE)</f>
        <v>#REF!</v>
      </c>
      <c r="P42" s="4">
        <v>320</v>
      </c>
      <c r="Q42" s="2" t="s">
        <v>162</v>
      </c>
      <c r="R42" s="2" t="s">
        <v>1482</v>
      </c>
      <c r="S42" s="2" t="s">
        <v>1483</v>
      </c>
      <c r="Z42" s="2" t="s">
        <v>353</v>
      </c>
      <c r="AA42" s="2" t="s">
        <v>349</v>
      </c>
      <c r="AB42" s="2">
        <v>320</v>
      </c>
      <c r="AC42" s="2" t="s">
        <v>162</v>
      </c>
      <c r="AD42" s="2" t="s">
        <v>1482</v>
      </c>
      <c r="AE42" s="2" t="s">
        <v>1483</v>
      </c>
      <c r="AF42" s="2" t="s">
        <v>1582</v>
      </c>
      <c r="AG42" s="3" t="str">
        <f t="shared" si="1"/>
        <v>$$=concatenate(#Single Parents Status",char(10)," Missing#)</v>
      </c>
      <c r="AH42" s="3" t="str">
        <f>CONCATENATE("Single Parents Status",CHAR(10)," Missing")</f>
        <v>Single Parents Status
 Missing</v>
      </c>
      <c r="AN42" s="2" t="b">
        <f t="shared" si="2"/>
        <v>1</v>
      </c>
      <c r="AO42" s="2" t="b">
        <f t="shared" si="3"/>
        <v>1</v>
      </c>
      <c r="AP42" s="2" t="b">
        <f t="shared" si="4"/>
        <v>1</v>
      </c>
      <c r="AQ42" s="2" t="b">
        <f t="shared" si="5"/>
        <v>1</v>
      </c>
      <c r="AR42" s="2" t="b">
        <f t="shared" si="8"/>
        <v>0</v>
      </c>
      <c r="AS42" s="2" t="b">
        <f t="shared" si="7"/>
        <v>0</v>
      </c>
    </row>
    <row r="43" spans="1:45" ht="43.5">
      <c r="A43" s="2" t="s">
        <v>315</v>
      </c>
      <c r="B43" s="2" t="s">
        <v>315</v>
      </c>
      <c r="C43" s="2" t="s">
        <v>354</v>
      </c>
      <c r="D43" s="4">
        <v>326</v>
      </c>
      <c r="E43" s="2" t="s">
        <v>68</v>
      </c>
      <c r="F43" s="2" t="s">
        <v>237</v>
      </c>
      <c r="G43" s="2" t="s">
        <v>1021</v>
      </c>
      <c r="H43" s="13"/>
      <c r="I43" s="13"/>
      <c r="J43" s="13"/>
      <c r="K43" s="13"/>
      <c r="N43" s="2" t="e">
        <f>VLOOKUP(D43,#REF!,6,FALSE)</f>
        <v>#REF!</v>
      </c>
      <c r="O43" s="2" t="e">
        <f>VLOOKUP(D43,#REF!,4,FALSE)</f>
        <v>#REF!</v>
      </c>
      <c r="P43" s="4">
        <v>326</v>
      </c>
      <c r="Q43" s="2" t="s">
        <v>68</v>
      </c>
      <c r="R43" s="2" t="s">
        <v>237</v>
      </c>
      <c r="S43" s="2" t="s">
        <v>1475</v>
      </c>
      <c r="Z43" s="2" t="s">
        <v>315</v>
      </c>
      <c r="AA43" s="2" t="s">
        <v>354</v>
      </c>
      <c r="AB43" s="2">
        <v>326</v>
      </c>
      <c r="AC43" s="2" t="s">
        <v>68</v>
      </c>
      <c r="AD43" s="2" t="s">
        <v>237</v>
      </c>
      <c r="AE43" s="2" t="s">
        <v>1475</v>
      </c>
      <c r="AF43" s="2" t="s">
        <v>1572</v>
      </c>
      <c r="AG43" s="3" t="str">
        <f t="shared" si="1"/>
        <v>$$=concatenate(#Children without disabilities",char(10)," Children with one or more disabilities (IDEA)",char(10)," Missing#)</v>
      </c>
      <c r="AH43" s="3" t="str">
        <f>CONCATENATE("Children without disabilities",CHAR(10)," Children with one or more disabilities (IDEA)",CHAR(10)," Missing")</f>
        <v>Children without disabilities
 Children with one or more disabilities (IDEA)
 Missing</v>
      </c>
      <c r="AN43" s="2" t="b">
        <f t="shared" si="2"/>
        <v>1</v>
      </c>
      <c r="AO43" s="2" t="b">
        <f t="shared" si="3"/>
        <v>1</v>
      </c>
      <c r="AP43" s="2" t="b">
        <f t="shared" si="4"/>
        <v>1</v>
      </c>
      <c r="AQ43" s="2" t="b">
        <f t="shared" si="5"/>
        <v>1</v>
      </c>
      <c r="AR43" s="2" t="b">
        <f t="shared" si="8"/>
        <v>1</v>
      </c>
      <c r="AS43" s="2" t="b">
        <f t="shared" si="7"/>
        <v>0</v>
      </c>
    </row>
    <row r="44" spans="1:45" ht="29">
      <c r="A44" s="2" t="s">
        <v>315</v>
      </c>
      <c r="B44" s="2" t="s">
        <v>315</v>
      </c>
      <c r="C44" s="2" t="s">
        <v>354</v>
      </c>
      <c r="D44" s="4">
        <v>326</v>
      </c>
      <c r="E44" s="2" t="s">
        <v>93</v>
      </c>
      <c r="F44" s="2" t="s">
        <v>243</v>
      </c>
      <c r="G44" s="2" t="s">
        <v>998</v>
      </c>
      <c r="H44" s="13"/>
      <c r="I44" s="13"/>
      <c r="J44" s="13"/>
      <c r="K44" s="13"/>
      <c r="N44" s="2" t="e">
        <f>VLOOKUP(D44,#REF!,6,FALSE)</f>
        <v>#REF!</v>
      </c>
      <c r="O44" s="2" t="e">
        <f>VLOOKUP(D44,#REF!,4,FALSE)</f>
        <v>#REF!</v>
      </c>
      <c r="P44" s="4">
        <v>326</v>
      </c>
      <c r="Q44" s="2" t="s">
        <v>93</v>
      </c>
      <c r="R44" s="2" t="s">
        <v>243</v>
      </c>
      <c r="S44" s="2" t="s">
        <v>1476</v>
      </c>
      <c r="Z44" s="2" t="s">
        <v>315</v>
      </c>
      <c r="AA44" s="2" t="s">
        <v>354</v>
      </c>
      <c r="AB44" s="2">
        <v>326</v>
      </c>
      <c r="AC44" s="2" t="s">
        <v>93</v>
      </c>
      <c r="AD44" s="2" t="s">
        <v>243</v>
      </c>
      <c r="AE44" s="2" t="s">
        <v>1476</v>
      </c>
      <c r="AF44" s="2" t="s">
        <v>1573</v>
      </c>
      <c r="AG44" s="3" t="str">
        <f t="shared" si="1"/>
        <v>$$=concatenate(#Economically Disadvantaged (ED) Students",char(10)," Missing#)</v>
      </c>
      <c r="AH44" s="3" t="str">
        <f>CONCATENATE("Economically Disadvantaged (ED) Students",CHAR(10)," Missing")</f>
        <v>Economically Disadvantaged (ED) Students
 Missing</v>
      </c>
      <c r="AN44" s="2" t="b">
        <f t="shared" si="2"/>
        <v>1</v>
      </c>
      <c r="AO44" s="2" t="b">
        <f t="shared" si="3"/>
        <v>1</v>
      </c>
      <c r="AP44" s="2" t="b">
        <f t="shared" si="4"/>
        <v>1</v>
      </c>
      <c r="AQ44" s="2" t="b">
        <f t="shared" si="5"/>
        <v>1</v>
      </c>
      <c r="AR44" s="2" t="b">
        <f t="shared" si="8"/>
        <v>1</v>
      </c>
      <c r="AS44" s="2" t="b">
        <f t="shared" si="7"/>
        <v>0</v>
      </c>
    </row>
    <row r="45" spans="1:45" ht="29">
      <c r="A45" s="2" t="s">
        <v>315</v>
      </c>
      <c r="B45" s="2" t="s">
        <v>315</v>
      </c>
      <c r="C45" s="2" t="s">
        <v>354</v>
      </c>
      <c r="D45" s="4">
        <v>326</v>
      </c>
      <c r="E45" s="2" t="s">
        <v>103</v>
      </c>
      <c r="F45" s="2" t="s">
        <v>251</v>
      </c>
      <c r="G45" s="2" t="s">
        <v>978</v>
      </c>
      <c r="H45" s="13"/>
      <c r="I45" s="13"/>
      <c r="J45" s="13"/>
      <c r="K45" s="13"/>
      <c r="N45" s="2" t="e">
        <f>VLOOKUP(D45,#REF!,6,FALSE)</f>
        <v>#REF!</v>
      </c>
      <c r="O45" s="2" t="e">
        <f>VLOOKUP(D45,#REF!,4,FALSE)</f>
        <v>#REF!</v>
      </c>
      <c r="P45" s="4">
        <v>326</v>
      </c>
      <c r="Q45" s="2" t="s">
        <v>103</v>
      </c>
      <c r="R45" s="2" t="s">
        <v>251</v>
      </c>
      <c r="S45" s="2" t="s">
        <v>1474</v>
      </c>
      <c r="Z45" s="2" t="s">
        <v>315</v>
      </c>
      <c r="AA45" s="2" t="s">
        <v>354</v>
      </c>
      <c r="AB45" s="2">
        <v>326</v>
      </c>
      <c r="AC45" s="2" t="s">
        <v>103</v>
      </c>
      <c r="AD45" s="2" t="s">
        <v>251</v>
      </c>
      <c r="AE45" s="2" t="s">
        <v>1474</v>
      </c>
      <c r="AF45" s="2" t="s">
        <v>1574</v>
      </c>
      <c r="AG45" s="3" t="str">
        <f t="shared" si="1"/>
        <v>$$=concatenate(#English learner",char(10)," Missing#)</v>
      </c>
      <c r="AH45" s="3" t="str">
        <f>CONCATENATE("English learner",CHAR(10)," Missing")</f>
        <v>English learner
 Missing</v>
      </c>
      <c r="AN45" s="2" t="b">
        <f t="shared" si="2"/>
        <v>1</v>
      </c>
      <c r="AO45" s="2" t="b">
        <f t="shared" si="3"/>
        <v>1</v>
      </c>
      <c r="AP45" s="2" t="b">
        <f t="shared" si="4"/>
        <v>1</v>
      </c>
      <c r="AQ45" s="2" t="b">
        <f t="shared" si="5"/>
        <v>1</v>
      </c>
      <c r="AR45" s="2" t="b">
        <f t="shared" si="8"/>
        <v>1</v>
      </c>
      <c r="AS45" s="2" t="b">
        <f t="shared" si="7"/>
        <v>0</v>
      </c>
    </row>
    <row r="46" spans="1:45" ht="145">
      <c r="A46" s="2" t="s">
        <v>315</v>
      </c>
      <c r="B46" s="2" t="s">
        <v>315</v>
      </c>
      <c r="C46" s="2" t="s">
        <v>354</v>
      </c>
      <c r="D46" s="4">
        <v>326</v>
      </c>
      <c r="E46" s="2" t="s">
        <v>113</v>
      </c>
      <c r="F46" s="2" t="s">
        <v>259</v>
      </c>
      <c r="G46" s="2" t="s">
        <v>1019</v>
      </c>
      <c r="H46" s="13"/>
      <c r="I46" s="13"/>
      <c r="J46" s="13"/>
      <c r="K46" s="13"/>
      <c r="N46" s="2" t="e">
        <f>VLOOKUP(D46,#REF!,6,FALSE)</f>
        <v>#REF!</v>
      </c>
      <c r="O46" s="2" t="e">
        <f>VLOOKUP(D46,#REF!,4,FALSE)</f>
        <v>#REF!</v>
      </c>
      <c r="P46" s="4">
        <v>326</v>
      </c>
      <c r="Q46" s="2" t="s">
        <v>113</v>
      </c>
      <c r="R46" s="2" t="s">
        <v>259</v>
      </c>
      <c r="S46" s="2" t="s">
        <v>1486</v>
      </c>
      <c r="Z46" s="2" t="s">
        <v>315</v>
      </c>
      <c r="AA46" s="2" t="s">
        <v>354</v>
      </c>
      <c r="AB46" s="2">
        <v>326</v>
      </c>
      <c r="AC46" s="2" t="s">
        <v>113</v>
      </c>
      <c r="AD46" s="2" t="s">
        <v>259</v>
      </c>
      <c r="AE46" s="2" t="s">
        <v>1486</v>
      </c>
      <c r="AF46" s="2" t="s">
        <v>1583</v>
      </c>
      <c r="AG46" s="3" t="str">
        <f t="shared" si="1"/>
        <v>$$=concatenate(#Below Grade 7",char(10)," Grade 7",char(10)," Grade 8",char(10)," Grade 9",char(10)," Grade 10",char(10)," Grade 11",char(10)," Grade 12",char(10)," Grade 13",char(10)," Ungraded",char(10)," Missing#)</v>
      </c>
      <c r="AH46" s="3" t="str">
        <f>CONCATENATE("Below Grade 7",CHAR(10)," Grade 7",CHAR(10)," Grade 8",CHAR(10)," Grade 9",CHAR(10)," Grade 10",CHAR(10)," Grade 11",CHAR(10)," Grade 12",CHAR(10)," Grade 13",CHAR(10)," Ungraded",CHAR(10)," Missing")</f>
        <v>Below Grade 7
 Grade 7
 Grade 8
 Grade 9
 Grade 10
 Grade 11
 Grade 12
 Grade 13
 Ungraded
 Missing</v>
      </c>
      <c r="AN46" s="2" t="b">
        <f t="shared" si="2"/>
        <v>1</v>
      </c>
      <c r="AO46" s="2" t="b">
        <f t="shared" si="3"/>
        <v>1</v>
      </c>
      <c r="AP46" s="2" t="b">
        <f t="shared" si="4"/>
        <v>1</v>
      </c>
      <c r="AQ46" s="2" t="b">
        <f t="shared" si="5"/>
        <v>1</v>
      </c>
      <c r="AR46" s="2" t="b">
        <f t="shared" si="8"/>
        <v>1</v>
      </c>
      <c r="AS46" s="2" t="b">
        <f t="shared" si="7"/>
        <v>0</v>
      </c>
    </row>
    <row r="47" spans="1:45" ht="29">
      <c r="A47" s="2" t="s">
        <v>315</v>
      </c>
      <c r="B47" s="2" t="s">
        <v>315</v>
      </c>
      <c r="C47" s="2" t="s">
        <v>354</v>
      </c>
      <c r="D47" s="4">
        <v>326</v>
      </c>
      <c r="E47" s="2" t="s">
        <v>116</v>
      </c>
      <c r="F47" s="2" t="s">
        <v>261</v>
      </c>
      <c r="G47" s="2" t="s">
        <v>1011</v>
      </c>
      <c r="H47" s="13"/>
      <c r="I47" s="13"/>
      <c r="J47" s="13"/>
      <c r="K47" s="13"/>
      <c r="L47" s="33"/>
      <c r="N47" s="2" t="e">
        <f>VLOOKUP(D47,#REF!,6,FALSE)</f>
        <v>#REF!</v>
      </c>
      <c r="O47" s="2" t="e">
        <f>VLOOKUP(D47,#REF!,4,FALSE)</f>
        <v>#REF!</v>
      </c>
      <c r="P47" s="4">
        <v>326</v>
      </c>
      <c r="Q47" s="2" t="s">
        <v>116</v>
      </c>
      <c r="R47" s="2" t="s">
        <v>261</v>
      </c>
      <c r="S47" s="2" t="s">
        <v>1477</v>
      </c>
      <c r="X47" s="33"/>
      <c r="Z47" s="2" t="s">
        <v>315</v>
      </c>
      <c r="AA47" s="2" t="s">
        <v>354</v>
      </c>
      <c r="AB47" s="2">
        <v>326</v>
      </c>
      <c r="AC47" s="2" t="s">
        <v>116</v>
      </c>
      <c r="AD47" s="2" t="s">
        <v>261</v>
      </c>
      <c r="AE47" s="2" t="s">
        <v>1477</v>
      </c>
      <c r="AF47" s="2" t="s">
        <v>1575</v>
      </c>
      <c r="AG47" s="3" t="str">
        <f t="shared" si="1"/>
        <v>$$=concatenate(#Homeless enrolled",char(10)," Missing#)</v>
      </c>
      <c r="AH47" s="3" t="str">
        <f>CONCATENATE("Homeless enrolled",CHAR(10)," Missing")</f>
        <v>Homeless enrolled
 Missing</v>
      </c>
      <c r="AN47" s="2" t="b">
        <f t="shared" si="2"/>
        <v>1</v>
      </c>
      <c r="AO47" s="2" t="b">
        <f t="shared" si="3"/>
        <v>1</v>
      </c>
      <c r="AP47" s="2" t="b">
        <f t="shared" si="4"/>
        <v>1</v>
      </c>
      <c r="AQ47" s="2" t="b">
        <f t="shared" si="5"/>
        <v>1</v>
      </c>
      <c r="AR47" s="2" t="b">
        <f t="shared" si="8"/>
        <v>1</v>
      </c>
      <c r="AS47" s="2" t="b">
        <f t="shared" si="7"/>
        <v>0</v>
      </c>
    </row>
    <row r="48" spans="1:45" ht="29">
      <c r="A48" s="2" t="s">
        <v>315</v>
      </c>
      <c r="B48" s="2" t="s">
        <v>315</v>
      </c>
      <c r="C48" s="2" t="s">
        <v>354</v>
      </c>
      <c r="D48" s="4">
        <v>326</v>
      </c>
      <c r="E48" s="2" t="s">
        <v>133</v>
      </c>
      <c r="F48" s="2" t="s">
        <v>277</v>
      </c>
      <c r="G48" s="2" t="s">
        <v>983</v>
      </c>
      <c r="H48" s="13"/>
      <c r="I48" s="13"/>
      <c r="J48" s="13"/>
      <c r="K48" s="13"/>
      <c r="N48" s="2" t="e">
        <f>VLOOKUP(D48,#REF!,6,FALSE)</f>
        <v>#REF!</v>
      </c>
      <c r="O48" s="2" t="e">
        <f>VLOOKUP(D48,#REF!,4,FALSE)</f>
        <v>#REF!</v>
      </c>
      <c r="P48" s="4">
        <v>326</v>
      </c>
      <c r="Q48" s="2" t="s">
        <v>133</v>
      </c>
      <c r="R48" s="2" t="s">
        <v>277</v>
      </c>
      <c r="S48" s="2" t="s">
        <v>1478</v>
      </c>
      <c r="Z48" s="2" t="s">
        <v>315</v>
      </c>
      <c r="AA48" s="2" t="s">
        <v>354</v>
      </c>
      <c r="AB48" s="2">
        <v>326</v>
      </c>
      <c r="AC48" s="2" t="s">
        <v>133</v>
      </c>
      <c r="AD48" s="2" t="s">
        <v>277</v>
      </c>
      <c r="AE48" s="2" t="s">
        <v>1478</v>
      </c>
      <c r="AF48" s="2" t="s">
        <v>1576</v>
      </c>
      <c r="AG48" s="3" t="str">
        <f t="shared" si="1"/>
        <v>$$=concatenate(#Migratory students",char(10)," Missing#)</v>
      </c>
      <c r="AH48" s="3" t="str">
        <f>CONCATENATE("Migratory students",CHAR(10)," Missing")</f>
        <v>Migratory students
 Missing</v>
      </c>
      <c r="AN48" s="2" t="b">
        <f t="shared" si="2"/>
        <v>1</v>
      </c>
      <c r="AO48" s="2" t="b">
        <f t="shared" si="3"/>
        <v>1</v>
      </c>
      <c r="AP48" s="2" t="b">
        <f t="shared" si="4"/>
        <v>1</v>
      </c>
      <c r="AQ48" s="2" t="b">
        <f t="shared" si="5"/>
        <v>1</v>
      </c>
      <c r="AR48" s="2" t="b">
        <f t="shared" si="8"/>
        <v>1</v>
      </c>
      <c r="AS48" s="2" t="b">
        <f t="shared" si="7"/>
        <v>0</v>
      </c>
    </row>
    <row r="49" spans="1:45" ht="116">
      <c r="A49" s="2" t="s">
        <v>315</v>
      </c>
      <c r="B49" s="2" t="s">
        <v>315</v>
      </c>
      <c r="C49" s="2" t="s">
        <v>354</v>
      </c>
      <c r="D49" s="4">
        <v>326</v>
      </c>
      <c r="E49" s="2" t="s">
        <v>156</v>
      </c>
      <c r="F49" s="2" t="s">
        <v>299</v>
      </c>
      <c r="G49" s="2" t="s">
        <v>984</v>
      </c>
      <c r="H49" s="13"/>
      <c r="I49" s="13"/>
      <c r="J49" s="13"/>
      <c r="K49" s="13"/>
      <c r="N49" s="2" t="e">
        <f>VLOOKUP(D49,#REF!,6,FALSE)</f>
        <v>#REF!</v>
      </c>
      <c r="O49" s="2" t="e">
        <f>VLOOKUP(D49,#REF!,4,FALSE)</f>
        <v>#REF!</v>
      </c>
      <c r="P49" s="4">
        <v>326</v>
      </c>
      <c r="Q49" s="2" t="s">
        <v>156</v>
      </c>
      <c r="R49" s="2" t="s">
        <v>299</v>
      </c>
      <c r="S49" s="2" t="s">
        <v>1452</v>
      </c>
      <c r="Z49" s="2" t="s">
        <v>315</v>
      </c>
      <c r="AA49" s="2" t="s">
        <v>354</v>
      </c>
      <c r="AB49" s="2">
        <v>326</v>
      </c>
      <c r="AC49" s="2" t="s">
        <v>156</v>
      </c>
      <c r="AD49" s="2" t="s">
        <v>299</v>
      </c>
      <c r="AE49" s="2" t="s">
        <v>1452</v>
      </c>
      <c r="AF49" s="2" t="s">
        <v>1556</v>
      </c>
      <c r="AG49" s="3" t="str">
        <f t="shared" si="1"/>
        <v>$$=concatenate(#American Indian or Alaska Native",char(10)," Asian",char(10)," Black or African American",char(10)," Hispanic/Latino",char(10)," Native Hawaiian or Other Pacific Islander",char(10)," Two or more races",char(10)," White",char(10)," Missing#)</v>
      </c>
      <c r="AH4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49" s="2" t="b">
        <f t="shared" si="2"/>
        <v>1</v>
      </c>
      <c r="AO49" s="2" t="b">
        <f t="shared" si="3"/>
        <v>1</v>
      </c>
      <c r="AP49" s="2" t="b">
        <f t="shared" si="4"/>
        <v>1</v>
      </c>
      <c r="AQ49" s="2" t="b">
        <f t="shared" si="5"/>
        <v>1</v>
      </c>
      <c r="AR49" s="2" t="b">
        <f t="shared" si="8"/>
        <v>1</v>
      </c>
      <c r="AS49" s="2" t="b">
        <f t="shared" si="7"/>
        <v>0</v>
      </c>
    </row>
    <row r="50" spans="1:45" ht="43.5">
      <c r="A50" s="2" t="s">
        <v>315</v>
      </c>
      <c r="B50" s="2" t="s">
        <v>315</v>
      </c>
      <c r="C50" s="2" t="s">
        <v>354</v>
      </c>
      <c r="D50" s="4">
        <v>326</v>
      </c>
      <c r="E50" s="2" t="s">
        <v>161</v>
      </c>
      <c r="F50" s="2" t="s">
        <v>304</v>
      </c>
      <c r="G50" s="2" t="s">
        <v>982</v>
      </c>
      <c r="H50" s="13"/>
      <c r="I50" s="13"/>
      <c r="J50" s="13"/>
      <c r="K50" s="13"/>
      <c r="L50" s="32"/>
      <c r="N50" s="2" t="e">
        <f>VLOOKUP(D50,#REF!,6,FALSE)</f>
        <v>#REF!</v>
      </c>
      <c r="O50" s="2" t="e">
        <f>VLOOKUP(D50,#REF!,4,FALSE)</f>
        <v>#REF!</v>
      </c>
      <c r="P50" s="4">
        <v>326</v>
      </c>
      <c r="Q50" s="2" t="s">
        <v>161</v>
      </c>
      <c r="R50" s="2" t="s">
        <v>304</v>
      </c>
      <c r="S50" s="2" t="s">
        <v>1459</v>
      </c>
      <c r="X50" s="32"/>
      <c r="Z50" s="2" t="s">
        <v>315</v>
      </c>
      <c r="AA50" s="2" t="s">
        <v>354</v>
      </c>
      <c r="AB50" s="2">
        <v>326</v>
      </c>
      <c r="AC50" s="2" t="s">
        <v>161</v>
      </c>
      <c r="AD50" s="2" t="s">
        <v>304</v>
      </c>
      <c r="AE50" s="2" t="s">
        <v>1459</v>
      </c>
      <c r="AF50" s="2" t="s">
        <v>1557</v>
      </c>
      <c r="AG50" s="3" t="str">
        <f t="shared" si="1"/>
        <v>$$=concatenate(#Female",char(10)," Male",char(10)," Missing#)</v>
      </c>
      <c r="AH50" s="3" t="str">
        <f>CONCATENATE("Female",CHAR(10)," Male",CHAR(10)," Missing")</f>
        <v>Female
 Male
 Missing</v>
      </c>
      <c r="AN50" s="2" t="b">
        <f t="shared" si="2"/>
        <v>1</v>
      </c>
      <c r="AO50" s="2" t="b">
        <f t="shared" si="3"/>
        <v>1</v>
      </c>
      <c r="AP50" s="2" t="b">
        <f t="shared" si="4"/>
        <v>1</v>
      </c>
      <c r="AQ50" s="2" t="b">
        <f t="shared" si="5"/>
        <v>1</v>
      </c>
      <c r="AR50" s="2" t="b">
        <f t="shared" si="8"/>
        <v>1</v>
      </c>
      <c r="AS50" s="2" t="b">
        <f t="shared" si="7"/>
        <v>0</v>
      </c>
    </row>
    <row r="51" spans="1:45" ht="43.5">
      <c r="A51" s="2" t="s">
        <v>518</v>
      </c>
      <c r="B51" s="2" t="s">
        <v>331</v>
      </c>
      <c r="C51" s="2" t="s">
        <v>365</v>
      </c>
      <c r="D51" s="4">
        <v>422</v>
      </c>
      <c r="E51" s="2" t="s">
        <v>40</v>
      </c>
      <c r="F51" s="2" t="s">
        <v>228</v>
      </c>
      <c r="G51" s="2" t="s">
        <v>1063</v>
      </c>
      <c r="H51" s="13"/>
      <c r="I51" s="13"/>
      <c r="J51" s="13"/>
      <c r="K51" s="13"/>
      <c r="L51" s="32"/>
      <c r="N51" s="2" t="e">
        <f>VLOOKUP(D51,#REF!,6,FALSE)</f>
        <v>#REF!</v>
      </c>
      <c r="O51" s="2" t="e">
        <f>VLOOKUP(D51,#REF!,4,FALSE)</f>
        <v>#REF!</v>
      </c>
      <c r="P51" s="4">
        <v>422</v>
      </c>
      <c r="Q51" s="2" t="s">
        <v>40</v>
      </c>
      <c r="R51" s="2" t="s">
        <v>228</v>
      </c>
      <c r="S51" s="2" t="s">
        <v>1487</v>
      </c>
      <c r="X51" s="32"/>
      <c r="Z51" s="2" t="s">
        <v>331</v>
      </c>
      <c r="AA51" s="2" t="s">
        <v>365</v>
      </c>
      <c r="AB51" s="2">
        <v>422</v>
      </c>
      <c r="AC51" s="2" t="s">
        <v>40</v>
      </c>
      <c r="AD51" s="2" t="s">
        <v>228</v>
      </c>
      <c r="AE51" s="2" t="s">
        <v>1487</v>
      </c>
      <c r="AF51" s="2" t="s">
        <v>1584</v>
      </c>
      <c r="AG51" s="3" t="str">
        <f t="shared" si="1"/>
        <v>$$=concatenate(#Fully certified or licensed",char(10)," Not fully certified or licensed",char(10)," Missing#)</v>
      </c>
      <c r="AH51" s="3" t="str">
        <f>CONCATENATE("Fully certified or licensed",CHAR(10)," Not fully certified or licensed",CHAR(10)," Missing")</f>
        <v>Fully certified or licensed
 Not fully certified or licensed
 Missing</v>
      </c>
      <c r="AN51" s="2" t="b">
        <f t="shared" si="2"/>
        <v>1</v>
      </c>
      <c r="AO51" s="2" t="b">
        <f t="shared" si="3"/>
        <v>1</v>
      </c>
      <c r="AP51" s="2" t="b">
        <f t="shared" si="4"/>
        <v>1</v>
      </c>
      <c r="AQ51" s="2" t="b">
        <f t="shared" si="5"/>
        <v>1</v>
      </c>
      <c r="AR51" s="2" t="b">
        <f t="shared" si="8"/>
        <v>1</v>
      </c>
      <c r="AS51" s="2" t="b">
        <f t="shared" si="7"/>
        <v>0</v>
      </c>
    </row>
    <row r="52" spans="1:45" ht="203">
      <c r="A52" s="2" t="s">
        <v>1201</v>
      </c>
      <c r="B52" s="2" t="s">
        <v>373</v>
      </c>
      <c r="C52" s="2" t="s">
        <v>370</v>
      </c>
      <c r="D52" s="4">
        <v>475</v>
      </c>
      <c r="E52" s="2" t="s">
        <v>52</v>
      </c>
      <c r="F52" s="2" t="s">
        <v>233</v>
      </c>
      <c r="G52" s="2" t="s">
        <v>991</v>
      </c>
      <c r="H52" s="13"/>
      <c r="I52" s="13"/>
      <c r="J52" s="13"/>
      <c r="K52" s="13"/>
      <c r="L52" s="32"/>
      <c r="N52" s="2" t="e">
        <f>VLOOKUP(D52,#REF!,6,FALSE)</f>
        <v>#REF!</v>
      </c>
      <c r="O52" s="2" t="e">
        <f>VLOOKUP(D52,#REF!,4,FALSE)</f>
        <v>#REF!</v>
      </c>
      <c r="P52" s="4">
        <v>475</v>
      </c>
      <c r="Q52" s="2" t="s">
        <v>52</v>
      </c>
      <c r="R52" s="2" t="s">
        <v>233</v>
      </c>
      <c r="S52" s="2" t="s">
        <v>1462</v>
      </c>
      <c r="X52" s="32"/>
      <c r="Z52" s="2" t="s">
        <v>373</v>
      </c>
      <c r="AA52" s="2" t="s">
        <v>370</v>
      </c>
      <c r="AB52" s="2">
        <v>475</v>
      </c>
      <c r="AC52" s="2" t="s">
        <v>52</v>
      </c>
      <c r="AD52" s="2" t="s">
        <v>233</v>
      </c>
      <c r="AE52" s="2" t="s">
        <v>1462</v>
      </c>
      <c r="AF52" s="2" t="s">
        <v>1559</v>
      </c>
      <c r="AG52"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52"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52" s="2" t="b">
        <f t="shared" si="2"/>
        <v>1</v>
      </c>
      <c r="AO52" s="2" t="b">
        <f t="shared" si="3"/>
        <v>1</v>
      </c>
      <c r="AP52" s="2" t="b">
        <f t="shared" si="4"/>
        <v>1</v>
      </c>
      <c r="AQ52" s="2" t="b">
        <f t="shared" si="5"/>
        <v>1</v>
      </c>
      <c r="AR52" s="2" t="b">
        <f t="shared" si="8"/>
        <v>1</v>
      </c>
      <c r="AS52" s="2" t="b">
        <f t="shared" si="7"/>
        <v>0</v>
      </c>
    </row>
    <row r="53" spans="1:45" ht="43.5">
      <c r="A53" s="2" t="s">
        <v>1201</v>
      </c>
      <c r="B53" s="2" t="s">
        <v>373</v>
      </c>
      <c r="C53" s="2" t="s">
        <v>370</v>
      </c>
      <c r="D53" s="4">
        <v>475</v>
      </c>
      <c r="E53" s="2" t="s">
        <v>91</v>
      </c>
      <c r="F53" s="2" t="s">
        <v>241</v>
      </c>
      <c r="G53" s="2" t="s">
        <v>1059</v>
      </c>
      <c r="H53" s="13"/>
      <c r="I53" s="13"/>
      <c r="J53" s="13"/>
      <c r="K53" s="13"/>
      <c r="L53" s="32"/>
      <c r="N53" s="2" t="e">
        <f>VLOOKUP(D53,#REF!,6,FALSE)</f>
        <v>#REF!</v>
      </c>
      <c r="O53" s="2" t="e">
        <f>VLOOKUP(D53,#REF!,4,FALSE)</f>
        <v>#REF!</v>
      </c>
      <c r="P53" s="4">
        <v>475</v>
      </c>
      <c r="Q53" s="2" t="s">
        <v>91</v>
      </c>
      <c r="R53" s="2" t="s">
        <v>241</v>
      </c>
      <c r="S53" s="2" t="s">
        <v>1489</v>
      </c>
      <c r="X53" s="32"/>
      <c r="Z53" s="2" t="s">
        <v>373</v>
      </c>
      <c r="AA53" s="2" t="s">
        <v>370</v>
      </c>
      <c r="AB53" s="2">
        <v>475</v>
      </c>
      <c r="AC53" s="2" t="s">
        <v>91</v>
      </c>
      <c r="AD53" s="2" t="s">
        <v>241</v>
      </c>
      <c r="AE53" s="2" t="s">
        <v>1489</v>
      </c>
      <c r="AF53" s="2" t="s">
        <v>1585</v>
      </c>
      <c r="AG53" s="3" t="str">
        <f t="shared" si="1"/>
        <v>$$=concatenate(#In School Suspensions",char(10)," Out-of-School Suspensions/Expulsions",char(10)," Missing#)</v>
      </c>
      <c r="AH53" s="3" t="str">
        <f>CONCATENATE("In School Suspensions",CHAR(10)," Out-of-School Suspensions/Expulsions",CHAR(10)," Missing")</f>
        <v>In School Suspensions
 Out-of-School Suspensions/Expulsions
 Missing</v>
      </c>
      <c r="AN53" s="2" t="b">
        <f t="shared" si="2"/>
        <v>1</v>
      </c>
      <c r="AO53" s="2" t="b">
        <f t="shared" si="3"/>
        <v>1</v>
      </c>
      <c r="AP53" s="2" t="b">
        <f t="shared" si="4"/>
        <v>1</v>
      </c>
      <c r="AQ53" s="2" t="b">
        <f t="shared" si="5"/>
        <v>1</v>
      </c>
      <c r="AR53" s="2" t="b">
        <f t="shared" si="8"/>
        <v>1</v>
      </c>
      <c r="AS53" s="2" t="b">
        <f t="shared" si="7"/>
        <v>0</v>
      </c>
    </row>
    <row r="54" spans="1:45" ht="43.5">
      <c r="A54" s="2" t="s">
        <v>1201</v>
      </c>
      <c r="B54" s="2" t="s">
        <v>373</v>
      </c>
      <c r="C54" s="2" t="s">
        <v>370</v>
      </c>
      <c r="D54" s="4">
        <v>475</v>
      </c>
      <c r="E54" s="2" t="s">
        <v>101</v>
      </c>
      <c r="F54" s="2" t="s">
        <v>249</v>
      </c>
      <c r="G54" s="2" t="s">
        <v>1029</v>
      </c>
      <c r="H54" s="13"/>
      <c r="I54" s="13"/>
      <c r="J54" s="13"/>
      <c r="K54" s="13"/>
      <c r="L54" s="32"/>
      <c r="N54" s="2" t="e">
        <f>VLOOKUP(D54,#REF!,6,FALSE)</f>
        <v>#REF!</v>
      </c>
      <c r="O54" s="2" t="e">
        <f>VLOOKUP(D54,#REF!,4,FALSE)</f>
        <v>#REF!</v>
      </c>
      <c r="P54" s="4">
        <v>475</v>
      </c>
      <c r="Q54" s="2" t="s">
        <v>101</v>
      </c>
      <c r="R54" s="2" t="s">
        <v>249</v>
      </c>
      <c r="S54" s="2" t="s">
        <v>1463</v>
      </c>
      <c r="X54" s="32"/>
      <c r="Z54" s="2" t="s">
        <v>373</v>
      </c>
      <c r="AA54" s="2" t="s">
        <v>370</v>
      </c>
      <c r="AB54" s="2">
        <v>475</v>
      </c>
      <c r="AC54" s="2" t="s">
        <v>101</v>
      </c>
      <c r="AD54" s="2" t="s">
        <v>249</v>
      </c>
      <c r="AE54" s="2" t="s">
        <v>1463</v>
      </c>
      <c r="AF54" s="2" t="s">
        <v>1561</v>
      </c>
      <c r="AG54" s="3" t="str">
        <f t="shared" si="1"/>
        <v>$$=concatenate(#English learner",char(10)," Non-English learner",char(10)," Missing#)</v>
      </c>
      <c r="AH54" s="3" t="str">
        <f>CONCATENATE("English learner",CHAR(10)," Non-English learner",CHAR(10)," Missing")</f>
        <v>English learner
 Non-English learner
 Missing</v>
      </c>
      <c r="AN54" s="2" t="b">
        <f t="shared" si="2"/>
        <v>1</v>
      </c>
      <c r="AO54" s="2" t="b">
        <f t="shared" si="3"/>
        <v>1</v>
      </c>
      <c r="AP54" s="2" t="b">
        <f t="shared" si="4"/>
        <v>1</v>
      </c>
      <c r="AQ54" s="2" t="b">
        <f t="shared" si="5"/>
        <v>1</v>
      </c>
      <c r="AR54" s="2" t="b">
        <f t="shared" si="8"/>
        <v>1</v>
      </c>
      <c r="AS54" s="2" t="b">
        <f t="shared" si="7"/>
        <v>0</v>
      </c>
    </row>
    <row r="55" spans="1:45" ht="116">
      <c r="A55" s="2" t="s">
        <v>1201</v>
      </c>
      <c r="B55" s="2" t="s">
        <v>373</v>
      </c>
      <c r="C55" s="2" t="s">
        <v>370</v>
      </c>
      <c r="D55" s="4">
        <v>475</v>
      </c>
      <c r="E55" s="2" t="s">
        <v>156</v>
      </c>
      <c r="F55" s="2" t="s">
        <v>299</v>
      </c>
      <c r="G55" s="2" t="s">
        <v>984</v>
      </c>
      <c r="H55" s="13"/>
      <c r="I55" s="13"/>
      <c r="J55" s="13"/>
      <c r="K55" s="13"/>
      <c r="L55" s="32"/>
      <c r="N55" s="2" t="e">
        <f>VLOOKUP(D55,#REF!,6,FALSE)</f>
        <v>#REF!</v>
      </c>
      <c r="O55" s="2" t="e">
        <f>VLOOKUP(D55,#REF!,4,FALSE)</f>
        <v>#REF!</v>
      </c>
      <c r="P55" s="4">
        <v>475</v>
      </c>
      <c r="Q55" s="2" t="s">
        <v>156</v>
      </c>
      <c r="R55" s="2" t="s">
        <v>299</v>
      </c>
      <c r="S55" s="2" t="s">
        <v>1452</v>
      </c>
      <c r="X55" s="32"/>
      <c r="Z55" s="2" t="s">
        <v>373</v>
      </c>
      <c r="AA55" s="2" t="s">
        <v>370</v>
      </c>
      <c r="AB55" s="2">
        <v>475</v>
      </c>
      <c r="AC55" s="2" t="s">
        <v>156</v>
      </c>
      <c r="AD55" s="2" t="s">
        <v>299</v>
      </c>
      <c r="AE55" s="2" t="s">
        <v>1452</v>
      </c>
      <c r="AF55" s="2" t="s">
        <v>1556</v>
      </c>
      <c r="AG55" s="3" t="str">
        <f t="shared" si="1"/>
        <v>$$=concatenate(#American Indian or Alaska Native",char(10)," Asian",char(10)," Black or African American",char(10)," Hispanic/Latino",char(10)," Native Hawaiian or Other Pacific Islander",char(10)," Two or more races",char(10)," White",char(10)," Missing#)</v>
      </c>
      <c r="AH5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55" s="2" t="b">
        <f t="shared" si="2"/>
        <v>1</v>
      </c>
      <c r="AO55" s="2" t="b">
        <f t="shared" si="3"/>
        <v>1</v>
      </c>
      <c r="AP55" s="2" t="b">
        <f t="shared" si="4"/>
        <v>1</v>
      </c>
      <c r="AQ55" s="2" t="b">
        <f t="shared" si="5"/>
        <v>1</v>
      </c>
      <c r="AR55" s="2" t="b">
        <f t="shared" si="8"/>
        <v>1</v>
      </c>
      <c r="AS55" s="2" t="b">
        <f t="shared" si="7"/>
        <v>0</v>
      </c>
    </row>
    <row r="56" spans="1:45" ht="43.5">
      <c r="A56" s="2" t="s">
        <v>1201</v>
      </c>
      <c r="B56" s="2" t="s">
        <v>373</v>
      </c>
      <c r="C56" s="2" t="s">
        <v>370</v>
      </c>
      <c r="D56" s="4">
        <v>475</v>
      </c>
      <c r="E56" s="2" t="s">
        <v>159</v>
      </c>
      <c r="F56" s="2" t="s">
        <v>302</v>
      </c>
      <c r="G56" s="2" t="s">
        <v>1036</v>
      </c>
      <c r="H56" s="13"/>
      <c r="I56" s="13"/>
      <c r="J56" s="13"/>
      <c r="K56" s="13"/>
      <c r="L56" s="32"/>
      <c r="N56" s="2" t="e">
        <f>VLOOKUP(D56,#REF!,6,FALSE)</f>
        <v>#REF!</v>
      </c>
      <c r="O56" s="2" t="e">
        <f>VLOOKUP(D56,#REF!,4,FALSE)</f>
        <v>#REF!</v>
      </c>
      <c r="P56" s="4">
        <v>475</v>
      </c>
      <c r="Q56" s="2" t="s">
        <v>159</v>
      </c>
      <c r="R56" s="2" t="s">
        <v>302</v>
      </c>
      <c r="S56" s="2" t="s">
        <v>1488</v>
      </c>
      <c r="X56" s="32"/>
      <c r="Z56" s="2" t="s">
        <v>373</v>
      </c>
      <c r="AA56" s="2" t="s">
        <v>370</v>
      </c>
      <c r="AB56" s="2">
        <v>475</v>
      </c>
      <c r="AC56" s="2" t="s">
        <v>159</v>
      </c>
      <c r="AD56" s="2" t="s">
        <v>302</v>
      </c>
      <c r="AE56" s="2" t="s">
        <v>1488</v>
      </c>
      <c r="AF56" s="2" t="s">
        <v>1586</v>
      </c>
      <c r="AG56" s="3" t="str">
        <f t="shared" si="1"/>
        <v>$$=concatenate(#Less than or equal to 10 days",char(10)," Greater than 10 days",char(10)," Missing#)</v>
      </c>
      <c r="AH56" s="3" t="str">
        <f>CONCATENATE("Less than or equal to 10 days",CHAR(10)," Greater than 10 days",CHAR(10)," Missing")</f>
        <v>Less than or equal to 10 days
 Greater than 10 days
 Missing</v>
      </c>
      <c r="AN56" s="2" t="b">
        <f t="shared" si="2"/>
        <v>1</v>
      </c>
      <c r="AO56" s="2" t="b">
        <f t="shared" si="3"/>
        <v>1</v>
      </c>
      <c r="AP56" s="2" t="b">
        <f t="shared" si="4"/>
        <v>1</v>
      </c>
      <c r="AQ56" s="2" t="b">
        <f t="shared" si="5"/>
        <v>1</v>
      </c>
      <c r="AR56" s="2" t="b">
        <f t="shared" si="8"/>
        <v>1</v>
      </c>
      <c r="AS56" s="2" t="b">
        <f t="shared" si="7"/>
        <v>0</v>
      </c>
    </row>
    <row r="57" spans="1:45" ht="43.5">
      <c r="A57" s="2" t="s">
        <v>1201</v>
      </c>
      <c r="B57" s="2" t="s">
        <v>373</v>
      </c>
      <c r="C57" s="2" t="s">
        <v>370</v>
      </c>
      <c r="D57" s="4">
        <v>475</v>
      </c>
      <c r="E57" s="2" t="s">
        <v>161</v>
      </c>
      <c r="F57" s="2" t="s">
        <v>304</v>
      </c>
      <c r="G57" s="2" t="s">
        <v>982</v>
      </c>
      <c r="H57" s="13"/>
      <c r="I57" s="13"/>
      <c r="J57" s="13"/>
      <c r="K57" s="13"/>
      <c r="N57" s="2" t="e">
        <f>VLOOKUP(D57,#REF!,6,FALSE)</f>
        <v>#REF!</v>
      </c>
      <c r="O57" s="2" t="e">
        <f>VLOOKUP(D57,#REF!,4,FALSE)</f>
        <v>#REF!</v>
      </c>
      <c r="P57" s="4">
        <v>475</v>
      </c>
      <c r="Q57" s="2" t="s">
        <v>161</v>
      </c>
      <c r="R57" s="2" t="s">
        <v>304</v>
      </c>
      <c r="S57" s="2" t="s">
        <v>1459</v>
      </c>
      <c r="Z57" s="2" t="s">
        <v>373</v>
      </c>
      <c r="AA57" s="2" t="s">
        <v>370</v>
      </c>
      <c r="AB57" s="2">
        <v>475</v>
      </c>
      <c r="AC57" s="2" t="s">
        <v>161</v>
      </c>
      <c r="AD57" s="2" t="s">
        <v>304</v>
      </c>
      <c r="AE57" s="2" t="s">
        <v>1459</v>
      </c>
      <c r="AF57" s="2" t="s">
        <v>1557</v>
      </c>
      <c r="AG57" s="3" t="str">
        <f t="shared" si="1"/>
        <v>$$=concatenate(#Female",char(10)," Male",char(10)," Missing#)</v>
      </c>
      <c r="AH57" s="3" t="str">
        <f>CONCATENATE("Female",CHAR(10)," Male",CHAR(10)," Missing")</f>
        <v>Female
 Male
 Missing</v>
      </c>
      <c r="AN57" s="2" t="b">
        <f t="shared" si="2"/>
        <v>1</v>
      </c>
      <c r="AO57" s="2" t="b">
        <f t="shared" si="3"/>
        <v>1</v>
      </c>
      <c r="AP57" s="2" t="b">
        <f t="shared" si="4"/>
        <v>1</v>
      </c>
      <c r="AQ57" s="2" t="b">
        <f t="shared" si="5"/>
        <v>1</v>
      </c>
      <c r="AR57" s="2" t="b">
        <f t="shared" si="8"/>
        <v>1</v>
      </c>
      <c r="AS57" s="2" t="b">
        <f t="shared" si="7"/>
        <v>0</v>
      </c>
    </row>
    <row r="58" spans="1:45" ht="203">
      <c r="A58" s="2" t="s">
        <v>1201</v>
      </c>
      <c r="B58" s="2" t="s">
        <v>373</v>
      </c>
      <c r="C58" s="2" t="s">
        <v>374</v>
      </c>
      <c r="D58" s="4">
        <v>476</v>
      </c>
      <c r="E58" s="2" t="s">
        <v>52</v>
      </c>
      <c r="F58" s="2" t="s">
        <v>233</v>
      </c>
      <c r="G58" s="2" t="s">
        <v>991</v>
      </c>
      <c r="H58" s="13"/>
      <c r="I58" s="13"/>
      <c r="J58" s="13"/>
      <c r="K58" s="13"/>
      <c r="L58" s="32"/>
      <c r="N58" s="2" t="e">
        <f>VLOOKUP(D58,#REF!,6,FALSE)</f>
        <v>#REF!</v>
      </c>
      <c r="O58" s="2" t="e">
        <f>VLOOKUP(D58,#REF!,4,FALSE)</f>
        <v>#REF!</v>
      </c>
      <c r="P58" s="4">
        <v>476</v>
      </c>
      <c r="Q58" s="2" t="s">
        <v>52</v>
      </c>
      <c r="R58" s="2" t="s">
        <v>233</v>
      </c>
      <c r="S58" s="2" t="s">
        <v>1462</v>
      </c>
      <c r="X58" s="32"/>
      <c r="Z58" s="2" t="s">
        <v>373</v>
      </c>
      <c r="AA58" s="2" t="s">
        <v>374</v>
      </c>
      <c r="AB58" s="2">
        <v>476</v>
      </c>
      <c r="AC58" s="2" t="s">
        <v>52</v>
      </c>
      <c r="AD58" s="2" t="s">
        <v>233</v>
      </c>
      <c r="AE58" s="2" t="s">
        <v>1462</v>
      </c>
      <c r="AF58" s="2" t="s">
        <v>1559</v>
      </c>
      <c r="AG58"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58"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58" s="2" t="b">
        <f t="shared" si="2"/>
        <v>1</v>
      </c>
      <c r="AO58" s="2" t="b">
        <f t="shared" si="3"/>
        <v>1</v>
      </c>
      <c r="AP58" s="2" t="b">
        <f t="shared" si="4"/>
        <v>1</v>
      </c>
      <c r="AQ58" s="2" t="b">
        <f t="shared" si="5"/>
        <v>1</v>
      </c>
      <c r="AR58" s="2" t="b">
        <f t="shared" si="8"/>
        <v>1</v>
      </c>
      <c r="AS58" s="2" t="b">
        <f t="shared" si="7"/>
        <v>0</v>
      </c>
    </row>
    <row r="59" spans="1:45" ht="43.5">
      <c r="A59" s="2" t="s">
        <v>1201</v>
      </c>
      <c r="B59" s="2" t="s">
        <v>373</v>
      </c>
      <c r="C59" s="2" t="s">
        <v>374</v>
      </c>
      <c r="D59" s="4">
        <v>476</v>
      </c>
      <c r="E59" s="2" t="s">
        <v>101</v>
      </c>
      <c r="F59" s="2" t="s">
        <v>249</v>
      </c>
      <c r="G59" s="2" t="s">
        <v>1029</v>
      </c>
      <c r="H59" s="13"/>
      <c r="I59" s="13"/>
      <c r="J59" s="13"/>
      <c r="K59" s="13"/>
      <c r="L59" s="32"/>
      <c r="N59" s="2" t="e">
        <f>VLOOKUP(D59,#REF!,6,FALSE)</f>
        <v>#REF!</v>
      </c>
      <c r="O59" s="2" t="e">
        <f>VLOOKUP(D59,#REF!,4,FALSE)</f>
        <v>#REF!</v>
      </c>
      <c r="P59" s="4">
        <v>476</v>
      </c>
      <c r="Q59" s="2" t="s">
        <v>101</v>
      </c>
      <c r="R59" s="2" t="s">
        <v>249</v>
      </c>
      <c r="S59" s="2" t="s">
        <v>1463</v>
      </c>
      <c r="X59" s="32"/>
      <c r="Z59" s="2" t="s">
        <v>373</v>
      </c>
      <c r="AA59" s="2" t="s">
        <v>374</v>
      </c>
      <c r="AB59" s="2">
        <v>476</v>
      </c>
      <c r="AC59" s="2" t="s">
        <v>101</v>
      </c>
      <c r="AD59" s="2" t="s">
        <v>249</v>
      </c>
      <c r="AE59" s="2" t="s">
        <v>1463</v>
      </c>
      <c r="AF59" s="2" t="s">
        <v>1561</v>
      </c>
      <c r="AG59" s="3" t="str">
        <f t="shared" si="1"/>
        <v>$$=concatenate(#English learner",char(10)," Non-English learner",char(10)," Missing#)</v>
      </c>
      <c r="AH59" s="3" t="str">
        <f>CONCATENATE("English learner",CHAR(10)," Non-English learner",CHAR(10)," Missing")</f>
        <v>English learner
 Non-English learner
 Missing</v>
      </c>
      <c r="AN59" s="2" t="b">
        <f t="shared" si="2"/>
        <v>1</v>
      </c>
      <c r="AO59" s="2" t="b">
        <f t="shared" si="3"/>
        <v>1</v>
      </c>
      <c r="AP59" s="2" t="b">
        <f t="shared" si="4"/>
        <v>1</v>
      </c>
      <c r="AQ59" s="2" t="b">
        <f t="shared" si="5"/>
        <v>1</v>
      </c>
      <c r="AR59" s="2" t="b">
        <f t="shared" si="8"/>
        <v>1</v>
      </c>
      <c r="AS59" s="2" t="b">
        <f t="shared" si="7"/>
        <v>0</v>
      </c>
    </row>
    <row r="60" spans="1:45" ht="58">
      <c r="A60" s="2" t="s">
        <v>1201</v>
      </c>
      <c r="B60" s="2" t="s">
        <v>373</v>
      </c>
      <c r="C60" s="2" t="s">
        <v>374</v>
      </c>
      <c r="D60" s="4">
        <v>476</v>
      </c>
      <c r="E60" s="2" t="s">
        <v>124</v>
      </c>
      <c r="F60" s="2" t="s">
        <v>269</v>
      </c>
      <c r="G60" s="2" t="s">
        <v>1077</v>
      </c>
      <c r="H60" s="13"/>
      <c r="I60" s="13"/>
      <c r="J60" s="13"/>
      <c r="K60" s="13"/>
      <c r="L60" s="32"/>
      <c r="N60" s="2" t="e">
        <f>VLOOKUP(D60,#REF!,6,FALSE)</f>
        <v>#REF!</v>
      </c>
      <c r="O60" s="2" t="e">
        <f>VLOOKUP(D60,#REF!,4,FALSE)</f>
        <v>#REF!</v>
      </c>
      <c r="P60" s="4">
        <v>476</v>
      </c>
      <c r="Q60" s="2" t="s">
        <v>124</v>
      </c>
      <c r="R60" s="2" t="s">
        <v>269</v>
      </c>
      <c r="S60" s="2" t="s">
        <v>1490</v>
      </c>
      <c r="X60" s="32"/>
      <c r="Z60" s="2" t="s">
        <v>373</v>
      </c>
      <c r="AA60" s="2" t="s">
        <v>374</v>
      </c>
      <c r="AB60" s="2">
        <v>476</v>
      </c>
      <c r="AC60" s="2" t="s">
        <v>124</v>
      </c>
      <c r="AD60" s="2" t="s">
        <v>269</v>
      </c>
      <c r="AE60" s="2" t="s">
        <v>1490</v>
      </c>
      <c r="AF60" s="2" t="s">
        <v>1587</v>
      </c>
      <c r="AG60" s="3" t="str">
        <f t="shared" si="1"/>
        <v>$$=concatenate(#Drugs",char(10)," Weapons",char(10)," Serious bodily injury",char(10)," Missing#)</v>
      </c>
      <c r="AH60" s="3" t="str">
        <f>CONCATENATE("Drugs",CHAR(10)," Weapons",CHAR(10)," Serious bodily injury",CHAR(10)," Missing")</f>
        <v>Drugs
 Weapons
 Serious bodily injury
 Missing</v>
      </c>
      <c r="AN60" s="2" t="b">
        <f t="shared" si="2"/>
        <v>1</v>
      </c>
      <c r="AO60" s="2" t="b">
        <f t="shared" si="3"/>
        <v>1</v>
      </c>
      <c r="AP60" s="2" t="b">
        <f t="shared" si="4"/>
        <v>1</v>
      </c>
      <c r="AQ60" s="2" t="b">
        <f t="shared" si="5"/>
        <v>1</v>
      </c>
      <c r="AR60" s="2" t="b">
        <f t="shared" si="8"/>
        <v>1</v>
      </c>
      <c r="AS60" s="2" t="b">
        <f t="shared" si="7"/>
        <v>0</v>
      </c>
    </row>
    <row r="61" spans="1:45" ht="116">
      <c r="A61" s="2" t="s">
        <v>1201</v>
      </c>
      <c r="B61" s="2" t="s">
        <v>373</v>
      </c>
      <c r="C61" s="2" t="s">
        <v>374</v>
      </c>
      <c r="D61" s="4">
        <v>476</v>
      </c>
      <c r="E61" s="2" t="s">
        <v>156</v>
      </c>
      <c r="F61" s="2" t="s">
        <v>299</v>
      </c>
      <c r="G61" s="2" t="s">
        <v>984</v>
      </c>
      <c r="H61" s="13"/>
      <c r="I61" s="13"/>
      <c r="J61" s="13"/>
      <c r="K61" s="13"/>
      <c r="L61" s="32"/>
      <c r="N61" s="2" t="e">
        <f>VLOOKUP(D61,#REF!,6,FALSE)</f>
        <v>#REF!</v>
      </c>
      <c r="O61" s="2" t="e">
        <f>VLOOKUP(D61,#REF!,4,FALSE)</f>
        <v>#REF!</v>
      </c>
      <c r="P61" s="4">
        <v>476</v>
      </c>
      <c r="Q61" s="2" t="s">
        <v>156</v>
      </c>
      <c r="R61" s="2" t="s">
        <v>299</v>
      </c>
      <c r="S61" s="2" t="s">
        <v>1452</v>
      </c>
      <c r="X61" s="32"/>
      <c r="Z61" s="2" t="s">
        <v>373</v>
      </c>
      <c r="AA61" s="2" t="s">
        <v>374</v>
      </c>
      <c r="AB61" s="2">
        <v>476</v>
      </c>
      <c r="AC61" s="2" t="s">
        <v>156</v>
      </c>
      <c r="AD61" s="2" t="s">
        <v>299</v>
      </c>
      <c r="AE61" s="2" t="s">
        <v>1452</v>
      </c>
      <c r="AF61" s="2" t="s">
        <v>1556</v>
      </c>
      <c r="AG61" s="3" t="str">
        <f t="shared" si="1"/>
        <v>$$=concatenate(#American Indian or Alaska Native",char(10)," Asian",char(10)," Black or African American",char(10)," Hispanic/Latino",char(10)," Native Hawaiian or Other Pacific Islander",char(10)," Two or more races",char(10)," White",char(10)," Missing#)</v>
      </c>
      <c r="AH6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61" s="2" t="b">
        <f t="shared" si="2"/>
        <v>1</v>
      </c>
      <c r="AO61" s="2" t="b">
        <f t="shared" si="3"/>
        <v>1</v>
      </c>
      <c r="AP61" s="2" t="b">
        <f t="shared" si="4"/>
        <v>1</v>
      </c>
      <c r="AQ61" s="2" t="b">
        <f t="shared" si="5"/>
        <v>1</v>
      </c>
      <c r="AR61" s="2" t="b">
        <f t="shared" si="8"/>
        <v>1</v>
      </c>
      <c r="AS61" s="2" t="b">
        <f t="shared" si="7"/>
        <v>0</v>
      </c>
    </row>
    <row r="62" spans="1:45" ht="43.5">
      <c r="A62" s="2" t="s">
        <v>1201</v>
      </c>
      <c r="B62" s="2" t="s">
        <v>373</v>
      </c>
      <c r="C62" s="2" t="s">
        <v>374</v>
      </c>
      <c r="D62" s="4">
        <v>476</v>
      </c>
      <c r="E62" s="2" t="s">
        <v>161</v>
      </c>
      <c r="F62" s="2" t="s">
        <v>304</v>
      </c>
      <c r="G62" s="2" t="s">
        <v>982</v>
      </c>
      <c r="H62" s="13"/>
      <c r="I62" s="13"/>
      <c r="J62" s="13"/>
      <c r="K62" s="13"/>
      <c r="L62" s="32"/>
      <c r="N62" s="2" t="e">
        <f>VLOOKUP(D62,#REF!,6,FALSE)</f>
        <v>#REF!</v>
      </c>
      <c r="O62" s="2" t="e">
        <f>VLOOKUP(D62,#REF!,4,FALSE)</f>
        <v>#REF!</v>
      </c>
      <c r="P62" s="4">
        <v>476</v>
      </c>
      <c r="Q62" s="2" t="s">
        <v>161</v>
      </c>
      <c r="R62" s="2" t="s">
        <v>304</v>
      </c>
      <c r="S62" s="2" t="s">
        <v>1459</v>
      </c>
      <c r="X62" s="32"/>
      <c r="Z62" s="2" t="s">
        <v>373</v>
      </c>
      <c r="AA62" s="2" t="s">
        <v>374</v>
      </c>
      <c r="AB62" s="2">
        <v>476</v>
      </c>
      <c r="AC62" s="2" t="s">
        <v>161</v>
      </c>
      <c r="AD62" s="2" t="s">
        <v>304</v>
      </c>
      <c r="AE62" s="2" t="s">
        <v>1459</v>
      </c>
      <c r="AF62" s="2" t="s">
        <v>1557</v>
      </c>
      <c r="AG62" s="3" t="str">
        <f t="shared" si="1"/>
        <v>$$=concatenate(#Female",char(10)," Male",char(10)," Missing#)</v>
      </c>
      <c r="AH62" s="3" t="str">
        <f>CONCATENATE("Female",CHAR(10)," Male",CHAR(10)," Missing")</f>
        <v>Female
 Male
 Missing</v>
      </c>
      <c r="AN62" s="2" t="b">
        <f t="shared" si="2"/>
        <v>1</v>
      </c>
      <c r="AO62" s="2" t="b">
        <f t="shared" si="3"/>
        <v>1</v>
      </c>
      <c r="AP62" s="2" t="b">
        <f t="shared" si="4"/>
        <v>1</v>
      </c>
      <c r="AQ62" s="2" t="b">
        <f t="shared" si="5"/>
        <v>1</v>
      </c>
      <c r="AR62" s="2" t="b">
        <f t="shared" si="8"/>
        <v>1</v>
      </c>
      <c r="AS62" s="2" t="b">
        <f t="shared" si="7"/>
        <v>0</v>
      </c>
    </row>
    <row r="63" spans="1:45" ht="58">
      <c r="A63" s="2" t="s">
        <v>1201</v>
      </c>
      <c r="B63" s="2" t="s">
        <v>373</v>
      </c>
      <c r="C63" s="2" t="s">
        <v>376</v>
      </c>
      <c r="D63" s="4">
        <v>486</v>
      </c>
      <c r="E63" s="2" t="s">
        <v>18</v>
      </c>
      <c r="F63" s="2" t="s">
        <v>222</v>
      </c>
      <c r="G63" s="2" t="s">
        <v>1009</v>
      </c>
      <c r="H63" s="13"/>
      <c r="I63" s="13"/>
      <c r="J63" s="13"/>
      <c r="K63" s="13"/>
      <c r="N63" s="2" t="e">
        <f>VLOOKUP(D63,#REF!,6,FALSE)</f>
        <v>#REF!</v>
      </c>
      <c r="O63" s="2" t="e">
        <f>VLOOKUP(D63,#REF!,4,FALSE)</f>
        <v>#REF!</v>
      </c>
      <c r="P63" s="4">
        <v>486</v>
      </c>
      <c r="Q63" s="2" t="s">
        <v>18</v>
      </c>
      <c r="R63" s="2" t="s">
        <v>222</v>
      </c>
      <c r="S63" s="2" t="s">
        <v>1492</v>
      </c>
      <c r="Z63" s="2" t="s">
        <v>373</v>
      </c>
      <c r="AA63" s="2" t="s">
        <v>376</v>
      </c>
      <c r="AB63" s="2">
        <v>486</v>
      </c>
      <c r="AC63" s="2" t="s">
        <v>18</v>
      </c>
      <c r="AD63" s="2" t="s">
        <v>222</v>
      </c>
      <c r="AE63" s="2" t="s">
        <v>1492</v>
      </c>
      <c r="AF63" s="2" t="s">
        <v>1588</v>
      </c>
      <c r="AG63" s="3" t="str">
        <f t="shared" si="1"/>
        <v>$$=concatenate(#3 through 5",char(10)," Age 3 through 5",char(10)," 6 through 21",char(10)," Missing#)</v>
      </c>
      <c r="AH63" s="3" t="str">
        <f>CONCATENATE("3 through 5",CHAR(10)," Age 3 through 5",CHAR(10)," 6 through 21",CHAR(10)," Missing")</f>
        <v>3 through 5
 Age 3 through 5
 6 through 21
 Missing</v>
      </c>
      <c r="AN63" s="2" t="b">
        <f t="shared" si="2"/>
        <v>1</v>
      </c>
      <c r="AO63" s="2" t="b">
        <f t="shared" si="3"/>
        <v>1</v>
      </c>
      <c r="AP63" s="2" t="b">
        <f t="shared" si="4"/>
        <v>1</v>
      </c>
      <c r="AQ63" s="2" t="b">
        <f t="shared" si="5"/>
        <v>1</v>
      </c>
      <c r="AR63" s="2" t="b">
        <f t="shared" si="8"/>
        <v>1</v>
      </c>
      <c r="AS63" s="2" t="b">
        <f t="shared" si="7"/>
        <v>0</v>
      </c>
    </row>
    <row r="64" spans="1:45" ht="43.5">
      <c r="A64" s="2" t="s">
        <v>1201</v>
      </c>
      <c r="B64" s="2" t="s">
        <v>373</v>
      </c>
      <c r="C64" s="2" t="s">
        <v>376</v>
      </c>
      <c r="D64" s="4">
        <v>486</v>
      </c>
      <c r="E64" s="2" t="s">
        <v>155</v>
      </c>
      <c r="F64" s="2" t="s">
        <v>298</v>
      </c>
      <c r="G64" s="2" t="s">
        <v>1031</v>
      </c>
      <c r="H64" s="13"/>
      <c r="I64" s="13"/>
      <c r="J64" s="13"/>
      <c r="K64" s="13"/>
      <c r="L64" s="32"/>
      <c r="N64" s="2" t="e">
        <f>VLOOKUP(D64,#REF!,6,FALSE)</f>
        <v>#REF!</v>
      </c>
      <c r="O64" s="2" t="e">
        <f>VLOOKUP(D64,#REF!,4,FALSE)</f>
        <v>#REF!</v>
      </c>
      <c r="P64" s="4">
        <v>486</v>
      </c>
      <c r="Q64" s="2" t="s">
        <v>155</v>
      </c>
      <c r="R64" s="2" t="s">
        <v>298</v>
      </c>
      <c r="S64" s="2" t="s">
        <v>1491</v>
      </c>
      <c r="X64" s="32"/>
      <c r="Z64" s="2" t="s">
        <v>373</v>
      </c>
      <c r="AA64" s="2" t="s">
        <v>376</v>
      </c>
      <c r="AB64" s="2">
        <v>486</v>
      </c>
      <c r="AC64" s="2" t="s">
        <v>155</v>
      </c>
      <c r="AD64" s="2" t="s">
        <v>298</v>
      </c>
      <c r="AE64" s="2" t="s">
        <v>1491</v>
      </c>
      <c r="AF64" s="2" t="s">
        <v>1589</v>
      </c>
      <c r="AG64" s="3" t="str">
        <f t="shared" si="1"/>
        <v>$$=concatenate(#Fully certified",char(10)," Not fully certified",char(10)," Missing#)</v>
      </c>
      <c r="AH64" s="3" t="str">
        <f>CONCATENATE("Fully certified",CHAR(10)," Not fully certified",CHAR(10)," Missing")</f>
        <v>Fully certified
 Not fully certified
 Missing</v>
      </c>
      <c r="AN64" s="2" t="b">
        <f t="shared" si="2"/>
        <v>1</v>
      </c>
      <c r="AO64" s="2" t="b">
        <f t="shared" si="3"/>
        <v>1</v>
      </c>
      <c r="AP64" s="2" t="b">
        <f t="shared" si="4"/>
        <v>1</v>
      </c>
      <c r="AQ64" s="2" t="b">
        <f t="shared" si="5"/>
        <v>1</v>
      </c>
      <c r="AR64" s="2" t="b">
        <f t="shared" si="8"/>
        <v>1</v>
      </c>
      <c r="AS64" s="2" t="b">
        <f t="shared" si="7"/>
        <v>0</v>
      </c>
    </row>
    <row r="65" spans="1:45" ht="203">
      <c r="A65" s="2" t="s">
        <v>1201</v>
      </c>
      <c r="B65" s="2" t="s">
        <v>373</v>
      </c>
      <c r="C65" s="2" t="s">
        <v>380</v>
      </c>
      <c r="D65" s="4">
        <v>512</v>
      </c>
      <c r="E65" s="2" t="s">
        <v>52</v>
      </c>
      <c r="F65" s="2" t="s">
        <v>233</v>
      </c>
      <c r="G65" s="2" t="s">
        <v>991</v>
      </c>
      <c r="H65" s="13"/>
      <c r="I65" s="13"/>
      <c r="J65" s="13"/>
      <c r="K65" s="13"/>
      <c r="L65" s="32"/>
      <c r="N65" s="2" t="e">
        <f>VLOOKUP(D65,#REF!,6,FALSE)</f>
        <v>#REF!</v>
      </c>
      <c r="O65" s="2" t="e">
        <f>VLOOKUP(D65,#REF!,4,FALSE)</f>
        <v>#REF!</v>
      </c>
      <c r="P65" s="4">
        <v>512</v>
      </c>
      <c r="Q65" s="2" t="s">
        <v>52</v>
      </c>
      <c r="R65" s="2" t="s">
        <v>233</v>
      </c>
      <c r="S65" s="2" t="s">
        <v>1462</v>
      </c>
      <c r="X65" s="32"/>
      <c r="Z65" s="2" t="s">
        <v>373</v>
      </c>
      <c r="AA65" s="2" t="s">
        <v>380</v>
      </c>
      <c r="AB65" s="2">
        <v>512</v>
      </c>
      <c r="AC65" s="2" t="s">
        <v>52</v>
      </c>
      <c r="AD65" s="2" t="s">
        <v>233</v>
      </c>
      <c r="AE65" s="2" t="s">
        <v>1462</v>
      </c>
      <c r="AF65" s="2" t="s">
        <v>1559</v>
      </c>
      <c r="AG65"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65"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65" s="2" t="b">
        <f t="shared" si="2"/>
        <v>1</v>
      </c>
      <c r="AO65" s="2" t="b">
        <f t="shared" si="3"/>
        <v>1</v>
      </c>
      <c r="AP65" s="2" t="b">
        <f t="shared" si="4"/>
        <v>1</v>
      </c>
      <c r="AQ65" s="2" t="b">
        <f t="shared" si="5"/>
        <v>1</v>
      </c>
      <c r="AR65" s="2" t="b">
        <f t="shared" si="8"/>
        <v>1</v>
      </c>
      <c r="AS65" s="2" t="b">
        <f t="shared" si="7"/>
        <v>0</v>
      </c>
    </row>
    <row r="66" spans="1:45" ht="43.5">
      <c r="A66" s="2" t="s">
        <v>1201</v>
      </c>
      <c r="B66" s="2" t="s">
        <v>373</v>
      </c>
      <c r="C66" s="2" t="s">
        <v>380</v>
      </c>
      <c r="D66" s="4">
        <v>512</v>
      </c>
      <c r="E66" s="2" t="s">
        <v>101</v>
      </c>
      <c r="F66" s="2" t="s">
        <v>249</v>
      </c>
      <c r="G66" s="2" t="s">
        <v>1029</v>
      </c>
      <c r="H66" s="13"/>
      <c r="I66" s="13"/>
      <c r="J66" s="13"/>
      <c r="K66" s="13"/>
      <c r="L66" s="32"/>
      <c r="N66" s="2" t="e">
        <f>VLOOKUP(D66,#REF!,6,FALSE)</f>
        <v>#REF!</v>
      </c>
      <c r="O66" s="2" t="e">
        <f>VLOOKUP(D66,#REF!,4,FALSE)</f>
        <v>#REF!</v>
      </c>
      <c r="P66" s="4">
        <v>512</v>
      </c>
      <c r="Q66" s="2" t="s">
        <v>101</v>
      </c>
      <c r="R66" s="2" t="s">
        <v>249</v>
      </c>
      <c r="S66" s="2" t="s">
        <v>1463</v>
      </c>
      <c r="X66" s="32"/>
      <c r="Z66" s="2" t="s">
        <v>373</v>
      </c>
      <c r="AA66" s="2" t="s">
        <v>380</v>
      </c>
      <c r="AB66" s="2">
        <v>512</v>
      </c>
      <c r="AC66" s="2" t="s">
        <v>101</v>
      </c>
      <c r="AD66" s="2" t="s">
        <v>249</v>
      </c>
      <c r="AE66" s="2" t="s">
        <v>1463</v>
      </c>
      <c r="AF66" s="2" t="s">
        <v>1561</v>
      </c>
      <c r="AG66" s="3" t="str">
        <f t="shared" si="1"/>
        <v>$$=concatenate(#English learner",char(10)," Non-English learner",char(10)," Missing#)</v>
      </c>
      <c r="AH66" s="3" t="str">
        <f>CONCATENATE("English learner",CHAR(10)," Non-English learner",CHAR(10)," Missing")</f>
        <v>English learner
 Non-English learner
 Missing</v>
      </c>
      <c r="AN66" s="2" t="b">
        <f t="shared" si="2"/>
        <v>1</v>
      </c>
      <c r="AO66" s="2" t="b">
        <f t="shared" si="3"/>
        <v>1</v>
      </c>
      <c r="AP66" s="2" t="b">
        <f t="shared" si="4"/>
        <v>1</v>
      </c>
      <c r="AQ66" s="2" t="b">
        <f t="shared" si="5"/>
        <v>1</v>
      </c>
      <c r="AR66" s="2" t="b">
        <f t="shared" si="8"/>
        <v>1</v>
      </c>
      <c r="AS66" s="2" t="b">
        <f t="shared" si="7"/>
        <v>0</v>
      </c>
    </row>
    <row r="67" spans="1:45" ht="130.5">
      <c r="A67" s="2" t="s">
        <v>1201</v>
      </c>
      <c r="B67" s="2" t="s">
        <v>373</v>
      </c>
      <c r="C67" s="2" t="s">
        <v>380</v>
      </c>
      <c r="D67" s="4">
        <v>512</v>
      </c>
      <c r="E67" s="2" t="s">
        <v>123</v>
      </c>
      <c r="F67" s="2" t="s">
        <v>268</v>
      </c>
      <c r="G67" s="2" t="s">
        <v>1214</v>
      </c>
      <c r="H67" s="13"/>
      <c r="I67" s="13"/>
      <c r="J67" s="13"/>
      <c r="K67" s="13"/>
      <c r="N67" s="2" t="e">
        <f>VLOOKUP(D67,#REF!,6,FALSE)</f>
        <v>#REF!</v>
      </c>
      <c r="O67" s="2" t="e">
        <f>VLOOKUP(D67,#REF!,4,FALSE)</f>
        <v>#REF!</v>
      </c>
      <c r="P67" s="4">
        <v>512</v>
      </c>
      <c r="Q67" s="2" t="s">
        <v>123</v>
      </c>
      <c r="R67" s="2" t="s">
        <v>268</v>
      </c>
      <c r="S67" s="2" t="s">
        <v>1493</v>
      </c>
      <c r="Z67" s="2" t="s">
        <v>373</v>
      </c>
      <c r="AA67" s="2" t="s">
        <v>380</v>
      </c>
      <c r="AB67" s="2">
        <v>512</v>
      </c>
      <c r="AC67" s="2" t="s">
        <v>123</v>
      </c>
      <c r="AD67" s="2" t="s">
        <v>268</v>
      </c>
      <c r="AE67" s="2" t="s">
        <v>1493</v>
      </c>
      <c r="AF67" s="2" t="s">
        <v>1590</v>
      </c>
      <c r="AG67" s="3" t="str">
        <f t="shared" si="1"/>
        <v>$$=concatenate(#Unilaterally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v>
      </c>
      <c r="AH67" s="3" t="str">
        <f>CONCATENATE("Unilaterally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f>
        <v>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v>
      </c>
      <c r="AN67" s="2" t="b">
        <f t="shared" si="2"/>
        <v>1</v>
      </c>
      <c r="AO67" s="2" t="b">
        <f t="shared" si="3"/>
        <v>1</v>
      </c>
      <c r="AP67" s="2" t="b">
        <f t="shared" si="4"/>
        <v>1</v>
      </c>
      <c r="AQ67" s="2" t="b">
        <f t="shared" si="5"/>
        <v>1</v>
      </c>
      <c r="AR67" s="2" t="b">
        <f t="shared" si="8"/>
        <v>1</v>
      </c>
      <c r="AS67" s="2" t="b">
        <f t="shared" si="7"/>
        <v>0</v>
      </c>
    </row>
    <row r="68" spans="1:45" ht="116">
      <c r="A68" s="2" t="s">
        <v>1201</v>
      </c>
      <c r="B68" s="2" t="s">
        <v>373</v>
      </c>
      <c r="C68" s="2" t="s">
        <v>380</v>
      </c>
      <c r="D68" s="4">
        <v>512</v>
      </c>
      <c r="E68" s="2" t="s">
        <v>156</v>
      </c>
      <c r="F68" s="2" t="s">
        <v>299</v>
      </c>
      <c r="G68" s="2" t="s">
        <v>984</v>
      </c>
      <c r="H68" s="13"/>
      <c r="I68" s="13"/>
      <c r="J68" s="13"/>
      <c r="K68" s="13"/>
      <c r="N68" s="2" t="e">
        <f>VLOOKUP(D68,#REF!,6,FALSE)</f>
        <v>#REF!</v>
      </c>
      <c r="O68" s="2" t="e">
        <f>VLOOKUP(D68,#REF!,4,FALSE)</f>
        <v>#REF!</v>
      </c>
      <c r="P68" s="4">
        <v>512</v>
      </c>
      <c r="Q68" s="2" t="s">
        <v>156</v>
      </c>
      <c r="R68" s="2" t="s">
        <v>299</v>
      </c>
      <c r="S68" s="2" t="s">
        <v>1452</v>
      </c>
      <c r="Z68" s="2" t="s">
        <v>373</v>
      </c>
      <c r="AA68" s="2" t="s">
        <v>380</v>
      </c>
      <c r="AB68" s="2">
        <v>512</v>
      </c>
      <c r="AC68" s="2" t="s">
        <v>156</v>
      </c>
      <c r="AD68" s="2" t="s">
        <v>299</v>
      </c>
      <c r="AE68" s="2" t="s">
        <v>1452</v>
      </c>
      <c r="AF68" s="2" t="s">
        <v>1556</v>
      </c>
      <c r="AG68" s="3" t="str">
        <f t="shared" si="1"/>
        <v>$$=concatenate(#American Indian or Alaska Native",char(10)," Asian",char(10)," Black or African American",char(10)," Hispanic/Latino",char(10)," Native Hawaiian or Other Pacific Islander",char(10)," Two or more races",char(10)," White",char(10)," Missing#)</v>
      </c>
      <c r="AH68"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68" s="2" t="b">
        <f t="shared" si="2"/>
        <v>1</v>
      </c>
      <c r="AO68" s="2" t="b">
        <f t="shared" si="3"/>
        <v>1</v>
      </c>
      <c r="AP68" s="2" t="b">
        <f t="shared" si="4"/>
        <v>1</v>
      </c>
      <c r="AQ68" s="2" t="b">
        <f t="shared" si="5"/>
        <v>1</v>
      </c>
      <c r="AR68" s="2" t="b">
        <f t="shared" si="8"/>
        <v>1</v>
      </c>
      <c r="AS68" s="2" t="b">
        <f t="shared" si="7"/>
        <v>0</v>
      </c>
    </row>
    <row r="69" spans="1:45" ht="43.5">
      <c r="A69" s="2" t="s">
        <v>1201</v>
      </c>
      <c r="B69" s="2" t="s">
        <v>373</v>
      </c>
      <c r="C69" s="2" t="s">
        <v>380</v>
      </c>
      <c r="D69" s="4">
        <v>512</v>
      </c>
      <c r="E69" s="2" t="s">
        <v>161</v>
      </c>
      <c r="F69" s="2" t="s">
        <v>304</v>
      </c>
      <c r="G69" s="2" t="s">
        <v>982</v>
      </c>
      <c r="H69" s="13"/>
      <c r="I69" s="13"/>
      <c r="J69" s="13"/>
      <c r="K69" s="13"/>
      <c r="N69" s="2" t="e">
        <f>VLOOKUP(D69,#REF!,6,FALSE)</f>
        <v>#REF!</v>
      </c>
      <c r="O69" s="2" t="e">
        <f>VLOOKUP(D69,#REF!,4,FALSE)</f>
        <v>#REF!</v>
      </c>
      <c r="P69" s="4">
        <v>512</v>
      </c>
      <c r="Q69" s="2" t="s">
        <v>161</v>
      </c>
      <c r="R69" s="2" t="s">
        <v>304</v>
      </c>
      <c r="S69" s="2" t="s">
        <v>1459</v>
      </c>
      <c r="Z69" s="2" t="s">
        <v>373</v>
      </c>
      <c r="AA69" s="2" t="s">
        <v>380</v>
      </c>
      <c r="AB69" s="2">
        <v>512</v>
      </c>
      <c r="AC69" s="2" t="s">
        <v>161</v>
      </c>
      <c r="AD69" s="2" t="s">
        <v>304</v>
      </c>
      <c r="AE69" s="2" t="s">
        <v>1459</v>
      </c>
      <c r="AF69" s="2" t="s">
        <v>1557</v>
      </c>
      <c r="AG69" s="3" t="str">
        <f t="shared" ref="AG69:AG132" si="9">CONCATENATE("$$=concatenate(#",AF69,"#)",)</f>
        <v>$$=concatenate(#Female",char(10)," Male",char(10)," Missing#)</v>
      </c>
      <c r="AH69" s="3" t="str">
        <f>CONCATENATE("Female",CHAR(10)," Male",CHAR(10)," Missing")</f>
        <v>Female
 Male
 Missing</v>
      </c>
      <c r="AN69" s="2" t="b">
        <f t="shared" ref="AN69:AN132" si="10">EXACT(B69,Z69)</f>
        <v>1</v>
      </c>
      <c r="AO69" s="2" t="b">
        <f t="shared" ref="AO69:AO132" si="11">EXACT(C69,AA69)</f>
        <v>1</v>
      </c>
      <c r="AP69" s="2" t="b">
        <f t="shared" ref="AP69:AP132" si="12">EXACT(D69,AB69)</f>
        <v>1</v>
      </c>
      <c r="AQ69" s="2" t="b">
        <f t="shared" ref="AQ69:AQ132" si="13">EXACT(E69,AC69)</f>
        <v>1</v>
      </c>
      <c r="AR69" s="2" t="b">
        <f t="shared" ref="AR69:AR132" si="14">EXACT(F69,AD69)</f>
        <v>1</v>
      </c>
      <c r="AS69" s="2" t="b">
        <f t="shared" ref="AS69:AS132" si="15">EXACT(G69,AE69)</f>
        <v>0</v>
      </c>
    </row>
    <row r="70" spans="1:45" ht="43.5">
      <c r="A70" s="2" t="s">
        <v>518</v>
      </c>
      <c r="B70" s="2" t="s">
        <v>331</v>
      </c>
      <c r="C70" s="2" t="s">
        <v>384</v>
      </c>
      <c r="D70" s="4">
        <v>519</v>
      </c>
      <c r="E70" s="2" t="s">
        <v>101</v>
      </c>
      <c r="F70" s="2" t="s">
        <v>249</v>
      </c>
      <c r="G70" s="2" t="s">
        <v>1029</v>
      </c>
      <c r="H70" s="13"/>
      <c r="I70" s="13"/>
      <c r="J70" s="13"/>
      <c r="K70" s="13"/>
      <c r="N70" s="2" t="e">
        <f>VLOOKUP(D70,#REF!,6,FALSE)</f>
        <v>#REF!</v>
      </c>
      <c r="O70" s="2" t="e">
        <f>VLOOKUP(D70,#REF!,4,FALSE)</f>
        <v>#REF!</v>
      </c>
      <c r="P70" s="4">
        <v>519</v>
      </c>
      <c r="Q70" s="2" t="s">
        <v>101</v>
      </c>
      <c r="R70" s="2" t="s">
        <v>249</v>
      </c>
      <c r="S70" s="2" t="s">
        <v>1463</v>
      </c>
      <c r="Z70" s="2" t="s">
        <v>331</v>
      </c>
      <c r="AA70" s="2" t="s">
        <v>384</v>
      </c>
      <c r="AB70" s="2">
        <v>519</v>
      </c>
      <c r="AC70" s="2" t="s">
        <v>101</v>
      </c>
      <c r="AD70" s="2" t="s">
        <v>249</v>
      </c>
      <c r="AE70" s="2" t="s">
        <v>1463</v>
      </c>
      <c r="AF70" s="2" t="s">
        <v>1561</v>
      </c>
      <c r="AG70" s="3" t="str">
        <f t="shared" si="9"/>
        <v>$$=concatenate(#English learner",char(10)," Non-English learner",char(10)," Missing#)</v>
      </c>
      <c r="AH70" s="3" t="str">
        <f>CONCATENATE("English learner",CHAR(10)," Non-English learner",CHAR(10)," Missing")</f>
        <v>English learner
 Non-English learner
 Missing</v>
      </c>
      <c r="AN70" s="2" t="b">
        <f t="shared" si="10"/>
        <v>1</v>
      </c>
      <c r="AO70" s="2" t="b">
        <f t="shared" si="11"/>
        <v>1</v>
      </c>
      <c r="AP70" s="2" t="b">
        <f t="shared" si="12"/>
        <v>1</v>
      </c>
      <c r="AQ70" s="2" t="b">
        <f t="shared" si="13"/>
        <v>1</v>
      </c>
      <c r="AR70" s="2" t="b">
        <f t="shared" si="14"/>
        <v>1</v>
      </c>
      <c r="AS70" s="2" t="b">
        <f t="shared" si="15"/>
        <v>0</v>
      </c>
    </row>
    <row r="71" spans="1:45" ht="159.5">
      <c r="A71" s="2" t="s">
        <v>518</v>
      </c>
      <c r="B71" s="2" t="s">
        <v>331</v>
      </c>
      <c r="C71" s="2" t="s">
        <v>384</v>
      </c>
      <c r="D71" s="4">
        <v>519</v>
      </c>
      <c r="E71" s="2" t="s">
        <v>126</v>
      </c>
      <c r="F71" s="2" t="s">
        <v>271</v>
      </c>
      <c r="G71" s="2" t="s">
        <v>1035</v>
      </c>
      <c r="H71" s="13"/>
      <c r="I71" s="13"/>
      <c r="J71" s="13"/>
      <c r="K71" s="13"/>
      <c r="N71" s="2" t="e">
        <f>VLOOKUP(D71,#REF!,6,FALSE)</f>
        <v>#REF!</v>
      </c>
      <c r="O71" s="2" t="e">
        <f>VLOOKUP(D71,#REF!,4,FALSE)</f>
        <v>#REF!</v>
      </c>
      <c r="P71" s="4">
        <v>519</v>
      </c>
      <c r="Q71" s="2" t="s">
        <v>126</v>
      </c>
      <c r="R71" s="2" t="s">
        <v>271</v>
      </c>
      <c r="S71" s="2" t="s">
        <v>1494</v>
      </c>
      <c r="Z71" s="2" t="s">
        <v>331</v>
      </c>
      <c r="AA71" s="2" t="s">
        <v>384</v>
      </c>
      <c r="AB71" s="2">
        <v>519</v>
      </c>
      <c r="AC71" s="2" t="s">
        <v>126</v>
      </c>
      <c r="AD71" s="2" t="s">
        <v>271</v>
      </c>
      <c r="AE71" s="2" t="s">
        <v>1494</v>
      </c>
      <c r="AF71" s="2" t="s">
        <v>1591</v>
      </c>
      <c r="AG71" s="3" t="str">
        <f t="shared" si="9"/>
        <v>$$=concatenate(#Arabic",char(10)," Chinese",char(10)," Hindi",char(10)," Japanese",char(10)," Korean",char(10)," Portuguese",char(10)," Russian",char(10)," Spanish; Castilian",char(10)," Tagalog",char(10)," Vietnamese",char(10)," Missing#)</v>
      </c>
      <c r="AH71" s="3" t="str">
        <f>CONCATENATE("Arabic",CHAR(10)," Chinese",CHAR(10)," Hindi",CHAR(10)," Japanese",CHAR(10)," Korean",CHAR(10)," Portuguese",CHAR(10)," Russian",CHAR(10)," Spanish; Castilian",CHAR(10)," Tagalog",CHAR(10)," Vietnamese",CHAR(10)," Missing")</f>
        <v>Arabic
 Chinese
 Hindi
 Japanese
 Korean
 Portuguese
 Russian
 Spanish; Castilian
 Tagalog
 Vietnamese
 Missing</v>
      </c>
      <c r="AN71" s="2" t="b">
        <f t="shared" si="10"/>
        <v>1</v>
      </c>
      <c r="AO71" s="2" t="b">
        <f t="shared" si="11"/>
        <v>1</v>
      </c>
      <c r="AP71" s="2" t="b">
        <f t="shared" si="12"/>
        <v>1</v>
      </c>
      <c r="AQ71" s="2" t="b">
        <f t="shared" si="13"/>
        <v>1</v>
      </c>
      <c r="AR71" s="2" t="b">
        <f t="shared" si="14"/>
        <v>1</v>
      </c>
      <c r="AS71" s="2" t="b">
        <f t="shared" si="15"/>
        <v>0</v>
      </c>
    </row>
    <row r="72" spans="1:45" ht="29">
      <c r="A72" s="2" t="s">
        <v>518</v>
      </c>
      <c r="B72" s="2" t="s">
        <v>331</v>
      </c>
      <c r="C72" s="2" t="s">
        <v>384</v>
      </c>
      <c r="D72" s="4">
        <v>519</v>
      </c>
      <c r="E72" s="2" t="s">
        <v>152</v>
      </c>
      <c r="F72" s="2" t="s">
        <v>295</v>
      </c>
      <c r="G72" s="2" t="s">
        <v>1074</v>
      </c>
      <c r="H72" s="13"/>
      <c r="I72" s="13"/>
      <c r="J72" s="13"/>
      <c r="K72" s="13"/>
      <c r="N72" s="2" t="e">
        <f>VLOOKUP(D72,#REF!,6,FALSE)</f>
        <v>#REF!</v>
      </c>
      <c r="O72" s="2" t="e">
        <f>VLOOKUP(D72,#REF!,4,FALSE)</f>
        <v>#REF!</v>
      </c>
      <c r="P72" s="4">
        <v>519</v>
      </c>
      <c r="Q72" s="2" t="s">
        <v>152</v>
      </c>
      <c r="R72" s="2" t="s">
        <v>295</v>
      </c>
      <c r="S72" s="2" t="s">
        <v>1495</v>
      </c>
      <c r="Z72" s="2" t="s">
        <v>331</v>
      </c>
      <c r="AA72" s="2" t="s">
        <v>384</v>
      </c>
      <c r="AB72" s="2">
        <v>519</v>
      </c>
      <c r="AC72" s="2" t="s">
        <v>152</v>
      </c>
      <c r="AD72" s="2" t="s">
        <v>295</v>
      </c>
      <c r="AE72" s="2" t="s">
        <v>1495</v>
      </c>
      <c r="AF72" s="2" t="s">
        <v>1592</v>
      </c>
      <c r="AG72" s="3" t="str">
        <f t="shared" si="9"/>
        <v>$$=concatenate(#Participated in programs",char(10)," Missing#)</v>
      </c>
      <c r="AH72" s="3" t="str">
        <f>CONCATENATE("Participated in programs",CHAR(10)," Missing")</f>
        <v>Participated in programs
 Missing</v>
      </c>
      <c r="AN72" s="2" t="b">
        <f t="shared" si="10"/>
        <v>1</v>
      </c>
      <c r="AO72" s="2" t="b">
        <f t="shared" si="11"/>
        <v>1</v>
      </c>
      <c r="AP72" s="2" t="b">
        <f t="shared" si="12"/>
        <v>1</v>
      </c>
      <c r="AQ72" s="2" t="b">
        <f t="shared" si="13"/>
        <v>1</v>
      </c>
      <c r="AR72" s="2" t="b">
        <f t="shared" si="14"/>
        <v>1</v>
      </c>
      <c r="AS72" s="2" t="b">
        <f t="shared" si="15"/>
        <v>0</v>
      </c>
    </row>
    <row r="73" spans="1:45" ht="43.5">
      <c r="A73" s="2" t="s">
        <v>353</v>
      </c>
      <c r="B73" s="2" t="s">
        <v>353</v>
      </c>
      <c r="C73" s="2" t="s">
        <v>386</v>
      </c>
      <c r="D73" s="4">
        <v>521</v>
      </c>
      <c r="E73" s="2" t="s">
        <v>61</v>
      </c>
      <c r="F73" s="2" t="s">
        <v>236</v>
      </c>
      <c r="G73" s="2" t="s">
        <v>995</v>
      </c>
      <c r="H73" s="13" t="s">
        <v>1217</v>
      </c>
      <c r="I73" s="13"/>
      <c r="J73" s="13"/>
      <c r="K73" s="13"/>
      <c r="N73" s="2" t="e">
        <f>VLOOKUP(D73,#REF!,6,FALSE)</f>
        <v>#REF!</v>
      </c>
      <c r="O73" s="2" t="e">
        <f>VLOOKUP(D73,#REF!,4,FALSE)</f>
        <v>#REF!</v>
      </c>
      <c r="P73" s="4">
        <v>521</v>
      </c>
      <c r="Q73" s="2" t="s">
        <v>61</v>
      </c>
      <c r="R73" s="2" t="s">
        <v>236</v>
      </c>
      <c r="S73" s="2" t="s">
        <v>1484</v>
      </c>
      <c r="Z73" s="2" t="s">
        <v>353</v>
      </c>
      <c r="AA73" s="2" t="s">
        <v>386</v>
      </c>
      <c r="AB73" s="2">
        <v>521</v>
      </c>
      <c r="AC73" s="2" t="s">
        <v>61</v>
      </c>
      <c r="AD73" s="2" t="s">
        <v>236</v>
      </c>
      <c r="AE73" s="2" t="s">
        <v>1484</v>
      </c>
      <c r="AF73" s="2" t="s">
        <v>1578</v>
      </c>
      <c r="AG73" s="3" t="str">
        <f t="shared" si="9"/>
        <v>$$=concatenate(#ADA status",char(10)," Disability status (IDEA)",char(10)," Missing#)</v>
      </c>
      <c r="AH73" s="3" t="str">
        <f>CONCATENATE("ADA status",CHAR(10)," Disability status (IDEA)",CHAR(10)," Missing")</f>
        <v>ADA status
 Disability status (IDEA)
 Missing</v>
      </c>
      <c r="AN73" s="2" t="b">
        <f t="shared" si="10"/>
        <v>1</v>
      </c>
      <c r="AO73" s="2" t="b">
        <f t="shared" si="11"/>
        <v>1</v>
      </c>
      <c r="AP73" s="2" t="b">
        <f t="shared" si="12"/>
        <v>1</v>
      </c>
      <c r="AQ73" s="2" t="b">
        <f t="shared" si="13"/>
        <v>1</v>
      </c>
      <c r="AR73" s="2" t="b">
        <f t="shared" si="14"/>
        <v>1</v>
      </c>
      <c r="AS73" s="2" t="b">
        <f t="shared" si="15"/>
        <v>0</v>
      </c>
    </row>
    <row r="74" spans="1:45" ht="29">
      <c r="A74" s="2" t="s">
        <v>353</v>
      </c>
      <c r="B74" s="2" t="s">
        <v>353</v>
      </c>
      <c r="C74" s="2" t="s">
        <v>386</v>
      </c>
      <c r="D74" s="4">
        <v>521</v>
      </c>
      <c r="E74" s="2" t="s">
        <v>92</v>
      </c>
      <c r="F74" s="2" t="s">
        <v>242</v>
      </c>
      <c r="G74" s="2" t="s">
        <v>981</v>
      </c>
      <c r="H74" s="13" t="s">
        <v>1217</v>
      </c>
      <c r="I74" s="13"/>
      <c r="J74" s="13"/>
      <c r="K74" s="13"/>
      <c r="N74" s="2" t="e">
        <f>VLOOKUP(D74,#REF!,6,FALSE)</f>
        <v>#REF!</v>
      </c>
      <c r="O74" s="2" t="e">
        <f>VLOOKUP(D74,#REF!,4,FALSE)</f>
        <v>#REF!</v>
      </c>
      <c r="P74" s="4">
        <v>521</v>
      </c>
      <c r="Q74" s="2" t="s">
        <v>92</v>
      </c>
      <c r="R74" s="2" t="s">
        <v>242</v>
      </c>
      <c r="S74" s="2" t="s">
        <v>1480</v>
      </c>
      <c r="Z74" s="2" t="s">
        <v>353</v>
      </c>
      <c r="AA74" s="2" t="s">
        <v>386</v>
      </c>
      <c r="AB74" s="2">
        <v>521</v>
      </c>
      <c r="AC74" s="2" t="s">
        <v>92</v>
      </c>
      <c r="AD74" s="2" t="s">
        <v>242</v>
      </c>
      <c r="AE74" s="2" t="s">
        <v>1480</v>
      </c>
      <c r="AF74" s="2" t="s">
        <v>1579</v>
      </c>
      <c r="AG74" s="3" t="str">
        <f t="shared" si="9"/>
        <v>$$=concatenate(#Displaced homemaker",char(10)," Missing#)</v>
      </c>
      <c r="AH74" s="3" t="str">
        <f>CONCATENATE("Displaced homemaker",CHAR(10)," Missing")</f>
        <v>Displaced homemaker
 Missing</v>
      </c>
      <c r="AN74" s="2" t="b">
        <f t="shared" si="10"/>
        <v>1</v>
      </c>
      <c r="AO74" s="2" t="b">
        <f t="shared" si="11"/>
        <v>1</v>
      </c>
      <c r="AP74" s="2" t="b">
        <f t="shared" si="12"/>
        <v>1</v>
      </c>
      <c r="AQ74" s="2" t="b">
        <f t="shared" si="13"/>
        <v>1</v>
      </c>
      <c r="AR74" s="2" t="b">
        <f t="shared" si="14"/>
        <v>1</v>
      </c>
      <c r="AS74" s="2" t="b">
        <f t="shared" si="15"/>
        <v>0</v>
      </c>
    </row>
    <row r="75" spans="1:45" ht="29">
      <c r="A75" s="2" t="s">
        <v>353</v>
      </c>
      <c r="B75" s="2" t="s">
        <v>353</v>
      </c>
      <c r="C75" s="2" t="s">
        <v>386</v>
      </c>
      <c r="D75" s="4">
        <v>521</v>
      </c>
      <c r="E75" s="2" t="s">
        <v>93</v>
      </c>
      <c r="F75" s="2" t="s">
        <v>243</v>
      </c>
      <c r="G75" s="2" t="s">
        <v>998</v>
      </c>
      <c r="H75" s="13" t="s">
        <v>1217</v>
      </c>
      <c r="I75" s="13"/>
      <c r="J75" s="13"/>
      <c r="K75" s="13"/>
      <c r="L75" s="32"/>
      <c r="N75" s="2" t="e">
        <f>VLOOKUP(D75,#REF!,6,FALSE)</f>
        <v>#REF!</v>
      </c>
      <c r="O75" s="2" t="e">
        <f>VLOOKUP(D75,#REF!,4,FALSE)</f>
        <v>#REF!</v>
      </c>
      <c r="P75" s="4">
        <v>521</v>
      </c>
      <c r="Q75" s="2" t="s">
        <v>93</v>
      </c>
      <c r="R75" s="2" t="s">
        <v>243</v>
      </c>
      <c r="S75" s="2" t="s">
        <v>1476</v>
      </c>
      <c r="X75" s="32"/>
      <c r="Z75" s="2" t="s">
        <v>353</v>
      </c>
      <c r="AA75" s="2" t="s">
        <v>386</v>
      </c>
      <c r="AB75" s="2">
        <v>521</v>
      </c>
      <c r="AC75" s="2" t="s">
        <v>93</v>
      </c>
      <c r="AD75" s="2" t="s">
        <v>243</v>
      </c>
      <c r="AE75" s="2" t="s">
        <v>1476</v>
      </c>
      <c r="AF75" s="2" t="s">
        <v>1573</v>
      </c>
      <c r="AG75" s="3" t="str">
        <f t="shared" si="9"/>
        <v>$$=concatenate(#Economically Disadvantaged (ED) Students",char(10)," Missing#)</v>
      </c>
      <c r="AH75" s="3" t="str">
        <f>CONCATENATE("Economically Disadvantaged (ED) Students",CHAR(10)," Missing")</f>
        <v>Economically Disadvantaged (ED) Students
 Missing</v>
      </c>
      <c r="AN75" s="2" t="b">
        <f t="shared" si="10"/>
        <v>1</v>
      </c>
      <c r="AO75" s="2" t="b">
        <f t="shared" si="11"/>
        <v>1</v>
      </c>
      <c r="AP75" s="2" t="b">
        <f t="shared" si="12"/>
        <v>1</v>
      </c>
      <c r="AQ75" s="2" t="b">
        <f t="shared" si="13"/>
        <v>1</v>
      </c>
      <c r="AR75" s="2" t="b">
        <f t="shared" si="14"/>
        <v>1</v>
      </c>
      <c r="AS75" s="2" t="b">
        <f t="shared" si="15"/>
        <v>0</v>
      </c>
    </row>
    <row r="76" spans="1:45" ht="29">
      <c r="A76" s="2" t="s">
        <v>353</v>
      </c>
      <c r="B76" s="2" t="s">
        <v>353</v>
      </c>
      <c r="C76" s="2" t="s">
        <v>386</v>
      </c>
      <c r="D76" s="4">
        <v>521</v>
      </c>
      <c r="E76" s="2" t="s">
        <v>125</v>
      </c>
      <c r="F76" s="2" t="s">
        <v>270</v>
      </c>
      <c r="G76" s="2" t="s">
        <v>997</v>
      </c>
      <c r="H76" s="13" t="s">
        <v>1217</v>
      </c>
      <c r="I76" s="13"/>
      <c r="J76" s="13"/>
      <c r="K76" s="13"/>
      <c r="N76" s="2" t="e">
        <f>VLOOKUP(D76,#REF!,6,FALSE)</f>
        <v>#REF!</v>
      </c>
      <c r="O76" s="2" t="e">
        <f>VLOOKUP(D76,#REF!,4,FALSE)</f>
        <v>#REF!</v>
      </c>
      <c r="P76" s="4">
        <v>521</v>
      </c>
      <c r="Q76" s="2" t="s">
        <v>125</v>
      </c>
      <c r="R76" s="2" t="s">
        <v>270</v>
      </c>
      <c r="S76" s="2" t="s">
        <v>1485</v>
      </c>
      <c r="Z76" s="2" t="s">
        <v>353</v>
      </c>
      <c r="AA76" s="2" t="s">
        <v>386</v>
      </c>
      <c r="AB76" s="2">
        <v>521</v>
      </c>
      <c r="AC76" s="2" t="s">
        <v>125</v>
      </c>
      <c r="AD76" s="2" t="s">
        <v>270</v>
      </c>
      <c r="AE76" s="2" t="s">
        <v>1485</v>
      </c>
      <c r="AF76" s="2" t="s">
        <v>1580</v>
      </c>
      <c r="AG76" s="3" t="str">
        <f t="shared" si="9"/>
        <v>$$=concatenate(#LEP Status (Perkins)",char(10)," Missing#)</v>
      </c>
      <c r="AH76" s="3" t="str">
        <f>CONCATENATE("LEP Status (Perkins)",CHAR(10)," Missing")</f>
        <v>LEP Status (Perkins)
 Missing</v>
      </c>
      <c r="AN76" s="2" t="b">
        <f t="shared" si="10"/>
        <v>1</v>
      </c>
      <c r="AO76" s="2" t="b">
        <f t="shared" si="11"/>
        <v>1</v>
      </c>
      <c r="AP76" s="2" t="b">
        <f t="shared" si="12"/>
        <v>1</v>
      </c>
      <c r="AQ76" s="2" t="b">
        <f t="shared" si="13"/>
        <v>1</v>
      </c>
      <c r="AR76" s="2" t="b">
        <f t="shared" si="14"/>
        <v>1</v>
      </c>
      <c r="AS76" s="2" t="b">
        <f t="shared" si="15"/>
        <v>0</v>
      </c>
    </row>
    <row r="77" spans="1:45" ht="29">
      <c r="A77" s="2" t="s">
        <v>353</v>
      </c>
      <c r="B77" s="2" t="s">
        <v>353</v>
      </c>
      <c r="C77" s="2" t="s">
        <v>386</v>
      </c>
      <c r="D77" s="4">
        <v>521</v>
      </c>
      <c r="E77" s="2" t="s">
        <v>133</v>
      </c>
      <c r="F77" s="2" t="s">
        <v>277</v>
      </c>
      <c r="G77" s="2" t="s">
        <v>983</v>
      </c>
      <c r="H77" s="13" t="s">
        <v>1217</v>
      </c>
      <c r="I77" s="13"/>
      <c r="J77" s="13"/>
      <c r="K77" s="13"/>
      <c r="N77" s="2" t="e">
        <f>VLOOKUP(D77,#REF!,6,FALSE)</f>
        <v>#REF!</v>
      </c>
      <c r="O77" s="2" t="e">
        <f>VLOOKUP(D77,#REF!,4,FALSE)</f>
        <v>#REF!</v>
      </c>
      <c r="P77" s="4">
        <v>521</v>
      </c>
      <c r="Q77" s="2" t="s">
        <v>133</v>
      </c>
      <c r="R77" s="2" t="s">
        <v>277</v>
      </c>
      <c r="S77" s="2" t="s">
        <v>1478</v>
      </c>
      <c r="Z77" s="2" t="s">
        <v>353</v>
      </c>
      <c r="AA77" s="2" t="s">
        <v>386</v>
      </c>
      <c r="AB77" s="2">
        <v>521</v>
      </c>
      <c r="AC77" s="2" t="s">
        <v>133</v>
      </c>
      <c r="AD77" s="2" t="s">
        <v>277</v>
      </c>
      <c r="AE77" s="2" t="s">
        <v>1478</v>
      </c>
      <c r="AF77" s="2" t="s">
        <v>1576</v>
      </c>
      <c r="AG77" s="3" t="str">
        <f t="shared" si="9"/>
        <v>$$=concatenate(#Migratory students",char(10)," Missing#)</v>
      </c>
      <c r="AH77" s="3" t="str">
        <f>CONCATENATE("Migratory students",CHAR(10)," Missing")</f>
        <v>Migratory students
 Missing</v>
      </c>
      <c r="AN77" s="2" t="b">
        <f t="shared" si="10"/>
        <v>1</v>
      </c>
      <c r="AO77" s="2" t="b">
        <f t="shared" si="11"/>
        <v>1</v>
      </c>
      <c r="AP77" s="2" t="b">
        <f t="shared" si="12"/>
        <v>1</v>
      </c>
      <c r="AQ77" s="2" t="b">
        <f t="shared" si="13"/>
        <v>1</v>
      </c>
      <c r="AR77" s="2" t="b">
        <f t="shared" si="14"/>
        <v>1</v>
      </c>
      <c r="AS77" s="2" t="b">
        <f t="shared" si="15"/>
        <v>0</v>
      </c>
    </row>
    <row r="78" spans="1:45" ht="29">
      <c r="A78" s="2" t="s">
        <v>353</v>
      </c>
      <c r="B78" s="2" t="s">
        <v>353</v>
      </c>
      <c r="C78" s="2" t="s">
        <v>386</v>
      </c>
      <c r="D78" s="4">
        <v>521</v>
      </c>
      <c r="E78" s="2" t="s">
        <v>140</v>
      </c>
      <c r="F78" s="2" t="s">
        <v>284</v>
      </c>
      <c r="G78" s="2" t="s">
        <v>994</v>
      </c>
      <c r="H78" s="13" t="s">
        <v>1217</v>
      </c>
      <c r="I78" s="13"/>
      <c r="J78" s="13"/>
      <c r="K78" s="13"/>
      <c r="N78" s="2" t="e">
        <f>VLOOKUP(D78,#REF!,6,FALSE)</f>
        <v>#REF!</v>
      </c>
      <c r="O78" s="2" t="e">
        <f>VLOOKUP(D78,#REF!,4,FALSE)</f>
        <v>#REF!</v>
      </c>
      <c r="P78" s="4">
        <v>521</v>
      </c>
      <c r="Q78" s="2" t="s">
        <v>140</v>
      </c>
      <c r="R78" s="2" t="s">
        <v>284</v>
      </c>
      <c r="S78" s="2" t="s">
        <v>1479</v>
      </c>
      <c r="Z78" s="2" t="s">
        <v>353</v>
      </c>
      <c r="AA78" s="2" t="s">
        <v>386</v>
      </c>
      <c r="AB78" s="2">
        <v>521</v>
      </c>
      <c r="AC78" s="2" t="s">
        <v>140</v>
      </c>
      <c r="AD78" s="2" t="s">
        <v>284</v>
      </c>
      <c r="AE78" s="2" t="s">
        <v>1479</v>
      </c>
      <c r="AF78" s="2" t="s">
        <v>1581</v>
      </c>
      <c r="AG78" s="3" t="str">
        <f t="shared" si="9"/>
        <v>$$=concatenate(#Non-traditional Enrollee",char(10)," Missing#)</v>
      </c>
      <c r="AH78" s="3" t="str">
        <f>CONCATENATE("Non-traditional Enrollee",CHAR(10)," Missing")</f>
        <v>Non-traditional Enrollee
 Missing</v>
      </c>
      <c r="AN78" s="2" t="b">
        <f t="shared" si="10"/>
        <v>1</v>
      </c>
      <c r="AO78" s="2" t="b">
        <f t="shared" si="11"/>
        <v>1</v>
      </c>
      <c r="AP78" s="2" t="b">
        <f t="shared" si="12"/>
        <v>1</v>
      </c>
      <c r="AQ78" s="2" t="b">
        <f t="shared" si="13"/>
        <v>1</v>
      </c>
      <c r="AR78" s="2" t="b">
        <f t="shared" si="14"/>
        <v>1</v>
      </c>
      <c r="AS78" s="2" t="b">
        <f t="shared" si="15"/>
        <v>0</v>
      </c>
    </row>
    <row r="79" spans="1:45" ht="116">
      <c r="A79" s="2" t="s">
        <v>353</v>
      </c>
      <c r="B79" s="2" t="s">
        <v>353</v>
      </c>
      <c r="C79" s="2" t="s">
        <v>386</v>
      </c>
      <c r="D79" s="4">
        <v>521</v>
      </c>
      <c r="E79" s="2" t="s">
        <v>156</v>
      </c>
      <c r="F79" s="2" t="s">
        <v>299</v>
      </c>
      <c r="G79" s="2" t="s">
        <v>984</v>
      </c>
      <c r="H79" s="13" t="s">
        <v>1217</v>
      </c>
      <c r="I79" s="13"/>
      <c r="J79" s="13"/>
      <c r="K79" s="13"/>
      <c r="N79" s="2" t="e">
        <f>VLOOKUP(D79,#REF!,6,FALSE)</f>
        <v>#REF!</v>
      </c>
      <c r="O79" s="2" t="e">
        <f>VLOOKUP(D79,#REF!,4,FALSE)</f>
        <v>#REF!</v>
      </c>
      <c r="P79" s="4">
        <v>521</v>
      </c>
      <c r="Q79" s="2" t="s">
        <v>156</v>
      </c>
      <c r="R79" s="2" t="s">
        <v>299</v>
      </c>
      <c r="S79" s="2" t="s">
        <v>1452</v>
      </c>
      <c r="Z79" s="2" t="s">
        <v>353</v>
      </c>
      <c r="AA79" s="2" t="s">
        <v>386</v>
      </c>
      <c r="AB79" s="2">
        <v>521</v>
      </c>
      <c r="AC79" s="2" t="s">
        <v>156</v>
      </c>
      <c r="AD79" s="2" t="s">
        <v>299</v>
      </c>
      <c r="AE79" s="2" t="s">
        <v>1452</v>
      </c>
      <c r="AF79" s="2" t="s">
        <v>1556</v>
      </c>
      <c r="AG79" s="3" t="str">
        <f t="shared" si="9"/>
        <v>$$=concatenate(#American Indian or Alaska Native",char(10)," Asian",char(10)," Black or African American",char(10)," Hispanic/Latino",char(10)," Native Hawaiian or Other Pacific Islander",char(10)," Two or more races",char(10)," White",char(10)," Missing#)</v>
      </c>
      <c r="AH7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79" s="2" t="b">
        <f t="shared" si="10"/>
        <v>1</v>
      </c>
      <c r="AO79" s="2" t="b">
        <f t="shared" si="11"/>
        <v>1</v>
      </c>
      <c r="AP79" s="2" t="b">
        <f t="shared" si="12"/>
        <v>1</v>
      </c>
      <c r="AQ79" s="2" t="b">
        <f t="shared" si="13"/>
        <v>1</v>
      </c>
      <c r="AR79" s="2" t="b">
        <f t="shared" si="14"/>
        <v>1</v>
      </c>
      <c r="AS79" s="2" t="b">
        <f t="shared" si="15"/>
        <v>0</v>
      </c>
    </row>
    <row r="80" spans="1:45" ht="43.5">
      <c r="A80" s="2" t="s">
        <v>353</v>
      </c>
      <c r="B80" s="2" t="s">
        <v>353</v>
      </c>
      <c r="C80" s="2" t="s">
        <v>386</v>
      </c>
      <c r="D80" s="4">
        <v>521</v>
      </c>
      <c r="E80" s="2" t="s">
        <v>161</v>
      </c>
      <c r="F80" s="2" t="s">
        <v>304</v>
      </c>
      <c r="G80" s="2" t="s">
        <v>982</v>
      </c>
      <c r="H80" s="13" t="s">
        <v>1217</v>
      </c>
      <c r="I80" s="13"/>
      <c r="J80" s="13"/>
      <c r="K80" s="13"/>
      <c r="L80" s="32"/>
      <c r="N80" s="2" t="e">
        <f>VLOOKUP(D80,#REF!,6,FALSE)</f>
        <v>#REF!</v>
      </c>
      <c r="O80" s="2" t="e">
        <f>VLOOKUP(D80,#REF!,4,FALSE)</f>
        <v>#REF!</v>
      </c>
      <c r="P80" s="4">
        <v>521</v>
      </c>
      <c r="Q80" s="2" t="s">
        <v>161</v>
      </c>
      <c r="R80" s="2" t="s">
        <v>304</v>
      </c>
      <c r="S80" s="2" t="s">
        <v>1459</v>
      </c>
      <c r="X80" s="32"/>
      <c r="Z80" s="2" t="s">
        <v>353</v>
      </c>
      <c r="AA80" s="2" t="s">
        <v>386</v>
      </c>
      <c r="AB80" s="2">
        <v>521</v>
      </c>
      <c r="AC80" s="2" t="s">
        <v>161</v>
      </c>
      <c r="AD80" s="2" t="s">
        <v>304</v>
      </c>
      <c r="AE80" s="2" t="s">
        <v>1459</v>
      </c>
      <c r="AF80" s="2" t="s">
        <v>1557</v>
      </c>
      <c r="AG80" s="3" t="str">
        <f t="shared" si="9"/>
        <v>$$=concatenate(#Female",char(10)," Male",char(10)," Missing#)</v>
      </c>
      <c r="AH80" s="3" t="str">
        <f>CONCATENATE("Female",CHAR(10)," Male",CHAR(10)," Missing")</f>
        <v>Female
 Male
 Missing</v>
      </c>
      <c r="AN80" s="2" t="b">
        <f t="shared" si="10"/>
        <v>1</v>
      </c>
      <c r="AO80" s="2" t="b">
        <f t="shared" si="11"/>
        <v>1</v>
      </c>
      <c r="AP80" s="2" t="b">
        <f t="shared" si="12"/>
        <v>1</v>
      </c>
      <c r="AQ80" s="2" t="b">
        <f t="shared" si="13"/>
        <v>1</v>
      </c>
      <c r="AR80" s="2" t="b">
        <f t="shared" si="14"/>
        <v>1</v>
      </c>
      <c r="AS80" s="2" t="b">
        <f t="shared" si="15"/>
        <v>0</v>
      </c>
    </row>
    <row r="81" spans="1:45" ht="29">
      <c r="A81" s="2" t="s">
        <v>353</v>
      </c>
      <c r="B81" s="2" t="s">
        <v>353</v>
      </c>
      <c r="C81" s="2" t="s">
        <v>386</v>
      </c>
      <c r="D81" s="4">
        <v>521</v>
      </c>
      <c r="E81" s="2" t="s">
        <v>162</v>
      </c>
      <c r="F81" s="2" t="s">
        <v>1006</v>
      </c>
      <c r="G81" s="2" t="s">
        <v>1007</v>
      </c>
      <c r="H81" s="13" t="s">
        <v>1217</v>
      </c>
      <c r="I81" s="13"/>
      <c r="J81" s="13"/>
      <c r="K81" s="13"/>
      <c r="L81" s="32"/>
      <c r="N81" s="2" t="e">
        <f>VLOOKUP(D81,#REF!,6,FALSE)</f>
        <v>#REF!</v>
      </c>
      <c r="O81" s="2" t="e">
        <f>VLOOKUP(D81,#REF!,4,FALSE)</f>
        <v>#REF!</v>
      </c>
      <c r="P81" s="4">
        <v>521</v>
      </c>
      <c r="Q81" s="2" t="s">
        <v>162</v>
      </c>
      <c r="R81" s="2" t="s">
        <v>1482</v>
      </c>
      <c r="S81" s="2" t="s">
        <v>1483</v>
      </c>
      <c r="X81" s="32"/>
      <c r="Z81" s="2" t="s">
        <v>353</v>
      </c>
      <c r="AA81" s="2" t="s">
        <v>386</v>
      </c>
      <c r="AB81" s="2">
        <v>521</v>
      </c>
      <c r="AC81" s="2" t="s">
        <v>162</v>
      </c>
      <c r="AD81" s="2" t="s">
        <v>1482</v>
      </c>
      <c r="AE81" s="2" t="s">
        <v>1483</v>
      </c>
      <c r="AF81" s="2" t="s">
        <v>1582</v>
      </c>
      <c r="AG81" s="3" t="str">
        <f t="shared" si="9"/>
        <v>$$=concatenate(#Single Parents Status",char(10)," Missing#)</v>
      </c>
      <c r="AH81" s="3" t="str">
        <f>CONCATENATE("Single Parents Status",CHAR(10)," Missing")</f>
        <v>Single Parents Status
 Missing</v>
      </c>
      <c r="AN81" s="2" t="b">
        <f t="shared" si="10"/>
        <v>1</v>
      </c>
      <c r="AO81" s="2" t="b">
        <f t="shared" si="11"/>
        <v>1</v>
      </c>
      <c r="AP81" s="2" t="b">
        <f t="shared" si="12"/>
        <v>1</v>
      </c>
      <c r="AQ81" s="2" t="b">
        <f t="shared" si="13"/>
        <v>1</v>
      </c>
      <c r="AR81" s="2" t="b">
        <f t="shared" si="14"/>
        <v>0</v>
      </c>
      <c r="AS81" s="2" t="b">
        <f t="shared" si="15"/>
        <v>0</v>
      </c>
    </row>
    <row r="82" spans="1:45" ht="275.5">
      <c r="A82" s="2" t="s">
        <v>315</v>
      </c>
      <c r="B82" s="2" t="s">
        <v>315</v>
      </c>
      <c r="C82" s="2" t="s">
        <v>389</v>
      </c>
      <c r="D82" s="4">
        <v>528</v>
      </c>
      <c r="E82" s="2" t="s">
        <v>163</v>
      </c>
      <c r="F82" s="2" t="s">
        <v>305</v>
      </c>
      <c r="G82" s="2" t="s">
        <v>1053</v>
      </c>
      <c r="H82" s="13"/>
      <c r="I82" s="13"/>
      <c r="J82" s="13"/>
      <c r="K82" s="13"/>
      <c r="L82" s="32"/>
      <c r="N82" s="2" t="e">
        <f>VLOOKUP(D82,#REF!,6,FALSE)</f>
        <v>#REF!</v>
      </c>
      <c r="O82" s="2" t="e">
        <f>VLOOKUP(D82,#REF!,4,FALSE)</f>
        <v>#REF!</v>
      </c>
      <c r="P82" s="4">
        <v>528</v>
      </c>
      <c r="Q82" s="2" t="s">
        <v>163</v>
      </c>
      <c r="R82" s="2" t="s">
        <v>305</v>
      </c>
      <c r="S82" s="2" t="s">
        <v>1496</v>
      </c>
      <c r="X82" s="32"/>
      <c r="Z82" s="2" t="s">
        <v>315</v>
      </c>
      <c r="AA82" s="2" t="s">
        <v>389</v>
      </c>
      <c r="AB82" s="2">
        <v>528</v>
      </c>
      <c r="AC82" s="2" t="s">
        <v>163</v>
      </c>
      <c r="AD82" s="2" t="s">
        <v>305</v>
      </c>
      <c r="AE82" s="2" t="s">
        <v>1496</v>
      </c>
      <c r="AF82" s="2" t="s">
        <v>1593</v>
      </c>
      <c r="AG82" s="3" t="str">
        <f t="shared" si="9"/>
        <v>$$=concatenate(#Pre-Kindergarten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v>
      </c>
      <c r="AH82" s="3" t="str">
        <f>CONCATENATE("Pre-Kindergarten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f>
        <v>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v>
      </c>
      <c r="AN82" s="2" t="b">
        <f t="shared" si="10"/>
        <v>1</v>
      </c>
      <c r="AO82" s="2" t="b">
        <f t="shared" si="11"/>
        <v>1</v>
      </c>
      <c r="AP82" s="2" t="b">
        <f t="shared" si="12"/>
        <v>1</v>
      </c>
      <c r="AQ82" s="2" t="b">
        <f t="shared" si="13"/>
        <v>1</v>
      </c>
      <c r="AR82" s="2" t="b">
        <f t="shared" si="14"/>
        <v>1</v>
      </c>
      <c r="AS82" s="2" t="b">
        <f t="shared" si="15"/>
        <v>0</v>
      </c>
    </row>
    <row r="83" spans="1:45" ht="116">
      <c r="A83" s="2" t="s">
        <v>397</v>
      </c>
      <c r="B83" s="2" t="s">
        <v>397</v>
      </c>
      <c r="C83" s="2" t="s">
        <v>393</v>
      </c>
      <c r="D83" s="4">
        <v>547</v>
      </c>
      <c r="E83" s="2" t="s">
        <v>105</v>
      </c>
      <c r="F83" s="2" t="s">
        <v>253</v>
      </c>
      <c r="G83" s="2" t="s">
        <v>1033</v>
      </c>
      <c r="H83" s="13"/>
      <c r="I83" s="13"/>
      <c r="J83" s="13"/>
      <c r="K83" s="13"/>
      <c r="N83" s="2" t="e">
        <f>VLOOKUP(D83,#REF!,6,FALSE)</f>
        <v>#REF!</v>
      </c>
      <c r="O83" s="2" t="e">
        <f>VLOOKUP(D83,#REF!,4,FALSE)</f>
        <v>#REF!</v>
      </c>
      <c r="P83" s="4">
        <v>547</v>
      </c>
      <c r="Q83" s="2" t="s">
        <v>105</v>
      </c>
      <c r="R83" s="2" t="s">
        <v>253</v>
      </c>
      <c r="S83" s="2" t="s">
        <v>1498</v>
      </c>
      <c r="Z83" s="2" t="s">
        <v>397</v>
      </c>
      <c r="AA83" s="2" t="s">
        <v>393</v>
      </c>
      <c r="AB83" s="2">
        <v>547</v>
      </c>
      <c r="AC83" s="2" t="s">
        <v>105</v>
      </c>
      <c r="AD83" s="2" t="s">
        <v>253</v>
      </c>
      <c r="AE83" s="2" t="s">
        <v>1498</v>
      </c>
      <c r="AF83" s="2" t="s">
        <v>1594</v>
      </c>
      <c r="AG83" s="3" t="str">
        <f t="shared" si="9"/>
        <v>$$=concatenate(#Adult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v>
      </c>
      <c r="AH83" s="3" t="str">
        <f>CONCATENATE("Adult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f>
        <v>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v>
      </c>
      <c r="AN83" s="2" t="b">
        <f t="shared" si="10"/>
        <v>1</v>
      </c>
      <c r="AO83" s="2" t="b">
        <f t="shared" si="11"/>
        <v>1</v>
      </c>
      <c r="AP83" s="2" t="b">
        <f t="shared" si="12"/>
        <v>1</v>
      </c>
      <c r="AQ83" s="2" t="b">
        <f t="shared" si="13"/>
        <v>1</v>
      </c>
      <c r="AR83" s="2" t="b">
        <f t="shared" si="14"/>
        <v>1</v>
      </c>
      <c r="AS83" s="2" t="b">
        <f t="shared" si="15"/>
        <v>0</v>
      </c>
    </row>
    <row r="84" spans="1:45" ht="87">
      <c r="A84" s="2" t="s">
        <v>397</v>
      </c>
      <c r="B84" s="2" t="s">
        <v>397</v>
      </c>
      <c r="C84" s="2" t="s">
        <v>393</v>
      </c>
      <c r="D84" s="4">
        <v>547</v>
      </c>
      <c r="E84" s="2" t="s">
        <v>109</v>
      </c>
      <c r="F84" s="2" t="s">
        <v>256</v>
      </c>
      <c r="G84" s="2" t="s">
        <v>999</v>
      </c>
      <c r="H84" s="13"/>
      <c r="I84" s="13"/>
      <c r="J84" s="13"/>
      <c r="K84" s="13"/>
      <c r="L84" s="32"/>
      <c r="N84" s="2" t="e">
        <f>VLOOKUP(D84,#REF!,6,FALSE)</f>
        <v>#REF!</v>
      </c>
      <c r="O84" s="2" t="e">
        <f>VLOOKUP(D84,#REF!,4,FALSE)</f>
        <v>#REF!</v>
      </c>
      <c r="P84" s="4">
        <v>547</v>
      </c>
      <c r="Q84" s="2" t="s">
        <v>109</v>
      </c>
      <c r="R84" s="2" t="s">
        <v>256</v>
      </c>
      <c r="S84" s="2" t="s">
        <v>1497</v>
      </c>
      <c r="X84" s="32"/>
      <c r="Z84" s="2" t="s">
        <v>397</v>
      </c>
      <c r="AA84" s="2" t="s">
        <v>393</v>
      </c>
      <c r="AB84" s="2">
        <v>547</v>
      </c>
      <c r="AC84" s="2" t="s">
        <v>109</v>
      </c>
      <c r="AD84" s="2" t="s">
        <v>256</v>
      </c>
      <c r="AE84" s="2" t="s">
        <v>1497</v>
      </c>
      <c r="AF84" s="2" t="s">
        <v>1595</v>
      </c>
      <c r="AG84" s="3" t="str">
        <f t="shared" si="9"/>
        <v>$$=concatenate(#Retained by SEA for program administration",char(10)," etc.",char(10)," Transferred to another state-level agency",char(10)," Distributed to entities other than LEAs",char(10)," Unallocated or returned funds",char(10)," Missing#)</v>
      </c>
      <c r="AH84" s="3" t="str">
        <f>CONCATENATE("Retained by SEA for program administration",CHAR(10)," etc.",CHAR(10)," Transferred to another state-level agency",CHAR(10)," Distributed to entities other than LEAs",CHAR(10)," Unallocated or returned funds",CHAR(10)," Missing")</f>
        <v>Retained by SEA for program administration
 etc.
 Transferred to another state-level agency
 Distributed to entities other than LEAs
 Unallocated or returned funds
 Missing</v>
      </c>
      <c r="AN84" s="2" t="b">
        <f t="shared" si="10"/>
        <v>1</v>
      </c>
      <c r="AO84" s="2" t="b">
        <f t="shared" si="11"/>
        <v>1</v>
      </c>
      <c r="AP84" s="2" t="b">
        <f t="shared" si="12"/>
        <v>1</v>
      </c>
      <c r="AQ84" s="2" t="b">
        <f t="shared" si="13"/>
        <v>1</v>
      </c>
      <c r="AR84" s="2" t="b">
        <f t="shared" si="14"/>
        <v>1</v>
      </c>
      <c r="AS84" s="2" t="b">
        <f t="shared" si="15"/>
        <v>0</v>
      </c>
    </row>
    <row r="85" spans="1:45" ht="29">
      <c r="A85" s="2" t="s">
        <v>518</v>
      </c>
      <c r="B85" s="2" t="s">
        <v>340</v>
      </c>
      <c r="C85" s="2" t="s">
        <v>398</v>
      </c>
      <c r="D85" s="4">
        <v>548</v>
      </c>
      <c r="E85" s="2" t="s">
        <v>71</v>
      </c>
      <c r="F85" s="2" t="s">
        <v>238</v>
      </c>
      <c r="G85" s="2" t="s">
        <v>979</v>
      </c>
      <c r="H85" s="13"/>
      <c r="I85" s="13"/>
      <c r="J85" s="13"/>
      <c r="K85" s="13"/>
      <c r="L85" s="32"/>
      <c r="N85" s="2" t="e">
        <f>VLOOKUP(D85,#REF!,6,FALSE)</f>
        <v>#REF!</v>
      </c>
      <c r="O85" s="2" t="e">
        <f>VLOOKUP(D85,#REF!,4,FALSE)</f>
        <v>#REF!</v>
      </c>
      <c r="P85" s="4">
        <v>548</v>
      </c>
      <c r="Q85" s="2" t="s">
        <v>71</v>
      </c>
      <c r="R85" s="2" t="s">
        <v>238</v>
      </c>
      <c r="S85" s="2" t="s">
        <v>1472</v>
      </c>
      <c r="X85" s="32"/>
      <c r="Z85" s="2" t="s">
        <v>340</v>
      </c>
      <c r="AA85" s="2" t="s">
        <v>398</v>
      </c>
      <c r="AB85" s="2">
        <v>548</v>
      </c>
      <c r="AC85" s="2" t="s">
        <v>71</v>
      </c>
      <c r="AD85" s="2" t="s">
        <v>238</v>
      </c>
      <c r="AE85" s="2" t="s">
        <v>1472</v>
      </c>
      <c r="AF85" s="2" t="s">
        <v>1569</v>
      </c>
      <c r="AG85" s="3" t="str">
        <f t="shared" si="9"/>
        <v>$$=concatenate(#Children with one or more disabilities (IDEA)",char(10)," Missing#)</v>
      </c>
      <c r="AH85" s="3" t="str">
        <f>CONCATENATE("Children with one or more disabilities (IDEA)",CHAR(10)," Missing")</f>
        <v>Children with one or more disabilities (IDEA)
 Missing</v>
      </c>
      <c r="AN85" s="2" t="b">
        <f t="shared" si="10"/>
        <v>1</v>
      </c>
      <c r="AO85" s="2" t="b">
        <f t="shared" si="11"/>
        <v>1</v>
      </c>
      <c r="AP85" s="2" t="b">
        <f t="shared" si="12"/>
        <v>1</v>
      </c>
      <c r="AQ85" s="2" t="b">
        <f t="shared" si="13"/>
        <v>1</v>
      </c>
      <c r="AR85" s="2" t="b">
        <f t="shared" si="14"/>
        <v>1</v>
      </c>
      <c r="AS85" s="2" t="b">
        <f t="shared" si="15"/>
        <v>0</v>
      </c>
    </row>
    <row r="86" spans="1:45" ht="29">
      <c r="A86" s="2" t="s">
        <v>518</v>
      </c>
      <c r="B86" s="2" t="s">
        <v>340</v>
      </c>
      <c r="C86" s="2" t="s">
        <v>398</v>
      </c>
      <c r="D86" s="4">
        <v>548</v>
      </c>
      <c r="E86" s="2" t="s">
        <v>103</v>
      </c>
      <c r="F86" s="2" t="s">
        <v>251</v>
      </c>
      <c r="G86" s="2" t="s">
        <v>978</v>
      </c>
      <c r="H86" s="13"/>
      <c r="I86" s="13"/>
      <c r="J86" s="13"/>
      <c r="K86" s="13"/>
      <c r="L86" s="33"/>
      <c r="N86" s="2" t="e">
        <f>VLOOKUP(D86,#REF!,6,FALSE)</f>
        <v>#REF!</v>
      </c>
      <c r="O86" s="2" t="e">
        <f>VLOOKUP(D86,#REF!,4,FALSE)</f>
        <v>#REF!</v>
      </c>
      <c r="P86" s="4">
        <v>548</v>
      </c>
      <c r="Q86" s="2" t="s">
        <v>103</v>
      </c>
      <c r="R86" s="2" t="s">
        <v>251</v>
      </c>
      <c r="S86" s="2" t="s">
        <v>1474</v>
      </c>
      <c r="X86" s="33"/>
      <c r="Z86" s="2" t="s">
        <v>340</v>
      </c>
      <c r="AA86" s="2" t="s">
        <v>398</v>
      </c>
      <c r="AB86" s="2">
        <v>548</v>
      </c>
      <c r="AC86" s="2" t="s">
        <v>103</v>
      </c>
      <c r="AD86" s="2" t="s">
        <v>251</v>
      </c>
      <c r="AE86" s="2" t="s">
        <v>1474</v>
      </c>
      <c r="AF86" s="2" t="s">
        <v>1574</v>
      </c>
      <c r="AG86" s="3" t="str">
        <f t="shared" si="9"/>
        <v>$$=concatenate(#English learner",char(10)," Missing#)</v>
      </c>
      <c r="AH86" s="3" t="str">
        <f>CONCATENATE("English learner",CHAR(10)," Missing")</f>
        <v>English learner
 Missing</v>
      </c>
      <c r="AN86" s="2" t="b">
        <f t="shared" si="10"/>
        <v>1</v>
      </c>
      <c r="AO86" s="2" t="b">
        <f t="shared" si="11"/>
        <v>1</v>
      </c>
      <c r="AP86" s="2" t="b">
        <f t="shared" si="12"/>
        <v>1</v>
      </c>
      <c r="AQ86" s="2" t="b">
        <f t="shared" si="13"/>
        <v>1</v>
      </c>
      <c r="AR86" s="2" t="b">
        <f t="shared" si="14"/>
        <v>1</v>
      </c>
      <c r="AS86" s="2" t="b">
        <f t="shared" si="15"/>
        <v>0</v>
      </c>
    </row>
    <row r="87" spans="1:45" ht="29">
      <c r="A87" s="2" t="s">
        <v>518</v>
      </c>
      <c r="B87" s="2" t="s">
        <v>340</v>
      </c>
      <c r="C87" s="2" t="s">
        <v>398</v>
      </c>
      <c r="D87" s="4">
        <v>548</v>
      </c>
      <c r="E87" s="2" t="s">
        <v>118</v>
      </c>
      <c r="F87" s="2" t="s">
        <v>263</v>
      </c>
      <c r="G87" s="2" t="s">
        <v>1037</v>
      </c>
      <c r="H87" s="13"/>
      <c r="I87" s="13"/>
      <c r="J87" s="13"/>
      <c r="K87" s="13"/>
      <c r="N87" s="2" t="e">
        <f>VLOOKUP(D87,#REF!,6,FALSE)</f>
        <v>#REF!</v>
      </c>
      <c r="O87" s="2" t="e">
        <f>VLOOKUP(D87,#REF!,4,FALSE)</f>
        <v>#REF!</v>
      </c>
      <c r="P87" s="4">
        <v>548</v>
      </c>
      <c r="Q87" s="2" t="s">
        <v>118</v>
      </c>
      <c r="R87" s="2" t="s">
        <v>263</v>
      </c>
      <c r="S87" s="2" t="s">
        <v>1499</v>
      </c>
      <c r="Z87" s="2" t="s">
        <v>340</v>
      </c>
      <c r="AA87" s="2" t="s">
        <v>398</v>
      </c>
      <c r="AB87" s="2">
        <v>548</v>
      </c>
      <c r="AC87" s="2" t="s">
        <v>118</v>
      </c>
      <c r="AD87" s="2" t="s">
        <v>263</v>
      </c>
      <c r="AE87" s="2" t="s">
        <v>1499</v>
      </c>
      <c r="AF87" s="2" t="s">
        <v>1596</v>
      </c>
      <c r="AG87" s="3" t="str">
        <f t="shared" si="9"/>
        <v>$$=concatenate(#Homeless",char(10)," Missing#)</v>
      </c>
      <c r="AH87" s="3" t="str">
        <f>CONCATENATE("Homeless",CHAR(10)," Missing")</f>
        <v>Homeless
 Missing</v>
      </c>
      <c r="AN87" s="2" t="b">
        <f t="shared" si="10"/>
        <v>1</v>
      </c>
      <c r="AO87" s="2" t="b">
        <f t="shared" si="11"/>
        <v>1</v>
      </c>
      <c r="AP87" s="2" t="b">
        <f t="shared" si="12"/>
        <v>1</v>
      </c>
      <c r="AQ87" s="2" t="b">
        <f t="shared" si="13"/>
        <v>1</v>
      </c>
      <c r="AR87" s="2" t="b">
        <f t="shared" si="14"/>
        <v>1</v>
      </c>
      <c r="AS87" s="2" t="b">
        <f t="shared" si="15"/>
        <v>0</v>
      </c>
    </row>
    <row r="88" spans="1:45" ht="29">
      <c r="A88" s="2" t="s">
        <v>518</v>
      </c>
      <c r="B88" s="2" t="s">
        <v>340</v>
      </c>
      <c r="C88" s="2" t="s">
        <v>398</v>
      </c>
      <c r="D88" s="4">
        <v>548</v>
      </c>
      <c r="E88" s="2" t="s">
        <v>133</v>
      </c>
      <c r="F88" s="2" t="s">
        <v>277</v>
      </c>
      <c r="G88" s="2" t="s">
        <v>983</v>
      </c>
      <c r="H88" s="13"/>
      <c r="I88" s="13"/>
      <c r="J88" s="13"/>
      <c r="K88" s="13"/>
      <c r="N88" s="2" t="e">
        <f>VLOOKUP(D88,#REF!,6,FALSE)</f>
        <v>#REF!</v>
      </c>
      <c r="O88" s="2" t="e">
        <f>VLOOKUP(D88,#REF!,4,FALSE)</f>
        <v>#REF!</v>
      </c>
      <c r="P88" s="4">
        <v>548</v>
      </c>
      <c r="Q88" s="2" t="s">
        <v>133</v>
      </c>
      <c r="R88" s="2" t="s">
        <v>277</v>
      </c>
      <c r="S88" s="2" t="s">
        <v>1478</v>
      </c>
      <c r="Z88" s="2" t="s">
        <v>340</v>
      </c>
      <c r="AA88" s="2" t="s">
        <v>398</v>
      </c>
      <c r="AB88" s="2">
        <v>548</v>
      </c>
      <c r="AC88" s="2" t="s">
        <v>133</v>
      </c>
      <c r="AD88" s="2" t="s">
        <v>277</v>
      </c>
      <c r="AE88" s="2" t="s">
        <v>1478</v>
      </c>
      <c r="AF88" s="2" t="s">
        <v>1576</v>
      </c>
      <c r="AG88" s="3" t="str">
        <f t="shared" si="9"/>
        <v>$$=concatenate(#Migratory students",char(10)," Missing#)</v>
      </c>
      <c r="AH88" s="3" t="str">
        <f>CONCATENATE("Migratory students",CHAR(10)," Missing")</f>
        <v>Migratory students
 Missing</v>
      </c>
      <c r="AN88" s="2" t="b">
        <f t="shared" si="10"/>
        <v>1</v>
      </c>
      <c r="AO88" s="2" t="b">
        <f t="shared" si="11"/>
        <v>1</v>
      </c>
      <c r="AP88" s="2" t="b">
        <f t="shared" si="12"/>
        <v>1</v>
      </c>
      <c r="AQ88" s="2" t="b">
        <f t="shared" si="13"/>
        <v>1</v>
      </c>
      <c r="AR88" s="2" t="b">
        <f t="shared" si="14"/>
        <v>1</v>
      </c>
      <c r="AS88" s="2" t="b">
        <f t="shared" si="15"/>
        <v>0</v>
      </c>
    </row>
    <row r="89" spans="1:45" ht="116">
      <c r="A89" s="2" t="s">
        <v>518</v>
      </c>
      <c r="B89" s="2" t="s">
        <v>340</v>
      </c>
      <c r="C89" s="2" t="s">
        <v>398</v>
      </c>
      <c r="D89" s="4">
        <v>548</v>
      </c>
      <c r="E89" s="2" t="s">
        <v>156</v>
      </c>
      <c r="F89" s="2" t="s">
        <v>299</v>
      </c>
      <c r="G89" s="2" t="s">
        <v>984</v>
      </c>
      <c r="H89" s="13"/>
      <c r="I89" s="13"/>
      <c r="J89" s="13"/>
      <c r="K89" s="13"/>
      <c r="N89" s="2" t="e">
        <f>VLOOKUP(D89,#REF!,6,FALSE)</f>
        <v>#REF!</v>
      </c>
      <c r="O89" s="2" t="e">
        <f>VLOOKUP(D89,#REF!,4,FALSE)</f>
        <v>#REF!</v>
      </c>
      <c r="P89" s="4">
        <v>548</v>
      </c>
      <c r="Q89" s="2" t="s">
        <v>156</v>
      </c>
      <c r="R89" s="2" t="s">
        <v>299</v>
      </c>
      <c r="S89" s="2" t="s">
        <v>1452</v>
      </c>
      <c r="Z89" s="2" t="s">
        <v>340</v>
      </c>
      <c r="AA89" s="2" t="s">
        <v>398</v>
      </c>
      <c r="AB89" s="2">
        <v>548</v>
      </c>
      <c r="AC89" s="2" t="s">
        <v>156</v>
      </c>
      <c r="AD89" s="2" t="s">
        <v>299</v>
      </c>
      <c r="AE89" s="2" t="s">
        <v>1452</v>
      </c>
      <c r="AF89" s="2" t="s">
        <v>1556</v>
      </c>
      <c r="AG89" s="3" t="str">
        <f t="shared" si="9"/>
        <v>$$=concatenate(#American Indian or Alaska Native",char(10)," Asian",char(10)," Black or African American",char(10)," Hispanic/Latino",char(10)," Native Hawaiian or Other Pacific Islander",char(10)," Two or more races",char(10)," White",char(10)," Missing#)</v>
      </c>
      <c r="AH8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89" s="2" t="b">
        <f t="shared" si="10"/>
        <v>1</v>
      </c>
      <c r="AO89" s="2" t="b">
        <f t="shared" si="11"/>
        <v>1</v>
      </c>
      <c r="AP89" s="2" t="b">
        <f t="shared" si="12"/>
        <v>1</v>
      </c>
      <c r="AQ89" s="2" t="b">
        <f t="shared" si="13"/>
        <v>1</v>
      </c>
      <c r="AR89" s="2" t="b">
        <f t="shared" si="14"/>
        <v>1</v>
      </c>
      <c r="AS89" s="2" t="b">
        <f t="shared" si="15"/>
        <v>0</v>
      </c>
    </row>
    <row r="90" spans="1:45" ht="43.5">
      <c r="A90" s="2" t="s">
        <v>315</v>
      </c>
      <c r="B90" s="2" t="s">
        <v>315</v>
      </c>
      <c r="C90" s="2" t="s">
        <v>407</v>
      </c>
      <c r="D90" s="4">
        <v>565</v>
      </c>
      <c r="E90" s="2" t="s">
        <v>128</v>
      </c>
      <c r="F90" s="2" t="s">
        <v>273</v>
      </c>
      <c r="G90" s="2" t="s">
        <v>1044</v>
      </c>
      <c r="H90" s="13"/>
      <c r="I90" s="13"/>
      <c r="J90" s="13"/>
      <c r="K90" s="13"/>
      <c r="N90" s="2" t="e">
        <f>VLOOKUP(D90,#REF!,6,FALSE)</f>
        <v>#REF!</v>
      </c>
      <c r="O90" s="2" t="e">
        <f>VLOOKUP(D90,#REF!,4,FALSE)</f>
        <v>#REF!</v>
      </c>
      <c r="P90" s="4">
        <v>565</v>
      </c>
      <c r="Q90" s="2" t="s">
        <v>128</v>
      </c>
      <c r="R90" s="2" t="s">
        <v>273</v>
      </c>
      <c r="S90" s="2" t="s">
        <v>1500</v>
      </c>
      <c r="Z90" s="2" t="s">
        <v>315</v>
      </c>
      <c r="AA90" s="2" t="s">
        <v>407</v>
      </c>
      <c r="AB90" s="2">
        <v>565</v>
      </c>
      <c r="AC90" s="2" t="s">
        <v>128</v>
      </c>
      <c r="AD90" s="2" t="s">
        <v>273</v>
      </c>
      <c r="AE90" s="2" t="s">
        <v>1500</v>
      </c>
      <c r="AF90" s="2" t="s">
        <v>1597</v>
      </c>
      <c r="AG90" s="3" t="str">
        <f t="shared" si="9"/>
        <v>$$=concatenate(#Free lunch qualified",char(10)," Reduced-price lunch qualified",char(10)," Missing#)</v>
      </c>
      <c r="AH90" s="3" t="str">
        <f>CONCATENATE("Free lunch qualified",CHAR(10)," Reduced-price lunch qualified",CHAR(10)," Missing")</f>
        <v>Free lunch qualified
 Reduced-price lunch qualified
 Missing</v>
      </c>
      <c r="AN90" s="2" t="b">
        <f t="shared" si="10"/>
        <v>1</v>
      </c>
      <c r="AO90" s="2" t="b">
        <f t="shared" si="11"/>
        <v>1</v>
      </c>
      <c r="AP90" s="2" t="b">
        <f t="shared" si="12"/>
        <v>1</v>
      </c>
      <c r="AQ90" s="2" t="b">
        <f t="shared" si="13"/>
        <v>1</v>
      </c>
      <c r="AR90" s="2" t="b">
        <f t="shared" si="14"/>
        <v>1</v>
      </c>
      <c r="AS90" s="2" t="b">
        <f t="shared" si="15"/>
        <v>0</v>
      </c>
    </row>
    <row r="91" spans="1:45" ht="101.5">
      <c r="A91" s="2" t="s">
        <v>518</v>
      </c>
      <c r="B91" s="2" t="s">
        <v>417</v>
      </c>
      <c r="C91" s="2" t="s">
        <v>415</v>
      </c>
      <c r="D91" s="4">
        <v>583</v>
      </c>
      <c r="E91" s="2" t="s">
        <v>35</v>
      </c>
      <c r="F91" s="2" t="s">
        <v>226</v>
      </c>
      <c r="G91" s="2" t="s">
        <v>1017</v>
      </c>
      <c r="H91" s="13"/>
      <c r="I91" s="13"/>
      <c r="J91" s="13"/>
      <c r="K91" s="13"/>
      <c r="N91" s="2" t="e">
        <f>VLOOKUP(D91,#REF!,6,FALSE)</f>
        <v>#REF!</v>
      </c>
      <c r="O91" s="2" t="e">
        <f>VLOOKUP(D91,#REF!,4,FALSE)</f>
        <v>#REF!</v>
      </c>
      <c r="P91" s="4">
        <v>583</v>
      </c>
      <c r="Q91" s="2" t="s">
        <v>35</v>
      </c>
      <c r="R91" s="2" t="s">
        <v>226</v>
      </c>
      <c r="S91" s="2" t="s">
        <v>1503</v>
      </c>
      <c r="Z91" s="2" t="s">
        <v>417</v>
      </c>
      <c r="AA91" s="2" t="s">
        <v>415</v>
      </c>
      <c r="AB91" s="2">
        <v>583</v>
      </c>
      <c r="AC91" s="2" t="s">
        <v>35</v>
      </c>
      <c r="AD91" s="2" t="s">
        <v>226</v>
      </c>
      <c r="AE91" s="2" t="s">
        <v>1503</v>
      </c>
      <c r="AF91" s="2" t="s">
        <v>1598</v>
      </c>
      <c r="AG91"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91"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91" s="2" t="b">
        <f t="shared" si="10"/>
        <v>1</v>
      </c>
      <c r="AO91" s="2" t="b">
        <f t="shared" si="11"/>
        <v>1</v>
      </c>
      <c r="AP91" s="2" t="b">
        <f t="shared" si="12"/>
        <v>1</v>
      </c>
      <c r="AQ91" s="2" t="b">
        <f t="shared" si="13"/>
        <v>1</v>
      </c>
      <c r="AR91" s="2" t="b">
        <f t="shared" si="14"/>
        <v>1</v>
      </c>
      <c r="AS91" s="2" t="b">
        <f t="shared" si="15"/>
        <v>0</v>
      </c>
    </row>
    <row r="92" spans="1:45" ht="29">
      <c r="A92" s="2" t="s">
        <v>518</v>
      </c>
      <c r="B92" s="2" t="s">
        <v>417</v>
      </c>
      <c r="C92" s="2" t="s">
        <v>415</v>
      </c>
      <c r="D92" s="4">
        <v>583</v>
      </c>
      <c r="E92" s="2" t="s">
        <v>71</v>
      </c>
      <c r="F92" s="2" t="s">
        <v>238</v>
      </c>
      <c r="G92" s="2" t="s">
        <v>979</v>
      </c>
      <c r="H92" s="13"/>
      <c r="I92" s="13"/>
      <c r="J92" s="13"/>
      <c r="K92" s="13"/>
      <c r="N92" s="2" t="e">
        <f>VLOOKUP(D92,#REF!,6,FALSE)</f>
        <v>#REF!</v>
      </c>
      <c r="O92" s="2" t="e">
        <f>VLOOKUP(D92,#REF!,4,FALSE)</f>
        <v>#REF!</v>
      </c>
      <c r="P92" s="4">
        <v>583</v>
      </c>
      <c r="Q92" s="2" t="s">
        <v>71</v>
      </c>
      <c r="R92" s="2" t="s">
        <v>238</v>
      </c>
      <c r="S92" s="2" t="s">
        <v>1472</v>
      </c>
      <c r="Z92" s="2" t="s">
        <v>417</v>
      </c>
      <c r="AA92" s="2" t="s">
        <v>415</v>
      </c>
      <c r="AB92" s="2">
        <v>583</v>
      </c>
      <c r="AC92" s="2" t="s">
        <v>71</v>
      </c>
      <c r="AD92" s="2" t="s">
        <v>238</v>
      </c>
      <c r="AE92" s="2" t="s">
        <v>1472</v>
      </c>
      <c r="AF92" s="2" t="s">
        <v>1569</v>
      </c>
      <c r="AG92" s="3" t="str">
        <f t="shared" si="9"/>
        <v>$$=concatenate(#Children with one or more disabilities (IDEA)",char(10)," Missing#)</v>
      </c>
      <c r="AH92" s="3" t="str">
        <f>CONCATENATE("Children with one or more disabilities (IDEA)",CHAR(10)," Missing")</f>
        <v>Children with one or more disabilities (IDEA)
 Missing</v>
      </c>
      <c r="AN92" s="2" t="b">
        <f t="shared" si="10"/>
        <v>1</v>
      </c>
      <c r="AO92" s="2" t="b">
        <f t="shared" si="11"/>
        <v>1</v>
      </c>
      <c r="AP92" s="2" t="b">
        <f t="shared" si="12"/>
        <v>1</v>
      </c>
      <c r="AQ92" s="2" t="b">
        <f t="shared" si="13"/>
        <v>1</v>
      </c>
      <c r="AR92" s="2" t="b">
        <f t="shared" si="14"/>
        <v>1</v>
      </c>
      <c r="AS92" s="2" t="b">
        <f t="shared" si="15"/>
        <v>0</v>
      </c>
    </row>
    <row r="93" spans="1:45" ht="29">
      <c r="A93" s="2" t="s">
        <v>518</v>
      </c>
      <c r="B93" s="2" t="s">
        <v>417</v>
      </c>
      <c r="C93" s="2" t="s">
        <v>415</v>
      </c>
      <c r="D93" s="4">
        <v>583</v>
      </c>
      <c r="E93" s="2" t="s">
        <v>93</v>
      </c>
      <c r="F93" s="2" t="s">
        <v>243</v>
      </c>
      <c r="G93" s="2" t="s">
        <v>998</v>
      </c>
      <c r="H93" s="13"/>
      <c r="I93" s="13"/>
      <c r="J93" s="13"/>
      <c r="K93" s="13"/>
      <c r="N93" s="2" t="e">
        <f>VLOOKUP(D93,#REF!,6,FALSE)</f>
        <v>#REF!</v>
      </c>
      <c r="O93" s="2" t="e">
        <f>VLOOKUP(D93,#REF!,4,FALSE)</f>
        <v>#REF!</v>
      </c>
      <c r="P93" s="4">
        <v>583</v>
      </c>
      <c r="Q93" s="2" t="s">
        <v>93</v>
      </c>
      <c r="R93" s="2" t="s">
        <v>243</v>
      </c>
      <c r="S93" s="2" t="s">
        <v>1476</v>
      </c>
      <c r="Z93" s="2" t="s">
        <v>417</v>
      </c>
      <c r="AA93" s="2" t="s">
        <v>415</v>
      </c>
      <c r="AB93" s="2">
        <v>583</v>
      </c>
      <c r="AC93" s="2" t="s">
        <v>93</v>
      </c>
      <c r="AD93" s="2" t="s">
        <v>243</v>
      </c>
      <c r="AE93" s="2" t="s">
        <v>1476</v>
      </c>
      <c r="AF93" s="2" t="s">
        <v>1573</v>
      </c>
      <c r="AG93" s="3" t="str">
        <f t="shared" si="9"/>
        <v>$$=concatenate(#Economically Disadvantaged (ED) Students",char(10)," Missing#)</v>
      </c>
      <c r="AH93" s="3" t="str">
        <f>CONCATENATE("Economically Disadvantaged (ED) Students",CHAR(10)," Missing")</f>
        <v>Economically Disadvantaged (ED) Students
 Missing</v>
      </c>
      <c r="AN93" s="2" t="b">
        <f t="shared" si="10"/>
        <v>1</v>
      </c>
      <c r="AO93" s="2" t="b">
        <f t="shared" si="11"/>
        <v>1</v>
      </c>
      <c r="AP93" s="2" t="b">
        <f t="shared" si="12"/>
        <v>1</v>
      </c>
      <c r="AQ93" s="2" t="b">
        <f t="shared" si="13"/>
        <v>1</v>
      </c>
      <c r="AR93" s="2" t="b">
        <f t="shared" si="14"/>
        <v>1</v>
      </c>
      <c r="AS93" s="2" t="b">
        <f t="shared" si="15"/>
        <v>0</v>
      </c>
    </row>
    <row r="94" spans="1:45" ht="29">
      <c r="A94" s="2" t="s">
        <v>518</v>
      </c>
      <c r="B94" s="2" t="s">
        <v>417</v>
      </c>
      <c r="C94" s="2" t="s">
        <v>415</v>
      </c>
      <c r="D94" s="4">
        <v>583</v>
      </c>
      <c r="E94" s="2" t="s">
        <v>103</v>
      </c>
      <c r="F94" s="2" t="s">
        <v>251</v>
      </c>
      <c r="G94" s="2" t="s">
        <v>978</v>
      </c>
      <c r="H94" s="13"/>
      <c r="I94" s="13"/>
      <c r="J94" s="13"/>
      <c r="K94" s="13"/>
      <c r="N94" s="2" t="e">
        <f>VLOOKUP(D94,#REF!,6,FALSE)</f>
        <v>#REF!</v>
      </c>
      <c r="O94" s="2" t="e">
        <f>VLOOKUP(D94,#REF!,4,FALSE)</f>
        <v>#REF!</v>
      </c>
      <c r="P94" s="4">
        <v>583</v>
      </c>
      <c r="Q94" s="2" t="s">
        <v>103</v>
      </c>
      <c r="R94" s="2" t="s">
        <v>251</v>
      </c>
      <c r="S94" s="2" t="s">
        <v>1474</v>
      </c>
      <c r="Z94" s="2" t="s">
        <v>417</v>
      </c>
      <c r="AA94" s="2" t="s">
        <v>415</v>
      </c>
      <c r="AB94" s="2">
        <v>583</v>
      </c>
      <c r="AC94" s="2" t="s">
        <v>103</v>
      </c>
      <c r="AD94" s="2" t="s">
        <v>251</v>
      </c>
      <c r="AE94" s="2" t="s">
        <v>1474</v>
      </c>
      <c r="AF94" s="2" t="s">
        <v>1574</v>
      </c>
      <c r="AG94" s="3" t="str">
        <f t="shared" si="9"/>
        <v>$$=concatenate(#English learner",char(10)," Missing#)</v>
      </c>
      <c r="AH94" s="3" t="str">
        <f>CONCATENATE("English learner",CHAR(10)," Missing")</f>
        <v>English learner
 Missing</v>
      </c>
      <c r="AN94" s="2" t="b">
        <f t="shared" si="10"/>
        <v>1</v>
      </c>
      <c r="AO94" s="2" t="b">
        <f t="shared" si="11"/>
        <v>1</v>
      </c>
      <c r="AP94" s="2" t="b">
        <f t="shared" si="12"/>
        <v>1</v>
      </c>
      <c r="AQ94" s="2" t="b">
        <f t="shared" si="13"/>
        <v>1</v>
      </c>
      <c r="AR94" s="2" t="b">
        <f t="shared" si="14"/>
        <v>1</v>
      </c>
      <c r="AS94" s="2" t="b">
        <f t="shared" si="15"/>
        <v>0</v>
      </c>
    </row>
    <row r="95" spans="1:45" ht="29">
      <c r="A95" s="2" t="s">
        <v>518</v>
      </c>
      <c r="B95" s="2" t="s">
        <v>417</v>
      </c>
      <c r="C95" s="2" t="s">
        <v>415</v>
      </c>
      <c r="D95" s="4">
        <v>583</v>
      </c>
      <c r="E95" s="2" t="s">
        <v>108</v>
      </c>
      <c r="F95" s="2" t="s">
        <v>255</v>
      </c>
      <c r="G95" s="2" t="s">
        <v>1002</v>
      </c>
      <c r="H95" s="13"/>
      <c r="I95" s="13"/>
      <c r="J95" s="13"/>
      <c r="K95" s="13"/>
      <c r="N95" s="2" t="e">
        <f>VLOOKUP(D95,#REF!,6,FALSE)</f>
        <v>#REF!</v>
      </c>
      <c r="O95" s="2" t="e">
        <f>VLOOKUP(D95,#REF!,4,FALSE)</f>
        <v>#REF!</v>
      </c>
      <c r="P95" s="4">
        <v>583</v>
      </c>
      <c r="Q95" s="2" t="s">
        <v>108</v>
      </c>
      <c r="R95" s="2" t="s">
        <v>255</v>
      </c>
      <c r="S95" s="2" t="s">
        <v>1505</v>
      </c>
      <c r="Z95" s="2" t="s">
        <v>417</v>
      </c>
      <c r="AA95" s="2" t="s">
        <v>415</v>
      </c>
      <c r="AB95" s="2">
        <v>583</v>
      </c>
      <c r="AC95" s="2" t="s">
        <v>108</v>
      </c>
      <c r="AD95" s="2" t="s">
        <v>255</v>
      </c>
      <c r="AE95" s="2" t="s">
        <v>1505</v>
      </c>
      <c r="AF95" s="2" t="s">
        <v>1599</v>
      </c>
      <c r="AG95" s="3" t="str">
        <f t="shared" si="9"/>
        <v>$$=concatenate(#Foster Care",char(10)," Missing#)</v>
      </c>
      <c r="AH95" s="3" t="str">
        <f>CONCATENATE("Foster Care",CHAR(10)," Missing")</f>
        <v>Foster Care
 Missing</v>
      </c>
      <c r="AN95" s="2" t="b">
        <f t="shared" si="10"/>
        <v>1</v>
      </c>
      <c r="AO95" s="2" t="b">
        <f t="shared" si="11"/>
        <v>1</v>
      </c>
      <c r="AP95" s="2" t="b">
        <f t="shared" si="12"/>
        <v>1</v>
      </c>
      <c r="AQ95" s="2" t="b">
        <f t="shared" si="13"/>
        <v>1</v>
      </c>
      <c r="AR95" s="2" t="b">
        <f t="shared" si="14"/>
        <v>1</v>
      </c>
      <c r="AS95" s="2" t="b">
        <f t="shared" si="15"/>
        <v>0</v>
      </c>
    </row>
    <row r="96" spans="1:45" ht="174">
      <c r="A96" s="2" t="s">
        <v>518</v>
      </c>
      <c r="B96" s="2" t="s">
        <v>417</v>
      </c>
      <c r="C96" s="2" t="s">
        <v>415</v>
      </c>
      <c r="D96" s="4">
        <v>583</v>
      </c>
      <c r="E96" s="2" t="s">
        <v>110</v>
      </c>
      <c r="F96" s="2" t="s">
        <v>257</v>
      </c>
      <c r="G96" s="2" t="s">
        <v>1005</v>
      </c>
      <c r="H96" s="13"/>
      <c r="I96" s="13"/>
      <c r="J96" s="13"/>
      <c r="K96" s="13"/>
      <c r="N96" s="2" t="e">
        <f>VLOOKUP(D96,#REF!,6,FALSE)</f>
        <v>#REF!</v>
      </c>
      <c r="O96" s="2" t="e">
        <f>VLOOKUP(D96,#REF!,4,FALSE)</f>
        <v>#REF!</v>
      </c>
      <c r="P96" s="4">
        <v>583</v>
      </c>
      <c r="Q96" s="2" t="s">
        <v>110</v>
      </c>
      <c r="R96" s="2" t="s">
        <v>257</v>
      </c>
      <c r="S96" s="2" t="s">
        <v>1504</v>
      </c>
      <c r="Z96" s="2" t="s">
        <v>417</v>
      </c>
      <c r="AA96" s="2" t="s">
        <v>415</v>
      </c>
      <c r="AB96" s="2">
        <v>583</v>
      </c>
      <c r="AC96" s="2" t="s">
        <v>110</v>
      </c>
      <c r="AD96" s="2" t="s">
        <v>257</v>
      </c>
      <c r="AE96" s="2" t="s">
        <v>1504</v>
      </c>
      <c r="AF96" s="2" t="s">
        <v>1600</v>
      </c>
      <c r="AG96" s="3" t="str">
        <f t="shared" si="9"/>
        <v>$$=concatenate(#Grade 3",char(10)," Grade 4",char(10)," Grade 5",char(10)," Grade 6",char(10)," Grade 7",char(10)," Grade 8",char(10)," Grade 9",char(10)," Grade 10",char(10)," Grade 11",char(10)," Grade 12",char(10)," High School",char(10)," Missing#)</v>
      </c>
      <c r="AH96"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96" s="2" t="b">
        <f t="shared" si="10"/>
        <v>1</v>
      </c>
      <c r="AO96" s="2" t="b">
        <f t="shared" si="11"/>
        <v>1</v>
      </c>
      <c r="AP96" s="2" t="b">
        <f t="shared" si="12"/>
        <v>1</v>
      </c>
      <c r="AQ96" s="2" t="b">
        <f t="shared" si="13"/>
        <v>1</v>
      </c>
      <c r="AR96" s="2" t="b">
        <f t="shared" si="14"/>
        <v>1</v>
      </c>
      <c r="AS96" s="2" t="b">
        <f t="shared" si="15"/>
        <v>0</v>
      </c>
    </row>
    <row r="97" spans="1:45" ht="29">
      <c r="A97" s="2" t="s">
        <v>518</v>
      </c>
      <c r="B97" s="2" t="s">
        <v>417</v>
      </c>
      <c r="C97" s="2" t="s">
        <v>415</v>
      </c>
      <c r="D97" s="4">
        <v>583</v>
      </c>
      <c r="E97" s="2" t="s">
        <v>116</v>
      </c>
      <c r="F97" s="2" t="s">
        <v>261</v>
      </c>
      <c r="G97" s="2" t="s">
        <v>1011</v>
      </c>
      <c r="H97" s="13"/>
      <c r="I97" s="13"/>
      <c r="J97" s="13"/>
      <c r="K97" s="13"/>
      <c r="N97" s="2" t="e">
        <f>VLOOKUP(D97,#REF!,6,FALSE)</f>
        <v>#REF!</v>
      </c>
      <c r="O97" s="2" t="e">
        <f>VLOOKUP(D97,#REF!,4,FALSE)</f>
        <v>#REF!</v>
      </c>
      <c r="P97" s="4">
        <v>583</v>
      </c>
      <c r="Q97" s="2" t="s">
        <v>116</v>
      </c>
      <c r="R97" s="2" t="s">
        <v>261</v>
      </c>
      <c r="S97" s="2" t="s">
        <v>1477</v>
      </c>
      <c r="Z97" s="2" t="s">
        <v>417</v>
      </c>
      <c r="AA97" s="2" t="s">
        <v>415</v>
      </c>
      <c r="AB97" s="2">
        <v>583</v>
      </c>
      <c r="AC97" s="2" t="s">
        <v>116</v>
      </c>
      <c r="AD97" s="2" t="s">
        <v>261</v>
      </c>
      <c r="AE97" s="2" t="s">
        <v>1477</v>
      </c>
      <c r="AF97" s="2" t="s">
        <v>1575</v>
      </c>
      <c r="AG97" s="3" t="str">
        <f t="shared" si="9"/>
        <v>$$=concatenate(#Homeless enrolled",char(10)," Missing#)</v>
      </c>
      <c r="AH97" s="3" t="str">
        <f>CONCATENATE("Homeless enrolled",CHAR(10)," Missing")</f>
        <v>Homeless enrolled
 Missing</v>
      </c>
      <c r="AN97" s="2" t="b">
        <f t="shared" si="10"/>
        <v>1</v>
      </c>
      <c r="AO97" s="2" t="b">
        <f t="shared" si="11"/>
        <v>1</v>
      </c>
      <c r="AP97" s="2" t="b">
        <f t="shared" si="12"/>
        <v>1</v>
      </c>
      <c r="AQ97" s="2" t="b">
        <f t="shared" si="13"/>
        <v>1</v>
      </c>
      <c r="AR97" s="2" t="b">
        <f t="shared" si="14"/>
        <v>1</v>
      </c>
      <c r="AS97" s="2" t="b">
        <f t="shared" si="15"/>
        <v>0</v>
      </c>
    </row>
    <row r="98" spans="1:45" ht="188.5">
      <c r="A98" s="2" t="s">
        <v>518</v>
      </c>
      <c r="B98" s="2" t="s">
        <v>417</v>
      </c>
      <c r="C98" s="2" t="s">
        <v>415</v>
      </c>
      <c r="D98" s="4">
        <v>583</v>
      </c>
      <c r="E98" s="2" t="s">
        <v>132</v>
      </c>
      <c r="F98" s="2" t="s">
        <v>276</v>
      </c>
      <c r="G98" s="2" t="s">
        <v>992</v>
      </c>
      <c r="H98" s="13"/>
      <c r="I98" s="13"/>
      <c r="J98" s="13"/>
      <c r="K98" s="13"/>
      <c r="N98" s="2" t="e">
        <f>VLOOKUP(D98,#REF!,6,FALSE)</f>
        <v>#REF!</v>
      </c>
      <c r="O98" s="2" t="e">
        <f>VLOOKUP(D98,#REF!,4,FALSE)</f>
        <v>#REF!</v>
      </c>
      <c r="P98" s="4">
        <v>583</v>
      </c>
      <c r="Q98" s="2" t="s">
        <v>132</v>
      </c>
      <c r="R98" s="2" t="s">
        <v>276</v>
      </c>
      <c r="S98" s="2" t="s">
        <v>1501</v>
      </c>
      <c r="Z98" s="2" t="s">
        <v>417</v>
      </c>
      <c r="AA98" s="2" t="s">
        <v>415</v>
      </c>
      <c r="AB98" s="2">
        <v>583</v>
      </c>
      <c r="AC98" s="2" t="s">
        <v>132</v>
      </c>
      <c r="AD98" s="2" t="s">
        <v>276</v>
      </c>
      <c r="AE98" s="2" t="s">
        <v>1501</v>
      </c>
      <c r="AF98" s="2" t="s">
        <v>1601</v>
      </c>
      <c r="AG98"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9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98" s="2" t="b">
        <f t="shared" si="10"/>
        <v>1</v>
      </c>
      <c r="AO98" s="2" t="b">
        <f t="shared" si="11"/>
        <v>1</v>
      </c>
      <c r="AP98" s="2" t="b">
        <f t="shared" si="12"/>
        <v>1</v>
      </c>
      <c r="AQ98" s="2" t="b">
        <f t="shared" si="13"/>
        <v>1</v>
      </c>
      <c r="AR98" s="2" t="b">
        <f t="shared" si="14"/>
        <v>1</v>
      </c>
      <c r="AS98" s="2" t="b">
        <f t="shared" si="15"/>
        <v>0</v>
      </c>
    </row>
    <row r="99" spans="1:45" ht="29">
      <c r="A99" s="2" t="s">
        <v>518</v>
      </c>
      <c r="B99" s="2" t="s">
        <v>417</v>
      </c>
      <c r="C99" s="2" t="s">
        <v>415</v>
      </c>
      <c r="D99" s="4">
        <v>583</v>
      </c>
      <c r="E99" s="2" t="s">
        <v>133</v>
      </c>
      <c r="F99" s="2" t="s">
        <v>277</v>
      </c>
      <c r="G99" s="2" t="s">
        <v>983</v>
      </c>
      <c r="H99" s="13"/>
      <c r="I99" s="13"/>
      <c r="J99" s="13"/>
      <c r="K99" s="13"/>
      <c r="N99" s="2" t="e">
        <f>VLOOKUP(D99,#REF!,6,FALSE)</f>
        <v>#REF!</v>
      </c>
      <c r="O99" s="2" t="e">
        <f>VLOOKUP(D99,#REF!,4,FALSE)</f>
        <v>#REF!</v>
      </c>
      <c r="P99" s="4">
        <v>583</v>
      </c>
      <c r="Q99" s="2" t="s">
        <v>133</v>
      </c>
      <c r="R99" s="2" t="s">
        <v>277</v>
      </c>
      <c r="S99" s="2" t="s">
        <v>1478</v>
      </c>
      <c r="Z99" s="2" t="s">
        <v>417</v>
      </c>
      <c r="AA99" s="2" t="s">
        <v>415</v>
      </c>
      <c r="AB99" s="2">
        <v>583</v>
      </c>
      <c r="AC99" s="2" t="s">
        <v>133</v>
      </c>
      <c r="AD99" s="2" t="s">
        <v>277</v>
      </c>
      <c r="AE99" s="2" t="s">
        <v>1478</v>
      </c>
      <c r="AF99" s="2" t="s">
        <v>1576</v>
      </c>
      <c r="AG99" s="3" t="str">
        <f t="shared" si="9"/>
        <v>$$=concatenate(#Migratory students",char(10)," Missing#)</v>
      </c>
      <c r="AH99" s="3" t="str">
        <f>CONCATENATE("Migratory students",CHAR(10)," Missing")</f>
        <v>Migratory students
 Missing</v>
      </c>
      <c r="AN99" s="2" t="b">
        <f t="shared" si="10"/>
        <v>1</v>
      </c>
      <c r="AO99" s="2" t="b">
        <f t="shared" si="11"/>
        <v>1</v>
      </c>
      <c r="AP99" s="2" t="b">
        <f t="shared" si="12"/>
        <v>1</v>
      </c>
      <c r="AQ99" s="2" t="b">
        <f t="shared" si="13"/>
        <v>1</v>
      </c>
      <c r="AR99" s="2" t="b">
        <f t="shared" si="14"/>
        <v>1</v>
      </c>
      <c r="AS99" s="2" t="b">
        <f t="shared" si="15"/>
        <v>0</v>
      </c>
    </row>
    <row r="100" spans="1:45" ht="29">
      <c r="A100" s="2" t="s">
        <v>518</v>
      </c>
      <c r="B100" s="2" t="s">
        <v>417</v>
      </c>
      <c r="C100" s="2" t="s">
        <v>415</v>
      </c>
      <c r="D100" s="4">
        <v>583</v>
      </c>
      <c r="E100" s="2" t="s">
        <v>134</v>
      </c>
      <c r="F100" s="2" t="s">
        <v>278</v>
      </c>
      <c r="G100" s="2" t="s">
        <v>980</v>
      </c>
      <c r="H100" s="13"/>
      <c r="I100" s="13"/>
      <c r="J100" s="13"/>
      <c r="K100" s="13"/>
      <c r="N100" s="2" t="e">
        <f>VLOOKUP(D100,#REF!,6,FALSE)</f>
        <v>#REF!</v>
      </c>
      <c r="O100" s="2" t="e">
        <f>VLOOKUP(D100,#REF!,4,FALSE)</f>
        <v>#REF!</v>
      </c>
      <c r="P100" s="4">
        <v>583</v>
      </c>
      <c r="Q100" s="2" t="s">
        <v>134</v>
      </c>
      <c r="R100" s="2" t="s">
        <v>278</v>
      </c>
      <c r="S100" s="2" t="s">
        <v>1502</v>
      </c>
      <c r="Z100" s="2" t="s">
        <v>417</v>
      </c>
      <c r="AA100" s="2" t="s">
        <v>415</v>
      </c>
      <c r="AB100" s="2">
        <v>583</v>
      </c>
      <c r="AC100" s="2" t="s">
        <v>134</v>
      </c>
      <c r="AD100" s="2" t="s">
        <v>278</v>
      </c>
      <c r="AE100" s="2" t="s">
        <v>1502</v>
      </c>
      <c r="AF100" s="2" t="s">
        <v>1602</v>
      </c>
      <c r="AG100" s="3" t="str">
        <f t="shared" si="9"/>
        <v>$$=concatenate(#Military Connected",char(10)," Missing#)</v>
      </c>
      <c r="AH100" s="3" t="str">
        <f>CONCATENATE("Military Connected",CHAR(10)," Missing")</f>
        <v>Military Connected
 Missing</v>
      </c>
      <c r="AN100" s="2" t="b">
        <f t="shared" si="10"/>
        <v>1</v>
      </c>
      <c r="AO100" s="2" t="b">
        <f t="shared" si="11"/>
        <v>1</v>
      </c>
      <c r="AP100" s="2" t="b">
        <f t="shared" si="12"/>
        <v>1</v>
      </c>
      <c r="AQ100" s="2" t="b">
        <f t="shared" si="13"/>
        <v>1</v>
      </c>
      <c r="AR100" s="2" t="b">
        <f t="shared" si="14"/>
        <v>1</v>
      </c>
      <c r="AS100" s="2" t="b">
        <f t="shared" si="15"/>
        <v>0</v>
      </c>
    </row>
    <row r="101" spans="1:45" ht="101.5">
      <c r="A101" s="2" t="s">
        <v>518</v>
      </c>
      <c r="B101" s="2" t="s">
        <v>417</v>
      </c>
      <c r="C101" s="2" t="s">
        <v>415</v>
      </c>
      <c r="D101" s="4">
        <v>583</v>
      </c>
      <c r="E101" s="2" t="s">
        <v>145</v>
      </c>
      <c r="F101" s="2" t="s">
        <v>289</v>
      </c>
      <c r="G101" s="2" t="s">
        <v>1018</v>
      </c>
      <c r="H101" s="13"/>
      <c r="I101" s="13"/>
      <c r="J101" s="13"/>
      <c r="K101" s="13"/>
      <c r="N101" s="2" t="e">
        <f>VLOOKUP(D101,#REF!,6,FALSE)</f>
        <v>#REF!</v>
      </c>
      <c r="O101" s="2" t="e">
        <f>VLOOKUP(D101,#REF!,4,FALSE)</f>
        <v>#REF!</v>
      </c>
      <c r="P101" s="4">
        <v>583</v>
      </c>
      <c r="Q101" s="2" t="s">
        <v>145</v>
      </c>
      <c r="R101" s="2" t="s">
        <v>289</v>
      </c>
      <c r="S101" s="2" t="s">
        <v>1506</v>
      </c>
      <c r="Z101" s="2" t="s">
        <v>417</v>
      </c>
      <c r="AA101" s="2" t="s">
        <v>415</v>
      </c>
      <c r="AB101" s="2">
        <v>583</v>
      </c>
      <c r="AC101" s="2" t="s">
        <v>145</v>
      </c>
      <c r="AD101" s="2" t="s">
        <v>289</v>
      </c>
      <c r="AE101" s="2" t="s">
        <v>1506</v>
      </c>
      <c r="AF101" s="2" t="s">
        <v>1603</v>
      </c>
      <c r="AG101" s="3" t="str">
        <f t="shared" si="9"/>
        <v>$$=concatenate(#Level 1 (lowest level)",char(10)," Level 2",char(10)," Level 3",char(10)," Level 4",char(10)," Level 5",char(10)," Level 6",char(10)," Missing#)</v>
      </c>
      <c r="AH101" s="3" t="str">
        <f>CONCATENATE("Level 1 (lowest level)",CHAR(10)," Level 2",CHAR(10)," Level 3",CHAR(10)," Level 4",CHAR(10)," Level 5",CHAR(10)," Level 6",CHAR(10)," Missing")</f>
        <v>Level 1 (lowest level)
 Level 2
 Level 3
 Level 4
 Level 5
 Level 6
 Missing</v>
      </c>
      <c r="AN101" s="2" t="b">
        <f t="shared" si="10"/>
        <v>1</v>
      </c>
      <c r="AO101" s="2" t="b">
        <f t="shared" si="11"/>
        <v>1</v>
      </c>
      <c r="AP101" s="2" t="b">
        <f t="shared" si="12"/>
        <v>1</v>
      </c>
      <c r="AQ101" s="2" t="b">
        <f t="shared" si="13"/>
        <v>1</v>
      </c>
      <c r="AR101" s="2" t="b">
        <f t="shared" si="14"/>
        <v>1</v>
      </c>
      <c r="AS101" s="2" t="b">
        <f t="shared" si="15"/>
        <v>0</v>
      </c>
    </row>
    <row r="102" spans="1:45" ht="43.5">
      <c r="A102" s="2" t="s">
        <v>518</v>
      </c>
      <c r="B102" s="2" t="s">
        <v>417</v>
      </c>
      <c r="C102" s="2" t="s">
        <v>415</v>
      </c>
      <c r="D102" s="4">
        <v>583</v>
      </c>
      <c r="E102" s="2" t="s">
        <v>161</v>
      </c>
      <c r="F102" s="2" t="s">
        <v>304</v>
      </c>
      <c r="G102" s="2" t="s">
        <v>982</v>
      </c>
      <c r="H102" s="13"/>
      <c r="I102" s="13"/>
      <c r="J102" s="13"/>
      <c r="K102" s="13"/>
      <c r="N102" s="2" t="e">
        <f>VLOOKUP(D102,#REF!,6,FALSE)</f>
        <v>#REF!</v>
      </c>
      <c r="O102" s="2" t="e">
        <f>VLOOKUP(D102,#REF!,4,FALSE)</f>
        <v>#REF!</v>
      </c>
      <c r="P102" s="4">
        <v>583</v>
      </c>
      <c r="Q102" s="2" t="s">
        <v>161</v>
      </c>
      <c r="R102" s="2" t="s">
        <v>304</v>
      </c>
      <c r="S102" s="2" t="s">
        <v>1459</v>
      </c>
      <c r="Z102" s="2" t="s">
        <v>417</v>
      </c>
      <c r="AA102" s="2" t="s">
        <v>415</v>
      </c>
      <c r="AB102" s="2">
        <v>583</v>
      </c>
      <c r="AC102" s="2" t="s">
        <v>161</v>
      </c>
      <c r="AD102" s="2" t="s">
        <v>304</v>
      </c>
      <c r="AE102" s="2" t="s">
        <v>1459</v>
      </c>
      <c r="AF102" s="2" t="s">
        <v>1557</v>
      </c>
      <c r="AG102" s="3" t="str">
        <f t="shared" si="9"/>
        <v>$$=concatenate(#Female",char(10)," Male",char(10)," Missing#)</v>
      </c>
      <c r="AH102" s="3" t="str">
        <f>CONCATENATE("Female",CHAR(10)," Male",CHAR(10)," Missing")</f>
        <v>Female
 Male
 Missing</v>
      </c>
      <c r="AN102" s="2" t="b">
        <f t="shared" si="10"/>
        <v>1</v>
      </c>
      <c r="AO102" s="2" t="b">
        <f t="shared" si="11"/>
        <v>1</v>
      </c>
      <c r="AP102" s="2" t="b">
        <f t="shared" si="12"/>
        <v>1</v>
      </c>
      <c r="AQ102" s="2" t="b">
        <f t="shared" si="13"/>
        <v>1</v>
      </c>
      <c r="AR102" s="2" t="b">
        <f t="shared" si="14"/>
        <v>1</v>
      </c>
      <c r="AS102" s="2" t="b">
        <f t="shared" si="15"/>
        <v>0</v>
      </c>
    </row>
    <row r="103" spans="1:45" ht="101.5">
      <c r="A103" s="2" t="s">
        <v>518</v>
      </c>
      <c r="B103" s="2" t="s">
        <v>417</v>
      </c>
      <c r="C103" s="2" t="s">
        <v>418</v>
      </c>
      <c r="D103" s="4">
        <v>584</v>
      </c>
      <c r="E103" s="2" t="s">
        <v>35</v>
      </c>
      <c r="F103" s="2" t="s">
        <v>226</v>
      </c>
      <c r="G103" s="2" t="s">
        <v>1017</v>
      </c>
      <c r="H103" s="13"/>
      <c r="I103" s="13"/>
      <c r="J103" s="13"/>
      <c r="K103" s="13"/>
      <c r="N103" s="2" t="e">
        <f>VLOOKUP(D103,#REF!,6,FALSE)</f>
        <v>#REF!</v>
      </c>
      <c r="O103" s="2" t="e">
        <f>VLOOKUP(D103,#REF!,4,FALSE)</f>
        <v>#REF!</v>
      </c>
      <c r="P103" s="4">
        <v>584</v>
      </c>
      <c r="Q103" s="2" t="s">
        <v>35</v>
      </c>
      <c r="R103" s="2" t="s">
        <v>226</v>
      </c>
      <c r="S103" s="2" t="s">
        <v>1503</v>
      </c>
      <c r="Z103" s="2" t="s">
        <v>417</v>
      </c>
      <c r="AA103" s="2" t="s">
        <v>418</v>
      </c>
      <c r="AB103" s="2">
        <v>584</v>
      </c>
      <c r="AC103" s="2" t="s">
        <v>35</v>
      </c>
      <c r="AD103" s="2" t="s">
        <v>226</v>
      </c>
      <c r="AE103" s="2" t="s">
        <v>1503</v>
      </c>
      <c r="AF103" s="2" t="s">
        <v>1598</v>
      </c>
      <c r="AG103"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103"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103" s="2" t="b">
        <f t="shared" si="10"/>
        <v>1</v>
      </c>
      <c r="AO103" s="2" t="b">
        <f t="shared" si="11"/>
        <v>1</v>
      </c>
      <c r="AP103" s="2" t="b">
        <f t="shared" si="12"/>
        <v>1</v>
      </c>
      <c r="AQ103" s="2" t="b">
        <f t="shared" si="13"/>
        <v>1</v>
      </c>
      <c r="AR103" s="2" t="b">
        <f t="shared" si="14"/>
        <v>1</v>
      </c>
      <c r="AS103" s="2" t="b">
        <f t="shared" si="15"/>
        <v>0</v>
      </c>
    </row>
    <row r="104" spans="1:45" ht="29">
      <c r="A104" s="2" t="s">
        <v>518</v>
      </c>
      <c r="B104" s="2" t="s">
        <v>417</v>
      </c>
      <c r="C104" s="2" t="s">
        <v>418</v>
      </c>
      <c r="D104" s="4">
        <v>584</v>
      </c>
      <c r="E104" s="2" t="s">
        <v>71</v>
      </c>
      <c r="F104" s="2" t="s">
        <v>238</v>
      </c>
      <c r="G104" s="2" t="s">
        <v>979</v>
      </c>
      <c r="H104" s="13"/>
      <c r="I104" s="13"/>
      <c r="J104" s="13"/>
      <c r="K104" s="13"/>
      <c r="N104" s="2" t="e">
        <f>VLOOKUP(D104,#REF!,6,FALSE)</f>
        <v>#REF!</v>
      </c>
      <c r="O104" s="2" t="e">
        <f>VLOOKUP(D104,#REF!,4,FALSE)</f>
        <v>#REF!</v>
      </c>
      <c r="P104" s="4">
        <v>584</v>
      </c>
      <c r="Q104" s="2" t="s">
        <v>71</v>
      </c>
      <c r="R104" s="2" t="s">
        <v>238</v>
      </c>
      <c r="S104" s="2" t="s">
        <v>1472</v>
      </c>
      <c r="Z104" s="2" t="s">
        <v>417</v>
      </c>
      <c r="AA104" s="2" t="s">
        <v>418</v>
      </c>
      <c r="AB104" s="2">
        <v>584</v>
      </c>
      <c r="AC104" s="2" t="s">
        <v>71</v>
      </c>
      <c r="AD104" s="2" t="s">
        <v>238</v>
      </c>
      <c r="AE104" s="2" t="s">
        <v>1472</v>
      </c>
      <c r="AF104" s="2" t="s">
        <v>1569</v>
      </c>
      <c r="AG104" s="3" t="str">
        <f t="shared" si="9"/>
        <v>$$=concatenate(#Children with one or more disabilities (IDEA)",char(10)," Missing#)</v>
      </c>
      <c r="AH104" s="3" t="str">
        <f>CONCATENATE("Children with one or more disabilities (IDEA)",CHAR(10)," Missing")</f>
        <v>Children with one or more disabilities (IDEA)
 Missing</v>
      </c>
      <c r="AN104" s="2" t="b">
        <f t="shared" si="10"/>
        <v>1</v>
      </c>
      <c r="AO104" s="2" t="b">
        <f t="shared" si="11"/>
        <v>1</v>
      </c>
      <c r="AP104" s="2" t="b">
        <f t="shared" si="12"/>
        <v>1</v>
      </c>
      <c r="AQ104" s="2" t="b">
        <f t="shared" si="13"/>
        <v>1</v>
      </c>
      <c r="AR104" s="2" t="b">
        <f t="shared" si="14"/>
        <v>1</v>
      </c>
      <c r="AS104" s="2" t="b">
        <f t="shared" si="15"/>
        <v>0</v>
      </c>
    </row>
    <row r="105" spans="1:45" ht="29">
      <c r="A105" s="2" t="s">
        <v>518</v>
      </c>
      <c r="B105" s="2" t="s">
        <v>417</v>
      </c>
      <c r="C105" s="2" t="s">
        <v>418</v>
      </c>
      <c r="D105" s="4">
        <v>584</v>
      </c>
      <c r="E105" s="2" t="s">
        <v>93</v>
      </c>
      <c r="F105" s="2" t="s">
        <v>243</v>
      </c>
      <c r="G105" s="2" t="s">
        <v>998</v>
      </c>
      <c r="H105" s="13"/>
      <c r="I105" s="13"/>
      <c r="J105" s="13"/>
      <c r="K105" s="13"/>
      <c r="N105" s="2" t="e">
        <f>VLOOKUP(D105,#REF!,6,FALSE)</f>
        <v>#REF!</v>
      </c>
      <c r="O105" s="2" t="e">
        <f>VLOOKUP(D105,#REF!,4,FALSE)</f>
        <v>#REF!</v>
      </c>
      <c r="P105" s="4">
        <v>584</v>
      </c>
      <c r="Q105" s="2" t="s">
        <v>93</v>
      </c>
      <c r="R105" s="2" t="s">
        <v>243</v>
      </c>
      <c r="S105" s="2" t="s">
        <v>1476</v>
      </c>
      <c r="Z105" s="2" t="s">
        <v>417</v>
      </c>
      <c r="AA105" s="2" t="s">
        <v>418</v>
      </c>
      <c r="AB105" s="2">
        <v>584</v>
      </c>
      <c r="AC105" s="2" t="s">
        <v>93</v>
      </c>
      <c r="AD105" s="2" t="s">
        <v>243</v>
      </c>
      <c r="AE105" s="2" t="s">
        <v>1476</v>
      </c>
      <c r="AF105" s="2" t="s">
        <v>1573</v>
      </c>
      <c r="AG105" s="3" t="str">
        <f t="shared" si="9"/>
        <v>$$=concatenate(#Economically Disadvantaged (ED) Students",char(10)," Missing#)</v>
      </c>
      <c r="AH105" s="3" t="str">
        <f>CONCATENATE("Economically Disadvantaged (ED) Students",CHAR(10)," Missing")</f>
        <v>Economically Disadvantaged (ED) Students
 Missing</v>
      </c>
      <c r="AN105" s="2" t="b">
        <f t="shared" si="10"/>
        <v>1</v>
      </c>
      <c r="AO105" s="2" t="b">
        <f t="shared" si="11"/>
        <v>1</v>
      </c>
      <c r="AP105" s="2" t="b">
        <f t="shared" si="12"/>
        <v>1</v>
      </c>
      <c r="AQ105" s="2" t="b">
        <f t="shared" si="13"/>
        <v>1</v>
      </c>
      <c r="AR105" s="2" t="b">
        <f t="shared" si="14"/>
        <v>1</v>
      </c>
      <c r="AS105" s="2" t="b">
        <f t="shared" si="15"/>
        <v>0</v>
      </c>
    </row>
    <row r="106" spans="1:45" ht="29">
      <c r="A106" s="2" t="s">
        <v>518</v>
      </c>
      <c r="B106" s="2" t="s">
        <v>417</v>
      </c>
      <c r="C106" s="2" t="s">
        <v>418</v>
      </c>
      <c r="D106" s="4">
        <v>584</v>
      </c>
      <c r="E106" s="2" t="s">
        <v>104</v>
      </c>
      <c r="F106" s="2" t="s">
        <v>252</v>
      </c>
      <c r="G106" s="2" t="s">
        <v>978</v>
      </c>
      <c r="H106" s="13"/>
      <c r="I106" s="13"/>
      <c r="J106" s="13"/>
      <c r="K106" s="13"/>
      <c r="N106" s="2" t="e">
        <f>VLOOKUP(D106,#REF!,6,FALSE)</f>
        <v>#REF!</v>
      </c>
      <c r="O106" s="2" t="e">
        <f>VLOOKUP(D106,#REF!,4,FALSE)</f>
        <v>#REF!</v>
      </c>
      <c r="P106" s="4">
        <v>584</v>
      </c>
      <c r="Q106" s="2" t="s">
        <v>104</v>
      </c>
      <c r="R106" s="2" t="s">
        <v>252</v>
      </c>
      <c r="S106" s="2" t="s">
        <v>1474</v>
      </c>
      <c r="Z106" s="2" t="s">
        <v>417</v>
      </c>
      <c r="AA106" s="2" t="s">
        <v>418</v>
      </c>
      <c r="AB106" s="2">
        <v>584</v>
      </c>
      <c r="AC106" s="2" t="s">
        <v>104</v>
      </c>
      <c r="AD106" s="2" t="s">
        <v>252</v>
      </c>
      <c r="AE106" s="2" t="s">
        <v>1474</v>
      </c>
      <c r="AF106" s="2" t="s">
        <v>1574</v>
      </c>
      <c r="AG106" s="3" t="str">
        <f t="shared" si="9"/>
        <v>$$=concatenate(#English learner",char(10)," Missing#)</v>
      </c>
      <c r="AH106" s="3" t="str">
        <f>CONCATENATE("English learner",CHAR(10)," Missing")</f>
        <v>English learner
 Missing</v>
      </c>
      <c r="AN106" s="2" t="b">
        <f t="shared" si="10"/>
        <v>1</v>
      </c>
      <c r="AO106" s="2" t="b">
        <f t="shared" si="11"/>
        <v>1</v>
      </c>
      <c r="AP106" s="2" t="b">
        <f t="shared" si="12"/>
        <v>1</v>
      </c>
      <c r="AQ106" s="2" t="b">
        <f t="shared" si="13"/>
        <v>1</v>
      </c>
      <c r="AR106" s="2" t="b">
        <f t="shared" si="14"/>
        <v>1</v>
      </c>
      <c r="AS106" s="2" t="b">
        <f t="shared" si="15"/>
        <v>0</v>
      </c>
    </row>
    <row r="107" spans="1:45" ht="29">
      <c r="A107" s="2" t="s">
        <v>518</v>
      </c>
      <c r="B107" s="2" t="s">
        <v>417</v>
      </c>
      <c r="C107" s="2" t="s">
        <v>418</v>
      </c>
      <c r="D107" s="4">
        <v>584</v>
      </c>
      <c r="E107" s="2" t="s">
        <v>108</v>
      </c>
      <c r="F107" s="2" t="s">
        <v>255</v>
      </c>
      <c r="G107" s="2" t="s">
        <v>1002</v>
      </c>
      <c r="H107" s="13"/>
      <c r="I107" s="13"/>
      <c r="J107" s="13"/>
      <c r="K107" s="13"/>
      <c r="N107" s="2" t="e">
        <f>VLOOKUP(D107,#REF!,6,FALSE)</f>
        <v>#REF!</v>
      </c>
      <c r="O107" s="2" t="e">
        <f>VLOOKUP(D107,#REF!,4,FALSE)</f>
        <v>#REF!</v>
      </c>
      <c r="P107" s="4">
        <v>584</v>
      </c>
      <c r="Q107" s="2" t="s">
        <v>108</v>
      </c>
      <c r="R107" s="2" t="s">
        <v>255</v>
      </c>
      <c r="S107" s="2" t="s">
        <v>1505</v>
      </c>
      <c r="Z107" s="2" t="s">
        <v>417</v>
      </c>
      <c r="AA107" s="2" t="s">
        <v>418</v>
      </c>
      <c r="AB107" s="2">
        <v>584</v>
      </c>
      <c r="AC107" s="2" t="s">
        <v>108</v>
      </c>
      <c r="AD107" s="2" t="s">
        <v>255</v>
      </c>
      <c r="AE107" s="2" t="s">
        <v>1505</v>
      </c>
      <c r="AF107" s="2" t="s">
        <v>1599</v>
      </c>
      <c r="AG107" s="3" t="str">
        <f t="shared" si="9"/>
        <v>$$=concatenate(#Foster Care",char(10)," Missing#)</v>
      </c>
      <c r="AH107" s="3" t="str">
        <f>CONCATENATE("Foster Care",CHAR(10)," Missing")</f>
        <v>Foster Care
 Missing</v>
      </c>
      <c r="AN107" s="2" t="b">
        <f t="shared" si="10"/>
        <v>1</v>
      </c>
      <c r="AO107" s="2" t="b">
        <f t="shared" si="11"/>
        <v>1</v>
      </c>
      <c r="AP107" s="2" t="b">
        <f t="shared" si="12"/>
        <v>1</v>
      </c>
      <c r="AQ107" s="2" t="b">
        <f t="shared" si="13"/>
        <v>1</v>
      </c>
      <c r="AR107" s="2" t="b">
        <f t="shared" si="14"/>
        <v>1</v>
      </c>
      <c r="AS107" s="2" t="b">
        <f t="shared" si="15"/>
        <v>0</v>
      </c>
    </row>
    <row r="108" spans="1:45" ht="174">
      <c r="A108" s="2" t="s">
        <v>518</v>
      </c>
      <c r="B108" s="2" t="s">
        <v>417</v>
      </c>
      <c r="C108" s="2" t="s">
        <v>418</v>
      </c>
      <c r="D108" s="4">
        <v>584</v>
      </c>
      <c r="E108" s="2" t="s">
        <v>110</v>
      </c>
      <c r="F108" s="2" t="s">
        <v>257</v>
      </c>
      <c r="G108" s="2" t="s">
        <v>1005</v>
      </c>
      <c r="H108" s="13"/>
      <c r="I108" s="13"/>
      <c r="J108" s="13"/>
      <c r="K108" s="13"/>
      <c r="N108" s="2" t="e">
        <f>VLOOKUP(D108,#REF!,6,FALSE)</f>
        <v>#REF!</v>
      </c>
      <c r="O108" s="2" t="e">
        <f>VLOOKUP(D108,#REF!,4,FALSE)</f>
        <v>#REF!</v>
      </c>
      <c r="P108" s="4">
        <v>584</v>
      </c>
      <c r="Q108" s="2" t="s">
        <v>110</v>
      </c>
      <c r="R108" s="2" t="s">
        <v>257</v>
      </c>
      <c r="S108" s="2" t="s">
        <v>1504</v>
      </c>
      <c r="Z108" s="2" t="s">
        <v>417</v>
      </c>
      <c r="AA108" s="2" t="s">
        <v>418</v>
      </c>
      <c r="AB108" s="2">
        <v>584</v>
      </c>
      <c r="AC108" s="2" t="s">
        <v>110</v>
      </c>
      <c r="AD108" s="2" t="s">
        <v>257</v>
      </c>
      <c r="AE108" s="2" t="s">
        <v>1504</v>
      </c>
      <c r="AF108" s="2" t="s">
        <v>1600</v>
      </c>
      <c r="AG108" s="3" t="str">
        <f t="shared" si="9"/>
        <v>$$=concatenate(#Grade 3",char(10)," Grade 4",char(10)," Grade 5",char(10)," Grade 6",char(10)," Grade 7",char(10)," Grade 8",char(10)," Grade 9",char(10)," Grade 10",char(10)," Grade 11",char(10)," Grade 12",char(10)," High School",char(10)," Missing#)</v>
      </c>
      <c r="AH108"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08" s="2" t="b">
        <f t="shared" si="10"/>
        <v>1</v>
      </c>
      <c r="AO108" s="2" t="b">
        <f t="shared" si="11"/>
        <v>1</v>
      </c>
      <c r="AP108" s="2" t="b">
        <f t="shared" si="12"/>
        <v>1</v>
      </c>
      <c r="AQ108" s="2" t="b">
        <f t="shared" si="13"/>
        <v>1</v>
      </c>
      <c r="AR108" s="2" t="b">
        <f t="shared" si="14"/>
        <v>1</v>
      </c>
      <c r="AS108" s="2" t="b">
        <f t="shared" si="15"/>
        <v>0</v>
      </c>
    </row>
    <row r="109" spans="1:45" ht="29">
      <c r="A109" s="2" t="s">
        <v>518</v>
      </c>
      <c r="B109" s="2" t="s">
        <v>417</v>
      </c>
      <c r="C109" s="2" t="s">
        <v>418</v>
      </c>
      <c r="D109" s="4">
        <v>584</v>
      </c>
      <c r="E109" s="2" t="s">
        <v>116</v>
      </c>
      <c r="F109" s="2" t="s">
        <v>261</v>
      </c>
      <c r="G109" s="2" t="s">
        <v>1011</v>
      </c>
      <c r="H109" s="13"/>
      <c r="I109" s="13"/>
      <c r="J109" s="13"/>
      <c r="K109" s="13"/>
      <c r="N109" s="2" t="e">
        <f>VLOOKUP(D109,#REF!,6,FALSE)</f>
        <v>#REF!</v>
      </c>
      <c r="O109" s="2" t="e">
        <f>VLOOKUP(D109,#REF!,4,FALSE)</f>
        <v>#REF!</v>
      </c>
      <c r="P109" s="4">
        <v>584</v>
      </c>
      <c r="Q109" s="2" t="s">
        <v>116</v>
      </c>
      <c r="R109" s="2" t="s">
        <v>261</v>
      </c>
      <c r="S109" s="2" t="s">
        <v>1477</v>
      </c>
      <c r="Z109" s="2" t="s">
        <v>417</v>
      </c>
      <c r="AA109" s="2" t="s">
        <v>418</v>
      </c>
      <c r="AB109" s="2">
        <v>584</v>
      </c>
      <c r="AC109" s="2" t="s">
        <v>116</v>
      </c>
      <c r="AD109" s="2" t="s">
        <v>261</v>
      </c>
      <c r="AE109" s="2" t="s">
        <v>1477</v>
      </c>
      <c r="AF109" s="2" t="s">
        <v>1575</v>
      </c>
      <c r="AG109" s="3" t="str">
        <f t="shared" si="9"/>
        <v>$$=concatenate(#Homeless enrolled",char(10)," Missing#)</v>
      </c>
      <c r="AH109" s="3" t="str">
        <f>CONCATENATE("Homeless enrolled",CHAR(10)," Missing")</f>
        <v>Homeless enrolled
 Missing</v>
      </c>
      <c r="AN109" s="2" t="b">
        <f t="shared" si="10"/>
        <v>1</v>
      </c>
      <c r="AO109" s="2" t="b">
        <f t="shared" si="11"/>
        <v>1</v>
      </c>
      <c r="AP109" s="2" t="b">
        <f t="shared" si="12"/>
        <v>1</v>
      </c>
      <c r="AQ109" s="2" t="b">
        <f t="shared" si="13"/>
        <v>1</v>
      </c>
      <c r="AR109" s="2" t="b">
        <f t="shared" si="14"/>
        <v>1</v>
      </c>
      <c r="AS109" s="2" t="b">
        <f t="shared" si="15"/>
        <v>0</v>
      </c>
    </row>
    <row r="110" spans="1:45" ht="188.5">
      <c r="A110" s="2" t="s">
        <v>518</v>
      </c>
      <c r="B110" s="2" t="s">
        <v>417</v>
      </c>
      <c r="C110" s="2" t="s">
        <v>418</v>
      </c>
      <c r="D110" s="4">
        <v>584</v>
      </c>
      <c r="E110" s="2" t="s">
        <v>132</v>
      </c>
      <c r="F110" s="2" t="s">
        <v>276</v>
      </c>
      <c r="G110" s="2" t="s">
        <v>992</v>
      </c>
      <c r="H110" s="13"/>
      <c r="I110" s="13"/>
      <c r="J110" s="13"/>
      <c r="K110" s="13"/>
      <c r="N110" s="2" t="e">
        <f>VLOOKUP(D110,#REF!,6,FALSE)</f>
        <v>#REF!</v>
      </c>
      <c r="O110" s="2" t="e">
        <f>VLOOKUP(D110,#REF!,4,FALSE)</f>
        <v>#REF!</v>
      </c>
      <c r="P110" s="4">
        <v>584</v>
      </c>
      <c r="Q110" s="2" t="s">
        <v>132</v>
      </c>
      <c r="R110" s="2" t="s">
        <v>276</v>
      </c>
      <c r="S110" s="2" t="s">
        <v>1501</v>
      </c>
      <c r="Z110" s="2" t="s">
        <v>417</v>
      </c>
      <c r="AA110" s="2" t="s">
        <v>418</v>
      </c>
      <c r="AB110" s="2">
        <v>584</v>
      </c>
      <c r="AC110" s="2" t="s">
        <v>132</v>
      </c>
      <c r="AD110" s="2" t="s">
        <v>276</v>
      </c>
      <c r="AE110" s="2" t="s">
        <v>1501</v>
      </c>
      <c r="AF110" s="2" t="s">
        <v>1601</v>
      </c>
      <c r="AG110"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10"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10" s="2" t="b">
        <f t="shared" si="10"/>
        <v>1</v>
      </c>
      <c r="AO110" s="2" t="b">
        <f t="shared" si="11"/>
        <v>1</v>
      </c>
      <c r="AP110" s="2" t="b">
        <f t="shared" si="12"/>
        <v>1</v>
      </c>
      <c r="AQ110" s="2" t="b">
        <f t="shared" si="13"/>
        <v>1</v>
      </c>
      <c r="AR110" s="2" t="b">
        <f t="shared" si="14"/>
        <v>1</v>
      </c>
      <c r="AS110" s="2" t="b">
        <f t="shared" si="15"/>
        <v>0</v>
      </c>
    </row>
    <row r="111" spans="1:45" ht="29">
      <c r="A111" s="2" t="s">
        <v>518</v>
      </c>
      <c r="B111" s="2" t="s">
        <v>417</v>
      </c>
      <c r="C111" s="2" t="s">
        <v>418</v>
      </c>
      <c r="D111" s="4">
        <v>584</v>
      </c>
      <c r="E111" s="2" t="s">
        <v>133</v>
      </c>
      <c r="F111" s="2" t="s">
        <v>277</v>
      </c>
      <c r="G111" s="2" t="s">
        <v>983</v>
      </c>
      <c r="H111" s="13"/>
      <c r="I111" s="13"/>
      <c r="J111" s="13"/>
      <c r="K111" s="13"/>
      <c r="N111" s="2" t="e">
        <f>VLOOKUP(D111,#REF!,6,FALSE)</f>
        <v>#REF!</v>
      </c>
      <c r="O111" s="2" t="e">
        <f>VLOOKUP(D111,#REF!,4,FALSE)</f>
        <v>#REF!</v>
      </c>
      <c r="P111" s="4">
        <v>584</v>
      </c>
      <c r="Q111" s="2" t="s">
        <v>133</v>
      </c>
      <c r="R111" s="2" t="s">
        <v>277</v>
      </c>
      <c r="S111" s="2" t="s">
        <v>1478</v>
      </c>
      <c r="Z111" s="2" t="s">
        <v>417</v>
      </c>
      <c r="AA111" s="2" t="s">
        <v>418</v>
      </c>
      <c r="AB111" s="2">
        <v>584</v>
      </c>
      <c r="AC111" s="2" t="s">
        <v>133</v>
      </c>
      <c r="AD111" s="2" t="s">
        <v>277</v>
      </c>
      <c r="AE111" s="2" t="s">
        <v>1478</v>
      </c>
      <c r="AF111" s="2" t="s">
        <v>1576</v>
      </c>
      <c r="AG111" s="3" t="str">
        <f t="shared" si="9"/>
        <v>$$=concatenate(#Migratory students",char(10)," Missing#)</v>
      </c>
      <c r="AH111" s="3" t="str">
        <f>CONCATENATE("Migratory students",CHAR(10)," Missing")</f>
        <v>Migratory students
 Missing</v>
      </c>
      <c r="AN111" s="2" t="b">
        <f t="shared" si="10"/>
        <v>1</v>
      </c>
      <c r="AO111" s="2" t="b">
        <f t="shared" si="11"/>
        <v>1</v>
      </c>
      <c r="AP111" s="2" t="b">
        <f t="shared" si="12"/>
        <v>1</v>
      </c>
      <c r="AQ111" s="2" t="b">
        <f t="shared" si="13"/>
        <v>1</v>
      </c>
      <c r="AR111" s="2" t="b">
        <f t="shared" si="14"/>
        <v>1</v>
      </c>
      <c r="AS111" s="2" t="b">
        <f t="shared" si="15"/>
        <v>0</v>
      </c>
    </row>
    <row r="112" spans="1:45" ht="29">
      <c r="A112" s="2" t="s">
        <v>518</v>
      </c>
      <c r="B112" s="2" t="s">
        <v>417</v>
      </c>
      <c r="C112" s="2" t="s">
        <v>418</v>
      </c>
      <c r="D112" s="4">
        <v>584</v>
      </c>
      <c r="E112" s="2" t="s">
        <v>134</v>
      </c>
      <c r="F112" s="2" t="s">
        <v>278</v>
      </c>
      <c r="G112" s="2" t="s">
        <v>980</v>
      </c>
      <c r="H112" s="13"/>
      <c r="I112" s="13"/>
      <c r="J112" s="13"/>
      <c r="K112" s="13"/>
      <c r="N112" s="2" t="e">
        <f>VLOOKUP(D112,#REF!,6,FALSE)</f>
        <v>#REF!</v>
      </c>
      <c r="O112" s="2" t="e">
        <f>VLOOKUP(D112,#REF!,4,FALSE)</f>
        <v>#REF!</v>
      </c>
      <c r="P112" s="4">
        <v>584</v>
      </c>
      <c r="Q112" s="2" t="s">
        <v>134</v>
      </c>
      <c r="R112" s="2" t="s">
        <v>278</v>
      </c>
      <c r="S112" s="2" t="s">
        <v>1502</v>
      </c>
      <c r="Z112" s="2" t="s">
        <v>417</v>
      </c>
      <c r="AA112" s="2" t="s">
        <v>418</v>
      </c>
      <c r="AB112" s="2">
        <v>584</v>
      </c>
      <c r="AC112" s="2" t="s">
        <v>134</v>
      </c>
      <c r="AD112" s="2" t="s">
        <v>278</v>
      </c>
      <c r="AE112" s="2" t="s">
        <v>1502</v>
      </c>
      <c r="AF112" s="2" t="s">
        <v>1602</v>
      </c>
      <c r="AG112" s="3" t="str">
        <f t="shared" si="9"/>
        <v>$$=concatenate(#Military Connected",char(10)," Missing#)</v>
      </c>
      <c r="AH112" s="3" t="str">
        <f>CONCATENATE("Military Connected",CHAR(10)," Missing")</f>
        <v>Military Connected
 Missing</v>
      </c>
      <c r="AN112" s="2" t="b">
        <f t="shared" si="10"/>
        <v>1</v>
      </c>
      <c r="AO112" s="2" t="b">
        <f t="shared" si="11"/>
        <v>1</v>
      </c>
      <c r="AP112" s="2" t="b">
        <f t="shared" si="12"/>
        <v>1</v>
      </c>
      <c r="AQ112" s="2" t="b">
        <f t="shared" si="13"/>
        <v>1</v>
      </c>
      <c r="AR112" s="2" t="b">
        <f t="shared" si="14"/>
        <v>1</v>
      </c>
      <c r="AS112" s="2" t="b">
        <f t="shared" si="15"/>
        <v>0</v>
      </c>
    </row>
    <row r="113" spans="1:45" ht="101.5">
      <c r="A113" s="2" t="s">
        <v>518</v>
      </c>
      <c r="B113" s="2" t="s">
        <v>417</v>
      </c>
      <c r="C113" s="2" t="s">
        <v>418</v>
      </c>
      <c r="D113" s="4">
        <v>584</v>
      </c>
      <c r="E113" s="2" t="s">
        <v>145</v>
      </c>
      <c r="F113" s="2" t="s">
        <v>289</v>
      </c>
      <c r="G113" s="2" t="s">
        <v>1018</v>
      </c>
      <c r="H113" s="13"/>
      <c r="I113" s="13"/>
      <c r="J113" s="13"/>
      <c r="K113" s="13"/>
      <c r="N113" s="2" t="e">
        <f>VLOOKUP(D113,#REF!,6,FALSE)</f>
        <v>#REF!</v>
      </c>
      <c r="O113" s="2" t="e">
        <f>VLOOKUP(D113,#REF!,4,FALSE)</f>
        <v>#REF!</v>
      </c>
      <c r="P113" s="4">
        <v>584</v>
      </c>
      <c r="Q113" s="2" t="s">
        <v>145</v>
      </c>
      <c r="R113" s="2" t="s">
        <v>289</v>
      </c>
      <c r="S113" s="2" t="s">
        <v>1506</v>
      </c>
      <c r="Z113" s="2" t="s">
        <v>417</v>
      </c>
      <c r="AA113" s="2" t="s">
        <v>418</v>
      </c>
      <c r="AB113" s="2">
        <v>584</v>
      </c>
      <c r="AC113" s="2" t="s">
        <v>145</v>
      </c>
      <c r="AD113" s="2" t="s">
        <v>289</v>
      </c>
      <c r="AE113" s="2" t="s">
        <v>1506</v>
      </c>
      <c r="AF113" s="2" t="s">
        <v>1603</v>
      </c>
      <c r="AG113" s="3" t="str">
        <f t="shared" si="9"/>
        <v>$$=concatenate(#Level 1 (lowest level)",char(10)," Level 2",char(10)," Level 3",char(10)," Level 4",char(10)," Level 5",char(10)," Level 6",char(10)," Missing#)</v>
      </c>
      <c r="AH113" s="3" t="str">
        <f>CONCATENATE("Level 1 (lowest level)",CHAR(10)," Level 2",CHAR(10)," Level 3",CHAR(10)," Level 4",CHAR(10)," Level 5",CHAR(10)," Level 6",CHAR(10)," Missing")</f>
        <v>Level 1 (lowest level)
 Level 2
 Level 3
 Level 4
 Level 5
 Level 6
 Missing</v>
      </c>
      <c r="AN113" s="2" t="b">
        <f t="shared" si="10"/>
        <v>1</v>
      </c>
      <c r="AO113" s="2" t="b">
        <f t="shared" si="11"/>
        <v>1</v>
      </c>
      <c r="AP113" s="2" t="b">
        <f t="shared" si="12"/>
        <v>1</v>
      </c>
      <c r="AQ113" s="2" t="b">
        <f t="shared" si="13"/>
        <v>1</v>
      </c>
      <c r="AR113" s="2" t="b">
        <f t="shared" si="14"/>
        <v>1</v>
      </c>
      <c r="AS113" s="2" t="b">
        <f t="shared" si="15"/>
        <v>0</v>
      </c>
    </row>
    <row r="114" spans="1:45" ht="43.5">
      <c r="A114" s="2" t="s">
        <v>518</v>
      </c>
      <c r="B114" s="2" t="s">
        <v>417</v>
      </c>
      <c r="C114" s="2" t="s">
        <v>418</v>
      </c>
      <c r="D114" s="4">
        <v>584</v>
      </c>
      <c r="E114" s="2" t="s">
        <v>161</v>
      </c>
      <c r="F114" s="2" t="s">
        <v>304</v>
      </c>
      <c r="G114" s="2" t="s">
        <v>982</v>
      </c>
      <c r="H114" s="13"/>
      <c r="I114" s="13"/>
      <c r="J114" s="13"/>
      <c r="K114" s="13"/>
      <c r="N114" s="2" t="e">
        <f>VLOOKUP(D114,#REF!,6,FALSE)</f>
        <v>#REF!</v>
      </c>
      <c r="O114" s="2" t="e">
        <f>VLOOKUP(D114,#REF!,4,FALSE)</f>
        <v>#REF!</v>
      </c>
      <c r="P114" s="4">
        <v>584</v>
      </c>
      <c r="Q114" s="2" t="s">
        <v>161</v>
      </c>
      <c r="R114" s="2" t="s">
        <v>304</v>
      </c>
      <c r="S114" s="2" t="s">
        <v>1459</v>
      </c>
      <c r="Z114" s="2" t="s">
        <v>417</v>
      </c>
      <c r="AA114" s="2" t="s">
        <v>418</v>
      </c>
      <c r="AB114" s="2">
        <v>584</v>
      </c>
      <c r="AC114" s="2" t="s">
        <v>161</v>
      </c>
      <c r="AD114" s="2" t="s">
        <v>304</v>
      </c>
      <c r="AE114" s="2" t="s">
        <v>1459</v>
      </c>
      <c r="AF114" s="2" t="s">
        <v>1557</v>
      </c>
      <c r="AG114" s="3" t="str">
        <f t="shared" si="9"/>
        <v>$$=concatenate(#Female",char(10)," Male",char(10)," Missing#)</v>
      </c>
      <c r="AH114" s="3" t="str">
        <f>CONCATENATE("Female",CHAR(10)," Male",CHAR(10)," Missing")</f>
        <v>Female
 Male
 Missing</v>
      </c>
      <c r="AN114" s="2" t="b">
        <f t="shared" si="10"/>
        <v>1</v>
      </c>
      <c r="AO114" s="2" t="b">
        <f t="shared" si="11"/>
        <v>1</v>
      </c>
      <c r="AP114" s="2" t="b">
        <f t="shared" si="12"/>
        <v>1</v>
      </c>
      <c r="AQ114" s="2" t="b">
        <f t="shared" si="13"/>
        <v>1</v>
      </c>
      <c r="AR114" s="2" t="b">
        <f t="shared" si="14"/>
        <v>1</v>
      </c>
      <c r="AS114" s="2" t="b">
        <f t="shared" si="15"/>
        <v>0</v>
      </c>
    </row>
    <row r="115" spans="1:45" ht="101.5">
      <c r="A115" s="2" t="s">
        <v>518</v>
      </c>
      <c r="B115" s="2" t="s">
        <v>359</v>
      </c>
      <c r="C115" s="2" t="s">
        <v>420</v>
      </c>
      <c r="D115" s="4">
        <v>585</v>
      </c>
      <c r="E115" s="2" t="s">
        <v>35</v>
      </c>
      <c r="F115" s="2" t="s">
        <v>226</v>
      </c>
      <c r="G115" s="2" t="s">
        <v>1017</v>
      </c>
      <c r="H115" s="13"/>
      <c r="I115" s="13"/>
      <c r="J115" s="13"/>
      <c r="K115" s="13"/>
      <c r="N115" s="2" t="e">
        <f>VLOOKUP(D115,#REF!,6,FALSE)</f>
        <v>#REF!</v>
      </c>
      <c r="O115" s="2" t="e">
        <f>VLOOKUP(D115,#REF!,4,FALSE)</f>
        <v>#REF!</v>
      </c>
      <c r="P115" s="4">
        <v>585</v>
      </c>
      <c r="Q115" s="2" t="s">
        <v>35</v>
      </c>
      <c r="R115" s="2" t="s">
        <v>226</v>
      </c>
      <c r="S115" s="2" t="s">
        <v>1503</v>
      </c>
      <c r="Z115" s="2" t="s">
        <v>359</v>
      </c>
      <c r="AA115" s="2" t="s">
        <v>420</v>
      </c>
      <c r="AB115" s="2">
        <v>585</v>
      </c>
      <c r="AC115" s="2" t="s">
        <v>35</v>
      </c>
      <c r="AD115" s="2" t="s">
        <v>226</v>
      </c>
      <c r="AE115" s="2" t="s">
        <v>1503</v>
      </c>
      <c r="AF115" s="2" t="s">
        <v>1598</v>
      </c>
      <c r="AG115"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115"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115" s="2" t="b">
        <f t="shared" si="10"/>
        <v>1</v>
      </c>
      <c r="AO115" s="2" t="b">
        <f t="shared" si="11"/>
        <v>1</v>
      </c>
      <c r="AP115" s="2" t="b">
        <f t="shared" si="12"/>
        <v>1</v>
      </c>
      <c r="AQ115" s="2" t="b">
        <f t="shared" si="13"/>
        <v>1</v>
      </c>
      <c r="AR115" s="2" t="b">
        <f t="shared" si="14"/>
        <v>1</v>
      </c>
      <c r="AS115" s="2" t="b">
        <f t="shared" si="15"/>
        <v>0</v>
      </c>
    </row>
    <row r="116" spans="1:45" ht="29">
      <c r="A116" s="2" t="s">
        <v>518</v>
      </c>
      <c r="B116" s="2" t="s">
        <v>359</v>
      </c>
      <c r="C116" s="2" t="s">
        <v>420</v>
      </c>
      <c r="D116" s="4">
        <v>585</v>
      </c>
      <c r="E116" s="2" t="s">
        <v>71</v>
      </c>
      <c r="F116" s="2" t="s">
        <v>238</v>
      </c>
      <c r="G116" s="2" t="s">
        <v>979</v>
      </c>
      <c r="H116" s="13"/>
      <c r="I116" s="13"/>
      <c r="J116" s="13"/>
      <c r="K116" s="13"/>
      <c r="N116" s="2" t="e">
        <f>VLOOKUP(D116,#REF!,6,FALSE)</f>
        <v>#REF!</v>
      </c>
      <c r="O116" s="2" t="e">
        <f>VLOOKUP(D116,#REF!,4,FALSE)</f>
        <v>#REF!</v>
      </c>
      <c r="P116" s="4">
        <v>585</v>
      </c>
      <c r="Q116" s="2" t="s">
        <v>71</v>
      </c>
      <c r="R116" s="2" t="s">
        <v>238</v>
      </c>
      <c r="S116" s="2" t="s">
        <v>1472</v>
      </c>
      <c r="Z116" s="2" t="s">
        <v>359</v>
      </c>
      <c r="AA116" s="2" t="s">
        <v>420</v>
      </c>
      <c r="AB116" s="2">
        <v>585</v>
      </c>
      <c r="AC116" s="2" t="s">
        <v>71</v>
      </c>
      <c r="AD116" s="2" t="s">
        <v>238</v>
      </c>
      <c r="AE116" s="2" t="s">
        <v>1472</v>
      </c>
      <c r="AF116" s="2" t="s">
        <v>1569</v>
      </c>
      <c r="AG116" s="3" t="str">
        <f t="shared" si="9"/>
        <v>$$=concatenate(#Children with one or more disabilities (IDEA)",char(10)," Missing#)</v>
      </c>
      <c r="AH116" s="3" t="str">
        <f>CONCATENATE("Children with one or more disabilities (IDEA)",CHAR(10)," Missing")</f>
        <v>Children with one or more disabilities (IDEA)
 Missing</v>
      </c>
      <c r="AN116" s="2" t="b">
        <f t="shared" si="10"/>
        <v>1</v>
      </c>
      <c r="AO116" s="2" t="b">
        <f t="shared" si="11"/>
        <v>1</v>
      </c>
      <c r="AP116" s="2" t="b">
        <f t="shared" si="12"/>
        <v>1</v>
      </c>
      <c r="AQ116" s="2" t="b">
        <f t="shared" si="13"/>
        <v>1</v>
      </c>
      <c r="AR116" s="2" t="b">
        <f t="shared" si="14"/>
        <v>1</v>
      </c>
      <c r="AS116" s="2" t="b">
        <f t="shared" si="15"/>
        <v>0</v>
      </c>
    </row>
    <row r="117" spans="1:45" ht="29">
      <c r="A117" s="2" t="s">
        <v>518</v>
      </c>
      <c r="B117" s="2" t="s">
        <v>359</v>
      </c>
      <c r="C117" s="2" t="s">
        <v>420</v>
      </c>
      <c r="D117" s="4">
        <v>585</v>
      </c>
      <c r="E117" s="2" t="s">
        <v>93</v>
      </c>
      <c r="F117" s="2" t="s">
        <v>243</v>
      </c>
      <c r="G117" s="2" t="s">
        <v>998</v>
      </c>
      <c r="H117" s="13"/>
      <c r="I117" s="13"/>
      <c r="J117" s="13"/>
      <c r="K117" s="13"/>
      <c r="N117" s="2" t="e">
        <f>VLOOKUP(D117,#REF!,6,FALSE)</f>
        <v>#REF!</v>
      </c>
      <c r="O117" s="2" t="e">
        <f>VLOOKUP(D117,#REF!,4,FALSE)</f>
        <v>#REF!</v>
      </c>
      <c r="P117" s="4">
        <v>585</v>
      </c>
      <c r="Q117" s="2" t="s">
        <v>93</v>
      </c>
      <c r="R117" s="2" t="s">
        <v>243</v>
      </c>
      <c r="S117" s="2" t="s">
        <v>1476</v>
      </c>
      <c r="Z117" s="2" t="s">
        <v>359</v>
      </c>
      <c r="AA117" s="2" t="s">
        <v>420</v>
      </c>
      <c r="AB117" s="2">
        <v>585</v>
      </c>
      <c r="AC117" s="2" t="s">
        <v>93</v>
      </c>
      <c r="AD117" s="2" t="s">
        <v>243</v>
      </c>
      <c r="AE117" s="2" t="s">
        <v>1476</v>
      </c>
      <c r="AF117" s="2" t="s">
        <v>1573</v>
      </c>
      <c r="AG117" s="3" t="str">
        <f t="shared" si="9"/>
        <v>$$=concatenate(#Economically Disadvantaged (ED) Students",char(10)," Missing#)</v>
      </c>
      <c r="AH117" s="3" t="str">
        <f>CONCATENATE("Economically Disadvantaged (ED) Students",CHAR(10)," Missing")</f>
        <v>Economically Disadvantaged (ED) Students
 Missing</v>
      </c>
      <c r="AN117" s="2" t="b">
        <f t="shared" si="10"/>
        <v>1</v>
      </c>
      <c r="AO117" s="2" t="b">
        <f t="shared" si="11"/>
        <v>1</v>
      </c>
      <c r="AP117" s="2" t="b">
        <f t="shared" si="12"/>
        <v>1</v>
      </c>
      <c r="AQ117" s="2" t="b">
        <f t="shared" si="13"/>
        <v>1</v>
      </c>
      <c r="AR117" s="2" t="b">
        <f t="shared" si="14"/>
        <v>1</v>
      </c>
      <c r="AS117" s="2" t="b">
        <f t="shared" si="15"/>
        <v>0</v>
      </c>
    </row>
    <row r="118" spans="1:45" ht="29">
      <c r="A118" s="2" t="s">
        <v>518</v>
      </c>
      <c r="B118" s="2" t="s">
        <v>359</v>
      </c>
      <c r="C118" s="2" t="s">
        <v>420</v>
      </c>
      <c r="D118" s="4">
        <v>585</v>
      </c>
      <c r="E118" s="2" t="s">
        <v>103</v>
      </c>
      <c r="F118" s="2" t="s">
        <v>251</v>
      </c>
      <c r="G118" s="2" t="s">
        <v>978</v>
      </c>
      <c r="H118" s="13"/>
      <c r="I118" s="13"/>
      <c r="J118" s="13"/>
      <c r="K118" s="13"/>
      <c r="N118" s="2" t="e">
        <f>VLOOKUP(D118,#REF!,6,FALSE)</f>
        <v>#REF!</v>
      </c>
      <c r="O118" s="2" t="e">
        <f>VLOOKUP(D118,#REF!,4,FALSE)</f>
        <v>#REF!</v>
      </c>
      <c r="P118" s="4">
        <v>585</v>
      </c>
      <c r="Q118" s="2" t="s">
        <v>103</v>
      </c>
      <c r="R118" s="2" t="s">
        <v>251</v>
      </c>
      <c r="S118" s="2" t="s">
        <v>1474</v>
      </c>
      <c r="Z118" s="2" t="s">
        <v>359</v>
      </c>
      <c r="AA118" s="2" t="s">
        <v>420</v>
      </c>
      <c r="AB118" s="2">
        <v>585</v>
      </c>
      <c r="AC118" s="2" t="s">
        <v>103</v>
      </c>
      <c r="AD118" s="2" t="s">
        <v>251</v>
      </c>
      <c r="AE118" s="2" t="s">
        <v>1474</v>
      </c>
      <c r="AF118" s="2" t="s">
        <v>1574</v>
      </c>
      <c r="AG118" s="3" t="str">
        <f t="shared" si="9"/>
        <v>$$=concatenate(#English learner",char(10)," Missing#)</v>
      </c>
      <c r="AH118" s="3" t="str">
        <f>CONCATENATE("English learner",CHAR(10)," Missing")</f>
        <v>English learner
 Missing</v>
      </c>
      <c r="AN118" s="2" t="b">
        <f t="shared" si="10"/>
        <v>1</v>
      </c>
      <c r="AO118" s="2" t="b">
        <f t="shared" si="11"/>
        <v>1</v>
      </c>
      <c r="AP118" s="2" t="b">
        <f t="shared" si="12"/>
        <v>1</v>
      </c>
      <c r="AQ118" s="2" t="b">
        <f t="shared" si="13"/>
        <v>1</v>
      </c>
      <c r="AR118" s="2" t="b">
        <f t="shared" si="14"/>
        <v>1</v>
      </c>
      <c r="AS118" s="2" t="b">
        <f t="shared" si="15"/>
        <v>0</v>
      </c>
    </row>
    <row r="119" spans="1:45" ht="29">
      <c r="A119" s="2" t="s">
        <v>518</v>
      </c>
      <c r="B119" s="2" t="s">
        <v>359</v>
      </c>
      <c r="C119" s="2" t="s">
        <v>420</v>
      </c>
      <c r="D119" s="4">
        <v>585</v>
      </c>
      <c r="E119" s="2" t="s">
        <v>108</v>
      </c>
      <c r="F119" s="2" t="s">
        <v>255</v>
      </c>
      <c r="G119" s="2" t="s">
        <v>1002</v>
      </c>
      <c r="H119" s="13"/>
      <c r="I119" s="13"/>
      <c r="J119" s="13"/>
      <c r="K119" s="13"/>
      <c r="N119" s="2" t="e">
        <f>VLOOKUP(D119,#REF!,6,FALSE)</f>
        <v>#REF!</v>
      </c>
      <c r="O119" s="2" t="e">
        <f>VLOOKUP(D119,#REF!,4,FALSE)</f>
        <v>#REF!</v>
      </c>
      <c r="P119" s="4">
        <v>585</v>
      </c>
      <c r="Q119" s="2" t="s">
        <v>108</v>
      </c>
      <c r="R119" s="2" t="s">
        <v>255</v>
      </c>
      <c r="S119" s="2" t="s">
        <v>1505</v>
      </c>
      <c r="Z119" s="2" t="s">
        <v>359</v>
      </c>
      <c r="AA119" s="2" t="s">
        <v>420</v>
      </c>
      <c r="AB119" s="2">
        <v>585</v>
      </c>
      <c r="AC119" s="2" t="s">
        <v>108</v>
      </c>
      <c r="AD119" s="2" t="s">
        <v>255</v>
      </c>
      <c r="AE119" s="2" t="s">
        <v>1505</v>
      </c>
      <c r="AF119" s="2" t="s">
        <v>1599</v>
      </c>
      <c r="AG119" s="3" t="str">
        <f t="shared" si="9"/>
        <v>$$=concatenate(#Foster Care",char(10)," Missing#)</v>
      </c>
      <c r="AH119" s="3" t="str">
        <f>CONCATENATE("Foster Care",CHAR(10)," Missing")</f>
        <v>Foster Care
 Missing</v>
      </c>
      <c r="AN119" s="2" t="b">
        <f t="shared" si="10"/>
        <v>1</v>
      </c>
      <c r="AO119" s="2" t="b">
        <f t="shared" si="11"/>
        <v>1</v>
      </c>
      <c r="AP119" s="2" t="b">
        <f t="shared" si="12"/>
        <v>1</v>
      </c>
      <c r="AQ119" s="2" t="b">
        <f t="shared" si="13"/>
        <v>1</v>
      </c>
      <c r="AR119" s="2" t="b">
        <f t="shared" si="14"/>
        <v>1</v>
      </c>
      <c r="AS119" s="2" t="b">
        <f t="shared" si="15"/>
        <v>0</v>
      </c>
    </row>
    <row r="120" spans="1:45" ht="174">
      <c r="A120" s="2" t="s">
        <v>518</v>
      </c>
      <c r="B120" s="2" t="s">
        <v>359</v>
      </c>
      <c r="C120" s="2" t="s">
        <v>420</v>
      </c>
      <c r="D120" s="4">
        <v>585</v>
      </c>
      <c r="E120" s="2" t="s">
        <v>110</v>
      </c>
      <c r="F120" s="2" t="s">
        <v>257</v>
      </c>
      <c r="G120" s="2" t="s">
        <v>1005</v>
      </c>
      <c r="H120" s="13"/>
      <c r="I120" s="13"/>
      <c r="J120" s="13"/>
      <c r="K120" s="13"/>
      <c r="N120" s="2" t="e">
        <f>VLOOKUP(D120,#REF!,6,FALSE)</f>
        <v>#REF!</v>
      </c>
      <c r="O120" s="2" t="e">
        <f>VLOOKUP(D120,#REF!,4,FALSE)</f>
        <v>#REF!</v>
      </c>
      <c r="P120" s="4">
        <v>585</v>
      </c>
      <c r="Q120" s="2" t="s">
        <v>110</v>
      </c>
      <c r="R120" s="2" t="s">
        <v>257</v>
      </c>
      <c r="S120" s="2" t="s">
        <v>1504</v>
      </c>
      <c r="Z120" s="2" t="s">
        <v>359</v>
      </c>
      <c r="AA120" s="2" t="s">
        <v>420</v>
      </c>
      <c r="AB120" s="2">
        <v>585</v>
      </c>
      <c r="AC120" s="2" t="s">
        <v>110</v>
      </c>
      <c r="AD120" s="2" t="s">
        <v>257</v>
      </c>
      <c r="AE120" s="2" t="s">
        <v>1504</v>
      </c>
      <c r="AF120" s="2" t="s">
        <v>1600</v>
      </c>
      <c r="AG120" s="3" t="str">
        <f t="shared" si="9"/>
        <v>$$=concatenate(#Grade 3",char(10)," Grade 4",char(10)," Grade 5",char(10)," Grade 6",char(10)," Grade 7",char(10)," Grade 8",char(10)," Grade 9",char(10)," Grade 10",char(10)," Grade 11",char(10)," Grade 12",char(10)," High School",char(10)," Missing#)</v>
      </c>
      <c r="AH120"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20" s="2" t="b">
        <f t="shared" si="10"/>
        <v>1</v>
      </c>
      <c r="AO120" s="2" t="b">
        <f t="shared" si="11"/>
        <v>1</v>
      </c>
      <c r="AP120" s="2" t="b">
        <f t="shared" si="12"/>
        <v>1</v>
      </c>
      <c r="AQ120" s="2" t="b">
        <f t="shared" si="13"/>
        <v>1</v>
      </c>
      <c r="AR120" s="2" t="b">
        <f t="shared" si="14"/>
        <v>1</v>
      </c>
      <c r="AS120" s="2" t="b">
        <f t="shared" si="15"/>
        <v>0</v>
      </c>
    </row>
    <row r="121" spans="1:45" ht="29">
      <c r="A121" s="2" t="s">
        <v>518</v>
      </c>
      <c r="B121" s="2" t="s">
        <v>359</v>
      </c>
      <c r="C121" s="2" t="s">
        <v>420</v>
      </c>
      <c r="D121" s="4">
        <v>585</v>
      </c>
      <c r="E121" s="2" t="s">
        <v>116</v>
      </c>
      <c r="F121" s="2" t="s">
        <v>261</v>
      </c>
      <c r="G121" s="2" t="s">
        <v>1011</v>
      </c>
      <c r="H121" s="13"/>
      <c r="I121" s="13"/>
      <c r="J121" s="13"/>
      <c r="K121" s="13"/>
      <c r="N121" s="2" t="e">
        <f>VLOOKUP(D121,#REF!,6,FALSE)</f>
        <v>#REF!</v>
      </c>
      <c r="O121" s="2" t="e">
        <f>VLOOKUP(D121,#REF!,4,FALSE)</f>
        <v>#REF!</v>
      </c>
      <c r="P121" s="4">
        <v>585</v>
      </c>
      <c r="Q121" s="2" t="s">
        <v>116</v>
      </c>
      <c r="R121" s="2" t="s">
        <v>261</v>
      </c>
      <c r="S121" s="2" t="s">
        <v>1477</v>
      </c>
      <c r="Z121" s="2" t="s">
        <v>359</v>
      </c>
      <c r="AA121" s="2" t="s">
        <v>420</v>
      </c>
      <c r="AB121" s="2">
        <v>585</v>
      </c>
      <c r="AC121" s="2" t="s">
        <v>116</v>
      </c>
      <c r="AD121" s="2" t="s">
        <v>261</v>
      </c>
      <c r="AE121" s="2" t="s">
        <v>1477</v>
      </c>
      <c r="AF121" s="2" t="s">
        <v>1575</v>
      </c>
      <c r="AG121" s="3" t="str">
        <f t="shared" si="9"/>
        <v>$$=concatenate(#Homeless enrolled",char(10)," Missing#)</v>
      </c>
      <c r="AH121" s="3" t="str">
        <f>CONCATENATE("Homeless enrolled",CHAR(10)," Missing")</f>
        <v>Homeless enrolled
 Missing</v>
      </c>
      <c r="AN121" s="2" t="b">
        <f t="shared" si="10"/>
        <v>1</v>
      </c>
      <c r="AO121" s="2" t="b">
        <f t="shared" si="11"/>
        <v>1</v>
      </c>
      <c r="AP121" s="2" t="b">
        <f t="shared" si="12"/>
        <v>1</v>
      </c>
      <c r="AQ121" s="2" t="b">
        <f t="shared" si="13"/>
        <v>1</v>
      </c>
      <c r="AR121" s="2" t="b">
        <f t="shared" si="14"/>
        <v>1</v>
      </c>
      <c r="AS121" s="2" t="b">
        <f t="shared" si="15"/>
        <v>0</v>
      </c>
    </row>
    <row r="122" spans="1:45" ht="188.5">
      <c r="A122" s="2" t="s">
        <v>518</v>
      </c>
      <c r="B122" s="2" t="s">
        <v>359</v>
      </c>
      <c r="C122" s="2" t="s">
        <v>420</v>
      </c>
      <c r="D122" s="4">
        <v>585</v>
      </c>
      <c r="E122" s="2" t="s">
        <v>132</v>
      </c>
      <c r="F122" s="2" t="s">
        <v>276</v>
      </c>
      <c r="G122" s="2" t="s">
        <v>992</v>
      </c>
      <c r="H122" s="13"/>
      <c r="I122" s="13"/>
      <c r="J122" s="13"/>
      <c r="K122" s="13"/>
      <c r="N122" s="2" t="e">
        <f>VLOOKUP(D122,#REF!,6,FALSE)</f>
        <v>#REF!</v>
      </c>
      <c r="O122" s="2" t="e">
        <f>VLOOKUP(D122,#REF!,4,FALSE)</f>
        <v>#REF!</v>
      </c>
      <c r="P122" s="4">
        <v>585</v>
      </c>
      <c r="Q122" s="2" t="s">
        <v>132</v>
      </c>
      <c r="R122" s="2" t="s">
        <v>276</v>
      </c>
      <c r="S122" s="2" t="s">
        <v>1501</v>
      </c>
      <c r="Z122" s="2" t="s">
        <v>359</v>
      </c>
      <c r="AA122" s="2" t="s">
        <v>420</v>
      </c>
      <c r="AB122" s="2">
        <v>585</v>
      </c>
      <c r="AC122" s="2" t="s">
        <v>132</v>
      </c>
      <c r="AD122" s="2" t="s">
        <v>276</v>
      </c>
      <c r="AE122" s="2" t="s">
        <v>1501</v>
      </c>
      <c r="AF122" s="2" t="s">
        <v>1601</v>
      </c>
      <c r="AG122"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22"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22" s="2" t="b">
        <f t="shared" si="10"/>
        <v>1</v>
      </c>
      <c r="AO122" s="2" t="b">
        <f t="shared" si="11"/>
        <v>1</v>
      </c>
      <c r="AP122" s="2" t="b">
        <f t="shared" si="12"/>
        <v>1</v>
      </c>
      <c r="AQ122" s="2" t="b">
        <f t="shared" si="13"/>
        <v>1</v>
      </c>
      <c r="AR122" s="2" t="b">
        <f t="shared" si="14"/>
        <v>1</v>
      </c>
      <c r="AS122" s="2" t="b">
        <f t="shared" si="15"/>
        <v>0</v>
      </c>
    </row>
    <row r="123" spans="1:45" ht="29">
      <c r="A123" s="2" t="s">
        <v>518</v>
      </c>
      <c r="B123" s="2" t="s">
        <v>359</v>
      </c>
      <c r="C123" s="2" t="s">
        <v>420</v>
      </c>
      <c r="D123" s="4">
        <v>585</v>
      </c>
      <c r="E123" s="2" t="s">
        <v>133</v>
      </c>
      <c r="F123" s="2" t="s">
        <v>277</v>
      </c>
      <c r="G123" s="2" t="s">
        <v>983</v>
      </c>
      <c r="H123" s="13"/>
      <c r="I123" s="13"/>
      <c r="J123" s="13"/>
      <c r="K123" s="13"/>
      <c r="N123" s="2" t="e">
        <f>VLOOKUP(D123,#REF!,6,FALSE)</f>
        <v>#REF!</v>
      </c>
      <c r="O123" s="2" t="e">
        <f>VLOOKUP(D123,#REF!,4,FALSE)</f>
        <v>#REF!</v>
      </c>
      <c r="P123" s="4">
        <v>585</v>
      </c>
      <c r="Q123" s="2" t="s">
        <v>133</v>
      </c>
      <c r="R123" s="2" t="s">
        <v>277</v>
      </c>
      <c r="S123" s="2" t="s">
        <v>1478</v>
      </c>
      <c r="Z123" s="2" t="s">
        <v>359</v>
      </c>
      <c r="AA123" s="2" t="s">
        <v>420</v>
      </c>
      <c r="AB123" s="2">
        <v>585</v>
      </c>
      <c r="AC123" s="2" t="s">
        <v>133</v>
      </c>
      <c r="AD123" s="2" t="s">
        <v>277</v>
      </c>
      <c r="AE123" s="2" t="s">
        <v>1478</v>
      </c>
      <c r="AF123" s="2" t="s">
        <v>1576</v>
      </c>
      <c r="AG123" s="3" t="str">
        <f t="shared" si="9"/>
        <v>$$=concatenate(#Migratory students",char(10)," Missing#)</v>
      </c>
      <c r="AH123" s="3" t="str">
        <f>CONCATENATE("Migratory students",CHAR(10)," Missing")</f>
        <v>Migratory students
 Missing</v>
      </c>
      <c r="AN123" s="2" t="b">
        <f t="shared" si="10"/>
        <v>1</v>
      </c>
      <c r="AO123" s="2" t="b">
        <f t="shared" si="11"/>
        <v>1</v>
      </c>
      <c r="AP123" s="2" t="b">
        <f t="shared" si="12"/>
        <v>1</v>
      </c>
      <c r="AQ123" s="2" t="b">
        <f t="shared" si="13"/>
        <v>1</v>
      </c>
      <c r="AR123" s="2" t="b">
        <f t="shared" si="14"/>
        <v>1</v>
      </c>
      <c r="AS123" s="2" t="b">
        <f t="shared" si="15"/>
        <v>0</v>
      </c>
    </row>
    <row r="124" spans="1:45" ht="29">
      <c r="A124" s="2" t="s">
        <v>518</v>
      </c>
      <c r="B124" s="2" t="s">
        <v>359</v>
      </c>
      <c r="C124" s="2" t="s">
        <v>420</v>
      </c>
      <c r="D124" s="4">
        <v>585</v>
      </c>
      <c r="E124" s="2" t="s">
        <v>134</v>
      </c>
      <c r="F124" s="2" t="s">
        <v>278</v>
      </c>
      <c r="G124" s="2" t="s">
        <v>980</v>
      </c>
      <c r="H124" s="13"/>
      <c r="I124" s="13"/>
      <c r="J124" s="13"/>
      <c r="K124" s="13"/>
      <c r="N124" s="2" t="e">
        <f>VLOOKUP(D124,#REF!,6,FALSE)</f>
        <v>#REF!</v>
      </c>
      <c r="O124" s="2" t="e">
        <f>VLOOKUP(D124,#REF!,4,FALSE)</f>
        <v>#REF!</v>
      </c>
      <c r="P124" s="4">
        <v>585</v>
      </c>
      <c r="Q124" s="2" t="s">
        <v>134</v>
      </c>
      <c r="R124" s="2" t="s">
        <v>278</v>
      </c>
      <c r="S124" s="2" t="s">
        <v>1502</v>
      </c>
      <c r="Z124" s="2" t="s">
        <v>359</v>
      </c>
      <c r="AA124" s="2" t="s">
        <v>420</v>
      </c>
      <c r="AB124" s="2">
        <v>585</v>
      </c>
      <c r="AC124" s="2" t="s">
        <v>134</v>
      </c>
      <c r="AD124" s="2" t="s">
        <v>278</v>
      </c>
      <c r="AE124" s="2" t="s">
        <v>1502</v>
      </c>
      <c r="AF124" s="2" t="s">
        <v>1602</v>
      </c>
      <c r="AG124" s="3" t="str">
        <f t="shared" si="9"/>
        <v>$$=concatenate(#Military Connected",char(10)," Missing#)</v>
      </c>
      <c r="AH124" s="3" t="str">
        <f>CONCATENATE("Military Connected",CHAR(10)," Missing")</f>
        <v>Military Connected
 Missing</v>
      </c>
      <c r="AN124" s="2" t="b">
        <f t="shared" si="10"/>
        <v>1</v>
      </c>
      <c r="AO124" s="2" t="b">
        <f t="shared" si="11"/>
        <v>1</v>
      </c>
      <c r="AP124" s="2" t="b">
        <f t="shared" si="12"/>
        <v>1</v>
      </c>
      <c r="AQ124" s="2" t="b">
        <f t="shared" si="13"/>
        <v>1</v>
      </c>
      <c r="AR124" s="2" t="b">
        <f t="shared" si="14"/>
        <v>1</v>
      </c>
      <c r="AS124" s="2" t="b">
        <f t="shared" si="15"/>
        <v>0</v>
      </c>
    </row>
    <row r="125" spans="1:45" ht="101.5">
      <c r="A125" s="2" t="s">
        <v>518</v>
      </c>
      <c r="B125" s="2" t="s">
        <v>359</v>
      </c>
      <c r="C125" s="2" t="s">
        <v>420</v>
      </c>
      <c r="D125" s="4">
        <v>585</v>
      </c>
      <c r="E125" s="2" t="s">
        <v>145</v>
      </c>
      <c r="F125" s="2" t="s">
        <v>289</v>
      </c>
      <c r="G125" s="2" t="s">
        <v>1018</v>
      </c>
      <c r="H125" s="13"/>
      <c r="I125" s="13"/>
      <c r="J125" s="13"/>
      <c r="K125" s="13"/>
      <c r="N125" s="2" t="e">
        <f>VLOOKUP(D125,#REF!,6,FALSE)</f>
        <v>#REF!</v>
      </c>
      <c r="O125" s="2" t="e">
        <f>VLOOKUP(D125,#REF!,4,FALSE)</f>
        <v>#REF!</v>
      </c>
      <c r="P125" s="4">
        <v>585</v>
      </c>
      <c r="Q125" s="2" t="s">
        <v>145</v>
      </c>
      <c r="R125" s="2" t="s">
        <v>289</v>
      </c>
      <c r="S125" s="2" t="s">
        <v>1506</v>
      </c>
      <c r="Z125" s="2" t="s">
        <v>359</v>
      </c>
      <c r="AA125" s="2" t="s">
        <v>420</v>
      </c>
      <c r="AB125" s="2">
        <v>585</v>
      </c>
      <c r="AC125" s="2" t="s">
        <v>145</v>
      </c>
      <c r="AD125" s="2" t="s">
        <v>289</v>
      </c>
      <c r="AE125" s="2" t="s">
        <v>1506</v>
      </c>
      <c r="AF125" s="2" t="s">
        <v>1603</v>
      </c>
      <c r="AG125" s="3" t="str">
        <f t="shared" si="9"/>
        <v>$$=concatenate(#Level 1 (lowest level)",char(10)," Level 2",char(10)," Level 3",char(10)," Level 4",char(10)," Level 5",char(10)," Level 6",char(10)," Missing#)</v>
      </c>
      <c r="AH125" s="3" t="str">
        <f>CONCATENATE("Level 1 (lowest level)",CHAR(10)," Level 2",CHAR(10)," Level 3",CHAR(10)," Level 4",CHAR(10)," Level 5",CHAR(10)," Level 6",CHAR(10)," Missing")</f>
        <v>Level 1 (lowest level)
 Level 2
 Level 3
 Level 4
 Level 5
 Level 6
 Missing</v>
      </c>
      <c r="AN125" s="2" t="b">
        <f t="shared" si="10"/>
        <v>1</v>
      </c>
      <c r="AO125" s="2" t="b">
        <f t="shared" si="11"/>
        <v>1</v>
      </c>
      <c r="AP125" s="2" t="b">
        <f t="shared" si="12"/>
        <v>1</v>
      </c>
      <c r="AQ125" s="2" t="b">
        <f t="shared" si="13"/>
        <v>1</v>
      </c>
      <c r="AR125" s="2" t="b">
        <f t="shared" si="14"/>
        <v>1</v>
      </c>
      <c r="AS125" s="2" t="b">
        <f t="shared" si="15"/>
        <v>0</v>
      </c>
    </row>
    <row r="126" spans="1:45" ht="43.5">
      <c r="A126" s="2" t="s">
        <v>518</v>
      </c>
      <c r="B126" s="2" t="s">
        <v>359</v>
      </c>
      <c r="C126" s="2" t="s">
        <v>420</v>
      </c>
      <c r="D126" s="4">
        <v>585</v>
      </c>
      <c r="E126" s="2" t="s">
        <v>161</v>
      </c>
      <c r="F126" s="2" t="s">
        <v>304</v>
      </c>
      <c r="G126" s="2" t="s">
        <v>982</v>
      </c>
      <c r="H126" s="13"/>
      <c r="I126" s="13"/>
      <c r="J126" s="13"/>
      <c r="K126" s="13"/>
      <c r="N126" s="2" t="e">
        <f>VLOOKUP(D126,#REF!,6,FALSE)</f>
        <v>#REF!</v>
      </c>
      <c r="O126" s="2" t="e">
        <f>VLOOKUP(D126,#REF!,4,FALSE)</f>
        <v>#REF!</v>
      </c>
      <c r="P126" s="4">
        <v>585</v>
      </c>
      <c r="Q126" s="2" t="s">
        <v>161</v>
      </c>
      <c r="R126" s="2" t="s">
        <v>304</v>
      </c>
      <c r="S126" s="2" t="s">
        <v>1459</v>
      </c>
      <c r="Z126" s="2" t="s">
        <v>359</v>
      </c>
      <c r="AA126" s="2" t="s">
        <v>420</v>
      </c>
      <c r="AB126" s="2">
        <v>585</v>
      </c>
      <c r="AC126" s="2" t="s">
        <v>161</v>
      </c>
      <c r="AD126" s="2" t="s">
        <v>304</v>
      </c>
      <c r="AE126" s="2" t="s">
        <v>1459</v>
      </c>
      <c r="AF126" s="2" t="s">
        <v>1557</v>
      </c>
      <c r="AG126" s="3" t="str">
        <f t="shared" si="9"/>
        <v>$$=concatenate(#Female",char(10)," Male",char(10)," Missing#)</v>
      </c>
      <c r="AH126" s="3" t="str">
        <f>CONCATENATE("Female",CHAR(10)," Male",CHAR(10)," Missing")</f>
        <v>Female
 Male
 Missing</v>
      </c>
      <c r="AN126" s="2" t="b">
        <f t="shared" si="10"/>
        <v>1</v>
      </c>
      <c r="AO126" s="2" t="b">
        <f t="shared" si="11"/>
        <v>1</v>
      </c>
      <c r="AP126" s="2" t="b">
        <f t="shared" si="12"/>
        <v>1</v>
      </c>
      <c r="AQ126" s="2" t="b">
        <f t="shared" si="13"/>
        <v>1</v>
      </c>
      <c r="AR126" s="2" t="b">
        <f t="shared" si="14"/>
        <v>1</v>
      </c>
      <c r="AS126" s="2" t="b">
        <f t="shared" si="15"/>
        <v>0</v>
      </c>
    </row>
    <row r="127" spans="1:45" ht="29">
      <c r="A127" s="2" t="s">
        <v>518</v>
      </c>
      <c r="B127" s="2" t="s">
        <v>417</v>
      </c>
      <c r="C127" s="2" t="s">
        <v>422</v>
      </c>
      <c r="D127" s="4">
        <v>588</v>
      </c>
      <c r="E127" s="2" t="s">
        <v>71</v>
      </c>
      <c r="F127" s="2" t="s">
        <v>238</v>
      </c>
      <c r="G127" s="2" t="s">
        <v>979</v>
      </c>
      <c r="H127" s="13"/>
      <c r="I127" s="13"/>
      <c r="J127" s="13"/>
      <c r="K127" s="13"/>
      <c r="N127" s="2" t="e">
        <f>VLOOKUP(D127,#REF!,6,FALSE)</f>
        <v>#REF!</v>
      </c>
      <c r="O127" s="2" t="e">
        <f>VLOOKUP(D127,#REF!,4,FALSE)</f>
        <v>#REF!</v>
      </c>
      <c r="P127" s="4">
        <v>588</v>
      </c>
      <c r="Q127" s="2" t="s">
        <v>71</v>
      </c>
      <c r="R127" s="2" t="s">
        <v>238</v>
      </c>
      <c r="S127" s="2" t="s">
        <v>1472</v>
      </c>
      <c r="Z127" s="2" t="s">
        <v>417</v>
      </c>
      <c r="AA127" s="2" t="s">
        <v>422</v>
      </c>
      <c r="AB127" s="2">
        <v>588</v>
      </c>
      <c r="AC127" s="2" t="s">
        <v>71</v>
      </c>
      <c r="AD127" s="2" t="s">
        <v>238</v>
      </c>
      <c r="AE127" s="2" t="s">
        <v>1472</v>
      </c>
      <c r="AF127" s="2" t="s">
        <v>1569</v>
      </c>
      <c r="AG127" s="3" t="str">
        <f t="shared" si="9"/>
        <v>$$=concatenate(#Children with one or more disabilities (IDEA)",char(10)," Missing#)</v>
      </c>
      <c r="AH127" s="3" t="str">
        <f>CONCATENATE("Children with one or more disabilities (IDEA)",CHAR(10)," Missing")</f>
        <v>Children with one or more disabilities (IDEA)
 Missing</v>
      </c>
      <c r="AN127" s="2" t="b">
        <f t="shared" si="10"/>
        <v>1</v>
      </c>
      <c r="AO127" s="2" t="b">
        <f t="shared" si="11"/>
        <v>1</v>
      </c>
      <c r="AP127" s="2" t="b">
        <f t="shared" si="12"/>
        <v>1</v>
      </c>
      <c r="AQ127" s="2" t="b">
        <f t="shared" si="13"/>
        <v>1</v>
      </c>
      <c r="AR127" s="2" t="b">
        <f t="shared" si="14"/>
        <v>1</v>
      </c>
      <c r="AS127" s="2" t="b">
        <f t="shared" si="15"/>
        <v>0</v>
      </c>
    </row>
    <row r="128" spans="1:45" ht="29">
      <c r="A128" s="2" t="s">
        <v>518</v>
      </c>
      <c r="B128" s="2" t="s">
        <v>417</v>
      </c>
      <c r="C128" s="2" t="s">
        <v>422</v>
      </c>
      <c r="D128" s="4">
        <v>588</v>
      </c>
      <c r="E128" s="2" t="s">
        <v>93</v>
      </c>
      <c r="F128" s="2" t="s">
        <v>243</v>
      </c>
      <c r="G128" s="2" t="s">
        <v>998</v>
      </c>
      <c r="H128" s="13"/>
      <c r="I128" s="13"/>
      <c r="J128" s="13"/>
      <c r="K128" s="13"/>
      <c r="N128" s="2" t="e">
        <f>VLOOKUP(D128,#REF!,6,FALSE)</f>
        <v>#REF!</v>
      </c>
      <c r="O128" s="2" t="e">
        <f>VLOOKUP(D128,#REF!,4,FALSE)</f>
        <v>#REF!</v>
      </c>
      <c r="P128" s="4">
        <v>588</v>
      </c>
      <c r="Q128" s="2" t="s">
        <v>93</v>
      </c>
      <c r="R128" s="2" t="s">
        <v>243</v>
      </c>
      <c r="S128" s="2" t="s">
        <v>1476</v>
      </c>
      <c r="Z128" s="2" t="s">
        <v>417</v>
      </c>
      <c r="AA128" s="2" t="s">
        <v>422</v>
      </c>
      <c r="AB128" s="2">
        <v>588</v>
      </c>
      <c r="AC128" s="2" t="s">
        <v>93</v>
      </c>
      <c r="AD128" s="2" t="s">
        <v>243</v>
      </c>
      <c r="AE128" s="2" t="s">
        <v>1476</v>
      </c>
      <c r="AF128" s="2" t="s">
        <v>1573</v>
      </c>
      <c r="AG128" s="3" t="str">
        <f t="shared" si="9"/>
        <v>$$=concatenate(#Economically Disadvantaged (ED) Students",char(10)," Missing#)</v>
      </c>
      <c r="AH128" s="3" t="str">
        <f>CONCATENATE("Economically Disadvantaged (ED) Students",CHAR(10)," Missing")</f>
        <v>Economically Disadvantaged (ED) Students
 Missing</v>
      </c>
      <c r="AN128" s="2" t="b">
        <f t="shared" si="10"/>
        <v>1</v>
      </c>
      <c r="AO128" s="2" t="b">
        <f t="shared" si="11"/>
        <v>1</v>
      </c>
      <c r="AP128" s="2" t="b">
        <f t="shared" si="12"/>
        <v>1</v>
      </c>
      <c r="AQ128" s="2" t="b">
        <f t="shared" si="13"/>
        <v>1</v>
      </c>
      <c r="AR128" s="2" t="b">
        <f t="shared" si="14"/>
        <v>1</v>
      </c>
      <c r="AS128" s="2" t="b">
        <f t="shared" si="15"/>
        <v>0</v>
      </c>
    </row>
    <row r="129" spans="1:45" ht="29">
      <c r="A129" s="2" t="s">
        <v>518</v>
      </c>
      <c r="B129" s="2" t="s">
        <v>417</v>
      </c>
      <c r="C129" s="2" t="s">
        <v>422</v>
      </c>
      <c r="D129" s="4">
        <v>588</v>
      </c>
      <c r="E129" s="2" t="s">
        <v>103</v>
      </c>
      <c r="F129" s="2" t="s">
        <v>251</v>
      </c>
      <c r="G129" s="2" t="s">
        <v>978</v>
      </c>
      <c r="H129" s="13"/>
      <c r="I129" s="13"/>
      <c r="J129" s="13"/>
      <c r="K129" s="13"/>
      <c r="N129" s="2" t="e">
        <f>VLOOKUP(D129,#REF!,6,FALSE)</f>
        <v>#REF!</v>
      </c>
      <c r="O129" s="2" t="e">
        <f>VLOOKUP(D129,#REF!,4,FALSE)</f>
        <v>#REF!</v>
      </c>
      <c r="P129" s="4">
        <v>588</v>
      </c>
      <c r="Q129" s="2" t="s">
        <v>103</v>
      </c>
      <c r="R129" s="2" t="s">
        <v>251</v>
      </c>
      <c r="S129" s="2" t="s">
        <v>1474</v>
      </c>
      <c r="Z129" s="2" t="s">
        <v>417</v>
      </c>
      <c r="AA129" s="2" t="s">
        <v>422</v>
      </c>
      <c r="AB129" s="2">
        <v>588</v>
      </c>
      <c r="AC129" s="2" t="s">
        <v>103</v>
      </c>
      <c r="AD129" s="2" t="s">
        <v>251</v>
      </c>
      <c r="AE129" s="2" t="s">
        <v>1474</v>
      </c>
      <c r="AF129" s="2" t="s">
        <v>1574</v>
      </c>
      <c r="AG129" s="3" t="str">
        <f t="shared" si="9"/>
        <v>$$=concatenate(#English learner",char(10)," Missing#)</v>
      </c>
      <c r="AH129" s="3" t="str">
        <f>CONCATENATE("English learner",CHAR(10)," Missing")</f>
        <v>English learner
 Missing</v>
      </c>
      <c r="AN129" s="2" t="b">
        <f t="shared" si="10"/>
        <v>1</v>
      </c>
      <c r="AO129" s="2" t="b">
        <f t="shared" si="11"/>
        <v>1</v>
      </c>
      <c r="AP129" s="2" t="b">
        <f t="shared" si="12"/>
        <v>1</v>
      </c>
      <c r="AQ129" s="2" t="b">
        <f t="shared" si="13"/>
        <v>1</v>
      </c>
      <c r="AR129" s="2" t="b">
        <f t="shared" si="14"/>
        <v>1</v>
      </c>
      <c r="AS129" s="2" t="b">
        <f t="shared" si="15"/>
        <v>0</v>
      </c>
    </row>
    <row r="130" spans="1:45" ht="29">
      <c r="A130" s="2" t="s">
        <v>518</v>
      </c>
      <c r="B130" s="2" t="s">
        <v>417</v>
      </c>
      <c r="C130" s="2" t="s">
        <v>422</v>
      </c>
      <c r="D130" s="4">
        <v>588</v>
      </c>
      <c r="E130" s="2" t="s">
        <v>108</v>
      </c>
      <c r="F130" s="2" t="s">
        <v>255</v>
      </c>
      <c r="G130" s="2" t="s">
        <v>1002</v>
      </c>
      <c r="H130" s="13"/>
      <c r="I130" s="13"/>
      <c r="J130" s="13"/>
      <c r="K130" s="13"/>
      <c r="N130" s="2" t="e">
        <f>VLOOKUP(D130,#REF!,6,FALSE)</f>
        <v>#REF!</v>
      </c>
      <c r="O130" s="2" t="e">
        <f>VLOOKUP(D130,#REF!,4,FALSE)</f>
        <v>#REF!</v>
      </c>
      <c r="P130" s="4">
        <v>588</v>
      </c>
      <c r="Q130" s="2" t="s">
        <v>108</v>
      </c>
      <c r="R130" s="2" t="s">
        <v>255</v>
      </c>
      <c r="S130" s="2" t="s">
        <v>1505</v>
      </c>
      <c r="Z130" s="2" t="s">
        <v>417</v>
      </c>
      <c r="AA130" s="2" t="s">
        <v>422</v>
      </c>
      <c r="AB130" s="2">
        <v>588</v>
      </c>
      <c r="AC130" s="2" t="s">
        <v>108</v>
      </c>
      <c r="AD130" s="2" t="s">
        <v>255</v>
      </c>
      <c r="AE130" s="2" t="s">
        <v>1505</v>
      </c>
      <c r="AF130" s="2" t="s">
        <v>1599</v>
      </c>
      <c r="AG130" s="3" t="str">
        <f t="shared" si="9"/>
        <v>$$=concatenate(#Foster Care",char(10)," Missing#)</v>
      </c>
      <c r="AH130" s="3" t="str">
        <f>CONCATENATE("Foster Care",CHAR(10)," Missing")</f>
        <v>Foster Care
 Missing</v>
      </c>
      <c r="AN130" s="2" t="b">
        <f t="shared" si="10"/>
        <v>1</v>
      </c>
      <c r="AO130" s="2" t="b">
        <f t="shared" si="11"/>
        <v>1</v>
      </c>
      <c r="AP130" s="2" t="b">
        <f t="shared" si="12"/>
        <v>1</v>
      </c>
      <c r="AQ130" s="2" t="b">
        <f t="shared" si="13"/>
        <v>1</v>
      </c>
      <c r="AR130" s="2" t="b">
        <f t="shared" si="14"/>
        <v>1</v>
      </c>
      <c r="AS130" s="2" t="b">
        <f t="shared" si="15"/>
        <v>0</v>
      </c>
    </row>
    <row r="131" spans="1:45" ht="174">
      <c r="A131" s="2" t="s">
        <v>518</v>
      </c>
      <c r="B131" s="2" t="s">
        <v>417</v>
      </c>
      <c r="C131" s="2" t="s">
        <v>422</v>
      </c>
      <c r="D131" s="4">
        <v>588</v>
      </c>
      <c r="E131" s="2" t="s">
        <v>110</v>
      </c>
      <c r="F131" s="2" t="s">
        <v>257</v>
      </c>
      <c r="G131" s="2" t="s">
        <v>1005</v>
      </c>
      <c r="H131" s="13"/>
      <c r="I131" s="13"/>
      <c r="J131" s="13"/>
      <c r="K131" s="13"/>
      <c r="N131" s="2" t="e">
        <f>VLOOKUP(D131,#REF!,6,FALSE)</f>
        <v>#REF!</v>
      </c>
      <c r="O131" s="2" t="e">
        <f>VLOOKUP(D131,#REF!,4,FALSE)</f>
        <v>#REF!</v>
      </c>
      <c r="P131" s="4">
        <v>588</v>
      </c>
      <c r="Q131" s="2" t="s">
        <v>110</v>
      </c>
      <c r="R131" s="2" t="s">
        <v>257</v>
      </c>
      <c r="S131" s="2" t="s">
        <v>1504</v>
      </c>
      <c r="Z131" s="2" t="s">
        <v>417</v>
      </c>
      <c r="AA131" s="2" t="s">
        <v>422</v>
      </c>
      <c r="AB131" s="2">
        <v>588</v>
      </c>
      <c r="AC131" s="2" t="s">
        <v>110</v>
      </c>
      <c r="AD131" s="2" t="s">
        <v>257</v>
      </c>
      <c r="AE131" s="2" t="s">
        <v>1504</v>
      </c>
      <c r="AF131" s="2" t="s">
        <v>1600</v>
      </c>
      <c r="AG131" s="3" t="str">
        <f t="shared" si="9"/>
        <v>$$=concatenate(#Grade 3",char(10)," Grade 4",char(10)," Grade 5",char(10)," Grade 6",char(10)," Grade 7",char(10)," Grade 8",char(10)," Grade 9",char(10)," Grade 10",char(10)," Grade 11",char(10)," Grade 12",char(10)," High School",char(10)," Missing#)</v>
      </c>
      <c r="AH131"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31" s="2" t="b">
        <f t="shared" si="10"/>
        <v>1</v>
      </c>
      <c r="AO131" s="2" t="b">
        <f t="shared" si="11"/>
        <v>1</v>
      </c>
      <c r="AP131" s="2" t="b">
        <f t="shared" si="12"/>
        <v>1</v>
      </c>
      <c r="AQ131" s="2" t="b">
        <f t="shared" si="13"/>
        <v>1</v>
      </c>
      <c r="AR131" s="2" t="b">
        <f t="shared" si="14"/>
        <v>1</v>
      </c>
      <c r="AS131" s="2" t="b">
        <f t="shared" si="15"/>
        <v>0</v>
      </c>
    </row>
    <row r="132" spans="1:45" ht="29">
      <c r="A132" s="2" t="s">
        <v>518</v>
      </c>
      <c r="B132" s="2" t="s">
        <v>417</v>
      </c>
      <c r="C132" s="2" t="s">
        <v>422</v>
      </c>
      <c r="D132" s="4">
        <v>588</v>
      </c>
      <c r="E132" s="2" t="s">
        <v>116</v>
      </c>
      <c r="F132" s="2" t="s">
        <v>261</v>
      </c>
      <c r="G132" s="2" t="s">
        <v>1011</v>
      </c>
      <c r="H132" s="13"/>
      <c r="I132" s="13"/>
      <c r="J132" s="13"/>
      <c r="K132" s="13"/>
      <c r="N132" s="2" t="e">
        <f>VLOOKUP(D132,#REF!,6,FALSE)</f>
        <v>#REF!</v>
      </c>
      <c r="O132" s="2" t="e">
        <f>VLOOKUP(D132,#REF!,4,FALSE)</f>
        <v>#REF!</v>
      </c>
      <c r="P132" s="4">
        <v>588</v>
      </c>
      <c r="Q132" s="2" t="s">
        <v>116</v>
      </c>
      <c r="R132" s="2" t="s">
        <v>261</v>
      </c>
      <c r="S132" s="2" t="s">
        <v>1477</v>
      </c>
      <c r="Z132" s="2" t="s">
        <v>417</v>
      </c>
      <c r="AA132" s="2" t="s">
        <v>422</v>
      </c>
      <c r="AB132" s="2">
        <v>588</v>
      </c>
      <c r="AC132" s="2" t="s">
        <v>116</v>
      </c>
      <c r="AD132" s="2" t="s">
        <v>261</v>
      </c>
      <c r="AE132" s="2" t="s">
        <v>1477</v>
      </c>
      <c r="AF132" s="2" t="s">
        <v>1575</v>
      </c>
      <c r="AG132" s="3" t="str">
        <f t="shared" si="9"/>
        <v>$$=concatenate(#Homeless enrolled",char(10)," Missing#)</v>
      </c>
      <c r="AH132" s="3" t="str">
        <f>CONCATENATE("Homeless enrolled",CHAR(10)," Missing")</f>
        <v>Homeless enrolled
 Missing</v>
      </c>
      <c r="AN132" s="2" t="b">
        <f t="shared" si="10"/>
        <v>1</v>
      </c>
      <c r="AO132" s="2" t="b">
        <f t="shared" si="11"/>
        <v>1</v>
      </c>
      <c r="AP132" s="2" t="b">
        <f t="shared" si="12"/>
        <v>1</v>
      </c>
      <c r="AQ132" s="2" t="b">
        <f t="shared" si="13"/>
        <v>1</v>
      </c>
      <c r="AR132" s="2" t="b">
        <f t="shared" si="14"/>
        <v>1</v>
      </c>
      <c r="AS132" s="2" t="b">
        <f t="shared" si="15"/>
        <v>0</v>
      </c>
    </row>
    <row r="133" spans="1:45" ht="188.5">
      <c r="A133" s="2" t="s">
        <v>518</v>
      </c>
      <c r="B133" s="2" t="s">
        <v>417</v>
      </c>
      <c r="C133" s="2" t="s">
        <v>422</v>
      </c>
      <c r="D133" s="4">
        <v>588</v>
      </c>
      <c r="E133" s="2" t="s">
        <v>132</v>
      </c>
      <c r="F133" s="2" t="s">
        <v>276</v>
      </c>
      <c r="G133" s="2" t="s">
        <v>992</v>
      </c>
      <c r="H133" s="13"/>
      <c r="I133" s="13"/>
      <c r="J133" s="13"/>
      <c r="K133" s="13"/>
      <c r="N133" s="2" t="e">
        <f>VLOOKUP(D133,#REF!,6,FALSE)</f>
        <v>#REF!</v>
      </c>
      <c r="O133" s="2" t="e">
        <f>VLOOKUP(D133,#REF!,4,FALSE)</f>
        <v>#REF!</v>
      </c>
      <c r="P133" s="4">
        <v>588</v>
      </c>
      <c r="Q133" s="2" t="s">
        <v>132</v>
      </c>
      <c r="R133" s="2" t="s">
        <v>276</v>
      </c>
      <c r="S133" s="2" t="s">
        <v>1501</v>
      </c>
      <c r="Z133" s="2" t="s">
        <v>417</v>
      </c>
      <c r="AA133" s="2" t="s">
        <v>422</v>
      </c>
      <c r="AB133" s="2">
        <v>588</v>
      </c>
      <c r="AC133" s="2" t="s">
        <v>132</v>
      </c>
      <c r="AD133" s="2" t="s">
        <v>276</v>
      </c>
      <c r="AE133" s="2" t="s">
        <v>1501</v>
      </c>
      <c r="AF133" s="2" t="s">
        <v>1601</v>
      </c>
      <c r="AG133" s="3" t="str">
        <f t="shared" ref="AG133:AG196" si="16">CONCATENATE("$$=concatenate(#",AF133,"#)",)</f>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33"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33" s="2" t="b">
        <f t="shared" ref="AN133:AN196" si="17">EXACT(B133,Z133)</f>
        <v>1</v>
      </c>
      <c r="AO133" s="2" t="b">
        <f t="shared" ref="AO133:AO196" si="18">EXACT(C133,AA133)</f>
        <v>1</v>
      </c>
      <c r="AP133" s="2" t="b">
        <f t="shared" ref="AP133:AP196" si="19">EXACT(D133,AB133)</f>
        <v>1</v>
      </c>
      <c r="AQ133" s="2" t="b">
        <f t="shared" ref="AQ133:AQ196" si="20">EXACT(E133,AC133)</f>
        <v>1</v>
      </c>
      <c r="AR133" s="2" t="b">
        <f t="shared" ref="AR133:AR196" si="21">EXACT(F133,AD133)</f>
        <v>1</v>
      </c>
      <c r="AS133" s="2" t="b">
        <f t="shared" ref="AS133:AS196" si="22">EXACT(G133,AE133)</f>
        <v>0</v>
      </c>
    </row>
    <row r="134" spans="1:45" ht="29">
      <c r="A134" s="2" t="s">
        <v>518</v>
      </c>
      <c r="B134" s="2" t="s">
        <v>417</v>
      </c>
      <c r="C134" s="2" t="s">
        <v>422</v>
      </c>
      <c r="D134" s="4">
        <v>588</v>
      </c>
      <c r="E134" s="2" t="s">
        <v>133</v>
      </c>
      <c r="F134" s="2" t="s">
        <v>277</v>
      </c>
      <c r="G134" s="2" t="s">
        <v>983</v>
      </c>
      <c r="H134" s="13"/>
      <c r="I134" s="13"/>
      <c r="J134" s="13"/>
      <c r="K134" s="13"/>
      <c r="N134" s="2" t="e">
        <f>VLOOKUP(D134,#REF!,6,FALSE)</f>
        <v>#REF!</v>
      </c>
      <c r="O134" s="2" t="e">
        <f>VLOOKUP(D134,#REF!,4,FALSE)</f>
        <v>#REF!</v>
      </c>
      <c r="P134" s="4">
        <v>588</v>
      </c>
      <c r="Q134" s="2" t="s">
        <v>133</v>
      </c>
      <c r="R134" s="2" t="s">
        <v>277</v>
      </c>
      <c r="S134" s="2" t="s">
        <v>1478</v>
      </c>
      <c r="Z134" s="2" t="s">
        <v>417</v>
      </c>
      <c r="AA134" s="2" t="s">
        <v>422</v>
      </c>
      <c r="AB134" s="2">
        <v>588</v>
      </c>
      <c r="AC134" s="2" t="s">
        <v>133</v>
      </c>
      <c r="AD134" s="2" t="s">
        <v>277</v>
      </c>
      <c r="AE134" s="2" t="s">
        <v>1478</v>
      </c>
      <c r="AF134" s="2" t="s">
        <v>1576</v>
      </c>
      <c r="AG134" s="3" t="str">
        <f t="shared" si="16"/>
        <v>$$=concatenate(#Migratory students",char(10)," Missing#)</v>
      </c>
      <c r="AH134" s="3" t="str">
        <f>CONCATENATE("Migratory students",CHAR(10)," Missing")</f>
        <v>Migratory students
 Missing</v>
      </c>
      <c r="AN134" s="2" t="b">
        <f t="shared" si="17"/>
        <v>1</v>
      </c>
      <c r="AO134" s="2" t="b">
        <f t="shared" si="18"/>
        <v>1</v>
      </c>
      <c r="AP134" s="2" t="b">
        <f t="shared" si="19"/>
        <v>1</v>
      </c>
      <c r="AQ134" s="2" t="b">
        <f t="shared" si="20"/>
        <v>1</v>
      </c>
      <c r="AR134" s="2" t="b">
        <f t="shared" si="21"/>
        <v>1</v>
      </c>
      <c r="AS134" s="2" t="b">
        <f t="shared" si="22"/>
        <v>0</v>
      </c>
    </row>
    <row r="135" spans="1:45" ht="29">
      <c r="A135" s="2" t="s">
        <v>518</v>
      </c>
      <c r="B135" s="2" t="s">
        <v>417</v>
      </c>
      <c r="C135" s="2" t="s">
        <v>422</v>
      </c>
      <c r="D135" s="4">
        <v>588</v>
      </c>
      <c r="E135" s="2" t="s">
        <v>134</v>
      </c>
      <c r="F135" s="2" t="s">
        <v>278</v>
      </c>
      <c r="G135" s="2" t="s">
        <v>980</v>
      </c>
      <c r="H135" s="13"/>
      <c r="I135" s="13"/>
      <c r="J135" s="13"/>
      <c r="K135" s="13"/>
      <c r="N135" s="2" t="e">
        <f>VLOOKUP(D135,#REF!,6,FALSE)</f>
        <v>#REF!</v>
      </c>
      <c r="O135" s="2" t="e">
        <f>VLOOKUP(D135,#REF!,4,FALSE)</f>
        <v>#REF!</v>
      </c>
      <c r="P135" s="4">
        <v>588</v>
      </c>
      <c r="Q135" s="2" t="s">
        <v>134</v>
      </c>
      <c r="R135" s="2" t="s">
        <v>278</v>
      </c>
      <c r="S135" s="2" t="s">
        <v>1502</v>
      </c>
      <c r="Z135" s="2" t="s">
        <v>417</v>
      </c>
      <c r="AA135" s="2" t="s">
        <v>422</v>
      </c>
      <c r="AB135" s="2">
        <v>588</v>
      </c>
      <c r="AC135" s="2" t="s">
        <v>134</v>
      </c>
      <c r="AD135" s="2" t="s">
        <v>278</v>
      </c>
      <c r="AE135" s="2" t="s">
        <v>1502</v>
      </c>
      <c r="AF135" s="2" t="s">
        <v>1602</v>
      </c>
      <c r="AG135" s="3" t="str">
        <f t="shared" si="16"/>
        <v>$$=concatenate(#Military Connected",char(10)," Missing#)</v>
      </c>
      <c r="AH135" s="3" t="str">
        <f>CONCATENATE("Military Connected",CHAR(10)," Missing")</f>
        <v>Military Connected
 Missing</v>
      </c>
      <c r="AN135" s="2" t="b">
        <f t="shared" si="17"/>
        <v>1</v>
      </c>
      <c r="AO135" s="2" t="b">
        <f t="shared" si="18"/>
        <v>1</v>
      </c>
      <c r="AP135" s="2" t="b">
        <f t="shared" si="19"/>
        <v>1</v>
      </c>
      <c r="AQ135" s="2" t="b">
        <f t="shared" si="20"/>
        <v>1</v>
      </c>
      <c r="AR135" s="2" t="b">
        <f t="shared" si="21"/>
        <v>1</v>
      </c>
      <c r="AS135" s="2" t="b">
        <f t="shared" si="22"/>
        <v>0</v>
      </c>
    </row>
    <row r="136" spans="1:45" ht="130.5">
      <c r="A136" s="2" t="s">
        <v>518</v>
      </c>
      <c r="B136" s="2" t="s">
        <v>417</v>
      </c>
      <c r="C136" s="2" t="s">
        <v>422</v>
      </c>
      <c r="D136" s="4">
        <v>588</v>
      </c>
      <c r="E136" s="2" t="s">
        <v>143</v>
      </c>
      <c r="F136" s="2" t="s">
        <v>287</v>
      </c>
      <c r="G136" s="2" t="s">
        <v>1032</v>
      </c>
      <c r="H136" s="13"/>
      <c r="I136" s="13"/>
      <c r="J136" s="13"/>
      <c r="K136" s="13"/>
      <c r="N136" s="2" t="e">
        <f>VLOOKUP(D136,#REF!,6,FALSE)</f>
        <v>#REF!</v>
      </c>
      <c r="O136" s="2" t="e">
        <f>VLOOKUP(D136,#REF!,4,FALSE)</f>
        <v>#REF!</v>
      </c>
      <c r="P136" s="4">
        <v>588</v>
      </c>
      <c r="Q136" s="2" t="s">
        <v>143</v>
      </c>
      <c r="R136" s="2" t="s">
        <v>287</v>
      </c>
      <c r="S136" s="2" t="s">
        <v>1507</v>
      </c>
      <c r="Z136" s="2" t="s">
        <v>417</v>
      </c>
      <c r="AA136" s="2" t="s">
        <v>422</v>
      </c>
      <c r="AB136" s="2">
        <v>588</v>
      </c>
      <c r="AC136" s="2" t="s">
        <v>143</v>
      </c>
      <c r="AD136" s="2" t="s">
        <v>287</v>
      </c>
      <c r="AE136" s="2" t="s">
        <v>1507</v>
      </c>
      <c r="AF136" s="2" t="s">
        <v>1604</v>
      </c>
      <c r="AG136" s="3" t="str">
        <f t="shared" si="16"/>
        <v>$$=concatenate(#Participated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v>
      </c>
      <c r="AH136" s="3" t="str">
        <f>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v>
      </c>
      <c r="AN136" s="2" t="b">
        <f t="shared" si="17"/>
        <v>1</v>
      </c>
      <c r="AO136" s="2" t="b">
        <f t="shared" si="18"/>
        <v>1</v>
      </c>
      <c r="AP136" s="2" t="b">
        <f t="shared" si="19"/>
        <v>1</v>
      </c>
      <c r="AQ136" s="2" t="b">
        <f t="shared" si="20"/>
        <v>1</v>
      </c>
      <c r="AR136" s="2" t="b">
        <f t="shared" si="21"/>
        <v>1</v>
      </c>
      <c r="AS136" s="2" t="b">
        <f t="shared" si="22"/>
        <v>0</v>
      </c>
    </row>
    <row r="137" spans="1:45" ht="43.5">
      <c r="A137" s="2" t="s">
        <v>518</v>
      </c>
      <c r="B137" s="2" t="s">
        <v>417</v>
      </c>
      <c r="C137" s="2" t="s">
        <v>422</v>
      </c>
      <c r="D137" s="4">
        <v>588</v>
      </c>
      <c r="E137" s="2" t="s">
        <v>161</v>
      </c>
      <c r="F137" s="2" t="s">
        <v>304</v>
      </c>
      <c r="G137" s="2" t="s">
        <v>982</v>
      </c>
      <c r="H137" s="13"/>
      <c r="I137" s="13"/>
      <c r="J137" s="13"/>
      <c r="K137" s="13"/>
      <c r="N137" s="2" t="e">
        <f>VLOOKUP(D137,#REF!,6,FALSE)</f>
        <v>#REF!</v>
      </c>
      <c r="O137" s="2" t="e">
        <f>VLOOKUP(D137,#REF!,4,FALSE)</f>
        <v>#REF!</v>
      </c>
      <c r="P137" s="4">
        <v>588</v>
      </c>
      <c r="Q137" s="2" t="s">
        <v>161</v>
      </c>
      <c r="R137" s="2" t="s">
        <v>304</v>
      </c>
      <c r="S137" s="2" t="s">
        <v>1459</v>
      </c>
      <c r="Z137" s="2" t="s">
        <v>417</v>
      </c>
      <c r="AA137" s="2" t="s">
        <v>422</v>
      </c>
      <c r="AB137" s="2">
        <v>588</v>
      </c>
      <c r="AC137" s="2" t="s">
        <v>161</v>
      </c>
      <c r="AD137" s="2" t="s">
        <v>304</v>
      </c>
      <c r="AE137" s="2" t="s">
        <v>1459</v>
      </c>
      <c r="AF137" s="2" t="s">
        <v>1557</v>
      </c>
      <c r="AG137" s="3" t="str">
        <f t="shared" si="16"/>
        <v>$$=concatenate(#Female",char(10)," Male",char(10)," Missing#)</v>
      </c>
      <c r="AH137" s="3" t="str">
        <f>CONCATENATE("Female",CHAR(10)," Male",CHAR(10)," Missing")</f>
        <v>Female
 Male
 Missing</v>
      </c>
      <c r="AN137" s="2" t="b">
        <f t="shared" si="17"/>
        <v>1</v>
      </c>
      <c r="AO137" s="2" t="b">
        <f t="shared" si="18"/>
        <v>1</v>
      </c>
      <c r="AP137" s="2" t="b">
        <f t="shared" si="19"/>
        <v>1</v>
      </c>
      <c r="AQ137" s="2" t="b">
        <f t="shared" si="20"/>
        <v>1</v>
      </c>
      <c r="AR137" s="2" t="b">
        <f t="shared" si="21"/>
        <v>1</v>
      </c>
      <c r="AS137" s="2" t="b">
        <f t="shared" si="22"/>
        <v>0</v>
      </c>
    </row>
    <row r="138" spans="1:45" ht="29">
      <c r="A138" s="2" t="s">
        <v>518</v>
      </c>
      <c r="B138" s="2" t="s">
        <v>417</v>
      </c>
      <c r="C138" s="2" t="s">
        <v>424</v>
      </c>
      <c r="D138" s="4">
        <v>589</v>
      </c>
      <c r="E138" s="2" t="s">
        <v>71</v>
      </c>
      <c r="F138" s="2" t="s">
        <v>238</v>
      </c>
      <c r="G138" s="2" t="s">
        <v>979</v>
      </c>
      <c r="H138" s="13"/>
      <c r="I138" s="13"/>
      <c r="J138" s="13"/>
      <c r="K138" s="13"/>
      <c r="N138" s="2" t="e">
        <f>VLOOKUP(D138,#REF!,6,FALSE)</f>
        <v>#REF!</v>
      </c>
      <c r="O138" s="2" t="e">
        <f>VLOOKUP(D138,#REF!,4,FALSE)</f>
        <v>#REF!</v>
      </c>
      <c r="P138" s="4">
        <v>589</v>
      </c>
      <c r="Q138" s="2" t="s">
        <v>71</v>
      </c>
      <c r="R138" s="2" t="s">
        <v>238</v>
      </c>
      <c r="S138" s="2" t="s">
        <v>1472</v>
      </c>
      <c r="Z138" s="2" t="s">
        <v>417</v>
      </c>
      <c r="AA138" s="2" t="s">
        <v>424</v>
      </c>
      <c r="AB138" s="2">
        <v>589</v>
      </c>
      <c r="AC138" s="2" t="s">
        <v>71</v>
      </c>
      <c r="AD138" s="2" t="s">
        <v>238</v>
      </c>
      <c r="AE138" s="2" t="s">
        <v>1472</v>
      </c>
      <c r="AF138" s="2" t="s">
        <v>1569</v>
      </c>
      <c r="AG138" s="3" t="str">
        <f t="shared" si="16"/>
        <v>$$=concatenate(#Children with one or more disabilities (IDEA)",char(10)," Missing#)</v>
      </c>
      <c r="AH138" s="3" t="str">
        <f>CONCATENATE("Children with one or more disabilities (IDEA)",CHAR(10)," Missing")</f>
        <v>Children with one or more disabilities (IDEA)
 Missing</v>
      </c>
      <c r="AN138" s="2" t="b">
        <f t="shared" si="17"/>
        <v>1</v>
      </c>
      <c r="AO138" s="2" t="b">
        <f t="shared" si="18"/>
        <v>1</v>
      </c>
      <c r="AP138" s="2" t="b">
        <f t="shared" si="19"/>
        <v>1</v>
      </c>
      <c r="AQ138" s="2" t="b">
        <f t="shared" si="20"/>
        <v>1</v>
      </c>
      <c r="AR138" s="2" t="b">
        <f t="shared" si="21"/>
        <v>1</v>
      </c>
      <c r="AS138" s="2" t="b">
        <f t="shared" si="22"/>
        <v>0</v>
      </c>
    </row>
    <row r="139" spans="1:45" ht="29">
      <c r="A139" s="2" t="s">
        <v>518</v>
      </c>
      <c r="B139" s="2" t="s">
        <v>417</v>
      </c>
      <c r="C139" s="2" t="s">
        <v>424</v>
      </c>
      <c r="D139" s="4">
        <v>589</v>
      </c>
      <c r="E139" s="2" t="s">
        <v>93</v>
      </c>
      <c r="F139" s="2" t="s">
        <v>243</v>
      </c>
      <c r="G139" s="2" t="s">
        <v>998</v>
      </c>
      <c r="H139" s="13"/>
      <c r="I139" s="13"/>
      <c r="J139" s="13"/>
      <c r="K139" s="13"/>
      <c r="N139" s="2" t="e">
        <f>VLOOKUP(D139,#REF!,6,FALSE)</f>
        <v>#REF!</v>
      </c>
      <c r="O139" s="2" t="e">
        <f>VLOOKUP(D139,#REF!,4,FALSE)</f>
        <v>#REF!</v>
      </c>
      <c r="P139" s="4">
        <v>589</v>
      </c>
      <c r="Q139" s="2" t="s">
        <v>93</v>
      </c>
      <c r="R139" s="2" t="s">
        <v>243</v>
      </c>
      <c r="S139" s="2" t="s">
        <v>1476</v>
      </c>
      <c r="Z139" s="2" t="s">
        <v>417</v>
      </c>
      <c r="AA139" s="2" t="s">
        <v>424</v>
      </c>
      <c r="AB139" s="2">
        <v>589</v>
      </c>
      <c r="AC139" s="2" t="s">
        <v>93</v>
      </c>
      <c r="AD139" s="2" t="s">
        <v>243</v>
      </c>
      <c r="AE139" s="2" t="s">
        <v>1476</v>
      </c>
      <c r="AF139" s="2" t="s">
        <v>1573</v>
      </c>
      <c r="AG139" s="3" t="str">
        <f t="shared" si="16"/>
        <v>$$=concatenate(#Economically Disadvantaged (ED) Students",char(10)," Missing#)</v>
      </c>
      <c r="AH139" s="3" t="str">
        <f>CONCATENATE("Economically Disadvantaged (ED) Students",CHAR(10)," Missing")</f>
        <v>Economically Disadvantaged (ED) Students
 Missing</v>
      </c>
      <c r="AN139" s="2" t="b">
        <f t="shared" si="17"/>
        <v>1</v>
      </c>
      <c r="AO139" s="2" t="b">
        <f t="shared" si="18"/>
        <v>1</v>
      </c>
      <c r="AP139" s="2" t="b">
        <f t="shared" si="19"/>
        <v>1</v>
      </c>
      <c r="AQ139" s="2" t="b">
        <f t="shared" si="20"/>
        <v>1</v>
      </c>
      <c r="AR139" s="2" t="b">
        <f t="shared" si="21"/>
        <v>1</v>
      </c>
      <c r="AS139" s="2" t="b">
        <f t="shared" si="22"/>
        <v>0</v>
      </c>
    </row>
    <row r="140" spans="1:45" ht="29">
      <c r="A140" s="2" t="s">
        <v>518</v>
      </c>
      <c r="B140" s="2" t="s">
        <v>417</v>
      </c>
      <c r="C140" s="2" t="s">
        <v>424</v>
      </c>
      <c r="D140" s="4">
        <v>589</v>
      </c>
      <c r="E140" s="2" t="s">
        <v>103</v>
      </c>
      <c r="F140" s="2" t="s">
        <v>251</v>
      </c>
      <c r="G140" s="2" t="s">
        <v>978</v>
      </c>
      <c r="H140" s="13"/>
      <c r="I140" s="13"/>
      <c r="J140" s="13"/>
      <c r="K140" s="13"/>
      <c r="N140" s="2" t="e">
        <f>VLOOKUP(D140,#REF!,6,FALSE)</f>
        <v>#REF!</v>
      </c>
      <c r="O140" s="2" t="e">
        <f>VLOOKUP(D140,#REF!,4,FALSE)</f>
        <v>#REF!</v>
      </c>
      <c r="P140" s="4">
        <v>589</v>
      </c>
      <c r="Q140" s="2" t="s">
        <v>103</v>
      </c>
      <c r="R140" s="2" t="s">
        <v>251</v>
      </c>
      <c r="S140" s="2" t="s">
        <v>1474</v>
      </c>
      <c r="Z140" s="2" t="s">
        <v>417</v>
      </c>
      <c r="AA140" s="2" t="s">
        <v>424</v>
      </c>
      <c r="AB140" s="2">
        <v>589</v>
      </c>
      <c r="AC140" s="2" t="s">
        <v>103</v>
      </c>
      <c r="AD140" s="2" t="s">
        <v>251</v>
      </c>
      <c r="AE140" s="2" t="s">
        <v>1474</v>
      </c>
      <c r="AF140" s="2" t="s">
        <v>1574</v>
      </c>
      <c r="AG140" s="3" t="str">
        <f t="shared" si="16"/>
        <v>$$=concatenate(#English learner",char(10)," Missing#)</v>
      </c>
      <c r="AH140" s="3" t="str">
        <f>CONCATENATE("English learner",CHAR(10)," Missing")</f>
        <v>English learner
 Missing</v>
      </c>
      <c r="AN140" s="2" t="b">
        <f t="shared" si="17"/>
        <v>1</v>
      </c>
      <c r="AO140" s="2" t="b">
        <f t="shared" si="18"/>
        <v>1</v>
      </c>
      <c r="AP140" s="2" t="b">
        <f t="shared" si="19"/>
        <v>1</v>
      </c>
      <c r="AQ140" s="2" t="b">
        <f t="shared" si="20"/>
        <v>1</v>
      </c>
      <c r="AR140" s="2" t="b">
        <f t="shared" si="21"/>
        <v>1</v>
      </c>
      <c r="AS140" s="2" t="b">
        <f t="shared" si="22"/>
        <v>0</v>
      </c>
    </row>
    <row r="141" spans="1:45" ht="29">
      <c r="A141" s="2" t="s">
        <v>518</v>
      </c>
      <c r="B141" s="2" t="s">
        <v>417</v>
      </c>
      <c r="C141" s="2" t="s">
        <v>424</v>
      </c>
      <c r="D141" s="4">
        <v>589</v>
      </c>
      <c r="E141" s="2" t="s">
        <v>108</v>
      </c>
      <c r="F141" s="2" t="s">
        <v>255</v>
      </c>
      <c r="G141" s="2" t="s">
        <v>1002</v>
      </c>
      <c r="H141" s="13"/>
      <c r="I141" s="13"/>
      <c r="J141" s="13"/>
      <c r="K141" s="13"/>
      <c r="N141" s="2" t="e">
        <f>VLOOKUP(D141,#REF!,6,FALSE)</f>
        <v>#REF!</v>
      </c>
      <c r="O141" s="2" t="e">
        <f>VLOOKUP(D141,#REF!,4,FALSE)</f>
        <v>#REF!</v>
      </c>
      <c r="P141" s="4">
        <v>589</v>
      </c>
      <c r="Q141" s="2" t="s">
        <v>108</v>
      </c>
      <c r="R141" s="2" t="s">
        <v>255</v>
      </c>
      <c r="S141" s="2" t="s">
        <v>1505</v>
      </c>
      <c r="Z141" s="2" t="s">
        <v>417</v>
      </c>
      <c r="AA141" s="2" t="s">
        <v>424</v>
      </c>
      <c r="AB141" s="2">
        <v>589</v>
      </c>
      <c r="AC141" s="2" t="s">
        <v>108</v>
      </c>
      <c r="AD141" s="2" t="s">
        <v>255</v>
      </c>
      <c r="AE141" s="2" t="s">
        <v>1505</v>
      </c>
      <c r="AF141" s="2" t="s">
        <v>1599</v>
      </c>
      <c r="AG141" s="3" t="str">
        <f t="shared" si="16"/>
        <v>$$=concatenate(#Foster Care",char(10)," Missing#)</v>
      </c>
      <c r="AH141" s="3" t="str">
        <f>CONCATENATE("Foster Care",CHAR(10)," Missing")</f>
        <v>Foster Care
 Missing</v>
      </c>
      <c r="AN141" s="2" t="b">
        <f t="shared" si="17"/>
        <v>1</v>
      </c>
      <c r="AO141" s="2" t="b">
        <f t="shared" si="18"/>
        <v>1</v>
      </c>
      <c r="AP141" s="2" t="b">
        <f t="shared" si="19"/>
        <v>1</v>
      </c>
      <c r="AQ141" s="2" t="b">
        <f t="shared" si="20"/>
        <v>1</v>
      </c>
      <c r="AR141" s="2" t="b">
        <f t="shared" si="21"/>
        <v>1</v>
      </c>
      <c r="AS141" s="2" t="b">
        <f t="shared" si="22"/>
        <v>0</v>
      </c>
    </row>
    <row r="142" spans="1:45" ht="174">
      <c r="A142" s="2" t="s">
        <v>518</v>
      </c>
      <c r="B142" s="2" t="s">
        <v>417</v>
      </c>
      <c r="C142" s="2" t="s">
        <v>424</v>
      </c>
      <c r="D142" s="4">
        <v>589</v>
      </c>
      <c r="E142" s="2" t="s">
        <v>110</v>
      </c>
      <c r="F142" s="2" t="s">
        <v>257</v>
      </c>
      <c r="G142" s="2" t="s">
        <v>1005</v>
      </c>
      <c r="H142" s="13"/>
      <c r="I142" s="13"/>
      <c r="J142" s="13"/>
      <c r="K142" s="13"/>
      <c r="N142" s="2" t="e">
        <f>VLOOKUP(D142,#REF!,6,FALSE)</f>
        <v>#REF!</v>
      </c>
      <c r="O142" s="2" t="e">
        <f>VLOOKUP(D142,#REF!,4,FALSE)</f>
        <v>#REF!</v>
      </c>
      <c r="P142" s="4">
        <v>589</v>
      </c>
      <c r="Q142" s="2" t="s">
        <v>110</v>
      </c>
      <c r="R142" s="2" t="s">
        <v>257</v>
      </c>
      <c r="S142" s="2" t="s">
        <v>1504</v>
      </c>
      <c r="Z142" s="2" t="s">
        <v>417</v>
      </c>
      <c r="AA142" s="2" t="s">
        <v>424</v>
      </c>
      <c r="AB142" s="2">
        <v>589</v>
      </c>
      <c r="AC142" s="2" t="s">
        <v>110</v>
      </c>
      <c r="AD142" s="2" t="s">
        <v>257</v>
      </c>
      <c r="AE142" s="2" t="s">
        <v>1504</v>
      </c>
      <c r="AF142" s="2" t="s">
        <v>1600</v>
      </c>
      <c r="AG142" s="3" t="str">
        <f t="shared" si="16"/>
        <v>$$=concatenate(#Grade 3",char(10)," Grade 4",char(10)," Grade 5",char(10)," Grade 6",char(10)," Grade 7",char(10)," Grade 8",char(10)," Grade 9",char(10)," Grade 10",char(10)," Grade 11",char(10)," Grade 12",char(10)," High School",char(10)," Missing#)</v>
      </c>
      <c r="AH142"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42" s="2" t="b">
        <f t="shared" si="17"/>
        <v>1</v>
      </c>
      <c r="AO142" s="2" t="b">
        <f t="shared" si="18"/>
        <v>1</v>
      </c>
      <c r="AP142" s="2" t="b">
        <f t="shared" si="19"/>
        <v>1</v>
      </c>
      <c r="AQ142" s="2" t="b">
        <f t="shared" si="20"/>
        <v>1</v>
      </c>
      <c r="AR142" s="2" t="b">
        <f t="shared" si="21"/>
        <v>1</v>
      </c>
      <c r="AS142" s="2" t="b">
        <f t="shared" si="22"/>
        <v>0</v>
      </c>
    </row>
    <row r="143" spans="1:45" ht="29">
      <c r="A143" s="2" t="s">
        <v>518</v>
      </c>
      <c r="B143" s="2" t="s">
        <v>417</v>
      </c>
      <c r="C143" s="2" t="s">
        <v>424</v>
      </c>
      <c r="D143" s="4">
        <v>589</v>
      </c>
      <c r="E143" s="2" t="s">
        <v>116</v>
      </c>
      <c r="F143" s="2" t="s">
        <v>261</v>
      </c>
      <c r="G143" s="2" t="s">
        <v>1011</v>
      </c>
      <c r="H143" s="13"/>
      <c r="I143" s="13"/>
      <c r="J143" s="13"/>
      <c r="K143" s="13"/>
      <c r="N143" s="2" t="e">
        <f>VLOOKUP(D143,#REF!,6,FALSE)</f>
        <v>#REF!</v>
      </c>
      <c r="O143" s="2" t="e">
        <f>VLOOKUP(D143,#REF!,4,FALSE)</f>
        <v>#REF!</v>
      </c>
      <c r="P143" s="4">
        <v>589</v>
      </c>
      <c r="Q143" s="2" t="s">
        <v>116</v>
      </c>
      <c r="R143" s="2" t="s">
        <v>261</v>
      </c>
      <c r="S143" s="2" t="s">
        <v>1477</v>
      </c>
      <c r="Z143" s="2" t="s">
        <v>417</v>
      </c>
      <c r="AA143" s="2" t="s">
        <v>424</v>
      </c>
      <c r="AB143" s="2">
        <v>589</v>
      </c>
      <c r="AC143" s="2" t="s">
        <v>116</v>
      </c>
      <c r="AD143" s="2" t="s">
        <v>261</v>
      </c>
      <c r="AE143" s="2" t="s">
        <v>1477</v>
      </c>
      <c r="AF143" s="2" t="s">
        <v>1575</v>
      </c>
      <c r="AG143" s="3" t="str">
        <f t="shared" si="16"/>
        <v>$$=concatenate(#Homeless enrolled",char(10)," Missing#)</v>
      </c>
      <c r="AH143" s="3" t="str">
        <f>CONCATENATE("Homeless enrolled",CHAR(10)," Missing")</f>
        <v>Homeless enrolled
 Missing</v>
      </c>
      <c r="AN143" s="2" t="b">
        <f t="shared" si="17"/>
        <v>1</v>
      </c>
      <c r="AO143" s="2" t="b">
        <f t="shared" si="18"/>
        <v>1</v>
      </c>
      <c r="AP143" s="2" t="b">
        <f t="shared" si="19"/>
        <v>1</v>
      </c>
      <c r="AQ143" s="2" t="b">
        <f t="shared" si="20"/>
        <v>1</v>
      </c>
      <c r="AR143" s="2" t="b">
        <f t="shared" si="21"/>
        <v>1</v>
      </c>
      <c r="AS143" s="2" t="b">
        <f t="shared" si="22"/>
        <v>0</v>
      </c>
    </row>
    <row r="144" spans="1:45" ht="188.5">
      <c r="A144" s="2" t="s">
        <v>518</v>
      </c>
      <c r="B144" s="2" t="s">
        <v>417</v>
      </c>
      <c r="C144" s="2" t="s">
        <v>424</v>
      </c>
      <c r="D144" s="4">
        <v>589</v>
      </c>
      <c r="E144" s="2" t="s">
        <v>132</v>
      </c>
      <c r="F144" s="2" t="s">
        <v>276</v>
      </c>
      <c r="G144" s="2" t="s">
        <v>992</v>
      </c>
      <c r="H144" s="13"/>
      <c r="I144" s="13"/>
      <c r="J144" s="13"/>
      <c r="K144" s="13"/>
      <c r="N144" s="2" t="e">
        <f>VLOOKUP(D144,#REF!,6,FALSE)</f>
        <v>#REF!</v>
      </c>
      <c r="O144" s="2" t="e">
        <f>VLOOKUP(D144,#REF!,4,FALSE)</f>
        <v>#REF!</v>
      </c>
      <c r="P144" s="4">
        <v>589</v>
      </c>
      <c r="Q144" s="2" t="s">
        <v>132</v>
      </c>
      <c r="R144" s="2" t="s">
        <v>276</v>
      </c>
      <c r="S144" s="2" t="s">
        <v>1501</v>
      </c>
      <c r="Z144" s="2" t="s">
        <v>417</v>
      </c>
      <c r="AA144" s="2" t="s">
        <v>424</v>
      </c>
      <c r="AB144" s="2">
        <v>589</v>
      </c>
      <c r="AC144" s="2" t="s">
        <v>132</v>
      </c>
      <c r="AD144" s="2" t="s">
        <v>276</v>
      </c>
      <c r="AE144" s="2" t="s">
        <v>1501</v>
      </c>
      <c r="AF144" s="2" t="s">
        <v>1601</v>
      </c>
      <c r="AG144" s="3" t="str">
        <f t="shared" si="16"/>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44"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44" s="2" t="b">
        <f t="shared" si="17"/>
        <v>1</v>
      </c>
      <c r="AO144" s="2" t="b">
        <f t="shared" si="18"/>
        <v>1</v>
      </c>
      <c r="AP144" s="2" t="b">
        <f t="shared" si="19"/>
        <v>1</v>
      </c>
      <c r="AQ144" s="2" t="b">
        <f t="shared" si="20"/>
        <v>1</v>
      </c>
      <c r="AR144" s="2" t="b">
        <f t="shared" si="21"/>
        <v>1</v>
      </c>
      <c r="AS144" s="2" t="b">
        <f t="shared" si="22"/>
        <v>0</v>
      </c>
    </row>
    <row r="145" spans="1:45" ht="29">
      <c r="A145" s="2" t="s">
        <v>518</v>
      </c>
      <c r="B145" s="2" t="s">
        <v>417</v>
      </c>
      <c r="C145" s="2" t="s">
        <v>424</v>
      </c>
      <c r="D145" s="4">
        <v>589</v>
      </c>
      <c r="E145" s="2" t="s">
        <v>133</v>
      </c>
      <c r="F145" s="2" t="s">
        <v>277</v>
      </c>
      <c r="G145" s="2" t="s">
        <v>983</v>
      </c>
      <c r="H145" s="13"/>
      <c r="I145" s="13"/>
      <c r="J145" s="13"/>
      <c r="K145" s="13"/>
      <c r="N145" s="2" t="e">
        <f>VLOOKUP(D145,#REF!,6,FALSE)</f>
        <v>#REF!</v>
      </c>
      <c r="O145" s="2" t="e">
        <f>VLOOKUP(D145,#REF!,4,FALSE)</f>
        <v>#REF!</v>
      </c>
      <c r="P145" s="4">
        <v>589</v>
      </c>
      <c r="Q145" s="2" t="s">
        <v>133</v>
      </c>
      <c r="R145" s="2" t="s">
        <v>277</v>
      </c>
      <c r="S145" s="2" t="s">
        <v>1478</v>
      </c>
      <c r="Z145" s="2" t="s">
        <v>417</v>
      </c>
      <c r="AA145" s="2" t="s">
        <v>424</v>
      </c>
      <c r="AB145" s="2">
        <v>589</v>
      </c>
      <c r="AC145" s="2" t="s">
        <v>133</v>
      </c>
      <c r="AD145" s="2" t="s">
        <v>277</v>
      </c>
      <c r="AE145" s="2" t="s">
        <v>1478</v>
      </c>
      <c r="AF145" s="2" t="s">
        <v>1576</v>
      </c>
      <c r="AG145" s="3" t="str">
        <f t="shared" si="16"/>
        <v>$$=concatenate(#Migratory students",char(10)," Missing#)</v>
      </c>
      <c r="AH145" s="3" t="str">
        <f>CONCATENATE("Migratory students",CHAR(10)," Missing")</f>
        <v>Migratory students
 Missing</v>
      </c>
      <c r="AN145" s="2" t="b">
        <f t="shared" si="17"/>
        <v>1</v>
      </c>
      <c r="AO145" s="2" t="b">
        <f t="shared" si="18"/>
        <v>1</v>
      </c>
      <c r="AP145" s="2" t="b">
        <f t="shared" si="19"/>
        <v>1</v>
      </c>
      <c r="AQ145" s="2" t="b">
        <f t="shared" si="20"/>
        <v>1</v>
      </c>
      <c r="AR145" s="2" t="b">
        <f t="shared" si="21"/>
        <v>1</v>
      </c>
      <c r="AS145" s="2" t="b">
        <f t="shared" si="22"/>
        <v>0</v>
      </c>
    </row>
    <row r="146" spans="1:45" ht="29">
      <c r="A146" s="2" t="s">
        <v>518</v>
      </c>
      <c r="B146" s="2" t="s">
        <v>417</v>
      </c>
      <c r="C146" s="2" t="s">
        <v>424</v>
      </c>
      <c r="D146" s="4">
        <v>589</v>
      </c>
      <c r="E146" s="2" t="s">
        <v>134</v>
      </c>
      <c r="F146" s="2" t="s">
        <v>278</v>
      </c>
      <c r="G146" s="2" t="s">
        <v>980</v>
      </c>
      <c r="H146" s="13"/>
      <c r="I146" s="13"/>
      <c r="J146" s="13"/>
      <c r="K146" s="13"/>
      <c r="N146" s="2" t="e">
        <f>VLOOKUP(D146,#REF!,6,FALSE)</f>
        <v>#REF!</v>
      </c>
      <c r="O146" s="2" t="e">
        <f>VLOOKUP(D146,#REF!,4,FALSE)</f>
        <v>#REF!</v>
      </c>
      <c r="P146" s="4">
        <v>589</v>
      </c>
      <c r="Q146" s="2" t="s">
        <v>134</v>
      </c>
      <c r="R146" s="2" t="s">
        <v>278</v>
      </c>
      <c r="S146" s="2" t="s">
        <v>1502</v>
      </c>
      <c r="Z146" s="2" t="s">
        <v>417</v>
      </c>
      <c r="AA146" s="2" t="s">
        <v>424</v>
      </c>
      <c r="AB146" s="2">
        <v>589</v>
      </c>
      <c r="AC146" s="2" t="s">
        <v>134</v>
      </c>
      <c r="AD146" s="2" t="s">
        <v>278</v>
      </c>
      <c r="AE146" s="2" t="s">
        <v>1502</v>
      </c>
      <c r="AF146" s="2" t="s">
        <v>1602</v>
      </c>
      <c r="AG146" s="3" t="str">
        <f t="shared" si="16"/>
        <v>$$=concatenate(#Military Connected",char(10)," Missing#)</v>
      </c>
      <c r="AH146" s="3" t="str">
        <f>CONCATENATE("Military Connected",CHAR(10)," Missing")</f>
        <v>Military Connected
 Missing</v>
      </c>
      <c r="AN146" s="2" t="b">
        <f t="shared" si="17"/>
        <v>1</v>
      </c>
      <c r="AO146" s="2" t="b">
        <f t="shared" si="18"/>
        <v>1</v>
      </c>
      <c r="AP146" s="2" t="b">
        <f t="shared" si="19"/>
        <v>1</v>
      </c>
      <c r="AQ146" s="2" t="b">
        <f t="shared" si="20"/>
        <v>1</v>
      </c>
      <c r="AR146" s="2" t="b">
        <f t="shared" si="21"/>
        <v>1</v>
      </c>
      <c r="AS146" s="2" t="b">
        <f t="shared" si="22"/>
        <v>0</v>
      </c>
    </row>
    <row r="147" spans="1:45" ht="145">
      <c r="A147" s="2" t="s">
        <v>518</v>
      </c>
      <c r="B147" s="2" t="s">
        <v>417</v>
      </c>
      <c r="C147" s="2" t="s">
        <v>424</v>
      </c>
      <c r="D147" s="4">
        <v>589</v>
      </c>
      <c r="E147" s="2" t="s">
        <v>144</v>
      </c>
      <c r="F147" s="2" t="s">
        <v>288</v>
      </c>
      <c r="G147" s="2" t="s">
        <v>1008</v>
      </c>
      <c r="H147" s="13"/>
      <c r="I147" s="13"/>
      <c r="J147" s="13"/>
      <c r="K147" s="13"/>
      <c r="N147" s="2" t="e">
        <f>VLOOKUP(D147,#REF!,6,FALSE)</f>
        <v>#REF!</v>
      </c>
      <c r="O147" s="2" t="e">
        <f>VLOOKUP(D147,#REF!,4,FALSE)</f>
        <v>#REF!</v>
      </c>
      <c r="P147" s="4">
        <v>589</v>
      </c>
      <c r="Q147" s="2" t="s">
        <v>144</v>
      </c>
      <c r="R147" s="2" t="s">
        <v>288</v>
      </c>
      <c r="S147" s="2" t="s">
        <v>1508</v>
      </c>
      <c r="Z147" s="2" t="s">
        <v>417</v>
      </c>
      <c r="AA147" s="2" t="s">
        <v>424</v>
      </c>
      <c r="AB147" s="2">
        <v>589</v>
      </c>
      <c r="AC147" s="2" t="s">
        <v>144</v>
      </c>
      <c r="AD147" s="2" t="s">
        <v>288</v>
      </c>
      <c r="AE147" s="2" t="s">
        <v>1508</v>
      </c>
      <c r="AF147" s="2" t="s">
        <v>1605</v>
      </c>
      <c r="AG147" s="3" t="str">
        <f t="shared" si="16"/>
        <v>$$=concatenate(#Participated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v>
      </c>
      <c r="AH147" s="3" t="str">
        <f>CONCATENATE("Participated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v>
      </c>
      <c r="AN147" s="2" t="b">
        <f t="shared" si="17"/>
        <v>1</v>
      </c>
      <c r="AO147" s="2" t="b">
        <f t="shared" si="18"/>
        <v>1</v>
      </c>
      <c r="AP147" s="2" t="b">
        <f t="shared" si="19"/>
        <v>1</v>
      </c>
      <c r="AQ147" s="2" t="b">
        <f t="shared" si="20"/>
        <v>1</v>
      </c>
      <c r="AR147" s="2" t="b">
        <f t="shared" si="21"/>
        <v>1</v>
      </c>
      <c r="AS147" s="2" t="b">
        <f t="shared" si="22"/>
        <v>0</v>
      </c>
    </row>
    <row r="148" spans="1:45" ht="43.5">
      <c r="A148" s="2" t="s">
        <v>518</v>
      </c>
      <c r="B148" s="2" t="s">
        <v>417</v>
      </c>
      <c r="C148" s="2" t="s">
        <v>424</v>
      </c>
      <c r="D148" s="4">
        <v>589</v>
      </c>
      <c r="E148" s="2" t="s">
        <v>161</v>
      </c>
      <c r="F148" s="2" t="s">
        <v>304</v>
      </c>
      <c r="G148" s="2" t="s">
        <v>982</v>
      </c>
      <c r="H148" s="13"/>
      <c r="I148" s="13"/>
      <c r="J148" s="13"/>
      <c r="K148" s="13"/>
      <c r="N148" s="2" t="e">
        <f>VLOOKUP(D148,#REF!,6,FALSE)</f>
        <v>#REF!</v>
      </c>
      <c r="O148" s="2" t="e">
        <f>VLOOKUP(D148,#REF!,4,FALSE)</f>
        <v>#REF!</v>
      </c>
      <c r="P148" s="4">
        <v>589</v>
      </c>
      <c r="Q148" s="2" t="s">
        <v>161</v>
      </c>
      <c r="R148" s="2" t="s">
        <v>304</v>
      </c>
      <c r="S148" s="2" t="s">
        <v>1459</v>
      </c>
      <c r="Z148" s="2" t="s">
        <v>417</v>
      </c>
      <c r="AA148" s="2" t="s">
        <v>424</v>
      </c>
      <c r="AB148" s="2">
        <v>589</v>
      </c>
      <c r="AC148" s="2" t="s">
        <v>161</v>
      </c>
      <c r="AD148" s="2" t="s">
        <v>304</v>
      </c>
      <c r="AE148" s="2" t="s">
        <v>1459</v>
      </c>
      <c r="AF148" s="2" t="s">
        <v>1557</v>
      </c>
      <c r="AG148" s="3" t="str">
        <f t="shared" si="16"/>
        <v>$$=concatenate(#Female",char(10)," Male",char(10)," Missing#)</v>
      </c>
      <c r="AH148" s="3" t="str">
        <f>CONCATENATE("Female",CHAR(10)," Male",CHAR(10)," Missing")</f>
        <v>Female
 Male
 Missing</v>
      </c>
      <c r="AN148" s="2" t="b">
        <f t="shared" si="17"/>
        <v>1</v>
      </c>
      <c r="AO148" s="2" t="b">
        <f t="shared" si="18"/>
        <v>1</v>
      </c>
      <c r="AP148" s="2" t="b">
        <f t="shared" si="19"/>
        <v>1</v>
      </c>
      <c r="AQ148" s="2" t="b">
        <f t="shared" si="20"/>
        <v>1</v>
      </c>
      <c r="AR148" s="2" t="b">
        <f t="shared" si="21"/>
        <v>1</v>
      </c>
      <c r="AS148" s="2" t="b">
        <f t="shared" si="22"/>
        <v>0</v>
      </c>
    </row>
    <row r="149" spans="1:45" ht="29">
      <c r="A149" s="2" t="s">
        <v>518</v>
      </c>
      <c r="B149" s="2" t="s">
        <v>359</v>
      </c>
      <c r="C149" s="2" t="s">
        <v>426</v>
      </c>
      <c r="D149" s="4">
        <v>590</v>
      </c>
      <c r="E149" s="2" t="s">
        <v>71</v>
      </c>
      <c r="F149" s="2" t="s">
        <v>238</v>
      </c>
      <c r="G149" s="2" t="s">
        <v>979</v>
      </c>
      <c r="H149" s="13"/>
      <c r="I149" s="13"/>
      <c r="J149" s="13"/>
      <c r="K149" s="13"/>
      <c r="N149" s="2" t="e">
        <f>VLOOKUP(D149,#REF!,6,FALSE)</f>
        <v>#REF!</v>
      </c>
      <c r="O149" s="2" t="e">
        <f>VLOOKUP(D149,#REF!,4,FALSE)</f>
        <v>#REF!</v>
      </c>
      <c r="P149" s="4">
        <v>590</v>
      </c>
      <c r="Q149" s="2" t="s">
        <v>71</v>
      </c>
      <c r="R149" s="2" t="s">
        <v>238</v>
      </c>
      <c r="S149" s="2" t="s">
        <v>1472</v>
      </c>
      <c r="Z149" s="2" t="s">
        <v>359</v>
      </c>
      <c r="AA149" s="2" t="s">
        <v>426</v>
      </c>
      <c r="AB149" s="2">
        <v>590</v>
      </c>
      <c r="AC149" s="2" t="s">
        <v>71</v>
      </c>
      <c r="AD149" s="2" t="s">
        <v>238</v>
      </c>
      <c r="AE149" s="2" t="s">
        <v>1472</v>
      </c>
      <c r="AF149" s="2" t="s">
        <v>1569</v>
      </c>
      <c r="AG149" s="3" t="str">
        <f t="shared" si="16"/>
        <v>$$=concatenate(#Children with one or more disabilities (IDEA)",char(10)," Missing#)</v>
      </c>
      <c r="AH149" s="3" t="str">
        <f>CONCATENATE("Children with one or more disabilities (IDEA)",CHAR(10)," Missing")</f>
        <v>Children with one or more disabilities (IDEA)
 Missing</v>
      </c>
      <c r="AN149" s="2" t="b">
        <f t="shared" si="17"/>
        <v>1</v>
      </c>
      <c r="AO149" s="2" t="b">
        <f t="shared" si="18"/>
        <v>1</v>
      </c>
      <c r="AP149" s="2" t="b">
        <f t="shared" si="19"/>
        <v>1</v>
      </c>
      <c r="AQ149" s="2" t="b">
        <f t="shared" si="20"/>
        <v>1</v>
      </c>
      <c r="AR149" s="2" t="b">
        <f t="shared" si="21"/>
        <v>1</v>
      </c>
      <c r="AS149" s="2" t="b">
        <f t="shared" si="22"/>
        <v>0</v>
      </c>
    </row>
    <row r="150" spans="1:45" ht="29">
      <c r="A150" s="2" t="s">
        <v>518</v>
      </c>
      <c r="B150" s="2" t="s">
        <v>359</v>
      </c>
      <c r="C150" s="2" t="s">
        <v>426</v>
      </c>
      <c r="D150" s="4">
        <v>590</v>
      </c>
      <c r="E150" s="2" t="s">
        <v>93</v>
      </c>
      <c r="F150" s="2" t="s">
        <v>243</v>
      </c>
      <c r="G150" s="2" t="s">
        <v>998</v>
      </c>
      <c r="H150" s="13"/>
      <c r="I150" s="13"/>
      <c r="J150" s="13"/>
      <c r="K150" s="13"/>
      <c r="N150" s="2" t="e">
        <f>VLOOKUP(D150,#REF!,6,FALSE)</f>
        <v>#REF!</v>
      </c>
      <c r="O150" s="2" t="e">
        <f>VLOOKUP(D150,#REF!,4,FALSE)</f>
        <v>#REF!</v>
      </c>
      <c r="P150" s="4">
        <v>590</v>
      </c>
      <c r="Q150" s="2" t="s">
        <v>93</v>
      </c>
      <c r="R150" s="2" t="s">
        <v>243</v>
      </c>
      <c r="S150" s="2" t="s">
        <v>1476</v>
      </c>
      <c r="Z150" s="2" t="s">
        <v>359</v>
      </c>
      <c r="AA150" s="2" t="s">
        <v>426</v>
      </c>
      <c r="AB150" s="2">
        <v>590</v>
      </c>
      <c r="AC150" s="2" t="s">
        <v>93</v>
      </c>
      <c r="AD150" s="2" t="s">
        <v>243</v>
      </c>
      <c r="AE150" s="2" t="s">
        <v>1476</v>
      </c>
      <c r="AF150" s="2" t="s">
        <v>1573</v>
      </c>
      <c r="AG150" s="3" t="str">
        <f t="shared" si="16"/>
        <v>$$=concatenate(#Economically Disadvantaged (ED) Students",char(10)," Missing#)</v>
      </c>
      <c r="AH150" s="3" t="str">
        <f>CONCATENATE("Economically Disadvantaged (ED) Students",CHAR(10)," Missing")</f>
        <v>Economically Disadvantaged (ED) Students
 Missing</v>
      </c>
      <c r="AN150" s="2" t="b">
        <f t="shared" si="17"/>
        <v>1</v>
      </c>
      <c r="AO150" s="2" t="b">
        <f t="shared" si="18"/>
        <v>1</v>
      </c>
      <c r="AP150" s="2" t="b">
        <f t="shared" si="19"/>
        <v>1</v>
      </c>
      <c r="AQ150" s="2" t="b">
        <f t="shared" si="20"/>
        <v>1</v>
      </c>
      <c r="AR150" s="2" t="b">
        <f t="shared" si="21"/>
        <v>1</v>
      </c>
      <c r="AS150" s="2" t="b">
        <f t="shared" si="22"/>
        <v>0</v>
      </c>
    </row>
    <row r="151" spans="1:45" ht="29">
      <c r="A151" s="2" t="s">
        <v>518</v>
      </c>
      <c r="B151" s="2" t="s">
        <v>359</v>
      </c>
      <c r="C151" s="2" t="s">
        <v>426</v>
      </c>
      <c r="D151" s="4">
        <v>590</v>
      </c>
      <c r="E151" s="2" t="s">
        <v>103</v>
      </c>
      <c r="F151" s="2" t="s">
        <v>251</v>
      </c>
      <c r="G151" s="2" t="s">
        <v>978</v>
      </c>
      <c r="H151" s="13"/>
      <c r="I151" s="13"/>
      <c r="J151" s="13"/>
      <c r="K151" s="13"/>
      <c r="N151" s="2" t="e">
        <f>VLOOKUP(D151,#REF!,6,FALSE)</f>
        <v>#REF!</v>
      </c>
      <c r="O151" s="2" t="e">
        <f>VLOOKUP(D151,#REF!,4,FALSE)</f>
        <v>#REF!</v>
      </c>
      <c r="P151" s="4">
        <v>590</v>
      </c>
      <c r="Q151" s="2" t="s">
        <v>103</v>
      </c>
      <c r="R151" s="2" t="s">
        <v>251</v>
      </c>
      <c r="S151" s="2" t="s">
        <v>1474</v>
      </c>
      <c r="Z151" s="2" t="s">
        <v>359</v>
      </c>
      <c r="AA151" s="2" t="s">
        <v>426</v>
      </c>
      <c r="AB151" s="2">
        <v>590</v>
      </c>
      <c r="AC151" s="2" t="s">
        <v>103</v>
      </c>
      <c r="AD151" s="2" t="s">
        <v>251</v>
      </c>
      <c r="AE151" s="2" t="s">
        <v>1474</v>
      </c>
      <c r="AF151" s="2" t="s">
        <v>1574</v>
      </c>
      <c r="AG151" s="3" t="str">
        <f t="shared" si="16"/>
        <v>$$=concatenate(#English learner",char(10)," Missing#)</v>
      </c>
      <c r="AH151" s="3" t="str">
        <f>CONCATENATE("English learner",CHAR(10)," Missing")</f>
        <v>English learner
 Missing</v>
      </c>
      <c r="AN151" s="2" t="b">
        <f t="shared" si="17"/>
        <v>1</v>
      </c>
      <c r="AO151" s="2" t="b">
        <f t="shared" si="18"/>
        <v>1</v>
      </c>
      <c r="AP151" s="2" t="b">
        <f t="shared" si="19"/>
        <v>1</v>
      </c>
      <c r="AQ151" s="2" t="b">
        <f t="shared" si="20"/>
        <v>1</v>
      </c>
      <c r="AR151" s="2" t="b">
        <f t="shared" si="21"/>
        <v>1</v>
      </c>
      <c r="AS151" s="2" t="b">
        <f t="shared" si="22"/>
        <v>0</v>
      </c>
    </row>
    <row r="152" spans="1:45" ht="29">
      <c r="A152" s="2" t="s">
        <v>518</v>
      </c>
      <c r="B152" s="2" t="s">
        <v>359</v>
      </c>
      <c r="C152" s="2" t="s">
        <v>426</v>
      </c>
      <c r="D152" s="4">
        <v>590</v>
      </c>
      <c r="E152" s="2" t="s">
        <v>108</v>
      </c>
      <c r="F152" s="2" t="s">
        <v>255</v>
      </c>
      <c r="G152" s="2" t="s">
        <v>1002</v>
      </c>
      <c r="H152" s="13"/>
      <c r="I152" s="13"/>
      <c r="J152" s="13"/>
      <c r="K152" s="13"/>
      <c r="N152" s="2" t="e">
        <f>VLOOKUP(D152,#REF!,6,FALSE)</f>
        <v>#REF!</v>
      </c>
      <c r="O152" s="2" t="e">
        <f>VLOOKUP(D152,#REF!,4,FALSE)</f>
        <v>#REF!</v>
      </c>
      <c r="P152" s="4">
        <v>590</v>
      </c>
      <c r="Q152" s="2" t="s">
        <v>108</v>
      </c>
      <c r="R152" s="2" t="s">
        <v>255</v>
      </c>
      <c r="S152" s="2" t="s">
        <v>1505</v>
      </c>
      <c r="Z152" s="2" t="s">
        <v>359</v>
      </c>
      <c r="AA152" s="2" t="s">
        <v>426</v>
      </c>
      <c r="AB152" s="2">
        <v>590</v>
      </c>
      <c r="AC152" s="2" t="s">
        <v>108</v>
      </c>
      <c r="AD152" s="2" t="s">
        <v>255</v>
      </c>
      <c r="AE152" s="2" t="s">
        <v>1505</v>
      </c>
      <c r="AF152" s="2" t="s">
        <v>1599</v>
      </c>
      <c r="AG152" s="3" t="str">
        <f t="shared" si="16"/>
        <v>$$=concatenate(#Foster Care",char(10)," Missing#)</v>
      </c>
      <c r="AH152" s="3" t="str">
        <f>CONCATENATE("Foster Care",CHAR(10)," Missing")</f>
        <v>Foster Care
 Missing</v>
      </c>
      <c r="AN152" s="2" t="b">
        <f t="shared" si="17"/>
        <v>1</v>
      </c>
      <c r="AO152" s="2" t="b">
        <f t="shared" si="18"/>
        <v>1</v>
      </c>
      <c r="AP152" s="2" t="b">
        <f t="shared" si="19"/>
        <v>1</v>
      </c>
      <c r="AQ152" s="2" t="b">
        <f t="shared" si="20"/>
        <v>1</v>
      </c>
      <c r="AR152" s="2" t="b">
        <f t="shared" si="21"/>
        <v>1</v>
      </c>
      <c r="AS152" s="2" t="b">
        <f t="shared" si="22"/>
        <v>0</v>
      </c>
    </row>
    <row r="153" spans="1:45" ht="174">
      <c r="A153" s="2" t="s">
        <v>518</v>
      </c>
      <c r="B153" s="2" t="s">
        <v>359</v>
      </c>
      <c r="C153" s="2" t="s">
        <v>426</v>
      </c>
      <c r="D153" s="4">
        <v>590</v>
      </c>
      <c r="E153" s="2" t="s">
        <v>110</v>
      </c>
      <c r="F153" s="2" t="s">
        <v>257</v>
      </c>
      <c r="G153" s="2" t="s">
        <v>1005</v>
      </c>
      <c r="H153" s="13"/>
      <c r="I153" s="13"/>
      <c r="J153" s="13"/>
      <c r="K153" s="13"/>
      <c r="N153" s="2" t="e">
        <f>VLOOKUP(D153,#REF!,6,FALSE)</f>
        <v>#REF!</v>
      </c>
      <c r="O153" s="2" t="e">
        <f>VLOOKUP(D153,#REF!,4,FALSE)</f>
        <v>#REF!</v>
      </c>
      <c r="P153" s="4">
        <v>590</v>
      </c>
      <c r="Q153" s="2" t="s">
        <v>110</v>
      </c>
      <c r="R153" s="2" t="s">
        <v>257</v>
      </c>
      <c r="S153" s="2" t="s">
        <v>1504</v>
      </c>
      <c r="Z153" s="2" t="s">
        <v>359</v>
      </c>
      <c r="AA153" s="2" t="s">
        <v>426</v>
      </c>
      <c r="AB153" s="2">
        <v>590</v>
      </c>
      <c r="AC153" s="2" t="s">
        <v>110</v>
      </c>
      <c r="AD153" s="2" t="s">
        <v>257</v>
      </c>
      <c r="AE153" s="2" t="s">
        <v>1504</v>
      </c>
      <c r="AF153" s="2" t="s">
        <v>1600</v>
      </c>
      <c r="AG153" s="3" t="str">
        <f t="shared" si="16"/>
        <v>$$=concatenate(#Grade 3",char(10)," Grade 4",char(10)," Grade 5",char(10)," Grade 6",char(10)," Grade 7",char(10)," Grade 8",char(10)," Grade 9",char(10)," Grade 10",char(10)," Grade 11",char(10)," Grade 12",char(10)," High School",char(10)," Missing#)</v>
      </c>
      <c r="AH153"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53" s="2" t="b">
        <f t="shared" si="17"/>
        <v>1</v>
      </c>
      <c r="AO153" s="2" t="b">
        <f t="shared" si="18"/>
        <v>1</v>
      </c>
      <c r="AP153" s="2" t="b">
        <f t="shared" si="19"/>
        <v>1</v>
      </c>
      <c r="AQ153" s="2" t="b">
        <f t="shared" si="20"/>
        <v>1</v>
      </c>
      <c r="AR153" s="2" t="b">
        <f t="shared" si="21"/>
        <v>1</v>
      </c>
      <c r="AS153" s="2" t="b">
        <f t="shared" si="22"/>
        <v>0</v>
      </c>
    </row>
    <row r="154" spans="1:45" ht="29">
      <c r="A154" s="2" t="s">
        <v>518</v>
      </c>
      <c r="B154" s="2" t="s">
        <v>359</v>
      </c>
      <c r="C154" s="2" t="s">
        <v>426</v>
      </c>
      <c r="D154" s="4">
        <v>590</v>
      </c>
      <c r="E154" s="2" t="s">
        <v>116</v>
      </c>
      <c r="F154" s="2" t="s">
        <v>261</v>
      </c>
      <c r="G154" s="2" t="s">
        <v>1011</v>
      </c>
      <c r="H154" s="13"/>
      <c r="I154" s="13"/>
      <c r="J154" s="13"/>
      <c r="K154" s="13"/>
      <c r="N154" s="2" t="e">
        <f>VLOOKUP(D154,#REF!,6,FALSE)</f>
        <v>#REF!</v>
      </c>
      <c r="O154" s="2" t="e">
        <f>VLOOKUP(D154,#REF!,4,FALSE)</f>
        <v>#REF!</v>
      </c>
      <c r="P154" s="4">
        <v>590</v>
      </c>
      <c r="Q154" s="2" t="s">
        <v>116</v>
      </c>
      <c r="R154" s="2" t="s">
        <v>261</v>
      </c>
      <c r="S154" s="2" t="s">
        <v>1477</v>
      </c>
      <c r="Z154" s="2" t="s">
        <v>359</v>
      </c>
      <c r="AA154" s="2" t="s">
        <v>426</v>
      </c>
      <c r="AB154" s="2">
        <v>590</v>
      </c>
      <c r="AC154" s="2" t="s">
        <v>116</v>
      </c>
      <c r="AD154" s="2" t="s">
        <v>261</v>
      </c>
      <c r="AE154" s="2" t="s">
        <v>1477</v>
      </c>
      <c r="AF154" s="2" t="s">
        <v>1575</v>
      </c>
      <c r="AG154" s="3" t="str">
        <f t="shared" si="16"/>
        <v>$$=concatenate(#Homeless enrolled",char(10)," Missing#)</v>
      </c>
      <c r="AH154" s="3" t="str">
        <f>CONCATENATE("Homeless enrolled",CHAR(10)," Missing")</f>
        <v>Homeless enrolled
 Missing</v>
      </c>
      <c r="AN154" s="2" t="b">
        <f t="shared" si="17"/>
        <v>1</v>
      </c>
      <c r="AO154" s="2" t="b">
        <f t="shared" si="18"/>
        <v>1</v>
      </c>
      <c r="AP154" s="2" t="b">
        <f t="shared" si="19"/>
        <v>1</v>
      </c>
      <c r="AQ154" s="2" t="b">
        <f t="shared" si="20"/>
        <v>1</v>
      </c>
      <c r="AR154" s="2" t="b">
        <f t="shared" si="21"/>
        <v>1</v>
      </c>
      <c r="AS154" s="2" t="b">
        <f t="shared" si="22"/>
        <v>0</v>
      </c>
    </row>
    <row r="155" spans="1:45" ht="188.5">
      <c r="A155" s="2" t="s">
        <v>518</v>
      </c>
      <c r="B155" s="2" t="s">
        <v>359</v>
      </c>
      <c r="C155" s="2" t="s">
        <v>426</v>
      </c>
      <c r="D155" s="4">
        <v>590</v>
      </c>
      <c r="E155" s="2" t="s">
        <v>132</v>
      </c>
      <c r="F155" s="2" t="s">
        <v>276</v>
      </c>
      <c r="G155" s="2" t="s">
        <v>992</v>
      </c>
      <c r="H155" s="13"/>
      <c r="I155" s="13"/>
      <c r="J155" s="13"/>
      <c r="K155" s="13"/>
      <c r="N155" s="2" t="e">
        <f>VLOOKUP(D155,#REF!,6,FALSE)</f>
        <v>#REF!</v>
      </c>
      <c r="O155" s="2" t="e">
        <f>VLOOKUP(D155,#REF!,4,FALSE)</f>
        <v>#REF!</v>
      </c>
      <c r="P155" s="4">
        <v>590</v>
      </c>
      <c r="Q155" s="2" t="s">
        <v>132</v>
      </c>
      <c r="R155" s="2" t="s">
        <v>276</v>
      </c>
      <c r="S155" s="2" t="s">
        <v>1501</v>
      </c>
      <c r="Z155" s="2" t="s">
        <v>359</v>
      </c>
      <c r="AA155" s="2" t="s">
        <v>426</v>
      </c>
      <c r="AB155" s="2">
        <v>590</v>
      </c>
      <c r="AC155" s="2" t="s">
        <v>132</v>
      </c>
      <c r="AD155" s="2" t="s">
        <v>276</v>
      </c>
      <c r="AE155" s="2" t="s">
        <v>1501</v>
      </c>
      <c r="AF155" s="2" t="s">
        <v>1601</v>
      </c>
      <c r="AG155" s="3" t="str">
        <f t="shared" si="16"/>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5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55" s="2" t="b">
        <f t="shared" si="17"/>
        <v>1</v>
      </c>
      <c r="AO155" s="2" t="b">
        <f t="shared" si="18"/>
        <v>1</v>
      </c>
      <c r="AP155" s="2" t="b">
        <f t="shared" si="19"/>
        <v>1</v>
      </c>
      <c r="AQ155" s="2" t="b">
        <f t="shared" si="20"/>
        <v>1</v>
      </c>
      <c r="AR155" s="2" t="b">
        <f t="shared" si="21"/>
        <v>1</v>
      </c>
      <c r="AS155" s="2" t="b">
        <f t="shared" si="22"/>
        <v>0</v>
      </c>
    </row>
    <row r="156" spans="1:45" ht="29">
      <c r="A156" s="2" t="s">
        <v>518</v>
      </c>
      <c r="B156" s="2" t="s">
        <v>359</v>
      </c>
      <c r="C156" s="2" t="s">
        <v>426</v>
      </c>
      <c r="D156" s="4">
        <v>590</v>
      </c>
      <c r="E156" s="2" t="s">
        <v>133</v>
      </c>
      <c r="F156" s="2" t="s">
        <v>277</v>
      </c>
      <c r="G156" s="2" t="s">
        <v>983</v>
      </c>
      <c r="H156" s="13"/>
      <c r="I156" s="13"/>
      <c r="J156" s="13"/>
      <c r="K156" s="13"/>
      <c r="N156" s="2" t="e">
        <f>VLOOKUP(D156,#REF!,6,FALSE)</f>
        <v>#REF!</v>
      </c>
      <c r="O156" s="2" t="e">
        <f>VLOOKUP(D156,#REF!,4,FALSE)</f>
        <v>#REF!</v>
      </c>
      <c r="P156" s="4">
        <v>590</v>
      </c>
      <c r="Q156" s="2" t="s">
        <v>133</v>
      </c>
      <c r="R156" s="2" t="s">
        <v>277</v>
      </c>
      <c r="S156" s="2" t="s">
        <v>1478</v>
      </c>
      <c r="Z156" s="2" t="s">
        <v>359</v>
      </c>
      <c r="AA156" s="2" t="s">
        <v>426</v>
      </c>
      <c r="AB156" s="2">
        <v>590</v>
      </c>
      <c r="AC156" s="2" t="s">
        <v>133</v>
      </c>
      <c r="AD156" s="2" t="s">
        <v>277</v>
      </c>
      <c r="AE156" s="2" t="s">
        <v>1478</v>
      </c>
      <c r="AF156" s="2" t="s">
        <v>1576</v>
      </c>
      <c r="AG156" s="3" t="str">
        <f t="shared" si="16"/>
        <v>$$=concatenate(#Migratory students",char(10)," Missing#)</v>
      </c>
      <c r="AH156" s="3" t="str">
        <f>CONCATENATE("Migratory students",CHAR(10)," Missing")</f>
        <v>Migratory students
 Missing</v>
      </c>
      <c r="AN156" s="2" t="b">
        <f t="shared" si="17"/>
        <v>1</v>
      </c>
      <c r="AO156" s="2" t="b">
        <f t="shared" si="18"/>
        <v>1</v>
      </c>
      <c r="AP156" s="2" t="b">
        <f t="shared" si="19"/>
        <v>1</v>
      </c>
      <c r="AQ156" s="2" t="b">
        <f t="shared" si="20"/>
        <v>1</v>
      </c>
      <c r="AR156" s="2" t="b">
        <f t="shared" si="21"/>
        <v>1</v>
      </c>
      <c r="AS156" s="2" t="b">
        <f t="shared" si="22"/>
        <v>0</v>
      </c>
    </row>
    <row r="157" spans="1:45" ht="29">
      <c r="A157" s="2" t="s">
        <v>518</v>
      </c>
      <c r="B157" s="2" t="s">
        <v>359</v>
      </c>
      <c r="C157" s="2" t="s">
        <v>426</v>
      </c>
      <c r="D157" s="4">
        <v>590</v>
      </c>
      <c r="E157" s="2" t="s">
        <v>134</v>
      </c>
      <c r="F157" s="2" t="s">
        <v>278</v>
      </c>
      <c r="G157" s="2" t="s">
        <v>980</v>
      </c>
      <c r="H157" s="13"/>
      <c r="I157" s="13"/>
      <c r="J157" s="13"/>
      <c r="K157" s="13"/>
      <c r="N157" s="2" t="e">
        <f>VLOOKUP(D157,#REF!,6,FALSE)</f>
        <v>#REF!</v>
      </c>
      <c r="O157" s="2" t="e">
        <f>VLOOKUP(D157,#REF!,4,FALSE)</f>
        <v>#REF!</v>
      </c>
      <c r="P157" s="4">
        <v>590</v>
      </c>
      <c r="Q157" s="2" t="s">
        <v>134</v>
      </c>
      <c r="R157" s="2" t="s">
        <v>278</v>
      </c>
      <c r="S157" s="2" t="s">
        <v>1502</v>
      </c>
      <c r="Z157" s="2" t="s">
        <v>359</v>
      </c>
      <c r="AA157" s="2" t="s">
        <v>426</v>
      </c>
      <c r="AB157" s="2">
        <v>590</v>
      </c>
      <c r="AC157" s="2" t="s">
        <v>134</v>
      </c>
      <c r="AD157" s="2" t="s">
        <v>278</v>
      </c>
      <c r="AE157" s="2" t="s">
        <v>1502</v>
      </c>
      <c r="AF157" s="2" t="s">
        <v>1602</v>
      </c>
      <c r="AG157" s="3" t="str">
        <f t="shared" si="16"/>
        <v>$$=concatenate(#Military Connected",char(10)," Missing#)</v>
      </c>
      <c r="AH157" s="3" t="str">
        <f>CONCATENATE("Military Connected",CHAR(10)," Missing")</f>
        <v>Military Connected
 Missing</v>
      </c>
      <c r="AN157" s="2" t="b">
        <f t="shared" si="17"/>
        <v>1</v>
      </c>
      <c r="AO157" s="2" t="b">
        <f t="shared" si="18"/>
        <v>1</v>
      </c>
      <c r="AP157" s="2" t="b">
        <f t="shared" si="19"/>
        <v>1</v>
      </c>
      <c r="AQ157" s="2" t="b">
        <f t="shared" si="20"/>
        <v>1</v>
      </c>
      <c r="AR157" s="2" t="b">
        <f t="shared" si="21"/>
        <v>1</v>
      </c>
      <c r="AS157" s="2" t="b">
        <f t="shared" si="22"/>
        <v>0</v>
      </c>
    </row>
    <row r="158" spans="1:45" ht="130.5">
      <c r="A158" s="2" t="s">
        <v>518</v>
      </c>
      <c r="B158" s="2" t="s">
        <v>359</v>
      </c>
      <c r="C158" s="2" t="s">
        <v>426</v>
      </c>
      <c r="D158" s="4">
        <v>590</v>
      </c>
      <c r="E158" s="2" t="s">
        <v>143</v>
      </c>
      <c r="F158" s="2" t="s">
        <v>287</v>
      </c>
      <c r="G158" s="2" t="s">
        <v>1032</v>
      </c>
      <c r="H158" s="13"/>
      <c r="I158" s="13"/>
      <c r="J158" s="13"/>
      <c r="K158" s="13"/>
      <c r="N158" s="2" t="e">
        <f>VLOOKUP(D158,#REF!,6,FALSE)</f>
        <v>#REF!</v>
      </c>
      <c r="O158" s="2" t="e">
        <f>VLOOKUP(D158,#REF!,4,FALSE)</f>
        <v>#REF!</v>
      </c>
      <c r="P158" s="4">
        <v>590</v>
      </c>
      <c r="Q158" s="2" t="s">
        <v>143</v>
      </c>
      <c r="R158" s="2" t="s">
        <v>287</v>
      </c>
      <c r="S158" s="2" t="s">
        <v>1507</v>
      </c>
      <c r="Z158" s="2" t="s">
        <v>359</v>
      </c>
      <c r="AA158" s="2" t="s">
        <v>426</v>
      </c>
      <c r="AB158" s="2">
        <v>590</v>
      </c>
      <c r="AC158" s="2" t="s">
        <v>143</v>
      </c>
      <c r="AD158" s="2" t="s">
        <v>287</v>
      </c>
      <c r="AE158" s="2" t="s">
        <v>1507</v>
      </c>
      <c r="AF158" s="2" t="s">
        <v>1604</v>
      </c>
      <c r="AG158" s="3" t="str">
        <f t="shared" si="16"/>
        <v>$$=concatenate(#Participated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v>
      </c>
      <c r="AH158" s="3" t="str">
        <f>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v>
      </c>
      <c r="AN158" s="2" t="b">
        <f t="shared" si="17"/>
        <v>1</v>
      </c>
      <c r="AO158" s="2" t="b">
        <f t="shared" si="18"/>
        <v>1</v>
      </c>
      <c r="AP158" s="2" t="b">
        <f t="shared" si="19"/>
        <v>1</v>
      </c>
      <c r="AQ158" s="2" t="b">
        <f t="shared" si="20"/>
        <v>1</v>
      </c>
      <c r="AR158" s="2" t="b">
        <f t="shared" si="21"/>
        <v>1</v>
      </c>
      <c r="AS158" s="2" t="b">
        <f t="shared" si="22"/>
        <v>0</v>
      </c>
    </row>
    <row r="159" spans="1:45" ht="43.5">
      <c r="A159" s="2" t="s">
        <v>518</v>
      </c>
      <c r="B159" s="2" t="s">
        <v>359</v>
      </c>
      <c r="C159" s="2" t="s">
        <v>426</v>
      </c>
      <c r="D159" s="4">
        <v>590</v>
      </c>
      <c r="E159" s="2" t="s">
        <v>161</v>
      </c>
      <c r="F159" s="2" t="s">
        <v>304</v>
      </c>
      <c r="G159" s="2" t="s">
        <v>982</v>
      </c>
      <c r="H159" s="13"/>
      <c r="I159" s="13"/>
      <c r="J159" s="13"/>
      <c r="K159" s="13"/>
      <c r="N159" s="2" t="e">
        <f>VLOOKUP(D159,#REF!,6,FALSE)</f>
        <v>#REF!</v>
      </c>
      <c r="O159" s="2" t="e">
        <f>VLOOKUP(D159,#REF!,4,FALSE)</f>
        <v>#REF!</v>
      </c>
      <c r="P159" s="4">
        <v>590</v>
      </c>
      <c r="Q159" s="2" t="s">
        <v>161</v>
      </c>
      <c r="R159" s="2" t="s">
        <v>304</v>
      </c>
      <c r="S159" s="2" t="s">
        <v>1459</v>
      </c>
      <c r="Z159" s="2" t="s">
        <v>359</v>
      </c>
      <c r="AA159" s="2" t="s">
        <v>426</v>
      </c>
      <c r="AB159" s="2">
        <v>590</v>
      </c>
      <c r="AC159" s="2" t="s">
        <v>161</v>
      </c>
      <c r="AD159" s="2" t="s">
        <v>304</v>
      </c>
      <c r="AE159" s="2" t="s">
        <v>1459</v>
      </c>
      <c r="AF159" s="2" t="s">
        <v>1557</v>
      </c>
      <c r="AG159" s="3" t="str">
        <f t="shared" si="16"/>
        <v>$$=concatenate(#Female",char(10)," Male",char(10)," Missing#)</v>
      </c>
      <c r="AH159" s="3" t="str">
        <f>CONCATENATE("Female",CHAR(10)," Male",CHAR(10)," Missing")</f>
        <v>Female
 Male
 Missing</v>
      </c>
      <c r="AN159" s="2" t="b">
        <f t="shared" si="17"/>
        <v>1</v>
      </c>
      <c r="AO159" s="2" t="b">
        <f t="shared" si="18"/>
        <v>1</v>
      </c>
      <c r="AP159" s="2" t="b">
        <f t="shared" si="19"/>
        <v>1</v>
      </c>
      <c r="AQ159" s="2" t="b">
        <f t="shared" si="20"/>
        <v>1</v>
      </c>
      <c r="AR159" s="2" t="b">
        <f t="shared" si="21"/>
        <v>1</v>
      </c>
      <c r="AS159" s="2" t="b">
        <f t="shared" si="22"/>
        <v>0</v>
      </c>
    </row>
    <row r="160" spans="1:45" ht="130.5">
      <c r="A160" s="2" t="s">
        <v>518</v>
      </c>
      <c r="B160" s="2" t="s">
        <v>361</v>
      </c>
      <c r="C160" s="2" t="s">
        <v>428</v>
      </c>
      <c r="D160" s="4">
        <v>596</v>
      </c>
      <c r="E160" s="2" t="s">
        <v>88</v>
      </c>
      <c r="F160" s="2" t="s">
        <v>239</v>
      </c>
      <c r="G160" s="2" t="s">
        <v>1061</v>
      </c>
      <c r="H160" s="13"/>
      <c r="I160" s="13"/>
      <c r="J160" s="13"/>
      <c r="K160" s="13"/>
      <c r="N160" s="2" t="e">
        <f>VLOOKUP(D160,#REF!,6,FALSE)</f>
        <v>#REF!</v>
      </c>
      <c r="O160" s="2" t="e">
        <f>VLOOKUP(D160,#REF!,4,FALSE)</f>
        <v>#REF!</v>
      </c>
      <c r="P160" s="4">
        <v>596</v>
      </c>
      <c r="Q160" s="2" t="s">
        <v>88</v>
      </c>
      <c r="R160" s="2" t="s">
        <v>239</v>
      </c>
      <c r="S160" s="2" t="s">
        <v>1512</v>
      </c>
      <c r="Z160" s="2" t="s">
        <v>361</v>
      </c>
      <c r="AA160" s="2" t="s">
        <v>428</v>
      </c>
      <c r="AB160" s="2">
        <v>596</v>
      </c>
      <c r="AC160" s="2" t="s">
        <v>88</v>
      </c>
      <c r="AD160" s="2" t="s">
        <v>239</v>
      </c>
      <c r="AE160" s="2" t="s">
        <v>1512</v>
      </c>
      <c r="AF160" s="2" t="s">
        <v>1606</v>
      </c>
      <c r="AG160" s="3" t="str">
        <f t="shared" si="16"/>
        <v>$$=concatenate(#One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v>
      </c>
      <c r="AH160" s="3" t="str">
        <f>CONCATENATE("One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f>
        <v>One year expulsion with educational services under IDEA
 Expulsion modified to less than one year with educational services under IDEA
 Another type of disciplinary action
 Other reasons such as death
 withdrawal
 or incarceration
 No disciplinary action</v>
      </c>
      <c r="AN160" s="2" t="b">
        <f t="shared" si="17"/>
        <v>1</v>
      </c>
      <c r="AO160" s="2" t="b">
        <f t="shared" si="18"/>
        <v>1</v>
      </c>
      <c r="AP160" s="2" t="b">
        <f t="shared" si="19"/>
        <v>1</v>
      </c>
      <c r="AQ160" s="2" t="b">
        <f t="shared" si="20"/>
        <v>1</v>
      </c>
      <c r="AR160" s="2" t="b">
        <f t="shared" si="21"/>
        <v>1</v>
      </c>
      <c r="AS160" s="2" t="b">
        <f t="shared" si="22"/>
        <v>0</v>
      </c>
    </row>
    <row r="161" spans="1:45" ht="159.5">
      <c r="A161" s="2" t="s">
        <v>518</v>
      </c>
      <c r="B161" s="2" t="s">
        <v>361</v>
      </c>
      <c r="C161" s="2" t="s">
        <v>428</v>
      </c>
      <c r="D161" s="4">
        <v>596</v>
      </c>
      <c r="E161" s="2" t="s">
        <v>90</v>
      </c>
      <c r="F161" s="2" t="s">
        <v>240</v>
      </c>
      <c r="G161" s="2" t="s">
        <v>1040</v>
      </c>
      <c r="H161" s="13"/>
      <c r="I161" s="13"/>
      <c r="J161" s="13"/>
      <c r="K161" s="13"/>
      <c r="N161" s="2" t="e">
        <f>VLOOKUP(D161,#REF!,6,FALSE)</f>
        <v>#REF!</v>
      </c>
      <c r="O161" s="2" t="e">
        <f>VLOOKUP(D161,#REF!,4,FALSE)</f>
        <v>#REF!</v>
      </c>
      <c r="P161" s="4">
        <v>596</v>
      </c>
      <c r="Q161" s="2" t="s">
        <v>90</v>
      </c>
      <c r="R161" s="2" t="s">
        <v>240</v>
      </c>
      <c r="S161" s="2" t="s">
        <v>1511</v>
      </c>
      <c r="Z161" s="2" t="s">
        <v>361</v>
      </c>
      <c r="AA161" s="2" t="s">
        <v>428</v>
      </c>
      <c r="AB161" s="2">
        <v>596</v>
      </c>
      <c r="AC161" s="2" t="s">
        <v>90</v>
      </c>
      <c r="AD161" s="2" t="s">
        <v>240</v>
      </c>
      <c r="AE161" s="2" t="s">
        <v>1511</v>
      </c>
      <c r="AF161" s="2" t="s">
        <v>1607</v>
      </c>
      <c r="AG161" s="3" t="str">
        <f t="shared" si="16"/>
        <v>$$=concatenate(#One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v>
      </c>
      <c r="AH161" s="3" t="str">
        <f>CONCATENATE("One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f>
        <v>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v>
      </c>
      <c r="AN161" s="2" t="b">
        <f t="shared" si="17"/>
        <v>1</v>
      </c>
      <c r="AO161" s="2" t="b">
        <f t="shared" si="18"/>
        <v>1</v>
      </c>
      <c r="AP161" s="2" t="b">
        <f t="shared" si="19"/>
        <v>1</v>
      </c>
      <c r="AQ161" s="2" t="b">
        <f t="shared" si="20"/>
        <v>1</v>
      </c>
      <c r="AR161" s="2" t="b">
        <f t="shared" si="21"/>
        <v>1</v>
      </c>
      <c r="AS161" s="2" t="b">
        <f t="shared" si="22"/>
        <v>0</v>
      </c>
    </row>
    <row r="162" spans="1:45" ht="232">
      <c r="A162" s="2" t="s">
        <v>518</v>
      </c>
      <c r="B162" s="2" t="s">
        <v>361</v>
      </c>
      <c r="C162" s="2" t="s">
        <v>428</v>
      </c>
      <c r="D162" s="4">
        <v>596</v>
      </c>
      <c r="E162" s="2" t="s">
        <v>111</v>
      </c>
      <c r="F162" s="2" t="s">
        <v>258</v>
      </c>
      <c r="G162" s="2" t="s">
        <v>1016</v>
      </c>
      <c r="H162" s="13"/>
      <c r="I162" s="13"/>
      <c r="J162" s="13"/>
      <c r="K162" s="13"/>
      <c r="N162" s="2" t="e">
        <f>VLOOKUP(D162,#REF!,6,FALSE)</f>
        <v>#REF!</v>
      </c>
      <c r="O162" s="2" t="e">
        <f>VLOOKUP(D162,#REF!,4,FALSE)</f>
        <v>#REF!</v>
      </c>
      <c r="P162" s="4">
        <v>596</v>
      </c>
      <c r="Q162" s="2" t="s">
        <v>111</v>
      </c>
      <c r="R162" s="2" t="s">
        <v>258</v>
      </c>
      <c r="S162" s="2" t="s">
        <v>1510</v>
      </c>
      <c r="Z162" s="2" t="s">
        <v>361</v>
      </c>
      <c r="AA162" s="2" t="s">
        <v>428</v>
      </c>
      <c r="AB162" s="2">
        <v>596</v>
      </c>
      <c r="AC162" s="2" t="s">
        <v>111</v>
      </c>
      <c r="AD162" s="2" t="s">
        <v>258</v>
      </c>
      <c r="AE162" s="2" t="s">
        <v>1510</v>
      </c>
      <c r="AF162" s="2" t="s">
        <v>1608</v>
      </c>
      <c r="AG162" s="3" t="str">
        <f t="shared" si="16"/>
        <v>$$=concatenate(#Kindergarten",char(10)," Grade 1",char(10)," Grade 2",char(10)," Grade 3",char(10)," Grade 4",char(10)," Grade 5",char(10)," Grade 6",char(10)," Grade 7",char(10)," Grade 8",char(10)," Grade 9",char(10)," Grade 10",char(10)," Grade 11",char(10)," Grade 12",char(10)," Grade 13",char(10)," Ungraded",char(10)," Missing#)</v>
      </c>
      <c r="AH162"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162" s="2" t="b">
        <f t="shared" si="17"/>
        <v>1</v>
      </c>
      <c r="AO162" s="2" t="b">
        <f t="shared" si="18"/>
        <v>1</v>
      </c>
      <c r="AP162" s="2" t="b">
        <f t="shared" si="19"/>
        <v>1</v>
      </c>
      <c r="AQ162" s="2" t="b">
        <f t="shared" si="20"/>
        <v>1</v>
      </c>
      <c r="AR162" s="2" t="b">
        <f t="shared" si="21"/>
        <v>1</v>
      </c>
      <c r="AS162" s="2" t="b">
        <f t="shared" si="22"/>
        <v>0</v>
      </c>
    </row>
    <row r="163" spans="1:45" ht="58">
      <c r="A163" s="2" t="s">
        <v>518</v>
      </c>
      <c r="B163" s="2" t="s">
        <v>361</v>
      </c>
      <c r="C163" s="2" t="s">
        <v>428</v>
      </c>
      <c r="D163" s="4">
        <v>596</v>
      </c>
      <c r="E163" s="2" t="s">
        <v>168</v>
      </c>
      <c r="F163" s="2" t="s">
        <v>309</v>
      </c>
      <c r="G163" s="2" t="s">
        <v>1022</v>
      </c>
      <c r="H163" s="13"/>
      <c r="I163" s="13"/>
      <c r="J163" s="13"/>
      <c r="K163" s="13"/>
      <c r="N163" s="2" t="e">
        <f>VLOOKUP(D163,#REF!,6,FALSE)</f>
        <v>#REF!</v>
      </c>
      <c r="O163" s="2" t="e">
        <f>VLOOKUP(D163,#REF!,4,FALSE)</f>
        <v>#REF!</v>
      </c>
      <c r="P163" s="4">
        <v>596</v>
      </c>
      <c r="Q163" s="2" t="s">
        <v>168</v>
      </c>
      <c r="R163" s="2" t="s">
        <v>309</v>
      </c>
      <c r="S163" s="2" t="s">
        <v>1509</v>
      </c>
      <c r="Z163" s="2" t="s">
        <v>361</v>
      </c>
      <c r="AA163" s="2" t="s">
        <v>428</v>
      </c>
      <c r="AB163" s="2">
        <v>596</v>
      </c>
      <c r="AC163" s="2" t="s">
        <v>168</v>
      </c>
      <c r="AD163" s="2" t="s">
        <v>309</v>
      </c>
      <c r="AE163" s="2" t="s">
        <v>1509</v>
      </c>
      <c r="AF163" s="2" t="s">
        <v>1609</v>
      </c>
      <c r="AG163" s="3" t="str">
        <f t="shared" si="16"/>
        <v>$$=concatenate(#Handguns",char(10)," Rifles/shotguns",char(10)," Multiple",char(10)," Other#)</v>
      </c>
      <c r="AH163" s="3" t="str">
        <f>CONCATENATE("Handguns",CHAR(10)," Rifles/shotguns",CHAR(10)," Multiple",CHAR(10)," Other")</f>
        <v>Handguns
 Rifles/shotguns
 Multiple
 Other</v>
      </c>
      <c r="AN163" s="2" t="b">
        <f t="shared" si="17"/>
        <v>1</v>
      </c>
      <c r="AO163" s="2" t="b">
        <f t="shared" si="18"/>
        <v>1</v>
      </c>
      <c r="AP163" s="2" t="b">
        <f t="shared" si="19"/>
        <v>1</v>
      </c>
      <c r="AQ163" s="2" t="b">
        <f t="shared" si="20"/>
        <v>1</v>
      </c>
      <c r="AR163" s="2" t="b">
        <f t="shared" si="21"/>
        <v>1</v>
      </c>
      <c r="AS163" s="2" t="b">
        <f t="shared" si="22"/>
        <v>0</v>
      </c>
    </row>
    <row r="164" spans="1:45" ht="203">
      <c r="A164" s="2" t="s">
        <v>1201</v>
      </c>
      <c r="B164" s="2" t="s">
        <v>373</v>
      </c>
      <c r="C164" s="2" t="s">
        <v>431</v>
      </c>
      <c r="D164" s="4">
        <v>598</v>
      </c>
      <c r="E164" s="2" t="s">
        <v>52</v>
      </c>
      <c r="F164" s="2" t="s">
        <v>233</v>
      </c>
      <c r="G164" s="2" t="s">
        <v>991</v>
      </c>
      <c r="H164" s="13"/>
      <c r="I164" s="13"/>
      <c r="J164" s="13"/>
      <c r="K164" s="13"/>
      <c r="N164" s="2" t="e">
        <f>VLOOKUP(D164,#REF!,6,FALSE)</f>
        <v>#REF!</v>
      </c>
      <c r="O164" s="2" t="e">
        <f>VLOOKUP(D164,#REF!,4,FALSE)</f>
        <v>#REF!</v>
      </c>
      <c r="P164" s="4">
        <v>598</v>
      </c>
      <c r="Q164" s="2" t="s">
        <v>52</v>
      </c>
      <c r="R164" s="2" t="s">
        <v>233</v>
      </c>
      <c r="S164" s="2" t="s">
        <v>1462</v>
      </c>
      <c r="Z164" s="2" t="s">
        <v>373</v>
      </c>
      <c r="AA164" s="2" t="s">
        <v>431</v>
      </c>
      <c r="AB164" s="2">
        <v>598</v>
      </c>
      <c r="AC164" s="2" t="s">
        <v>52</v>
      </c>
      <c r="AD164" s="2" t="s">
        <v>233</v>
      </c>
      <c r="AE164" s="2" t="s">
        <v>1462</v>
      </c>
      <c r="AF164" s="2" t="s">
        <v>1559</v>
      </c>
      <c r="AG164" s="3" t="str">
        <f t="shared" si="16"/>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64"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164" s="2" t="b">
        <f t="shared" si="17"/>
        <v>1</v>
      </c>
      <c r="AO164" s="2" t="b">
        <f t="shared" si="18"/>
        <v>1</v>
      </c>
      <c r="AP164" s="2" t="b">
        <f t="shared" si="19"/>
        <v>1</v>
      </c>
      <c r="AQ164" s="2" t="b">
        <f t="shared" si="20"/>
        <v>1</v>
      </c>
      <c r="AR164" s="2" t="b">
        <f t="shared" si="21"/>
        <v>1</v>
      </c>
      <c r="AS164" s="2" t="b">
        <f t="shared" si="22"/>
        <v>0</v>
      </c>
    </row>
    <row r="165" spans="1:45" ht="43.5">
      <c r="A165" s="2" t="s">
        <v>1201</v>
      </c>
      <c r="B165" s="2" t="s">
        <v>373</v>
      </c>
      <c r="C165" s="2" t="s">
        <v>431</v>
      </c>
      <c r="D165" s="4">
        <v>598</v>
      </c>
      <c r="E165" s="2" t="s">
        <v>101</v>
      </c>
      <c r="F165" s="2" t="s">
        <v>249</v>
      </c>
      <c r="G165" s="2" t="s">
        <v>1029</v>
      </c>
      <c r="H165" s="13"/>
      <c r="I165" s="13"/>
      <c r="J165" s="13"/>
      <c r="K165" s="13"/>
      <c r="N165" s="2" t="e">
        <f>VLOOKUP(D165,#REF!,6,FALSE)</f>
        <v>#REF!</v>
      </c>
      <c r="O165" s="2" t="e">
        <f>VLOOKUP(D165,#REF!,4,FALSE)</f>
        <v>#REF!</v>
      </c>
      <c r="P165" s="4">
        <v>598</v>
      </c>
      <c r="Q165" s="2" t="s">
        <v>101</v>
      </c>
      <c r="R165" s="2" t="s">
        <v>249</v>
      </c>
      <c r="S165" s="2" t="s">
        <v>1463</v>
      </c>
      <c r="Z165" s="2" t="s">
        <v>373</v>
      </c>
      <c r="AA165" s="2" t="s">
        <v>431</v>
      </c>
      <c r="AB165" s="2">
        <v>598</v>
      </c>
      <c r="AC165" s="2" t="s">
        <v>101</v>
      </c>
      <c r="AD165" s="2" t="s">
        <v>249</v>
      </c>
      <c r="AE165" s="2" t="s">
        <v>1463</v>
      </c>
      <c r="AF165" s="2" t="s">
        <v>1561</v>
      </c>
      <c r="AG165" s="3" t="str">
        <f t="shared" si="16"/>
        <v>$$=concatenate(#English learner",char(10)," Non-English learner",char(10)," Missing#)</v>
      </c>
      <c r="AH165" s="3" t="str">
        <f>CONCATENATE("English learner",CHAR(10)," Non-English learner",CHAR(10)," Missing")</f>
        <v>English learner
 Non-English learner
 Missing</v>
      </c>
      <c r="AN165" s="2" t="b">
        <f t="shared" si="17"/>
        <v>1</v>
      </c>
      <c r="AO165" s="2" t="b">
        <f t="shared" si="18"/>
        <v>1</v>
      </c>
      <c r="AP165" s="2" t="b">
        <f t="shared" si="19"/>
        <v>1</v>
      </c>
      <c r="AQ165" s="2" t="b">
        <f t="shared" si="20"/>
        <v>1</v>
      </c>
      <c r="AR165" s="2" t="b">
        <f t="shared" si="21"/>
        <v>1</v>
      </c>
      <c r="AS165" s="2" t="b">
        <f t="shared" si="22"/>
        <v>0</v>
      </c>
    </row>
    <row r="166" spans="1:45" ht="116">
      <c r="A166" s="2" t="s">
        <v>1201</v>
      </c>
      <c r="B166" s="2" t="s">
        <v>373</v>
      </c>
      <c r="C166" s="2" t="s">
        <v>431</v>
      </c>
      <c r="D166" s="4">
        <v>598</v>
      </c>
      <c r="E166" s="2" t="s">
        <v>156</v>
      </c>
      <c r="F166" s="2" t="s">
        <v>299</v>
      </c>
      <c r="G166" s="2" t="s">
        <v>984</v>
      </c>
      <c r="H166" s="13"/>
      <c r="I166" s="13"/>
      <c r="J166" s="13"/>
      <c r="K166" s="13"/>
      <c r="N166" s="2" t="e">
        <f>VLOOKUP(D166,#REF!,6,FALSE)</f>
        <v>#REF!</v>
      </c>
      <c r="O166" s="2" t="e">
        <f>VLOOKUP(D166,#REF!,4,FALSE)</f>
        <v>#REF!</v>
      </c>
      <c r="P166" s="4">
        <v>598</v>
      </c>
      <c r="Q166" s="2" t="s">
        <v>156</v>
      </c>
      <c r="R166" s="2" t="s">
        <v>299</v>
      </c>
      <c r="S166" s="2" t="s">
        <v>1452</v>
      </c>
      <c r="Z166" s="2" t="s">
        <v>373</v>
      </c>
      <c r="AA166" s="2" t="s">
        <v>431</v>
      </c>
      <c r="AB166" s="2">
        <v>598</v>
      </c>
      <c r="AC166" s="2" t="s">
        <v>156</v>
      </c>
      <c r="AD166" s="2" t="s">
        <v>299</v>
      </c>
      <c r="AE166" s="2" t="s">
        <v>1452</v>
      </c>
      <c r="AF166" s="2" t="s">
        <v>1556</v>
      </c>
      <c r="AG166" s="3" t="str">
        <f t="shared" si="16"/>
        <v>$$=concatenate(#American Indian or Alaska Native",char(10)," Asian",char(10)," Black or African American",char(10)," Hispanic/Latino",char(10)," Native Hawaiian or Other Pacific Islander",char(10)," Two or more races",char(10)," White",char(10)," Missing#)</v>
      </c>
      <c r="AH166"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66" s="2" t="b">
        <f t="shared" si="17"/>
        <v>1</v>
      </c>
      <c r="AO166" s="2" t="b">
        <f t="shared" si="18"/>
        <v>1</v>
      </c>
      <c r="AP166" s="2" t="b">
        <f t="shared" si="19"/>
        <v>1</v>
      </c>
      <c r="AQ166" s="2" t="b">
        <f t="shared" si="20"/>
        <v>1</v>
      </c>
      <c r="AR166" s="2" t="b">
        <f t="shared" si="21"/>
        <v>1</v>
      </c>
      <c r="AS166" s="2" t="b">
        <f t="shared" si="22"/>
        <v>0</v>
      </c>
    </row>
    <row r="167" spans="1:45" ht="43.5">
      <c r="A167" s="2" t="s">
        <v>1201</v>
      </c>
      <c r="B167" s="2" t="s">
        <v>373</v>
      </c>
      <c r="C167" s="2" t="s">
        <v>431</v>
      </c>
      <c r="D167" s="4">
        <v>598</v>
      </c>
      <c r="E167" s="2" t="s">
        <v>158</v>
      </c>
      <c r="F167" s="2" t="s">
        <v>301</v>
      </c>
      <c r="G167" s="2" t="s">
        <v>1025</v>
      </c>
      <c r="H167" s="13"/>
      <c r="I167" s="13"/>
      <c r="J167" s="13"/>
      <c r="K167" s="13"/>
      <c r="N167" s="2" t="e">
        <f>VLOOKUP(D167,#REF!,6,FALSE)</f>
        <v>#REF!</v>
      </c>
      <c r="O167" s="2" t="e">
        <f>VLOOKUP(D167,#REF!,4,FALSE)</f>
        <v>#REF!</v>
      </c>
      <c r="P167" s="4">
        <v>598</v>
      </c>
      <c r="Q167" s="2" t="s">
        <v>158</v>
      </c>
      <c r="R167" s="2" t="s">
        <v>301</v>
      </c>
      <c r="S167" s="2" t="s">
        <v>1513</v>
      </c>
      <c r="Z167" s="2" t="s">
        <v>373</v>
      </c>
      <c r="AA167" s="2" t="s">
        <v>431</v>
      </c>
      <c r="AB167" s="2">
        <v>598</v>
      </c>
      <c r="AC167" s="2" t="s">
        <v>158</v>
      </c>
      <c r="AD167" s="2" t="s">
        <v>301</v>
      </c>
      <c r="AE167" s="2" t="s">
        <v>1513</v>
      </c>
      <c r="AF167" s="2" t="s">
        <v>1610</v>
      </c>
      <c r="AG167" s="3" t="str">
        <f t="shared" si="16"/>
        <v>$$=concatenate(#1 day or less",char(10)," 2 through 10 days",char(10)," Greater than 10 days#)</v>
      </c>
      <c r="AH167" s="3" t="str">
        <f>CONCATENATE("1 day or less",CHAR(10)," 2 through 10 days",CHAR(10)," Greater than 10 days")</f>
        <v>1 day or less
 2 through 10 days
 Greater than 10 days</v>
      </c>
      <c r="AN167" s="2" t="b">
        <f t="shared" si="17"/>
        <v>1</v>
      </c>
      <c r="AO167" s="2" t="b">
        <f t="shared" si="18"/>
        <v>1</v>
      </c>
      <c r="AP167" s="2" t="b">
        <f t="shared" si="19"/>
        <v>1</v>
      </c>
      <c r="AQ167" s="2" t="b">
        <f t="shared" si="20"/>
        <v>1</v>
      </c>
      <c r="AR167" s="2" t="b">
        <f t="shared" si="21"/>
        <v>1</v>
      </c>
      <c r="AS167" s="2" t="b">
        <f t="shared" si="22"/>
        <v>0</v>
      </c>
    </row>
    <row r="168" spans="1:45" ht="43.5">
      <c r="A168" s="2" t="s">
        <v>1201</v>
      </c>
      <c r="B168" s="2" t="s">
        <v>373</v>
      </c>
      <c r="C168" s="2" t="s">
        <v>431</v>
      </c>
      <c r="D168" s="4">
        <v>598</v>
      </c>
      <c r="E168" s="2" t="s">
        <v>161</v>
      </c>
      <c r="F168" s="2" t="s">
        <v>304</v>
      </c>
      <c r="G168" s="2" t="s">
        <v>982</v>
      </c>
      <c r="H168" s="13"/>
      <c r="I168" s="13"/>
      <c r="J168" s="13"/>
      <c r="K168" s="13"/>
      <c r="N168" s="2" t="e">
        <f>VLOOKUP(D168,#REF!,6,FALSE)</f>
        <v>#REF!</v>
      </c>
      <c r="O168" s="2" t="e">
        <f>VLOOKUP(D168,#REF!,4,FALSE)</f>
        <v>#REF!</v>
      </c>
      <c r="P168" s="4">
        <v>598</v>
      </c>
      <c r="Q168" s="2" t="s">
        <v>161</v>
      </c>
      <c r="R168" s="2" t="s">
        <v>304</v>
      </c>
      <c r="S168" s="2" t="s">
        <v>1459</v>
      </c>
      <c r="Z168" s="2" t="s">
        <v>373</v>
      </c>
      <c r="AA168" s="2" t="s">
        <v>431</v>
      </c>
      <c r="AB168" s="2">
        <v>598</v>
      </c>
      <c r="AC168" s="2" t="s">
        <v>161</v>
      </c>
      <c r="AD168" s="2" t="s">
        <v>304</v>
      </c>
      <c r="AE168" s="2" t="s">
        <v>1459</v>
      </c>
      <c r="AF168" s="2" t="s">
        <v>1557</v>
      </c>
      <c r="AG168" s="3" t="str">
        <f t="shared" si="16"/>
        <v>$$=concatenate(#Female",char(10)," Male",char(10)," Missing#)</v>
      </c>
      <c r="AH168" s="3" t="str">
        <f>CONCATENATE("Female",CHAR(10)," Male",CHAR(10)," Missing")</f>
        <v>Female
 Male
 Missing</v>
      </c>
      <c r="AN168" s="2" t="b">
        <f t="shared" si="17"/>
        <v>1</v>
      </c>
      <c r="AO168" s="2" t="b">
        <f t="shared" si="18"/>
        <v>1</v>
      </c>
      <c r="AP168" s="2" t="b">
        <f t="shared" si="19"/>
        <v>1</v>
      </c>
      <c r="AQ168" s="2" t="b">
        <f t="shared" si="20"/>
        <v>1</v>
      </c>
      <c r="AR168" s="2" t="b">
        <f t="shared" si="21"/>
        <v>1</v>
      </c>
      <c r="AS168" s="2" t="b">
        <f t="shared" si="22"/>
        <v>0</v>
      </c>
    </row>
    <row r="169" spans="1:45" ht="43.5">
      <c r="A169" s="2" t="s">
        <v>1201</v>
      </c>
      <c r="B169" s="2" t="s">
        <v>373</v>
      </c>
      <c r="C169" s="2" t="s">
        <v>435</v>
      </c>
      <c r="D169" s="4">
        <v>609</v>
      </c>
      <c r="E169" s="2" t="s">
        <v>40</v>
      </c>
      <c r="F169" s="2" t="s">
        <v>228</v>
      </c>
      <c r="G169" s="2" t="s">
        <v>1063</v>
      </c>
      <c r="H169" s="13"/>
      <c r="I169" s="13"/>
      <c r="J169" s="13"/>
      <c r="K169" s="13"/>
      <c r="N169" s="2" t="e">
        <f>VLOOKUP(D169,#REF!,6,FALSE)</f>
        <v>#REF!</v>
      </c>
      <c r="O169" s="2" t="e">
        <f>VLOOKUP(D169,#REF!,4,FALSE)</f>
        <v>#REF!</v>
      </c>
      <c r="P169" s="4">
        <v>609</v>
      </c>
      <c r="Q169" s="2" t="s">
        <v>40</v>
      </c>
      <c r="R169" s="2" t="s">
        <v>228</v>
      </c>
      <c r="S169" s="2" t="s">
        <v>1487</v>
      </c>
      <c r="Z169" s="2" t="s">
        <v>373</v>
      </c>
      <c r="AA169" s="2" t="s">
        <v>435</v>
      </c>
      <c r="AB169" s="2">
        <v>609</v>
      </c>
      <c r="AC169" s="2" t="s">
        <v>40</v>
      </c>
      <c r="AD169" s="2" t="s">
        <v>228</v>
      </c>
      <c r="AE169" s="2" t="s">
        <v>1487</v>
      </c>
      <c r="AF169" s="2" t="s">
        <v>1584</v>
      </c>
      <c r="AG169" s="3" t="str">
        <f t="shared" si="16"/>
        <v>$$=concatenate(#Fully certified or licensed",char(10)," Not fully certified or licensed",char(10)," Missing#)</v>
      </c>
      <c r="AH169" s="3" t="str">
        <f>CONCATENATE("Fully certified or licensed",CHAR(10)," Not fully certified or licensed",CHAR(10)," Missing")</f>
        <v>Fully certified or licensed
 Not fully certified or licensed
 Missing</v>
      </c>
      <c r="AN169" s="2" t="b">
        <f t="shared" si="17"/>
        <v>1</v>
      </c>
      <c r="AO169" s="2" t="b">
        <f t="shared" si="18"/>
        <v>1</v>
      </c>
      <c r="AP169" s="2" t="b">
        <f t="shared" si="19"/>
        <v>1</v>
      </c>
      <c r="AQ169" s="2" t="b">
        <f t="shared" si="20"/>
        <v>1</v>
      </c>
      <c r="AR169" s="2" t="b">
        <f t="shared" si="21"/>
        <v>1</v>
      </c>
      <c r="AS169" s="2" t="b">
        <f t="shared" si="22"/>
        <v>0</v>
      </c>
    </row>
    <row r="170" spans="1:45" ht="188.5">
      <c r="A170" s="2" t="s">
        <v>1201</v>
      </c>
      <c r="B170" s="2" t="s">
        <v>373</v>
      </c>
      <c r="C170" s="2" t="s">
        <v>435</v>
      </c>
      <c r="D170" s="4">
        <v>609</v>
      </c>
      <c r="E170" s="2" t="s">
        <v>165</v>
      </c>
      <c r="F170" s="2" t="s">
        <v>306</v>
      </c>
      <c r="G170" s="2" t="s">
        <v>1056</v>
      </c>
      <c r="H170" s="13"/>
      <c r="I170" s="13"/>
      <c r="J170" s="13"/>
      <c r="K170" s="13"/>
      <c r="N170" s="2" t="e">
        <f>VLOOKUP(D170,#REF!,6,FALSE)</f>
        <v>#REF!</v>
      </c>
      <c r="O170" s="2" t="e">
        <f>VLOOKUP(D170,#REF!,4,FALSE)</f>
        <v>#REF!</v>
      </c>
      <c r="P170" s="4">
        <v>609</v>
      </c>
      <c r="Q170" s="2" t="s">
        <v>165</v>
      </c>
      <c r="R170" s="2" t="s">
        <v>306</v>
      </c>
      <c r="S170" s="2" t="s">
        <v>1514</v>
      </c>
      <c r="Z170" s="2" t="s">
        <v>373</v>
      </c>
      <c r="AA170" s="2" t="s">
        <v>435</v>
      </c>
      <c r="AB170" s="2">
        <v>609</v>
      </c>
      <c r="AC170" s="2" t="s">
        <v>165</v>
      </c>
      <c r="AD170" s="2" t="s">
        <v>306</v>
      </c>
      <c r="AE170" s="2" t="s">
        <v>1514</v>
      </c>
      <c r="AF170" s="2" t="s">
        <v>1611</v>
      </c>
      <c r="AG170" s="3" t="str">
        <f t="shared" si="16"/>
        <v>$$=concatenate(#Audiologists",char(10),"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v>
      </c>
      <c r="AH170" s="3" t="str">
        <f>CONCATENATE("Audiologists",CHAR(10),"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f>
        <v>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v>
      </c>
      <c r="AN170" s="2" t="b">
        <f t="shared" si="17"/>
        <v>1</v>
      </c>
      <c r="AO170" s="2" t="b">
        <f t="shared" si="18"/>
        <v>1</v>
      </c>
      <c r="AP170" s="2" t="b">
        <f t="shared" si="19"/>
        <v>1</v>
      </c>
      <c r="AQ170" s="2" t="b">
        <f t="shared" si="20"/>
        <v>1</v>
      </c>
      <c r="AR170" s="2" t="b">
        <f t="shared" si="21"/>
        <v>1</v>
      </c>
      <c r="AS170" s="2" t="b">
        <f t="shared" si="22"/>
        <v>0</v>
      </c>
    </row>
    <row r="171" spans="1:45" ht="58">
      <c r="A171" s="2" t="s">
        <v>1201</v>
      </c>
      <c r="B171" s="2" t="s">
        <v>373</v>
      </c>
      <c r="C171" s="2" t="s">
        <v>437</v>
      </c>
      <c r="D171" s="4">
        <v>613</v>
      </c>
      <c r="E171" s="2" t="s">
        <v>10</v>
      </c>
      <c r="F171" s="2" t="s">
        <v>218</v>
      </c>
      <c r="G171" s="2" t="s">
        <v>1076</v>
      </c>
      <c r="H171" s="13"/>
      <c r="I171" s="13"/>
      <c r="J171" s="13"/>
      <c r="K171" s="13"/>
      <c r="N171" s="2" t="e">
        <f>VLOOKUP(D171,#REF!,6,FALSE)</f>
        <v>#REF!</v>
      </c>
      <c r="O171" s="2" t="e">
        <f>VLOOKUP(D171,#REF!,4,FALSE)</f>
        <v>#REF!</v>
      </c>
      <c r="P171" s="4">
        <v>613</v>
      </c>
      <c r="Q171" s="2" t="s">
        <v>10</v>
      </c>
      <c r="R171" s="2" t="s">
        <v>218</v>
      </c>
      <c r="S171" s="2" t="s">
        <v>1516</v>
      </c>
      <c r="Z171" s="2" t="s">
        <v>373</v>
      </c>
      <c r="AA171" s="2" t="s">
        <v>437</v>
      </c>
      <c r="AB171" s="2">
        <v>613</v>
      </c>
      <c r="AC171" s="2" t="s">
        <v>10</v>
      </c>
      <c r="AD171" s="2" t="s">
        <v>218</v>
      </c>
      <c r="AE171" s="2" t="s">
        <v>1516</v>
      </c>
      <c r="AF171" s="2" t="s">
        <v>1612</v>
      </c>
      <c r="AG171" s="3" t="str">
        <f t="shared" si="16"/>
        <v>$$=concatenate(#Age 3",char(10)," Age 4",char(10)," Age 5",char(10)," Missing#)</v>
      </c>
      <c r="AH171" s="3" t="str">
        <f>CONCATENATE("Age 3",CHAR(10)," Age 4",CHAR(10)," Age 5",CHAR(10)," Missing")</f>
        <v>Age 3
 Age 4
 Age 5
 Missing</v>
      </c>
      <c r="AN171" s="2" t="b">
        <f t="shared" si="17"/>
        <v>1</v>
      </c>
      <c r="AO171" s="2" t="b">
        <f t="shared" si="18"/>
        <v>1</v>
      </c>
      <c r="AP171" s="2" t="b">
        <f t="shared" si="19"/>
        <v>1</v>
      </c>
      <c r="AQ171" s="2" t="b">
        <f t="shared" si="20"/>
        <v>1</v>
      </c>
      <c r="AR171" s="2" t="b">
        <f t="shared" si="21"/>
        <v>1</v>
      </c>
      <c r="AS171" s="2" t="b">
        <f t="shared" si="22"/>
        <v>0</v>
      </c>
    </row>
    <row r="172" spans="1:45" ht="203">
      <c r="A172" s="2" t="s">
        <v>1201</v>
      </c>
      <c r="B172" s="2" t="s">
        <v>373</v>
      </c>
      <c r="C172" s="2" t="s">
        <v>437</v>
      </c>
      <c r="D172" s="4">
        <v>613</v>
      </c>
      <c r="E172" s="2" t="s">
        <v>52</v>
      </c>
      <c r="F172" s="2" t="s">
        <v>233</v>
      </c>
      <c r="G172" s="2" t="s">
        <v>991</v>
      </c>
      <c r="H172" s="13"/>
      <c r="I172" s="13"/>
      <c r="J172" s="13"/>
      <c r="K172" s="13"/>
      <c r="N172" s="2" t="e">
        <f>VLOOKUP(D172,#REF!,6,FALSE)</f>
        <v>#REF!</v>
      </c>
      <c r="O172" s="2" t="e">
        <f>VLOOKUP(D172,#REF!,4,FALSE)</f>
        <v>#REF!</v>
      </c>
      <c r="P172" s="4">
        <v>613</v>
      </c>
      <c r="Q172" s="2" t="s">
        <v>52</v>
      </c>
      <c r="R172" s="2" t="s">
        <v>233</v>
      </c>
      <c r="S172" s="2" t="s">
        <v>1462</v>
      </c>
      <c r="Z172" s="2" t="s">
        <v>373</v>
      </c>
      <c r="AA172" s="2" t="s">
        <v>437</v>
      </c>
      <c r="AB172" s="2">
        <v>613</v>
      </c>
      <c r="AC172" s="2" t="s">
        <v>52</v>
      </c>
      <c r="AD172" s="2" t="s">
        <v>233</v>
      </c>
      <c r="AE172" s="2" t="s">
        <v>1462</v>
      </c>
      <c r="AF172" s="2" t="s">
        <v>1559</v>
      </c>
      <c r="AG172" s="3" t="str">
        <f t="shared" si="16"/>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72"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172" s="2" t="b">
        <f t="shared" si="17"/>
        <v>1</v>
      </c>
      <c r="AO172" s="2" t="b">
        <f t="shared" si="18"/>
        <v>1</v>
      </c>
      <c r="AP172" s="2" t="b">
        <f t="shared" si="19"/>
        <v>1</v>
      </c>
      <c r="AQ172" s="2" t="b">
        <f t="shared" si="20"/>
        <v>1</v>
      </c>
      <c r="AR172" s="2" t="b">
        <f t="shared" si="21"/>
        <v>1</v>
      </c>
      <c r="AS172" s="2" t="b">
        <f t="shared" si="22"/>
        <v>0</v>
      </c>
    </row>
    <row r="173" spans="1:45" ht="203">
      <c r="A173" s="2" t="s">
        <v>1201</v>
      </c>
      <c r="B173" s="2" t="s">
        <v>373</v>
      </c>
      <c r="C173" s="2" t="s">
        <v>437</v>
      </c>
      <c r="D173" s="4">
        <v>613</v>
      </c>
      <c r="E173" s="2" t="s">
        <v>94</v>
      </c>
      <c r="F173" s="2" t="s">
        <v>244</v>
      </c>
      <c r="G173" s="2" t="s">
        <v>1046</v>
      </c>
      <c r="H173" s="13"/>
      <c r="I173" s="13"/>
      <c r="J173" s="13"/>
      <c r="K173" s="13"/>
      <c r="N173" s="2" t="e">
        <f>VLOOKUP(D173,#REF!,6,FALSE)</f>
        <v>#REF!</v>
      </c>
      <c r="O173" s="2" t="e">
        <f>VLOOKUP(D173,#REF!,4,FALSE)</f>
        <v>#REF!</v>
      </c>
      <c r="P173" s="4">
        <v>613</v>
      </c>
      <c r="Q173" s="2" t="s">
        <v>94</v>
      </c>
      <c r="R173" s="2" t="s">
        <v>244</v>
      </c>
      <c r="S173" s="2" t="s">
        <v>1515</v>
      </c>
      <c r="Z173" s="2" t="s">
        <v>373</v>
      </c>
      <c r="AA173" s="2" t="s">
        <v>437</v>
      </c>
      <c r="AB173" s="2">
        <v>613</v>
      </c>
      <c r="AC173" s="2" t="s">
        <v>94</v>
      </c>
      <c r="AD173" s="2" t="s">
        <v>244</v>
      </c>
      <c r="AE173" s="2" t="s">
        <v>1515</v>
      </c>
      <c r="AF173" s="2" t="s">
        <v>1613</v>
      </c>
      <c r="AG173" s="3" t="str">
        <f t="shared" si="16"/>
        <v>$$=concatenate(#Services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v>
      </c>
      <c r="AH173" s="3" t="str">
        <f>CONCATENATE("Services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f>
        <v>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v>
      </c>
      <c r="AN173" s="2" t="b">
        <f t="shared" si="17"/>
        <v>1</v>
      </c>
      <c r="AO173" s="2" t="b">
        <f t="shared" si="18"/>
        <v>1</v>
      </c>
      <c r="AP173" s="2" t="b">
        <f t="shared" si="19"/>
        <v>1</v>
      </c>
      <c r="AQ173" s="2" t="b">
        <f t="shared" si="20"/>
        <v>1</v>
      </c>
      <c r="AR173" s="2" t="b">
        <f t="shared" si="21"/>
        <v>1</v>
      </c>
      <c r="AS173" s="2" t="b">
        <f t="shared" si="22"/>
        <v>0</v>
      </c>
    </row>
    <row r="174" spans="1:45" ht="43.5">
      <c r="A174" s="2" t="s">
        <v>1201</v>
      </c>
      <c r="B174" s="2" t="s">
        <v>373</v>
      </c>
      <c r="C174" s="2" t="s">
        <v>437</v>
      </c>
      <c r="D174" s="4">
        <v>613</v>
      </c>
      <c r="E174" s="2" t="s">
        <v>101</v>
      </c>
      <c r="F174" s="2" t="s">
        <v>249</v>
      </c>
      <c r="G174" s="2" t="s">
        <v>1029</v>
      </c>
      <c r="H174" s="13"/>
      <c r="I174" s="13"/>
      <c r="J174" s="13"/>
      <c r="K174" s="13"/>
      <c r="N174" s="2" t="e">
        <f>VLOOKUP(D174,#REF!,6,FALSE)</f>
        <v>#REF!</v>
      </c>
      <c r="O174" s="2" t="e">
        <f>VLOOKUP(D174,#REF!,4,FALSE)</f>
        <v>#REF!</v>
      </c>
      <c r="P174" s="4">
        <v>613</v>
      </c>
      <c r="Q174" s="2" t="s">
        <v>101</v>
      </c>
      <c r="R174" s="2" t="s">
        <v>249</v>
      </c>
      <c r="S174" s="2" t="s">
        <v>1463</v>
      </c>
      <c r="Z174" s="2" t="s">
        <v>373</v>
      </c>
      <c r="AA174" s="2" t="s">
        <v>437</v>
      </c>
      <c r="AB174" s="2">
        <v>613</v>
      </c>
      <c r="AC174" s="2" t="s">
        <v>101</v>
      </c>
      <c r="AD174" s="2" t="s">
        <v>249</v>
      </c>
      <c r="AE174" s="2" t="s">
        <v>1463</v>
      </c>
      <c r="AF174" s="2" t="s">
        <v>1561</v>
      </c>
      <c r="AG174" s="3" t="str">
        <f t="shared" si="16"/>
        <v>$$=concatenate(#English learner",char(10)," Non-English learner",char(10)," Missing#)</v>
      </c>
      <c r="AH174" s="3" t="str">
        <f>CONCATENATE("English learner",CHAR(10)," Non-English learner",CHAR(10)," Missing")</f>
        <v>English learner
 Non-English learner
 Missing</v>
      </c>
      <c r="AN174" s="2" t="b">
        <f t="shared" si="17"/>
        <v>1</v>
      </c>
      <c r="AO174" s="2" t="b">
        <f t="shared" si="18"/>
        <v>1</v>
      </c>
      <c r="AP174" s="2" t="b">
        <f t="shared" si="19"/>
        <v>1</v>
      </c>
      <c r="AQ174" s="2" t="b">
        <f t="shared" si="20"/>
        <v>1</v>
      </c>
      <c r="AR174" s="2" t="b">
        <f t="shared" si="21"/>
        <v>1</v>
      </c>
      <c r="AS174" s="2" t="b">
        <f t="shared" si="22"/>
        <v>0</v>
      </c>
    </row>
    <row r="175" spans="1:45" ht="116">
      <c r="A175" s="2" t="s">
        <v>1201</v>
      </c>
      <c r="B175" s="2" t="s">
        <v>373</v>
      </c>
      <c r="C175" s="2" t="s">
        <v>437</v>
      </c>
      <c r="D175" s="4">
        <v>613</v>
      </c>
      <c r="E175" s="2" t="s">
        <v>156</v>
      </c>
      <c r="F175" s="2" t="s">
        <v>299</v>
      </c>
      <c r="G175" s="2" t="s">
        <v>984</v>
      </c>
      <c r="H175" s="13"/>
      <c r="I175" s="13"/>
      <c r="J175" s="13"/>
      <c r="K175" s="13"/>
      <c r="N175" s="2" t="e">
        <f>VLOOKUP(D175,#REF!,6,FALSE)</f>
        <v>#REF!</v>
      </c>
      <c r="O175" s="2" t="e">
        <f>VLOOKUP(D175,#REF!,4,FALSE)</f>
        <v>#REF!</v>
      </c>
      <c r="P175" s="4">
        <v>613</v>
      </c>
      <c r="Q175" s="2" t="s">
        <v>156</v>
      </c>
      <c r="R175" s="2" t="s">
        <v>299</v>
      </c>
      <c r="S175" s="2" t="s">
        <v>1452</v>
      </c>
      <c r="Z175" s="2" t="s">
        <v>373</v>
      </c>
      <c r="AA175" s="2" t="s">
        <v>437</v>
      </c>
      <c r="AB175" s="2">
        <v>613</v>
      </c>
      <c r="AC175" s="2" t="s">
        <v>156</v>
      </c>
      <c r="AD175" s="2" t="s">
        <v>299</v>
      </c>
      <c r="AE175" s="2" t="s">
        <v>1452</v>
      </c>
      <c r="AF175" s="2" t="s">
        <v>1556</v>
      </c>
      <c r="AG175" s="3" t="str">
        <f t="shared" si="16"/>
        <v>$$=concatenate(#American Indian or Alaska Native",char(10)," Asian",char(10)," Black or African American",char(10)," Hispanic/Latino",char(10)," Native Hawaiian or Other Pacific Islander",char(10)," Two or more races",char(10)," White",char(10)," Missing#)</v>
      </c>
      <c r="AH17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75" s="2" t="b">
        <f t="shared" si="17"/>
        <v>1</v>
      </c>
      <c r="AO175" s="2" t="b">
        <f t="shared" si="18"/>
        <v>1</v>
      </c>
      <c r="AP175" s="2" t="b">
        <f t="shared" si="19"/>
        <v>1</v>
      </c>
      <c r="AQ175" s="2" t="b">
        <f t="shared" si="20"/>
        <v>1</v>
      </c>
      <c r="AR175" s="2" t="b">
        <f t="shared" si="21"/>
        <v>1</v>
      </c>
      <c r="AS175" s="2" t="b">
        <f t="shared" si="22"/>
        <v>0</v>
      </c>
    </row>
    <row r="176" spans="1:45" ht="43.5">
      <c r="A176" s="2" t="s">
        <v>1201</v>
      </c>
      <c r="B176" s="2" t="s">
        <v>373</v>
      </c>
      <c r="C176" s="2" t="s">
        <v>437</v>
      </c>
      <c r="D176" s="4">
        <v>613</v>
      </c>
      <c r="E176" s="2" t="s">
        <v>161</v>
      </c>
      <c r="F176" s="2" t="s">
        <v>304</v>
      </c>
      <c r="G176" s="2" t="s">
        <v>982</v>
      </c>
      <c r="H176" s="13"/>
      <c r="I176" s="13"/>
      <c r="J176" s="13"/>
      <c r="K176" s="13"/>
      <c r="N176" s="2" t="e">
        <f>VLOOKUP(D176,#REF!,6,FALSE)</f>
        <v>#REF!</v>
      </c>
      <c r="O176" s="2" t="e">
        <f>VLOOKUP(D176,#REF!,4,FALSE)</f>
        <v>#REF!</v>
      </c>
      <c r="P176" s="4">
        <v>613</v>
      </c>
      <c r="Q176" s="2" t="s">
        <v>161</v>
      </c>
      <c r="R176" s="2" t="s">
        <v>304</v>
      </c>
      <c r="S176" s="2" t="s">
        <v>1459</v>
      </c>
      <c r="Z176" s="2" t="s">
        <v>373</v>
      </c>
      <c r="AA176" s="2" t="s">
        <v>437</v>
      </c>
      <c r="AB176" s="2">
        <v>613</v>
      </c>
      <c r="AC176" s="2" t="s">
        <v>161</v>
      </c>
      <c r="AD176" s="2" t="s">
        <v>304</v>
      </c>
      <c r="AE176" s="2" t="s">
        <v>1459</v>
      </c>
      <c r="AF176" s="2" t="s">
        <v>1557</v>
      </c>
      <c r="AG176" s="3" t="str">
        <f t="shared" si="16"/>
        <v>$$=concatenate(#Female",char(10)," Male",char(10)," Missing#)</v>
      </c>
      <c r="AH176" s="3" t="str">
        <f>CONCATENATE("Female",CHAR(10)," Male",CHAR(10)," Missing")</f>
        <v>Female
 Male
 Missing</v>
      </c>
      <c r="AN176" s="2" t="b">
        <f t="shared" si="17"/>
        <v>1</v>
      </c>
      <c r="AO176" s="2" t="b">
        <f t="shared" si="18"/>
        <v>1</v>
      </c>
      <c r="AP176" s="2" t="b">
        <f t="shared" si="19"/>
        <v>1</v>
      </c>
      <c r="AQ176" s="2" t="b">
        <f t="shared" si="20"/>
        <v>1</v>
      </c>
      <c r="AR176" s="2" t="b">
        <f t="shared" si="21"/>
        <v>1</v>
      </c>
      <c r="AS176" s="2" t="b">
        <f t="shared" si="22"/>
        <v>0</v>
      </c>
    </row>
    <row r="177" spans="1:45" ht="29">
      <c r="A177" s="2" t="s">
        <v>518</v>
      </c>
      <c r="B177" s="2" t="s">
        <v>446</v>
      </c>
      <c r="C177" s="2" t="s">
        <v>442</v>
      </c>
      <c r="D177" s="4">
        <v>628</v>
      </c>
      <c r="E177" s="2" t="s">
        <v>1</v>
      </c>
      <c r="F177" s="2" t="s">
        <v>216</v>
      </c>
      <c r="G177" s="2" t="s">
        <v>1024</v>
      </c>
      <c r="H177" s="13"/>
      <c r="I177" s="13"/>
      <c r="J177" s="13"/>
      <c r="K177" s="13"/>
      <c r="N177" s="2" t="e">
        <f>VLOOKUP(D177,#REF!,6,FALSE)</f>
        <v>#REF!</v>
      </c>
      <c r="O177" s="2" t="e">
        <f>VLOOKUP(D177,#REF!,4,FALSE)</f>
        <v>#REF!</v>
      </c>
      <c r="P177" s="4">
        <v>628</v>
      </c>
      <c r="Q177" s="2" t="s">
        <v>1</v>
      </c>
      <c r="R177" s="2" t="s">
        <v>216</v>
      </c>
      <c r="S177" s="2" t="s">
        <v>1518</v>
      </c>
      <c r="Z177" s="2" t="s">
        <v>446</v>
      </c>
      <c r="AA177" s="2" t="s">
        <v>442</v>
      </c>
      <c r="AB177" s="2">
        <v>628</v>
      </c>
      <c r="AC177" s="2" t="s">
        <v>1</v>
      </c>
      <c r="AD177" s="2" t="s">
        <v>216</v>
      </c>
      <c r="AE177" s="2" t="s">
        <v>1518</v>
      </c>
      <c r="AF177" s="2" t="s">
        <v>1614</v>
      </c>
      <c r="AG177" s="3" t="str">
        <f t="shared" si="16"/>
        <v>$$=concatenate(#Mathematics",char(10)," Reading/Language Arts#)</v>
      </c>
      <c r="AH177" s="3" t="str">
        <f>CONCATENATE("Mathematics",CHAR(10)," Reading/Language Arts")</f>
        <v>Mathematics
 Reading/Language Arts</v>
      </c>
      <c r="AN177" s="2" t="b">
        <f t="shared" si="17"/>
        <v>1</v>
      </c>
      <c r="AO177" s="2" t="b">
        <f t="shared" si="18"/>
        <v>1</v>
      </c>
      <c r="AP177" s="2" t="b">
        <f t="shared" si="19"/>
        <v>1</v>
      </c>
      <c r="AQ177" s="2" t="b">
        <f t="shared" si="20"/>
        <v>1</v>
      </c>
      <c r="AR177" s="2" t="b">
        <f t="shared" si="21"/>
        <v>1</v>
      </c>
      <c r="AS177" s="2" t="b">
        <f t="shared" si="22"/>
        <v>0</v>
      </c>
    </row>
    <row r="178" spans="1:45" ht="87">
      <c r="A178" s="2" t="s">
        <v>518</v>
      </c>
      <c r="B178" s="2" t="s">
        <v>446</v>
      </c>
      <c r="C178" s="2" t="s">
        <v>442</v>
      </c>
      <c r="D178" s="4">
        <v>628</v>
      </c>
      <c r="E178" s="2" t="s">
        <v>138</v>
      </c>
      <c r="F178" s="2" t="s">
        <v>282</v>
      </c>
      <c r="G178" s="2" t="s">
        <v>1062</v>
      </c>
      <c r="H178" s="13"/>
      <c r="I178" s="13"/>
      <c r="J178" s="13"/>
      <c r="K178" s="13"/>
      <c r="N178" s="2" t="e">
        <f>VLOOKUP(D178,#REF!,6,FALSE)</f>
        <v>#REF!</v>
      </c>
      <c r="O178" s="2" t="e">
        <f>VLOOKUP(D178,#REF!,4,FALSE)</f>
        <v>#REF!</v>
      </c>
      <c r="P178" s="4">
        <v>628</v>
      </c>
      <c r="Q178" s="2" t="s">
        <v>138</v>
      </c>
      <c r="R178" s="2" t="s">
        <v>282</v>
      </c>
      <c r="S178" s="2" t="s">
        <v>1519</v>
      </c>
      <c r="Z178" s="2" t="s">
        <v>446</v>
      </c>
      <c r="AA178" s="2" t="s">
        <v>442</v>
      </c>
      <c r="AB178" s="2">
        <v>628</v>
      </c>
      <c r="AC178" s="2" t="s">
        <v>138</v>
      </c>
      <c r="AD178" s="2" t="s">
        <v>282</v>
      </c>
      <c r="AE178" s="2" t="s">
        <v>1519</v>
      </c>
      <c r="AF178" s="2" t="s">
        <v>1615</v>
      </c>
      <c r="AG178" s="3" t="str">
        <f t="shared" si="16"/>
        <v>$$=concatenate(#Neglected programs",char(10)," Juvenile detention",char(10)," Juvenile correction",char(10)," Adult correction",char(10)," Other programs",char(10)," Missing#)</v>
      </c>
      <c r="AH178" s="3" t="str">
        <f>CONCATENATE("Neglected programs",CHAR(10)," Juvenile detention",CHAR(10)," Juvenile correction",CHAR(10)," Adult correction",CHAR(10)," Other programs",CHAR(10)," Missing")</f>
        <v>Neglected programs
 Juvenile detention
 Juvenile correction
 Adult correction
 Other programs
 Missing</v>
      </c>
      <c r="AN178" s="2" t="b">
        <f t="shared" si="17"/>
        <v>1</v>
      </c>
      <c r="AO178" s="2" t="b">
        <f t="shared" si="18"/>
        <v>1</v>
      </c>
      <c r="AP178" s="2" t="b">
        <f t="shared" si="19"/>
        <v>1</v>
      </c>
      <c r="AQ178" s="2" t="b">
        <f t="shared" si="20"/>
        <v>1</v>
      </c>
      <c r="AR178" s="2" t="b">
        <f t="shared" si="21"/>
        <v>1</v>
      </c>
      <c r="AS178" s="2" t="b">
        <f t="shared" si="22"/>
        <v>0</v>
      </c>
    </row>
    <row r="179" spans="1:45" ht="72.5">
      <c r="A179" s="2" t="s">
        <v>518</v>
      </c>
      <c r="B179" s="2" t="s">
        <v>446</v>
      </c>
      <c r="C179" s="2" t="s">
        <v>442</v>
      </c>
      <c r="D179" s="4">
        <v>628</v>
      </c>
      <c r="E179" s="2" t="s">
        <v>153</v>
      </c>
      <c r="F179" s="2" t="s">
        <v>296</v>
      </c>
      <c r="G179" s="2" t="s">
        <v>1023</v>
      </c>
      <c r="H179" s="13"/>
      <c r="I179" s="13"/>
      <c r="J179" s="13"/>
      <c r="K179" s="13"/>
      <c r="N179" s="2" t="e">
        <f>VLOOKUP(D179,#REF!,6,FALSE)</f>
        <v>#REF!</v>
      </c>
      <c r="O179" s="2" t="e">
        <f>VLOOKUP(D179,#REF!,4,FALSE)</f>
        <v>#REF!</v>
      </c>
      <c r="P179" s="4">
        <v>628</v>
      </c>
      <c r="Q179" s="2" t="s">
        <v>153</v>
      </c>
      <c r="R179" s="2" t="s">
        <v>296</v>
      </c>
      <c r="S179" s="2" t="s">
        <v>1517</v>
      </c>
      <c r="Z179" s="2" t="s">
        <v>446</v>
      </c>
      <c r="AA179" s="2" t="s">
        <v>442</v>
      </c>
      <c r="AB179" s="2">
        <v>628</v>
      </c>
      <c r="AC179" s="2" t="s">
        <v>153</v>
      </c>
      <c r="AD179" s="2" t="s">
        <v>296</v>
      </c>
      <c r="AE179" s="2" t="s">
        <v>1517</v>
      </c>
      <c r="AF179" s="2" t="s">
        <v>1616</v>
      </c>
      <c r="AG179" s="3" t="str">
        <f t="shared" si="16"/>
        <v>$$=concatenate(#	Up to one full grade",char(10)," More than one full grade",char(10)," Negative change",char(10)," No Change",char(10)," Missing#)</v>
      </c>
      <c r="AH179" s="3" t="str">
        <f>CONCATENATE("	Up to one full grade",CHAR(10)," More than one full grade",CHAR(10)," Negative change",CHAR(10)," No Change",CHAR(10)," Missing")</f>
        <v xml:space="preserve">	Up to one full grade
 More than one full grade
 Negative change
 No Change
 Missing</v>
      </c>
      <c r="AN179" s="2" t="b">
        <f t="shared" si="17"/>
        <v>1</v>
      </c>
      <c r="AO179" s="2" t="b">
        <f t="shared" si="18"/>
        <v>1</v>
      </c>
      <c r="AP179" s="2" t="b">
        <f t="shared" si="19"/>
        <v>1</v>
      </c>
      <c r="AQ179" s="2" t="b">
        <f t="shared" si="20"/>
        <v>1</v>
      </c>
      <c r="AR179" s="2" t="b">
        <f t="shared" si="21"/>
        <v>1</v>
      </c>
      <c r="AS179" s="2" t="b">
        <f t="shared" si="22"/>
        <v>0</v>
      </c>
    </row>
    <row r="180" spans="1:45" ht="29">
      <c r="A180" s="2" t="s">
        <v>518</v>
      </c>
      <c r="B180" s="2" t="s">
        <v>446</v>
      </c>
      <c r="C180" s="2" t="s">
        <v>447</v>
      </c>
      <c r="D180" s="4">
        <v>629</v>
      </c>
      <c r="E180" s="2" t="s">
        <v>1</v>
      </c>
      <c r="F180" s="2" t="s">
        <v>216</v>
      </c>
      <c r="G180" s="2" t="s">
        <v>1024</v>
      </c>
      <c r="H180" s="13"/>
      <c r="I180" s="13"/>
      <c r="J180" s="13"/>
      <c r="K180" s="13"/>
      <c r="N180" s="2" t="e">
        <f>VLOOKUP(D180,#REF!,6,FALSE)</f>
        <v>#REF!</v>
      </c>
      <c r="O180" s="2" t="e">
        <f>VLOOKUP(D180,#REF!,4,FALSE)</f>
        <v>#REF!</v>
      </c>
      <c r="P180" s="4">
        <v>629</v>
      </c>
      <c r="Q180" s="2" t="s">
        <v>1</v>
      </c>
      <c r="R180" s="2" t="s">
        <v>216</v>
      </c>
      <c r="S180" s="2" t="s">
        <v>1518</v>
      </c>
      <c r="Z180" s="2" t="s">
        <v>446</v>
      </c>
      <c r="AA180" s="2" t="s">
        <v>447</v>
      </c>
      <c r="AB180" s="2">
        <v>629</v>
      </c>
      <c r="AC180" s="2" t="s">
        <v>1</v>
      </c>
      <c r="AD180" s="2" t="s">
        <v>216</v>
      </c>
      <c r="AE180" s="2" t="s">
        <v>1518</v>
      </c>
      <c r="AF180" s="2" t="s">
        <v>1614</v>
      </c>
      <c r="AG180" s="3" t="str">
        <f t="shared" si="16"/>
        <v>$$=concatenate(#Mathematics",char(10)," Reading/Language Arts#)</v>
      </c>
      <c r="AH180" s="3" t="str">
        <f>CONCATENATE("Mathematics",CHAR(10)," Reading/Language Arts")</f>
        <v>Mathematics
 Reading/Language Arts</v>
      </c>
      <c r="AN180" s="2" t="b">
        <f t="shared" si="17"/>
        <v>1</v>
      </c>
      <c r="AO180" s="2" t="b">
        <f t="shared" si="18"/>
        <v>1</v>
      </c>
      <c r="AP180" s="2" t="b">
        <f t="shared" si="19"/>
        <v>1</v>
      </c>
      <c r="AQ180" s="2" t="b">
        <f t="shared" si="20"/>
        <v>1</v>
      </c>
      <c r="AR180" s="2" t="b">
        <f t="shared" si="21"/>
        <v>1</v>
      </c>
      <c r="AS180" s="2" t="b">
        <f t="shared" si="22"/>
        <v>0</v>
      </c>
    </row>
    <row r="181" spans="1:45" ht="87">
      <c r="A181" s="2" t="s">
        <v>518</v>
      </c>
      <c r="B181" s="2" t="s">
        <v>446</v>
      </c>
      <c r="C181" s="2" t="s">
        <v>447</v>
      </c>
      <c r="D181" s="4">
        <v>629</v>
      </c>
      <c r="E181" s="2" t="s">
        <v>139</v>
      </c>
      <c r="F181" s="2" t="s">
        <v>283</v>
      </c>
      <c r="G181" s="2" t="s">
        <v>1026</v>
      </c>
      <c r="H181" s="13"/>
      <c r="I181" s="13"/>
      <c r="J181" s="13"/>
      <c r="K181" s="13"/>
      <c r="N181" s="2" t="e">
        <f>VLOOKUP(D181,#REF!,6,FALSE)</f>
        <v>#REF!</v>
      </c>
      <c r="O181" s="2" t="e">
        <f>VLOOKUP(D181,#REF!,4,FALSE)</f>
        <v>#REF!</v>
      </c>
      <c r="P181" s="4">
        <v>629</v>
      </c>
      <c r="Q181" s="2" t="s">
        <v>139</v>
      </c>
      <c r="R181" s="2" t="s">
        <v>283</v>
      </c>
      <c r="S181" s="2" t="s">
        <v>1520</v>
      </c>
      <c r="Z181" s="2" t="s">
        <v>446</v>
      </c>
      <c r="AA181" s="2" t="s">
        <v>447</v>
      </c>
      <c r="AB181" s="2">
        <v>629</v>
      </c>
      <c r="AC181" s="2" t="s">
        <v>139</v>
      </c>
      <c r="AD181" s="2" t="s">
        <v>283</v>
      </c>
      <c r="AE181" s="2" t="s">
        <v>1520</v>
      </c>
      <c r="AF181" s="2" t="s">
        <v>1617</v>
      </c>
      <c r="AG181" s="3" t="str">
        <f t="shared" si="16"/>
        <v>$$=concatenate(#At-risk programs",char(10)," Neglected programs",char(10)," Juvenile detention",char(10)," Juvenile correction",char(10)," Other programs",char(10)," Missing#)</v>
      </c>
      <c r="AH181" s="3" t="str">
        <f>CONCATENATE("At-risk programs",CHAR(10)," Neglected programs",CHAR(10)," Juvenile detention",CHAR(10)," Juvenile correction",CHAR(10)," Other programs",CHAR(10)," Missing")</f>
        <v>At-risk programs
 Neglected programs
 Juvenile detention
 Juvenile correction
 Other programs
 Missing</v>
      </c>
      <c r="AN181" s="2" t="b">
        <f t="shared" si="17"/>
        <v>1</v>
      </c>
      <c r="AO181" s="2" t="b">
        <f t="shared" si="18"/>
        <v>1</v>
      </c>
      <c r="AP181" s="2" t="b">
        <f t="shared" si="19"/>
        <v>1</v>
      </c>
      <c r="AQ181" s="2" t="b">
        <f t="shared" si="20"/>
        <v>1</v>
      </c>
      <c r="AR181" s="2" t="b">
        <f t="shared" si="21"/>
        <v>1</v>
      </c>
      <c r="AS181" s="2" t="b">
        <f t="shared" si="22"/>
        <v>0</v>
      </c>
    </row>
    <row r="182" spans="1:45" ht="72.5">
      <c r="A182" s="2" t="s">
        <v>518</v>
      </c>
      <c r="B182" s="2" t="s">
        <v>446</v>
      </c>
      <c r="C182" s="2" t="s">
        <v>447</v>
      </c>
      <c r="D182" s="4">
        <v>629</v>
      </c>
      <c r="E182" s="2" t="s">
        <v>153</v>
      </c>
      <c r="F182" s="2" t="s">
        <v>296</v>
      </c>
      <c r="G182" s="2" t="s">
        <v>1023</v>
      </c>
      <c r="H182" s="13"/>
      <c r="I182" s="13"/>
      <c r="J182" s="13"/>
      <c r="K182" s="13"/>
      <c r="N182" s="2" t="e">
        <f>VLOOKUP(D182,#REF!,6,FALSE)</f>
        <v>#REF!</v>
      </c>
      <c r="O182" s="2" t="e">
        <f>VLOOKUP(D182,#REF!,4,FALSE)</f>
        <v>#REF!</v>
      </c>
      <c r="P182" s="4">
        <v>629</v>
      </c>
      <c r="Q182" s="2" t="s">
        <v>153</v>
      </c>
      <c r="R182" s="2" t="s">
        <v>296</v>
      </c>
      <c r="S182" s="2" t="s">
        <v>1517</v>
      </c>
      <c r="Z182" s="2" t="s">
        <v>446</v>
      </c>
      <c r="AA182" s="2" t="s">
        <v>447</v>
      </c>
      <c r="AB182" s="2">
        <v>629</v>
      </c>
      <c r="AC182" s="2" t="s">
        <v>153</v>
      </c>
      <c r="AD182" s="2" t="s">
        <v>296</v>
      </c>
      <c r="AE182" s="2" t="s">
        <v>1517</v>
      </c>
      <c r="AF182" s="2" t="s">
        <v>1616</v>
      </c>
      <c r="AG182" s="3" t="str">
        <f t="shared" si="16"/>
        <v>$$=concatenate(#	Up to one full grade",char(10)," More than one full grade",char(10)," Negative change",char(10)," No Change",char(10)," Missing#)</v>
      </c>
      <c r="AH182" s="3" t="str">
        <f>CONCATENATE("	Up to one full grade",CHAR(10)," More than one full grade",CHAR(10)," Negative change",CHAR(10)," No Change",CHAR(10)," Missing")</f>
        <v xml:space="preserve">	Up to one full grade
 More than one full grade
 Negative change
 No Change
 Missing</v>
      </c>
      <c r="AN182" s="2" t="b">
        <f t="shared" si="17"/>
        <v>1</v>
      </c>
      <c r="AO182" s="2" t="b">
        <f t="shared" si="18"/>
        <v>1</v>
      </c>
      <c r="AP182" s="2" t="b">
        <f t="shared" si="19"/>
        <v>1</v>
      </c>
      <c r="AQ182" s="2" t="b">
        <f t="shared" si="20"/>
        <v>1</v>
      </c>
      <c r="AR182" s="2" t="b">
        <f t="shared" si="21"/>
        <v>1</v>
      </c>
      <c r="AS182" s="2" t="b">
        <f t="shared" si="22"/>
        <v>0</v>
      </c>
    </row>
    <row r="183" spans="1:45" ht="246.5">
      <c r="A183" s="2" t="s">
        <v>518</v>
      </c>
      <c r="B183" s="2" t="s">
        <v>321</v>
      </c>
      <c r="C183" s="2" t="s">
        <v>449</v>
      </c>
      <c r="D183" s="4">
        <v>634</v>
      </c>
      <c r="E183" s="2" t="s">
        <v>23</v>
      </c>
      <c r="F183" s="2" t="s">
        <v>223</v>
      </c>
      <c r="G183" s="2" t="s">
        <v>1064</v>
      </c>
      <c r="H183" s="13"/>
      <c r="I183" s="13"/>
      <c r="J183" s="13"/>
      <c r="K183" s="13"/>
      <c r="N183" s="2" t="e">
        <f>VLOOKUP(D183,#REF!,6,FALSE)</f>
        <v>#REF!</v>
      </c>
      <c r="O183" s="2" t="e">
        <f>VLOOKUP(D183,#REF!,4,FALSE)</f>
        <v>#REF!</v>
      </c>
      <c r="P183" s="4">
        <v>634</v>
      </c>
      <c r="Q183" s="2" t="s">
        <v>23</v>
      </c>
      <c r="R183" s="2" t="s">
        <v>223</v>
      </c>
      <c r="S183" s="2" t="s">
        <v>1469</v>
      </c>
      <c r="Z183" s="2" t="s">
        <v>321</v>
      </c>
      <c r="AA183" s="2" t="s">
        <v>449</v>
      </c>
      <c r="AB183" s="2">
        <v>634</v>
      </c>
      <c r="AC183" s="2" t="s">
        <v>23</v>
      </c>
      <c r="AD183" s="2" t="s">
        <v>223</v>
      </c>
      <c r="AE183" s="2" t="s">
        <v>1469</v>
      </c>
      <c r="AF183" s="2" t="s">
        <v>1565</v>
      </c>
      <c r="AG183" s="3" t="str">
        <f t="shared" si="16"/>
        <v>$$=concatenate(#Age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83" s="3" t="str">
        <f>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f>
        <v>Age 3 through 5 (not Kindergarten)
 Kindergarten
 Grade 1
 Grade 2
 Grade 3
 Grade 4
 Grade 5
 Grade 6
 Grade 7
 Grade 8
 Grade 9
 Grade 10
 Grade 11
 Grade 12
 Out of School
 Ungraded
 Missing</v>
      </c>
      <c r="AN183" s="2" t="b">
        <f t="shared" si="17"/>
        <v>1</v>
      </c>
      <c r="AO183" s="2" t="b">
        <f t="shared" si="18"/>
        <v>1</v>
      </c>
      <c r="AP183" s="2" t="b">
        <f t="shared" si="19"/>
        <v>1</v>
      </c>
      <c r="AQ183" s="2" t="b">
        <f t="shared" si="20"/>
        <v>1</v>
      </c>
      <c r="AR183" s="2" t="b">
        <f t="shared" si="21"/>
        <v>1</v>
      </c>
      <c r="AS183" s="2" t="b">
        <f t="shared" si="22"/>
        <v>0</v>
      </c>
    </row>
    <row r="184" spans="1:45" ht="261">
      <c r="A184" s="2" t="s">
        <v>518</v>
      </c>
      <c r="B184" s="2" t="s">
        <v>321</v>
      </c>
      <c r="C184" s="2" t="s">
        <v>449</v>
      </c>
      <c r="D184" s="4">
        <v>634</v>
      </c>
      <c r="E184" s="2" t="s">
        <v>27</v>
      </c>
      <c r="F184" s="2" t="s">
        <v>224</v>
      </c>
      <c r="G184" s="2" t="s">
        <v>1027</v>
      </c>
      <c r="H184" s="13"/>
      <c r="I184" s="13"/>
      <c r="J184" s="13"/>
      <c r="K184" s="13"/>
      <c r="N184" s="2" t="e">
        <f>VLOOKUP(D184,#REF!,6,FALSE)</f>
        <v>#REF!</v>
      </c>
      <c r="O184" s="2" t="e">
        <f>VLOOKUP(D184,#REF!,4,FALSE)</f>
        <v>#REF!</v>
      </c>
      <c r="P184" s="4">
        <v>634</v>
      </c>
      <c r="Q184" s="2" t="s">
        <v>27</v>
      </c>
      <c r="R184" s="2" t="s">
        <v>224</v>
      </c>
      <c r="S184" s="2" t="s">
        <v>1468</v>
      </c>
      <c r="Z184" s="2" t="s">
        <v>321</v>
      </c>
      <c r="AA184" s="2" t="s">
        <v>449</v>
      </c>
      <c r="AB184" s="2">
        <v>634</v>
      </c>
      <c r="AC184" s="2" t="s">
        <v>27</v>
      </c>
      <c r="AD184" s="2" t="s">
        <v>224</v>
      </c>
      <c r="AE184" s="2" t="s">
        <v>1468</v>
      </c>
      <c r="AF184" s="2" t="s">
        <v>1566</v>
      </c>
      <c r="AG184" s="3" t="str">
        <f t="shared" si="16"/>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84"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184" s="2" t="b">
        <f t="shared" si="17"/>
        <v>1</v>
      </c>
      <c r="AO184" s="2" t="b">
        <f t="shared" si="18"/>
        <v>1</v>
      </c>
      <c r="AP184" s="2" t="b">
        <f t="shared" si="19"/>
        <v>1</v>
      </c>
      <c r="AQ184" s="2" t="b">
        <f t="shared" si="20"/>
        <v>1</v>
      </c>
      <c r="AR184" s="2" t="b">
        <f t="shared" si="21"/>
        <v>1</v>
      </c>
      <c r="AS184" s="2" t="b">
        <f t="shared" si="22"/>
        <v>0</v>
      </c>
    </row>
    <row r="185" spans="1:45" ht="29">
      <c r="A185" s="2" t="s">
        <v>518</v>
      </c>
      <c r="B185" s="2" t="s">
        <v>321</v>
      </c>
      <c r="C185" s="2" t="s">
        <v>449</v>
      </c>
      <c r="D185" s="4">
        <v>634</v>
      </c>
      <c r="E185" s="2" t="s">
        <v>71</v>
      </c>
      <c r="F185" s="2" t="s">
        <v>238</v>
      </c>
      <c r="G185" s="2" t="s">
        <v>979</v>
      </c>
      <c r="H185" s="13"/>
      <c r="I185" s="13"/>
      <c r="J185" s="13"/>
      <c r="K185" s="13"/>
      <c r="N185" s="2" t="e">
        <f>VLOOKUP(D185,#REF!,6,FALSE)</f>
        <v>#REF!</v>
      </c>
      <c r="O185" s="2" t="e">
        <f>VLOOKUP(D185,#REF!,4,FALSE)</f>
        <v>#REF!</v>
      </c>
      <c r="P185" s="4">
        <v>634</v>
      </c>
      <c r="Q185" s="2" t="s">
        <v>71</v>
      </c>
      <c r="R185" s="2" t="s">
        <v>238</v>
      </c>
      <c r="S185" s="2" t="s">
        <v>1472</v>
      </c>
      <c r="Z185" s="2" t="s">
        <v>321</v>
      </c>
      <c r="AA185" s="2" t="s">
        <v>449</v>
      </c>
      <c r="AB185" s="2">
        <v>634</v>
      </c>
      <c r="AC185" s="2" t="s">
        <v>71</v>
      </c>
      <c r="AD185" s="2" t="s">
        <v>238</v>
      </c>
      <c r="AE185" s="2" t="s">
        <v>1472</v>
      </c>
      <c r="AF185" s="2" t="s">
        <v>1569</v>
      </c>
      <c r="AG185" s="3" t="str">
        <f t="shared" si="16"/>
        <v>$$=concatenate(#Children with one or more disabilities (IDEA)",char(10)," Missing#)</v>
      </c>
      <c r="AH185" s="3" t="str">
        <f>CONCATENATE("Children with one or more disabilities (IDEA)",CHAR(10)," Missing")</f>
        <v>Children with one or more disabilities (IDEA)
 Missing</v>
      </c>
      <c r="AN185" s="2" t="b">
        <f t="shared" si="17"/>
        <v>1</v>
      </c>
      <c r="AO185" s="2" t="b">
        <f t="shared" si="18"/>
        <v>1</v>
      </c>
      <c r="AP185" s="2" t="b">
        <f t="shared" si="19"/>
        <v>1</v>
      </c>
      <c r="AQ185" s="2" t="b">
        <f t="shared" si="20"/>
        <v>1</v>
      </c>
      <c r="AR185" s="2" t="b">
        <f t="shared" si="21"/>
        <v>1</v>
      </c>
      <c r="AS185" s="2" t="b">
        <f t="shared" si="22"/>
        <v>0</v>
      </c>
    </row>
    <row r="186" spans="1:45" ht="29">
      <c r="A186" s="2" t="s">
        <v>518</v>
      </c>
      <c r="B186" s="2" t="s">
        <v>321</v>
      </c>
      <c r="C186" s="2" t="s">
        <v>449</v>
      </c>
      <c r="D186" s="4">
        <v>634</v>
      </c>
      <c r="E186" s="2" t="s">
        <v>103</v>
      </c>
      <c r="F186" s="2" t="s">
        <v>251</v>
      </c>
      <c r="G186" s="2" t="s">
        <v>978</v>
      </c>
      <c r="H186" s="13"/>
      <c r="I186" s="13"/>
      <c r="J186" s="13"/>
      <c r="K186" s="13"/>
      <c r="N186" s="2" t="e">
        <f>VLOOKUP(D186,#REF!,6,FALSE)</f>
        <v>#REF!</v>
      </c>
      <c r="O186" s="2" t="e">
        <f>VLOOKUP(D186,#REF!,4,FALSE)</f>
        <v>#REF!</v>
      </c>
      <c r="P186" s="4">
        <v>634</v>
      </c>
      <c r="Q186" s="2" t="s">
        <v>103</v>
      </c>
      <c r="R186" s="2" t="s">
        <v>251</v>
      </c>
      <c r="S186" s="2" t="s">
        <v>1474</v>
      </c>
      <c r="Z186" s="2" t="s">
        <v>321</v>
      </c>
      <c r="AA186" s="2" t="s">
        <v>449</v>
      </c>
      <c r="AB186" s="2">
        <v>634</v>
      </c>
      <c r="AC186" s="2" t="s">
        <v>103</v>
      </c>
      <c r="AD186" s="2" t="s">
        <v>251</v>
      </c>
      <c r="AE186" s="2" t="s">
        <v>1474</v>
      </c>
      <c r="AF186" s="2" t="s">
        <v>1574</v>
      </c>
      <c r="AG186" s="3" t="str">
        <f t="shared" si="16"/>
        <v>$$=concatenate(#English learner",char(10)," Missing#)</v>
      </c>
      <c r="AH186" s="3" t="str">
        <f>CONCATENATE("English learner",CHAR(10)," Missing")</f>
        <v>English learner
 Missing</v>
      </c>
      <c r="AN186" s="2" t="b">
        <f t="shared" si="17"/>
        <v>1</v>
      </c>
      <c r="AO186" s="2" t="b">
        <f t="shared" si="18"/>
        <v>1</v>
      </c>
      <c r="AP186" s="2" t="b">
        <f t="shared" si="19"/>
        <v>1</v>
      </c>
      <c r="AQ186" s="2" t="b">
        <f t="shared" si="20"/>
        <v>1</v>
      </c>
      <c r="AR186" s="2" t="b">
        <f t="shared" si="21"/>
        <v>1</v>
      </c>
      <c r="AS186" s="2" t="b">
        <f t="shared" si="22"/>
        <v>0</v>
      </c>
    </row>
    <row r="187" spans="1:45" ht="29">
      <c r="A187" s="2" t="s">
        <v>518</v>
      </c>
      <c r="B187" s="2" t="s">
        <v>321</v>
      </c>
      <c r="C187" s="2" t="s">
        <v>449</v>
      </c>
      <c r="D187" s="4">
        <v>634</v>
      </c>
      <c r="E187" s="2" t="s">
        <v>135</v>
      </c>
      <c r="F187" s="2" t="s">
        <v>279</v>
      </c>
      <c r="G187" s="2" t="s">
        <v>1042</v>
      </c>
      <c r="H187" s="13"/>
      <c r="I187" s="13"/>
      <c r="J187" s="13"/>
      <c r="K187" s="13"/>
      <c r="N187" s="2" t="e">
        <f>VLOOKUP(D187,#REF!,6,FALSE)</f>
        <v>#REF!</v>
      </c>
      <c r="O187" s="2" t="e">
        <f>VLOOKUP(D187,#REF!,4,FALSE)</f>
        <v>#REF!</v>
      </c>
      <c r="P187" s="4">
        <v>634</v>
      </c>
      <c r="Q187" s="2" t="s">
        <v>135</v>
      </c>
      <c r="R187" s="2" t="s">
        <v>279</v>
      </c>
      <c r="S187" s="2" t="s">
        <v>1523</v>
      </c>
      <c r="Z187" s="2" t="s">
        <v>321</v>
      </c>
      <c r="AA187" s="2" t="s">
        <v>449</v>
      </c>
      <c r="AB187" s="2">
        <v>634</v>
      </c>
      <c r="AC187" s="2" t="s">
        <v>135</v>
      </c>
      <c r="AD187" s="2" t="s">
        <v>279</v>
      </c>
      <c r="AE187" s="2" t="s">
        <v>1523</v>
      </c>
      <c r="AF187" s="2" t="s">
        <v>1618</v>
      </c>
      <c r="AG187" s="3" t="str">
        <f t="shared" si="16"/>
        <v>$$=concatenate(#QAD occurred within 12 months",char(10)," Missing#)</v>
      </c>
      <c r="AH187" s="3" t="str">
        <f>CONCATENATE("QAD occurred within 12 months",CHAR(10)," Missing")</f>
        <v>QAD occurred within 12 months
 Missing</v>
      </c>
      <c r="AN187" s="2" t="b">
        <f t="shared" si="17"/>
        <v>1</v>
      </c>
      <c r="AO187" s="2" t="b">
        <f t="shared" si="18"/>
        <v>1</v>
      </c>
      <c r="AP187" s="2" t="b">
        <f t="shared" si="19"/>
        <v>1</v>
      </c>
      <c r="AQ187" s="2" t="b">
        <f t="shared" si="20"/>
        <v>1</v>
      </c>
      <c r="AR187" s="2" t="b">
        <f t="shared" si="21"/>
        <v>1</v>
      </c>
      <c r="AS187" s="2" t="b">
        <f t="shared" si="22"/>
        <v>0</v>
      </c>
    </row>
    <row r="188" spans="1:45" ht="29">
      <c r="A188" s="2" t="s">
        <v>518</v>
      </c>
      <c r="B188" s="2" t="s">
        <v>321</v>
      </c>
      <c r="C188" s="2" t="s">
        <v>449</v>
      </c>
      <c r="D188" s="4">
        <v>634</v>
      </c>
      <c r="E188" s="2" t="s">
        <v>136</v>
      </c>
      <c r="F188" s="2" t="s">
        <v>280</v>
      </c>
      <c r="G188" s="2" t="s">
        <v>989</v>
      </c>
      <c r="H188" s="13"/>
      <c r="I188" s="13"/>
      <c r="J188" s="13"/>
      <c r="K188" s="13"/>
      <c r="N188" s="2" t="e">
        <f>VLOOKUP(D188,#REF!,6,FALSE)</f>
        <v>#REF!</v>
      </c>
      <c r="O188" s="2" t="e">
        <f>VLOOKUP(D188,#REF!,4,FALSE)</f>
        <v>#REF!</v>
      </c>
      <c r="P188" s="4">
        <v>634</v>
      </c>
      <c r="Q188" s="2" t="s">
        <v>136</v>
      </c>
      <c r="R188" s="2" t="s">
        <v>280</v>
      </c>
      <c r="S188" s="2" t="s">
        <v>1521</v>
      </c>
      <c r="Z188" s="2" t="s">
        <v>321</v>
      </c>
      <c r="AA188" s="2" t="s">
        <v>449</v>
      </c>
      <c r="AB188" s="2">
        <v>634</v>
      </c>
      <c r="AC188" s="2" t="s">
        <v>136</v>
      </c>
      <c r="AD188" s="2" t="s">
        <v>280</v>
      </c>
      <c r="AE188" s="2" t="s">
        <v>1521</v>
      </c>
      <c r="AF188" s="2" t="s">
        <v>1619</v>
      </c>
      <c r="AG188" s="3" t="str">
        <f t="shared" si="16"/>
        <v>$$=concatenate(#QAD within a regular school year",char(10)," Missing#)</v>
      </c>
      <c r="AH188" s="3" t="str">
        <f>CONCATENATE("QAD within a regular school year",CHAR(10)," Missing")</f>
        <v>QAD within a regular school year
 Missing</v>
      </c>
      <c r="AN188" s="2" t="b">
        <f t="shared" si="17"/>
        <v>1</v>
      </c>
      <c r="AO188" s="2" t="b">
        <f t="shared" si="18"/>
        <v>1</v>
      </c>
      <c r="AP188" s="2" t="b">
        <f t="shared" si="19"/>
        <v>1</v>
      </c>
      <c r="AQ188" s="2" t="b">
        <f t="shared" si="20"/>
        <v>1</v>
      </c>
      <c r="AR188" s="2" t="b">
        <f t="shared" si="21"/>
        <v>1</v>
      </c>
      <c r="AS188" s="2" t="b">
        <f t="shared" si="22"/>
        <v>0</v>
      </c>
    </row>
    <row r="189" spans="1:45" ht="29">
      <c r="A189" s="2" t="s">
        <v>518</v>
      </c>
      <c r="B189" s="2" t="s">
        <v>321</v>
      </c>
      <c r="C189" s="2" t="s">
        <v>449</v>
      </c>
      <c r="D189" s="4">
        <v>634</v>
      </c>
      <c r="E189" s="2" t="s">
        <v>150</v>
      </c>
      <c r="F189" s="2" t="s">
        <v>293</v>
      </c>
      <c r="G189" s="2" t="s">
        <v>1075</v>
      </c>
      <c r="H189" s="13"/>
      <c r="I189" s="13"/>
      <c r="J189" s="13"/>
      <c r="K189" s="13"/>
      <c r="N189" s="2" t="e">
        <f>VLOOKUP(D189,#REF!,6,FALSE)</f>
        <v>#REF!</v>
      </c>
      <c r="O189" s="2" t="e">
        <f>VLOOKUP(D189,#REF!,4,FALSE)</f>
        <v>#REF!</v>
      </c>
      <c r="P189" s="4">
        <v>634</v>
      </c>
      <c r="Q189" s="2" t="s">
        <v>150</v>
      </c>
      <c r="R189" s="2" t="s">
        <v>293</v>
      </c>
      <c r="S189" s="2" t="s">
        <v>1470</v>
      </c>
      <c r="Z189" s="2" t="s">
        <v>321</v>
      </c>
      <c r="AA189" s="2" t="s">
        <v>449</v>
      </c>
      <c r="AB189" s="2">
        <v>634</v>
      </c>
      <c r="AC189" s="2" t="s">
        <v>150</v>
      </c>
      <c r="AD189" s="2" t="s">
        <v>293</v>
      </c>
      <c r="AE189" s="2" t="s">
        <v>1470</v>
      </c>
      <c r="AF189" s="2" t="s">
        <v>1568</v>
      </c>
      <c r="AG189" s="3" t="str">
        <f t="shared" si="16"/>
        <v>$$=concatenate(#Students classified as having “Priority for Services”",char(10)," Missing#)</v>
      </c>
      <c r="AH189" s="3" t="str">
        <f>CONCATENATE("Students classified as having “Priority for Services”",CHAR(10)," Missing")</f>
        <v>Students classified as having “Priority for Services”
 Missing</v>
      </c>
      <c r="AN189" s="2" t="b">
        <f t="shared" si="17"/>
        <v>1</v>
      </c>
      <c r="AO189" s="2" t="b">
        <f t="shared" si="18"/>
        <v>1</v>
      </c>
      <c r="AP189" s="2" t="b">
        <f t="shared" si="19"/>
        <v>1</v>
      </c>
      <c r="AQ189" s="2" t="b">
        <f t="shared" si="20"/>
        <v>1</v>
      </c>
      <c r="AR189" s="2" t="b">
        <f t="shared" si="21"/>
        <v>1</v>
      </c>
      <c r="AS189" s="2" t="b">
        <f t="shared" si="22"/>
        <v>0</v>
      </c>
    </row>
    <row r="190" spans="1:45" ht="116">
      <c r="A190" s="2" t="s">
        <v>518</v>
      </c>
      <c r="B190" s="2" t="s">
        <v>321</v>
      </c>
      <c r="C190" s="2" t="s">
        <v>449</v>
      </c>
      <c r="D190" s="4">
        <v>634</v>
      </c>
      <c r="E190" s="2" t="s">
        <v>156</v>
      </c>
      <c r="F190" s="2" t="s">
        <v>299</v>
      </c>
      <c r="G190" s="2" t="s">
        <v>984</v>
      </c>
      <c r="H190" s="13"/>
      <c r="I190" s="13"/>
      <c r="J190" s="13"/>
      <c r="K190" s="13"/>
      <c r="N190" s="2" t="e">
        <f>VLOOKUP(D190,#REF!,6,FALSE)</f>
        <v>#REF!</v>
      </c>
      <c r="O190" s="2" t="e">
        <f>VLOOKUP(D190,#REF!,4,FALSE)</f>
        <v>#REF!</v>
      </c>
      <c r="P190" s="4">
        <v>634</v>
      </c>
      <c r="Q190" s="2" t="s">
        <v>156</v>
      </c>
      <c r="R190" s="2" t="s">
        <v>299</v>
      </c>
      <c r="S190" s="2" t="s">
        <v>1452</v>
      </c>
      <c r="Z190" s="2" t="s">
        <v>321</v>
      </c>
      <c r="AA190" s="2" t="s">
        <v>449</v>
      </c>
      <c r="AB190" s="2">
        <v>634</v>
      </c>
      <c r="AC190" s="2" t="s">
        <v>156</v>
      </c>
      <c r="AD190" s="2" t="s">
        <v>299</v>
      </c>
      <c r="AE190" s="2" t="s">
        <v>1452</v>
      </c>
      <c r="AF190" s="2" t="s">
        <v>1556</v>
      </c>
      <c r="AG190" s="3" t="str">
        <f t="shared" si="16"/>
        <v>$$=concatenate(#American Indian or Alaska Native",char(10)," Asian",char(10)," Black or African American",char(10)," Hispanic/Latino",char(10)," Native Hawaiian or Other Pacific Islander",char(10)," Two or more races",char(10)," White",char(10)," Missing#)</v>
      </c>
      <c r="AH190"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90" s="2" t="b">
        <f t="shared" si="17"/>
        <v>1</v>
      </c>
      <c r="AO190" s="2" t="b">
        <f t="shared" si="18"/>
        <v>1</v>
      </c>
      <c r="AP190" s="2" t="b">
        <f t="shared" si="19"/>
        <v>1</v>
      </c>
      <c r="AQ190" s="2" t="b">
        <f t="shared" si="20"/>
        <v>1</v>
      </c>
      <c r="AR190" s="2" t="b">
        <f t="shared" si="21"/>
        <v>1</v>
      </c>
      <c r="AS190" s="2" t="b">
        <f t="shared" si="22"/>
        <v>0</v>
      </c>
    </row>
    <row r="191" spans="1:45" ht="29">
      <c r="A191" s="2" t="s">
        <v>518</v>
      </c>
      <c r="B191" s="2" t="s">
        <v>321</v>
      </c>
      <c r="C191" s="2" t="s">
        <v>449</v>
      </c>
      <c r="D191" s="4">
        <v>634</v>
      </c>
      <c r="E191" s="2" t="s">
        <v>157</v>
      </c>
      <c r="F191" s="2" t="s">
        <v>300</v>
      </c>
      <c r="G191" s="2" t="s">
        <v>1028</v>
      </c>
      <c r="H191" s="13"/>
      <c r="I191" s="13"/>
      <c r="J191" s="13"/>
      <c r="K191" s="13"/>
      <c r="N191" s="2" t="e">
        <f>VLOOKUP(D191,#REF!,6,FALSE)</f>
        <v>#REF!</v>
      </c>
      <c r="O191" s="2" t="e">
        <f>VLOOKUP(D191,#REF!,4,FALSE)</f>
        <v>#REF!</v>
      </c>
      <c r="P191" s="4">
        <v>634</v>
      </c>
      <c r="Q191" s="2" t="s">
        <v>157</v>
      </c>
      <c r="R191" s="2" t="s">
        <v>300</v>
      </c>
      <c r="S191" s="2" t="s">
        <v>1522</v>
      </c>
      <c r="Z191" s="2" t="s">
        <v>321</v>
      </c>
      <c r="AA191" s="2" t="s">
        <v>449</v>
      </c>
      <c r="AB191" s="2">
        <v>634</v>
      </c>
      <c r="AC191" s="2" t="s">
        <v>157</v>
      </c>
      <c r="AD191" s="2" t="s">
        <v>300</v>
      </c>
      <c r="AE191" s="2" t="s">
        <v>1522</v>
      </c>
      <c r="AF191" s="2" t="s">
        <v>1620</v>
      </c>
      <c r="AG191" s="3" t="str">
        <f t="shared" si="16"/>
        <v>$$=concatenate(#Received service from referral",char(10)," Missing#)</v>
      </c>
      <c r="AH191" s="3" t="str">
        <f>CONCATENATE("Received service from referral",CHAR(10)," Missing")</f>
        <v>Received service from referral
 Missing</v>
      </c>
      <c r="AN191" s="2" t="b">
        <f t="shared" si="17"/>
        <v>1</v>
      </c>
      <c r="AO191" s="2" t="b">
        <f t="shared" si="18"/>
        <v>1</v>
      </c>
      <c r="AP191" s="2" t="b">
        <f t="shared" si="19"/>
        <v>1</v>
      </c>
      <c r="AQ191" s="2" t="b">
        <f t="shared" si="20"/>
        <v>1</v>
      </c>
      <c r="AR191" s="2" t="b">
        <f t="shared" si="21"/>
        <v>1</v>
      </c>
      <c r="AS191" s="2" t="b">
        <f t="shared" si="22"/>
        <v>0</v>
      </c>
    </row>
    <row r="192" spans="1:45" ht="261">
      <c r="A192" s="2" t="s">
        <v>518</v>
      </c>
      <c r="B192" s="2" t="s">
        <v>321</v>
      </c>
      <c r="C192" s="2" t="s">
        <v>452</v>
      </c>
      <c r="D192" s="4">
        <v>635</v>
      </c>
      <c r="E192" s="2" t="s">
        <v>27</v>
      </c>
      <c r="F192" s="2" t="s">
        <v>224</v>
      </c>
      <c r="G192" s="2" t="s">
        <v>1027</v>
      </c>
      <c r="H192" s="13"/>
      <c r="I192" s="13"/>
      <c r="J192" s="13"/>
      <c r="K192" s="13"/>
      <c r="N192" s="2" t="e">
        <f>VLOOKUP(D192,#REF!,6,FALSE)</f>
        <v>#REF!</v>
      </c>
      <c r="O192" s="2" t="e">
        <f>VLOOKUP(D192,#REF!,4,FALSE)</f>
        <v>#REF!</v>
      </c>
      <c r="P192" s="4">
        <v>635</v>
      </c>
      <c r="Q192" s="2" t="s">
        <v>27</v>
      </c>
      <c r="R192" s="2" t="s">
        <v>224</v>
      </c>
      <c r="S192" s="2" t="s">
        <v>1468</v>
      </c>
      <c r="Z192" s="2" t="s">
        <v>321</v>
      </c>
      <c r="AA192" s="2" t="s">
        <v>452</v>
      </c>
      <c r="AB192" s="2">
        <v>635</v>
      </c>
      <c r="AC192" s="2" t="s">
        <v>27</v>
      </c>
      <c r="AD192" s="2" t="s">
        <v>224</v>
      </c>
      <c r="AE192" s="2" t="s">
        <v>1468</v>
      </c>
      <c r="AF192" s="2" t="s">
        <v>1566</v>
      </c>
      <c r="AG192" s="3" t="str">
        <f t="shared" si="16"/>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92"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192" s="2" t="b">
        <f t="shared" si="17"/>
        <v>1</v>
      </c>
      <c r="AO192" s="2" t="b">
        <f t="shared" si="18"/>
        <v>1</v>
      </c>
      <c r="AP192" s="2" t="b">
        <f t="shared" si="19"/>
        <v>1</v>
      </c>
      <c r="AQ192" s="2" t="b">
        <f t="shared" si="20"/>
        <v>1</v>
      </c>
      <c r="AR192" s="2" t="b">
        <f t="shared" si="21"/>
        <v>1</v>
      </c>
      <c r="AS192" s="2" t="b">
        <f t="shared" si="22"/>
        <v>0</v>
      </c>
    </row>
    <row r="193" spans="1:45" ht="58">
      <c r="A193" s="2" t="s">
        <v>1201</v>
      </c>
      <c r="B193" s="2" t="s">
        <v>373</v>
      </c>
      <c r="C193" s="2" t="s">
        <v>456</v>
      </c>
      <c r="D193" s="4">
        <v>647</v>
      </c>
      <c r="E193" s="2" t="s">
        <v>18</v>
      </c>
      <c r="F193" s="2" t="s">
        <v>222</v>
      </c>
      <c r="G193" s="2" t="s">
        <v>1009</v>
      </c>
      <c r="H193" s="13"/>
      <c r="I193" s="13"/>
      <c r="J193" s="13"/>
      <c r="K193" s="13"/>
      <c r="N193" s="2" t="e">
        <f>VLOOKUP(D193,#REF!,6,FALSE)</f>
        <v>#REF!</v>
      </c>
      <c r="O193" s="2" t="e">
        <f>VLOOKUP(D193,#REF!,4,FALSE)</f>
        <v>#REF!</v>
      </c>
      <c r="P193" s="4">
        <v>647</v>
      </c>
      <c r="Q193" s="2" t="s">
        <v>18</v>
      </c>
      <c r="R193" s="2" t="s">
        <v>222</v>
      </c>
      <c r="S193" s="2" t="s">
        <v>1492</v>
      </c>
      <c r="Z193" s="2" t="s">
        <v>373</v>
      </c>
      <c r="AA193" s="2" t="s">
        <v>456</v>
      </c>
      <c r="AB193" s="2">
        <v>647</v>
      </c>
      <c r="AC193" s="2" t="s">
        <v>18</v>
      </c>
      <c r="AD193" s="2" t="s">
        <v>222</v>
      </c>
      <c r="AE193" s="2" t="s">
        <v>1492</v>
      </c>
      <c r="AF193" s="2" t="s">
        <v>1588</v>
      </c>
      <c r="AG193" s="3" t="str">
        <f t="shared" si="16"/>
        <v>$$=concatenate(#3 through 5",char(10)," Age 3 through 5",char(10)," 6 through 21",char(10)," Missing#)</v>
      </c>
      <c r="AH193" s="3" t="str">
        <f>CONCATENATE("3 through 5",CHAR(10)," Age 3 through 5",CHAR(10)," 6 through 21",CHAR(10)," Missing")</f>
        <v>3 through 5
 Age 3 through 5
 6 through 21
 Missing</v>
      </c>
      <c r="AN193" s="2" t="b">
        <f t="shared" si="17"/>
        <v>1</v>
      </c>
      <c r="AO193" s="2" t="b">
        <f t="shared" si="18"/>
        <v>1</v>
      </c>
      <c r="AP193" s="2" t="b">
        <f t="shared" si="19"/>
        <v>1</v>
      </c>
      <c r="AQ193" s="2" t="b">
        <f t="shared" si="20"/>
        <v>1</v>
      </c>
      <c r="AR193" s="2" t="b">
        <f t="shared" si="21"/>
        <v>1</v>
      </c>
      <c r="AS193" s="2" t="b">
        <f t="shared" si="22"/>
        <v>0</v>
      </c>
    </row>
    <row r="194" spans="1:45" ht="43.5">
      <c r="A194" s="2" t="s">
        <v>1201</v>
      </c>
      <c r="B194" s="2" t="s">
        <v>373</v>
      </c>
      <c r="C194" s="2" t="s">
        <v>456</v>
      </c>
      <c r="D194" s="4">
        <v>647</v>
      </c>
      <c r="E194" s="2" t="s">
        <v>154</v>
      </c>
      <c r="F194" s="2" t="s">
        <v>297</v>
      </c>
      <c r="G194" s="2" t="s">
        <v>988</v>
      </c>
      <c r="H194" s="13"/>
      <c r="I194" s="13"/>
      <c r="J194" s="13"/>
      <c r="K194" s="13"/>
      <c r="N194" s="2" t="e">
        <f>VLOOKUP(D194,#REF!,6,FALSE)</f>
        <v>#REF!</v>
      </c>
      <c r="O194" s="2" t="e">
        <f>VLOOKUP(D194,#REF!,4,FALSE)</f>
        <v>#REF!</v>
      </c>
      <c r="P194" s="4">
        <v>647</v>
      </c>
      <c r="Q194" s="2" t="s">
        <v>154</v>
      </c>
      <c r="R194" s="2" t="s">
        <v>297</v>
      </c>
      <c r="S194" s="2" t="s">
        <v>1524</v>
      </c>
      <c r="Z194" s="2" t="s">
        <v>373</v>
      </c>
      <c r="AA194" s="2" t="s">
        <v>456</v>
      </c>
      <c r="AB194" s="2">
        <v>647</v>
      </c>
      <c r="AC194" s="2" t="s">
        <v>154</v>
      </c>
      <c r="AD194" s="2" t="s">
        <v>297</v>
      </c>
      <c r="AE194" s="2" t="s">
        <v>1524</v>
      </c>
      <c r="AF194" s="2" t="s">
        <v>1621</v>
      </c>
      <c r="AG194" s="3" t="str">
        <f t="shared" si="16"/>
        <v>$$=concatenate(#Qualified",char(10)," Not qualified",char(10)," Missing#)</v>
      </c>
      <c r="AH194" s="3" t="str">
        <f>CONCATENATE("Qualified",CHAR(10)," Not qualified",CHAR(10)," Missing")</f>
        <v>Qualified
 Not qualified
 Missing</v>
      </c>
      <c r="AN194" s="2" t="b">
        <f t="shared" si="17"/>
        <v>1</v>
      </c>
      <c r="AO194" s="2" t="b">
        <f t="shared" si="18"/>
        <v>1</v>
      </c>
      <c r="AP194" s="2" t="b">
        <f t="shared" si="19"/>
        <v>1</v>
      </c>
      <c r="AQ194" s="2" t="b">
        <f t="shared" si="20"/>
        <v>1</v>
      </c>
      <c r="AR194" s="2" t="b">
        <f t="shared" si="21"/>
        <v>1</v>
      </c>
      <c r="AS194" s="2" t="b">
        <f t="shared" si="22"/>
        <v>0</v>
      </c>
    </row>
    <row r="195" spans="1:45" ht="232">
      <c r="A195" s="2" t="s">
        <v>518</v>
      </c>
      <c r="B195" s="2" t="s">
        <v>331</v>
      </c>
      <c r="C195" s="2" t="s">
        <v>458</v>
      </c>
      <c r="D195" s="4">
        <v>648</v>
      </c>
      <c r="E195" s="2" t="s">
        <v>111</v>
      </c>
      <c r="F195" s="2" t="s">
        <v>258</v>
      </c>
      <c r="G195" s="2" t="s">
        <v>1016</v>
      </c>
      <c r="H195" s="13"/>
      <c r="I195" s="13"/>
      <c r="J195" s="13"/>
      <c r="K195" s="13"/>
      <c r="N195" s="2" t="e">
        <f>VLOOKUP(D195,#REF!,6,FALSE)</f>
        <v>#REF!</v>
      </c>
      <c r="O195" s="2" t="e">
        <f>VLOOKUP(D195,#REF!,4,FALSE)</f>
        <v>#REF!</v>
      </c>
      <c r="P195" s="4">
        <v>648</v>
      </c>
      <c r="Q195" s="2" t="s">
        <v>111</v>
      </c>
      <c r="R195" s="2" t="s">
        <v>258</v>
      </c>
      <c r="S195" s="2" t="s">
        <v>1510</v>
      </c>
      <c r="Z195" s="2" t="s">
        <v>331</v>
      </c>
      <c r="AA195" s="2" t="s">
        <v>458</v>
      </c>
      <c r="AB195" s="2">
        <v>648</v>
      </c>
      <c r="AC195" s="2" t="s">
        <v>111</v>
      </c>
      <c r="AD195" s="2" t="s">
        <v>258</v>
      </c>
      <c r="AE195" s="2" t="s">
        <v>1510</v>
      </c>
      <c r="AF195" s="2" t="s">
        <v>1608</v>
      </c>
      <c r="AG195" s="3" t="str">
        <f t="shared" si="16"/>
        <v>$$=concatenate(#Kindergarten",char(10)," Grade 1",char(10)," Grade 2",char(10)," Grade 3",char(10)," Grade 4",char(10)," Grade 5",char(10)," Grade 6",char(10)," Grade 7",char(10)," Grade 8",char(10)," Grade 9",char(10)," Grade 10",char(10)," Grade 11",char(10)," Grade 12",char(10)," Grade 13",char(10)," Ungraded",char(10)," Missing#)</v>
      </c>
      <c r="AH195"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195" s="2" t="b">
        <f t="shared" si="17"/>
        <v>1</v>
      </c>
      <c r="AO195" s="2" t="b">
        <f t="shared" si="18"/>
        <v>1</v>
      </c>
      <c r="AP195" s="2" t="b">
        <f t="shared" si="19"/>
        <v>1</v>
      </c>
      <c r="AQ195" s="2" t="b">
        <f t="shared" si="20"/>
        <v>1</v>
      </c>
      <c r="AR195" s="2" t="b">
        <f t="shared" si="21"/>
        <v>1</v>
      </c>
      <c r="AS195" s="2" t="b">
        <f t="shared" si="22"/>
        <v>0</v>
      </c>
    </row>
    <row r="196" spans="1:45" ht="116">
      <c r="A196" s="2" t="s">
        <v>518</v>
      </c>
      <c r="B196" s="2" t="s">
        <v>331</v>
      </c>
      <c r="C196" s="2" t="s">
        <v>458</v>
      </c>
      <c r="D196" s="4">
        <v>648</v>
      </c>
      <c r="E196" s="2" t="s">
        <v>127</v>
      </c>
      <c r="F196" s="2" t="s">
        <v>272</v>
      </c>
      <c r="G196" s="2" t="s">
        <v>1000</v>
      </c>
      <c r="H196" s="13"/>
      <c r="I196" s="13"/>
      <c r="J196" s="13"/>
      <c r="K196" s="13"/>
      <c r="N196" s="2" t="e">
        <f>VLOOKUP(D196,#REF!,6,FALSE)</f>
        <v>#REF!</v>
      </c>
      <c r="O196" s="2" t="e">
        <f>VLOOKUP(D196,#REF!,4,FALSE)</f>
        <v>#REF!</v>
      </c>
      <c r="P196" s="4">
        <v>648</v>
      </c>
      <c r="Q196" s="2" t="s">
        <v>127</v>
      </c>
      <c r="R196" s="2" t="s">
        <v>272</v>
      </c>
      <c r="S196" s="2" t="s">
        <v>1525</v>
      </c>
      <c r="Z196" s="2" t="s">
        <v>331</v>
      </c>
      <c r="AA196" s="2" t="s">
        <v>458</v>
      </c>
      <c r="AB196" s="2">
        <v>648</v>
      </c>
      <c r="AC196" s="2" t="s">
        <v>127</v>
      </c>
      <c r="AD196" s="2" t="s">
        <v>272</v>
      </c>
      <c r="AE196" s="2" t="s">
        <v>1525</v>
      </c>
      <c r="AF196" s="2" t="s">
        <v>1622</v>
      </c>
      <c r="AG196" s="3" t="str">
        <f t="shared" si="16"/>
        <v>$$=concatenate(#Transitional Bilingual Education or Early-Exit Bilingual Education",char(10)," Dual Language or Two-way Immersion",char(10)," ESL or ELD",char(10)," Content Classes with integrated ESL support",char(10)," Newcomer programs",char(10)," Other",char(10)," Missing#)</v>
      </c>
      <c r="AH196" s="3" t="str">
        <f>CONCATENATE("Transitional Bilingual Education or Early-Exit Bilingual Education",CHAR(10)," Dual Language or Two-way Immersion",CHAR(10)," ESL or ELD",CHAR(10)," Content Classes with integrated ESL support",CHAR(10)," Newcomer programs",CHAR(10)," Other",CHAR(10)," Missing")</f>
        <v>Transitional Bilingual Education or Early-Exit Bilingual Education
 Dual Language or Two-way Immersion
 ESL or ELD
 Content Classes with integrated ESL support
 Newcomer programs
 Other
 Missing</v>
      </c>
      <c r="AN196" s="2" t="b">
        <f t="shared" si="17"/>
        <v>1</v>
      </c>
      <c r="AO196" s="2" t="b">
        <f t="shared" si="18"/>
        <v>1</v>
      </c>
      <c r="AP196" s="2" t="b">
        <f t="shared" si="19"/>
        <v>1</v>
      </c>
      <c r="AQ196" s="2" t="b">
        <f t="shared" si="20"/>
        <v>1</v>
      </c>
      <c r="AR196" s="2" t="b">
        <f t="shared" si="21"/>
        <v>1</v>
      </c>
      <c r="AS196" s="2" t="b">
        <f t="shared" si="22"/>
        <v>0</v>
      </c>
    </row>
    <row r="197" spans="1:45" ht="246.5">
      <c r="A197" s="2" t="s">
        <v>518</v>
      </c>
      <c r="B197" s="2" t="s">
        <v>463</v>
      </c>
      <c r="C197" s="2" t="s">
        <v>460</v>
      </c>
      <c r="D197" s="4">
        <v>655</v>
      </c>
      <c r="E197" s="2" t="s">
        <v>21</v>
      </c>
      <c r="F197" s="2" t="s">
        <v>223</v>
      </c>
      <c r="G197" s="2" t="s">
        <v>1043</v>
      </c>
      <c r="H197" s="13"/>
      <c r="I197" s="13"/>
      <c r="J197" s="13"/>
      <c r="K197" s="13"/>
      <c r="N197" s="2" t="e">
        <f>VLOOKUP(D197,#REF!,6,FALSE)</f>
        <v>#REF!</v>
      </c>
      <c r="O197" s="2" t="e">
        <f>VLOOKUP(D197,#REF!,4,FALSE)</f>
        <v>#REF!</v>
      </c>
      <c r="P197" s="4">
        <v>655</v>
      </c>
      <c r="Q197" s="2" t="s">
        <v>21</v>
      </c>
      <c r="R197" s="2" t="s">
        <v>223</v>
      </c>
      <c r="S197" s="2" t="s">
        <v>1527</v>
      </c>
      <c r="Z197" s="2" t="s">
        <v>463</v>
      </c>
      <c r="AA197" s="2" t="s">
        <v>460</v>
      </c>
      <c r="AB197" s="2">
        <v>655</v>
      </c>
      <c r="AC197" s="2" t="s">
        <v>21</v>
      </c>
      <c r="AD197" s="2" t="s">
        <v>223</v>
      </c>
      <c r="AE197" s="2" t="s">
        <v>1527</v>
      </c>
      <c r="AF197" s="2" t="s">
        <v>1623</v>
      </c>
      <c r="AG197" s="3" t="str">
        <f t="shared" ref="AG197:AG260" si="23">CONCATENATE("$$=concatenate(#",AF197,"#)",)</f>
        <v>$$=concatenate(#Age 3 through 5 (not Kindergarten)",char(10)," Kindergarten",char(10)," Grade 1",char(10)," Grade 2",char(10)," Grade 3",char(10)," Grade 4",char(10)," Grade 5",char(10)," Grade 6",char(10)," Grade 7",char(10)," Grade 8",char(10)," Grade 9",char(10)," Grade 10",char(10)," Grade 11",char(10)," Grade 12",char(10)," Grade 13",char(10)," Ungraded",char(10)," Missing#)</v>
      </c>
      <c r="AH197" s="3" t="str">
        <f>CONCATENATE("Age 3 through 5 (not Kindergarten)",CHAR(10)," Kindergarten",CHAR(10)," Grade 1",CHAR(10)," Grade 2",CHAR(10)," Grade 3",CHAR(10)," Grade 4",CHAR(10)," Grade 5",CHAR(10)," Grade 6",CHAR(10)," Grade 7",CHAR(10)," Grade 8",CHAR(10)," Grade 9",CHAR(10)," Grade 10",CHAR(10)," Grade 11",CHAR(10)," Grade 12",CHAR(10)," Grade 13",CHAR(10)," Ungraded",CHAR(10)," Missing")</f>
        <v>Age 3 through 5 (not Kindergarten)
 Kindergarten
 Grade 1
 Grade 2
 Grade 3
 Grade 4
 Grade 5
 Grade 6
 Grade 7
 Grade 8
 Grade 9
 Grade 10
 Grade 11
 Grade 12
 Grade 13
 Ungraded
 Missing</v>
      </c>
      <c r="AN197" s="2" t="b">
        <f t="shared" ref="AN197:AN260" si="24">EXACT(B197,Z197)</f>
        <v>1</v>
      </c>
      <c r="AO197" s="2" t="b">
        <f t="shared" ref="AO197:AO260" si="25">EXACT(C197,AA197)</f>
        <v>1</v>
      </c>
      <c r="AP197" s="2" t="b">
        <f t="shared" ref="AP197:AP260" si="26">EXACT(D197,AB197)</f>
        <v>1</v>
      </c>
      <c r="AQ197" s="2" t="b">
        <f t="shared" ref="AQ197:AQ260" si="27">EXACT(E197,AC197)</f>
        <v>1</v>
      </c>
      <c r="AR197" s="2" t="b">
        <f t="shared" ref="AR197:AR260" si="28">EXACT(F197,AD197)</f>
        <v>1</v>
      </c>
      <c r="AS197" s="2" t="b">
        <f t="shared" ref="AS197:AS260" si="29">EXACT(G197,AE197)</f>
        <v>0</v>
      </c>
    </row>
    <row r="198" spans="1:45" ht="29">
      <c r="A198" s="2" t="s">
        <v>518</v>
      </c>
      <c r="B198" s="2" t="s">
        <v>463</v>
      </c>
      <c r="C198" s="2" t="s">
        <v>460</v>
      </c>
      <c r="D198" s="4">
        <v>655</v>
      </c>
      <c r="E198" s="2" t="s">
        <v>71</v>
      </c>
      <c r="F198" s="2" t="s">
        <v>238</v>
      </c>
      <c r="G198" s="2" t="s">
        <v>979</v>
      </c>
      <c r="H198" s="13"/>
      <c r="I198" s="13"/>
      <c r="J198" s="13"/>
      <c r="K198" s="13"/>
      <c r="N198" s="2" t="e">
        <f>VLOOKUP(D198,#REF!,6,FALSE)</f>
        <v>#REF!</v>
      </c>
      <c r="O198" s="2" t="e">
        <f>VLOOKUP(D198,#REF!,4,FALSE)</f>
        <v>#REF!</v>
      </c>
      <c r="P198" s="4">
        <v>655</v>
      </c>
      <c r="Q198" s="2" t="s">
        <v>71</v>
      </c>
      <c r="R198" s="2" t="s">
        <v>238</v>
      </c>
      <c r="S198" s="2" t="s">
        <v>1472</v>
      </c>
      <c r="Z198" s="2" t="s">
        <v>463</v>
      </c>
      <c r="AA198" s="2" t="s">
        <v>460</v>
      </c>
      <c r="AB198" s="2">
        <v>655</v>
      </c>
      <c r="AC198" s="2" t="s">
        <v>71</v>
      </c>
      <c r="AD198" s="2" t="s">
        <v>238</v>
      </c>
      <c r="AE198" s="2" t="s">
        <v>1472</v>
      </c>
      <c r="AF198" s="2" t="s">
        <v>1569</v>
      </c>
      <c r="AG198" s="3" t="str">
        <f t="shared" si="23"/>
        <v>$$=concatenate(#Children with one or more disabilities (IDEA)",char(10)," Missing#)</v>
      </c>
      <c r="AH198" s="3" t="str">
        <f>CONCATENATE("Children with one or more disabilities (IDEA)",CHAR(10)," Missing")</f>
        <v>Children with one or more disabilities (IDEA)
 Missing</v>
      </c>
      <c r="AN198" s="2" t="b">
        <f t="shared" si="24"/>
        <v>1</v>
      </c>
      <c r="AO198" s="2" t="b">
        <f t="shared" si="25"/>
        <v>1</v>
      </c>
      <c r="AP198" s="2" t="b">
        <f t="shared" si="26"/>
        <v>1</v>
      </c>
      <c r="AQ198" s="2" t="b">
        <f t="shared" si="27"/>
        <v>1</v>
      </c>
      <c r="AR198" s="2" t="b">
        <f t="shared" si="28"/>
        <v>1</v>
      </c>
      <c r="AS198" s="2" t="b">
        <f t="shared" si="29"/>
        <v>0</v>
      </c>
    </row>
    <row r="199" spans="1:45" ht="29">
      <c r="A199" s="2" t="s">
        <v>518</v>
      </c>
      <c r="B199" s="2" t="s">
        <v>463</v>
      </c>
      <c r="C199" s="2" t="s">
        <v>460</v>
      </c>
      <c r="D199" s="4">
        <v>655</v>
      </c>
      <c r="E199" s="2" t="s">
        <v>103</v>
      </c>
      <c r="F199" s="2" t="s">
        <v>251</v>
      </c>
      <c r="G199" s="2" t="s">
        <v>978</v>
      </c>
      <c r="H199" s="13"/>
      <c r="I199" s="13"/>
      <c r="J199" s="13"/>
      <c r="K199" s="13"/>
      <c r="N199" s="2" t="e">
        <f>VLOOKUP(D199,#REF!,6,FALSE)</f>
        <v>#REF!</v>
      </c>
      <c r="O199" s="2" t="e">
        <f>VLOOKUP(D199,#REF!,4,FALSE)</f>
        <v>#REF!</v>
      </c>
      <c r="P199" s="4">
        <v>655</v>
      </c>
      <c r="Q199" s="2" t="s">
        <v>103</v>
      </c>
      <c r="R199" s="2" t="s">
        <v>251</v>
      </c>
      <c r="S199" s="2" t="s">
        <v>1474</v>
      </c>
      <c r="Z199" s="2" t="s">
        <v>463</v>
      </c>
      <c r="AA199" s="2" t="s">
        <v>460</v>
      </c>
      <c r="AB199" s="2">
        <v>655</v>
      </c>
      <c r="AC199" s="2" t="s">
        <v>103</v>
      </c>
      <c r="AD199" s="2" t="s">
        <v>251</v>
      </c>
      <c r="AE199" s="2" t="s">
        <v>1474</v>
      </c>
      <c r="AF199" s="2" t="s">
        <v>1574</v>
      </c>
      <c r="AG199" s="3" t="str">
        <f t="shared" si="23"/>
        <v>$$=concatenate(#English learner",char(10)," Missing#)</v>
      </c>
      <c r="AH199" s="3" t="str">
        <f>CONCATENATE("English learner",CHAR(10)," Missing")</f>
        <v>English learner
 Missing</v>
      </c>
      <c r="AN199" s="2" t="b">
        <f t="shared" si="24"/>
        <v>1</v>
      </c>
      <c r="AO199" s="2" t="b">
        <f t="shared" si="25"/>
        <v>1</v>
      </c>
      <c r="AP199" s="2" t="b">
        <f t="shared" si="26"/>
        <v>1</v>
      </c>
      <c r="AQ199" s="2" t="b">
        <f t="shared" si="27"/>
        <v>1</v>
      </c>
      <c r="AR199" s="2" t="b">
        <f t="shared" si="28"/>
        <v>1</v>
      </c>
      <c r="AS199" s="2" t="b">
        <f t="shared" si="29"/>
        <v>0</v>
      </c>
    </row>
    <row r="200" spans="1:45" ht="87">
      <c r="A200" s="2" t="s">
        <v>518</v>
      </c>
      <c r="B200" s="2" t="s">
        <v>463</v>
      </c>
      <c r="C200" s="2" t="s">
        <v>460</v>
      </c>
      <c r="D200" s="4">
        <v>655</v>
      </c>
      <c r="E200" s="2" t="s">
        <v>117</v>
      </c>
      <c r="F200" s="2" t="s">
        <v>262</v>
      </c>
      <c r="G200" s="2" t="s">
        <v>1012</v>
      </c>
      <c r="H200" s="13"/>
      <c r="I200" s="13"/>
      <c r="J200" s="13"/>
      <c r="K200" s="13"/>
      <c r="N200" s="2" t="e">
        <f>VLOOKUP(D200,#REF!,6,FALSE)</f>
        <v>#REF!</v>
      </c>
      <c r="O200" s="2" t="e">
        <f>VLOOKUP(D200,#REF!,4,FALSE)</f>
        <v>#REF!</v>
      </c>
      <c r="P200" s="4">
        <v>655</v>
      </c>
      <c r="Q200" s="2" t="s">
        <v>117</v>
      </c>
      <c r="R200" s="2" t="s">
        <v>262</v>
      </c>
      <c r="S200" s="2" t="s">
        <v>1526</v>
      </c>
      <c r="Z200" s="2" t="s">
        <v>463</v>
      </c>
      <c r="AA200" s="2" t="s">
        <v>460</v>
      </c>
      <c r="AB200" s="2">
        <v>655</v>
      </c>
      <c r="AC200" s="2" t="s">
        <v>117</v>
      </c>
      <c r="AD200" s="2" t="s">
        <v>262</v>
      </c>
      <c r="AE200" s="2" t="s">
        <v>1526</v>
      </c>
      <c r="AF200" s="2" t="s">
        <v>1624</v>
      </c>
      <c r="AG200" s="3" t="str">
        <f t="shared" si="23"/>
        <v>$$=concatenate(#Shelters and transitional housing",char(10)," Shelters and transitional housing",char(10)," Doubled-up",char(10)," Unsheltered",char(10)," Hotels/motels",char(10)," Missing#)</v>
      </c>
      <c r="AH200" s="3" t="str">
        <f>CONCATENATE("Shelters and transitional housing",CHAR(10)," Shelters and transitional housing",CHAR(10)," Doubled-up",CHAR(10)," Unsheltered",CHAR(10)," Hotels/motels",CHAR(10)," Missing")</f>
        <v>Shelters and transitional housing
 Shelters and transitional housing
 Doubled-up
 Unsheltered
 Hotels/motels
 Missing</v>
      </c>
      <c r="AN200" s="2" t="b">
        <f t="shared" si="24"/>
        <v>1</v>
      </c>
      <c r="AO200" s="2" t="b">
        <f t="shared" si="25"/>
        <v>1</v>
      </c>
      <c r="AP200" s="2" t="b">
        <f t="shared" si="26"/>
        <v>1</v>
      </c>
      <c r="AQ200" s="2" t="b">
        <f t="shared" si="27"/>
        <v>1</v>
      </c>
      <c r="AR200" s="2" t="b">
        <f t="shared" si="28"/>
        <v>1</v>
      </c>
      <c r="AS200" s="2" t="b">
        <f t="shared" si="29"/>
        <v>0</v>
      </c>
    </row>
    <row r="201" spans="1:45" ht="29">
      <c r="A201" s="2" t="s">
        <v>518</v>
      </c>
      <c r="B201" s="2" t="s">
        <v>463</v>
      </c>
      <c r="C201" s="2" t="s">
        <v>460</v>
      </c>
      <c r="D201" s="4">
        <v>655</v>
      </c>
      <c r="E201" s="2" t="s">
        <v>119</v>
      </c>
      <c r="F201" s="2" t="s">
        <v>264</v>
      </c>
      <c r="G201" s="2" t="s">
        <v>1066</v>
      </c>
      <c r="H201" s="13"/>
      <c r="I201" s="13"/>
      <c r="J201" s="13"/>
      <c r="K201" s="13"/>
      <c r="N201" s="2" t="e">
        <f>VLOOKUP(D201,#REF!,6,FALSE)</f>
        <v>#REF!</v>
      </c>
      <c r="O201" s="2" t="e">
        <f>VLOOKUP(D201,#REF!,4,FALSE)</f>
        <v>#REF!</v>
      </c>
      <c r="P201" s="4">
        <v>655</v>
      </c>
      <c r="Q201" s="2" t="s">
        <v>119</v>
      </c>
      <c r="R201" s="2" t="s">
        <v>264</v>
      </c>
      <c r="S201" s="2" t="s">
        <v>1528</v>
      </c>
      <c r="Z201" s="2" t="s">
        <v>463</v>
      </c>
      <c r="AA201" s="2" t="s">
        <v>460</v>
      </c>
      <c r="AB201" s="2">
        <v>655</v>
      </c>
      <c r="AC201" s="2" t="s">
        <v>119</v>
      </c>
      <c r="AD201" s="2" t="s">
        <v>264</v>
      </c>
      <c r="AE201" s="2" t="s">
        <v>1528</v>
      </c>
      <c r="AF201" s="2" t="s">
        <v>1625</v>
      </c>
      <c r="AG201" s="3" t="str">
        <f t="shared" si="23"/>
        <v>$$=concatenate(#Unaccompanied youth",char(10)," Missing#)</v>
      </c>
      <c r="AH201" s="3" t="str">
        <f>CONCATENATE("Unaccompanied youth",CHAR(10)," Missing")</f>
        <v>Unaccompanied youth
 Missing</v>
      </c>
      <c r="AN201" s="2" t="b">
        <f t="shared" si="24"/>
        <v>1</v>
      </c>
      <c r="AO201" s="2" t="b">
        <f t="shared" si="25"/>
        <v>1</v>
      </c>
      <c r="AP201" s="2" t="b">
        <f t="shared" si="26"/>
        <v>1</v>
      </c>
      <c r="AQ201" s="2" t="b">
        <f t="shared" si="27"/>
        <v>1</v>
      </c>
      <c r="AR201" s="2" t="b">
        <f t="shared" si="28"/>
        <v>1</v>
      </c>
      <c r="AS201" s="2" t="b">
        <f t="shared" si="29"/>
        <v>0</v>
      </c>
    </row>
    <row r="202" spans="1:45" ht="29">
      <c r="A202" s="2" t="s">
        <v>518</v>
      </c>
      <c r="B202" s="2" t="s">
        <v>463</v>
      </c>
      <c r="C202" s="2" t="s">
        <v>460</v>
      </c>
      <c r="D202" s="4">
        <v>655</v>
      </c>
      <c r="E202" s="2" t="s">
        <v>133</v>
      </c>
      <c r="F202" s="2" t="s">
        <v>277</v>
      </c>
      <c r="G202" s="2" t="s">
        <v>983</v>
      </c>
      <c r="H202" s="13"/>
      <c r="I202" s="13"/>
      <c r="J202" s="13"/>
      <c r="K202" s="13"/>
      <c r="N202" s="2" t="e">
        <f>VLOOKUP(D202,#REF!,6,FALSE)</f>
        <v>#REF!</v>
      </c>
      <c r="O202" s="2" t="e">
        <f>VLOOKUP(D202,#REF!,4,FALSE)</f>
        <v>#REF!</v>
      </c>
      <c r="P202" s="4">
        <v>655</v>
      </c>
      <c r="Q202" s="2" t="s">
        <v>133</v>
      </c>
      <c r="R202" s="2" t="s">
        <v>277</v>
      </c>
      <c r="S202" s="2" t="s">
        <v>1478</v>
      </c>
      <c r="Z202" s="2" t="s">
        <v>463</v>
      </c>
      <c r="AA202" s="2" t="s">
        <v>460</v>
      </c>
      <c r="AB202" s="2">
        <v>655</v>
      </c>
      <c r="AC202" s="2" t="s">
        <v>133</v>
      </c>
      <c r="AD202" s="2" t="s">
        <v>277</v>
      </c>
      <c r="AE202" s="2" t="s">
        <v>1478</v>
      </c>
      <c r="AF202" s="2" t="s">
        <v>1576</v>
      </c>
      <c r="AG202" s="3" t="str">
        <f t="shared" si="23"/>
        <v>$$=concatenate(#Migratory students",char(10)," Missing#)</v>
      </c>
      <c r="AH202" s="3" t="str">
        <f>CONCATENATE("Migratory students",CHAR(10)," Missing")</f>
        <v>Migratory students
 Missing</v>
      </c>
      <c r="AN202" s="2" t="b">
        <f t="shared" si="24"/>
        <v>1</v>
      </c>
      <c r="AO202" s="2" t="b">
        <f t="shared" si="25"/>
        <v>1</v>
      </c>
      <c r="AP202" s="2" t="b">
        <f t="shared" si="26"/>
        <v>1</v>
      </c>
      <c r="AQ202" s="2" t="b">
        <f t="shared" si="27"/>
        <v>1</v>
      </c>
      <c r="AR202" s="2" t="b">
        <f t="shared" si="28"/>
        <v>1</v>
      </c>
      <c r="AS202" s="2" t="b">
        <f t="shared" si="29"/>
        <v>0</v>
      </c>
    </row>
    <row r="203" spans="1:45" ht="275.5">
      <c r="A203" s="2" t="s">
        <v>518</v>
      </c>
      <c r="B203" s="2" t="s">
        <v>446</v>
      </c>
      <c r="C203" s="2" t="s">
        <v>464</v>
      </c>
      <c r="D203" s="4">
        <v>656</v>
      </c>
      <c r="E203" s="2" t="s">
        <v>7</v>
      </c>
      <c r="F203" s="2" t="s">
        <v>217</v>
      </c>
      <c r="G203" s="2" t="s">
        <v>1041</v>
      </c>
      <c r="H203" s="13"/>
      <c r="I203" s="13"/>
      <c r="J203" s="13"/>
      <c r="K203" s="13"/>
      <c r="N203" s="2" t="e">
        <f>VLOOKUP(D203,#REF!,6,FALSE)</f>
        <v>#REF!</v>
      </c>
      <c r="O203" s="2" t="e">
        <f>VLOOKUP(D203,#REF!,4,FALSE)</f>
        <v>#REF!</v>
      </c>
      <c r="P203" s="4">
        <v>656</v>
      </c>
      <c r="Q203" s="2" t="s">
        <v>7</v>
      </c>
      <c r="R203" s="2" t="s">
        <v>217</v>
      </c>
      <c r="S203" s="2" t="s">
        <v>1530</v>
      </c>
      <c r="Z203" s="2" t="s">
        <v>446</v>
      </c>
      <c r="AA203" s="2" t="s">
        <v>464</v>
      </c>
      <c r="AB203" s="2">
        <v>656</v>
      </c>
      <c r="AC203" s="2" t="s">
        <v>7</v>
      </c>
      <c r="AD203" s="2" t="s">
        <v>217</v>
      </c>
      <c r="AE203" s="2" t="s">
        <v>1530</v>
      </c>
      <c r="AF203" s="2" t="s">
        <v>1626</v>
      </c>
      <c r="AG203" s="3" t="str">
        <f t="shared" si="23"/>
        <v>$$=concatenate(#3 through 5",char(10)," Age 3 through 5",char(10)," Age 6",char(10)," Age 7",char(10)," Age 8",char(10)," Age 9",char(10)," Age 10",char(10)," Age 11",char(10)," Age 12",char(10)," Age 13",char(10)," Age 14",char(10)," Age 15",char(10)," Age 16",char(10)," Age 17",char(10)," Age 18",char(10)," Age 19",char(10)," Age 20",char(10)," Age 21",char(10)," Missing#)</v>
      </c>
      <c r="AH203" s="3" t="str">
        <f>CONCATENATE("3 through 5",CHAR(10)," Age 3 through 5",CHAR(10)," Age 6",CHAR(10)," Age 7",CHAR(10)," Age 8",CHAR(10)," Age 9",CHAR(10)," Age 10",CHAR(10)," Age 11",CHAR(10)," Age 12",CHAR(10)," Age 13",CHAR(10)," Age 14",CHAR(10)," Age 15",CHAR(10)," Age 16",CHAR(10)," Age 17",CHAR(10)," Age 18",CHAR(10)," Age 19",CHAR(10)," Age 20",CHAR(10)," Age 21",CHAR(10)," Missing")</f>
        <v>3 through 5
 Age 3 through 5
 Age 6
 Age 7
 Age 8
 Age 9
 Age 10
 Age 11
 Age 12
 Age 13
 Age 14
 Age 15
 Age 16
 Age 17
 Age 18
 Age 19
 Age 20
 Age 21
 Missing</v>
      </c>
      <c r="AN203" s="2" t="b">
        <f t="shared" si="24"/>
        <v>1</v>
      </c>
      <c r="AO203" s="2" t="b">
        <f t="shared" si="25"/>
        <v>1</v>
      </c>
      <c r="AP203" s="2" t="b">
        <f t="shared" si="26"/>
        <v>1</v>
      </c>
      <c r="AQ203" s="2" t="b">
        <f t="shared" si="27"/>
        <v>1</v>
      </c>
      <c r="AR203" s="2" t="b">
        <f t="shared" si="28"/>
        <v>1</v>
      </c>
      <c r="AS203" s="2" t="b">
        <f t="shared" si="29"/>
        <v>0</v>
      </c>
    </row>
    <row r="204" spans="1:45" ht="29">
      <c r="A204" s="2" t="s">
        <v>518</v>
      </c>
      <c r="B204" s="2" t="s">
        <v>446</v>
      </c>
      <c r="C204" s="2" t="s">
        <v>464</v>
      </c>
      <c r="D204" s="4">
        <v>656</v>
      </c>
      <c r="E204" s="2" t="s">
        <v>71</v>
      </c>
      <c r="F204" s="2" t="s">
        <v>238</v>
      </c>
      <c r="G204" s="2" t="s">
        <v>979</v>
      </c>
      <c r="H204" s="13"/>
      <c r="I204" s="13"/>
      <c r="J204" s="13"/>
      <c r="K204" s="13"/>
      <c r="N204" s="2" t="e">
        <f>VLOOKUP(D204,#REF!,6,FALSE)</f>
        <v>#REF!</v>
      </c>
      <c r="O204" s="2" t="e">
        <f>VLOOKUP(D204,#REF!,4,FALSE)</f>
        <v>#REF!</v>
      </c>
      <c r="P204" s="4">
        <v>656</v>
      </c>
      <c r="Q204" s="2" t="s">
        <v>71</v>
      </c>
      <c r="R204" s="2" t="s">
        <v>238</v>
      </c>
      <c r="S204" s="2" t="s">
        <v>1472</v>
      </c>
      <c r="Z204" s="2" t="s">
        <v>446</v>
      </c>
      <c r="AA204" s="2" t="s">
        <v>464</v>
      </c>
      <c r="AB204" s="2">
        <v>656</v>
      </c>
      <c r="AC204" s="2" t="s">
        <v>71</v>
      </c>
      <c r="AD204" s="2" t="s">
        <v>238</v>
      </c>
      <c r="AE204" s="2" t="s">
        <v>1472</v>
      </c>
      <c r="AF204" s="2" t="s">
        <v>1569</v>
      </c>
      <c r="AG204" s="3" t="str">
        <f t="shared" si="23"/>
        <v>$$=concatenate(#Children with one or more disabilities (IDEA)",char(10)," Missing#)</v>
      </c>
      <c r="AH204" s="3" t="str">
        <f>CONCATENATE("Children with one or more disabilities (IDEA)",CHAR(10)," Missing")</f>
        <v>Children with one or more disabilities (IDEA)
 Missing</v>
      </c>
      <c r="AN204" s="2" t="b">
        <f t="shared" si="24"/>
        <v>1</v>
      </c>
      <c r="AO204" s="2" t="b">
        <f t="shared" si="25"/>
        <v>1</v>
      </c>
      <c r="AP204" s="2" t="b">
        <f t="shared" si="26"/>
        <v>1</v>
      </c>
      <c r="AQ204" s="2" t="b">
        <f t="shared" si="27"/>
        <v>1</v>
      </c>
      <c r="AR204" s="2" t="b">
        <f t="shared" si="28"/>
        <v>1</v>
      </c>
      <c r="AS204" s="2" t="b">
        <f t="shared" si="29"/>
        <v>0</v>
      </c>
    </row>
    <row r="205" spans="1:45" ht="29">
      <c r="A205" s="2" t="s">
        <v>518</v>
      </c>
      <c r="B205" s="2" t="s">
        <v>446</v>
      </c>
      <c r="C205" s="2" t="s">
        <v>464</v>
      </c>
      <c r="D205" s="4">
        <v>656</v>
      </c>
      <c r="E205" s="2" t="s">
        <v>103</v>
      </c>
      <c r="F205" s="2" t="s">
        <v>251</v>
      </c>
      <c r="G205" s="2" t="s">
        <v>978</v>
      </c>
      <c r="H205" s="13"/>
      <c r="I205" s="13"/>
      <c r="J205" s="13"/>
      <c r="K205" s="13"/>
      <c r="N205" s="2" t="e">
        <f>VLOOKUP(D205,#REF!,6,FALSE)</f>
        <v>#REF!</v>
      </c>
      <c r="O205" s="2" t="e">
        <f>VLOOKUP(D205,#REF!,4,FALSE)</f>
        <v>#REF!</v>
      </c>
      <c r="P205" s="4">
        <v>656</v>
      </c>
      <c r="Q205" s="2" t="s">
        <v>103</v>
      </c>
      <c r="R205" s="2" t="s">
        <v>251</v>
      </c>
      <c r="S205" s="2" t="s">
        <v>1474</v>
      </c>
      <c r="Z205" s="2" t="s">
        <v>446</v>
      </c>
      <c r="AA205" s="2" t="s">
        <v>464</v>
      </c>
      <c r="AB205" s="2">
        <v>656</v>
      </c>
      <c r="AC205" s="2" t="s">
        <v>103</v>
      </c>
      <c r="AD205" s="2" t="s">
        <v>251</v>
      </c>
      <c r="AE205" s="2" t="s">
        <v>1474</v>
      </c>
      <c r="AF205" s="2" t="s">
        <v>1574</v>
      </c>
      <c r="AG205" s="3" t="str">
        <f t="shared" si="23"/>
        <v>$$=concatenate(#English learner",char(10)," Missing#)</v>
      </c>
      <c r="AH205" s="3" t="str">
        <f>CONCATENATE("English learner",CHAR(10)," Missing")</f>
        <v>English learner
 Missing</v>
      </c>
      <c r="AN205" s="2" t="b">
        <f t="shared" si="24"/>
        <v>1</v>
      </c>
      <c r="AO205" s="2" t="b">
        <f t="shared" si="25"/>
        <v>1</v>
      </c>
      <c r="AP205" s="2" t="b">
        <f t="shared" si="26"/>
        <v>1</v>
      </c>
      <c r="AQ205" s="2" t="b">
        <f t="shared" si="27"/>
        <v>1</v>
      </c>
      <c r="AR205" s="2" t="b">
        <f t="shared" si="28"/>
        <v>1</v>
      </c>
      <c r="AS205" s="2" t="b">
        <f t="shared" si="29"/>
        <v>0</v>
      </c>
    </row>
    <row r="206" spans="1:45" ht="29">
      <c r="A206" s="2" t="s">
        <v>518</v>
      </c>
      <c r="B206" s="2" t="s">
        <v>446</v>
      </c>
      <c r="C206" s="2" t="s">
        <v>464</v>
      </c>
      <c r="D206" s="4">
        <v>656</v>
      </c>
      <c r="E206" s="2" t="s">
        <v>137</v>
      </c>
      <c r="F206" s="2" t="s">
        <v>281</v>
      </c>
      <c r="G206" s="2" t="s">
        <v>1039</v>
      </c>
      <c r="H206" s="13"/>
      <c r="I206" s="13"/>
      <c r="J206" s="13"/>
      <c r="K206" s="13"/>
      <c r="N206" s="2" t="e">
        <f>VLOOKUP(D206,#REF!,6,FALSE)</f>
        <v>#REF!</v>
      </c>
      <c r="O206" s="2" t="e">
        <f>VLOOKUP(D206,#REF!,4,FALSE)</f>
        <v>#REF!</v>
      </c>
      <c r="P206" s="4">
        <v>656</v>
      </c>
      <c r="Q206" s="2" t="s">
        <v>137</v>
      </c>
      <c r="R206" s="2" t="s">
        <v>281</v>
      </c>
      <c r="S206" s="2" t="s">
        <v>1529</v>
      </c>
      <c r="Z206" s="2" t="s">
        <v>446</v>
      </c>
      <c r="AA206" s="2" t="s">
        <v>464</v>
      </c>
      <c r="AB206" s="2">
        <v>656</v>
      </c>
      <c r="AC206" s="2" t="s">
        <v>137</v>
      </c>
      <c r="AD206" s="2" t="s">
        <v>281</v>
      </c>
      <c r="AE206" s="2" t="s">
        <v>1529</v>
      </c>
      <c r="AF206" s="2" t="s">
        <v>1627</v>
      </c>
      <c r="AG206" s="3" t="str">
        <f t="shared" si="23"/>
        <v>$$=concatenate(#Long-Term N or D Students",char(10)," Missing#)</v>
      </c>
      <c r="AH206" s="3" t="str">
        <f>CONCATENATE("Long-Term N or D Students",CHAR(10)," Missing")</f>
        <v>Long-Term N or D Students
 Missing</v>
      </c>
      <c r="AN206" s="2" t="b">
        <f t="shared" si="24"/>
        <v>1</v>
      </c>
      <c r="AO206" s="2" t="b">
        <f t="shared" si="25"/>
        <v>1</v>
      </c>
      <c r="AP206" s="2" t="b">
        <f t="shared" si="26"/>
        <v>1</v>
      </c>
      <c r="AQ206" s="2" t="b">
        <f t="shared" si="27"/>
        <v>1</v>
      </c>
      <c r="AR206" s="2" t="b">
        <f t="shared" si="28"/>
        <v>1</v>
      </c>
      <c r="AS206" s="2" t="b">
        <f t="shared" si="29"/>
        <v>0</v>
      </c>
    </row>
    <row r="207" spans="1:45" ht="87">
      <c r="A207" s="2" t="s">
        <v>518</v>
      </c>
      <c r="B207" s="2" t="s">
        <v>446</v>
      </c>
      <c r="C207" s="2" t="s">
        <v>464</v>
      </c>
      <c r="D207" s="4">
        <v>656</v>
      </c>
      <c r="E207" s="2" t="s">
        <v>138</v>
      </c>
      <c r="F207" s="2" t="s">
        <v>282</v>
      </c>
      <c r="G207" s="2" t="s">
        <v>1062</v>
      </c>
      <c r="H207" s="13"/>
      <c r="I207" s="13"/>
      <c r="J207" s="13"/>
      <c r="K207" s="13"/>
      <c r="N207" s="2" t="e">
        <f>VLOOKUP(D207,#REF!,6,FALSE)</f>
        <v>#REF!</v>
      </c>
      <c r="O207" s="2" t="e">
        <f>VLOOKUP(D207,#REF!,4,FALSE)</f>
        <v>#REF!</v>
      </c>
      <c r="P207" s="4">
        <v>656</v>
      </c>
      <c r="Q207" s="2" t="s">
        <v>138</v>
      </c>
      <c r="R207" s="2" t="s">
        <v>282</v>
      </c>
      <c r="S207" s="2" t="s">
        <v>1519</v>
      </c>
      <c r="Z207" s="2" t="s">
        <v>446</v>
      </c>
      <c r="AA207" s="2" t="s">
        <v>464</v>
      </c>
      <c r="AB207" s="2">
        <v>656</v>
      </c>
      <c r="AC207" s="2" t="s">
        <v>138</v>
      </c>
      <c r="AD207" s="2" t="s">
        <v>282</v>
      </c>
      <c r="AE207" s="2" t="s">
        <v>1519</v>
      </c>
      <c r="AF207" s="2" t="s">
        <v>1615</v>
      </c>
      <c r="AG207" s="3" t="str">
        <f t="shared" si="23"/>
        <v>$$=concatenate(#Neglected programs",char(10)," Juvenile detention",char(10)," Juvenile correction",char(10)," Adult correction",char(10)," Other programs",char(10)," Missing#)</v>
      </c>
      <c r="AH207" s="3" t="str">
        <f>CONCATENATE("Neglected programs",CHAR(10)," Juvenile detention",CHAR(10)," Juvenile correction",CHAR(10)," Adult correction",CHAR(10)," Other programs",CHAR(10)," Missing")</f>
        <v>Neglected programs
 Juvenile detention
 Juvenile correction
 Adult correction
 Other programs
 Missing</v>
      </c>
      <c r="AN207" s="2" t="b">
        <f t="shared" si="24"/>
        <v>1</v>
      </c>
      <c r="AO207" s="2" t="b">
        <f t="shared" si="25"/>
        <v>1</v>
      </c>
      <c r="AP207" s="2" t="b">
        <f t="shared" si="26"/>
        <v>1</v>
      </c>
      <c r="AQ207" s="2" t="b">
        <f t="shared" si="27"/>
        <v>1</v>
      </c>
      <c r="AR207" s="2" t="b">
        <f t="shared" si="28"/>
        <v>1</v>
      </c>
      <c r="AS207" s="2" t="b">
        <f t="shared" si="29"/>
        <v>0</v>
      </c>
    </row>
    <row r="208" spans="1:45" ht="116">
      <c r="A208" s="2" t="s">
        <v>518</v>
      </c>
      <c r="B208" s="2" t="s">
        <v>446</v>
      </c>
      <c r="C208" s="2" t="s">
        <v>464</v>
      </c>
      <c r="D208" s="4">
        <v>656</v>
      </c>
      <c r="E208" s="2" t="s">
        <v>156</v>
      </c>
      <c r="F208" s="2" t="s">
        <v>299</v>
      </c>
      <c r="G208" s="2" t="s">
        <v>984</v>
      </c>
      <c r="H208" s="13"/>
      <c r="I208" s="13"/>
      <c r="J208" s="13"/>
      <c r="K208" s="13"/>
      <c r="N208" s="2" t="e">
        <f>VLOOKUP(D208,#REF!,6,FALSE)</f>
        <v>#REF!</v>
      </c>
      <c r="O208" s="2" t="e">
        <f>VLOOKUP(D208,#REF!,4,FALSE)</f>
        <v>#REF!</v>
      </c>
      <c r="P208" s="4">
        <v>656</v>
      </c>
      <c r="Q208" s="2" t="s">
        <v>156</v>
      </c>
      <c r="R208" s="2" t="s">
        <v>299</v>
      </c>
      <c r="S208" s="2" t="s">
        <v>1452</v>
      </c>
      <c r="Z208" s="2" t="s">
        <v>446</v>
      </c>
      <c r="AA208" s="2" t="s">
        <v>464</v>
      </c>
      <c r="AB208" s="2">
        <v>656</v>
      </c>
      <c r="AC208" s="2" t="s">
        <v>156</v>
      </c>
      <c r="AD208" s="2" t="s">
        <v>299</v>
      </c>
      <c r="AE208" s="2" t="s">
        <v>1452</v>
      </c>
      <c r="AF208" s="2" t="s">
        <v>1556</v>
      </c>
      <c r="AG208" s="3" t="str">
        <f t="shared" si="23"/>
        <v>$$=concatenate(#American Indian or Alaska Native",char(10)," Asian",char(10)," Black or African American",char(10)," Hispanic/Latino",char(10)," Native Hawaiian or Other Pacific Islander",char(10)," Two or more races",char(10)," White",char(10)," Missing#)</v>
      </c>
      <c r="AH208"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08" s="2" t="b">
        <f t="shared" si="24"/>
        <v>1</v>
      </c>
      <c r="AO208" s="2" t="b">
        <f t="shared" si="25"/>
        <v>1</v>
      </c>
      <c r="AP208" s="2" t="b">
        <f t="shared" si="26"/>
        <v>1</v>
      </c>
      <c r="AQ208" s="2" t="b">
        <f t="shared" si="27"/>
        <v>1</v>
      </c>
      <c r="AR208" s="2" t="b">
        <f t="shared" si="28"/>
        <v>1</v>
      </c>
      <c r="AS208" s="2" t="b">
        <f t="shared" si="29"/>
        <v>0</v>
      </c>
    </row>
    <row r="209" spans="1:45" ht="43.5">
      <c r="A209" s="2" t="s">
        <v>518</v>
      </c>
      <c r="B209" s="2" t="s">
        <v>446</v>
      </c>
      <c r="C209" s="2" t="s">
        <v>464</v>
      </c>
      <c r="D209" s="4">
        <v>656</v>
      </c>
      <c r="E209" s="2" t="s">
        <v>161</v>
      </c>
      <c r="F209" s="2" t="s">
        <v>304</v>
      </c>
      <c r="G209" s="2" t="s">
        <v>982</v>
      </c>
      <c r="H209" s="13"/>
      <c r="I209" s="13"/>
      <c r="J209" s="13"/>
      <c r="K209" s="13"/>
      <c r="N209" s="2" t="e">
        <f>VLOOKUP(D209,#REF!,6,FALSE)</f>
        <v>#REF!</v>
      </c>
      <c r="O209" s="2" t="e">
        <f>VLOOKUP(D209,#REF!,4,FALSE)</f>
        <v>#REF!</v>
      </c>
      <c r="P209" s="4">
        <v>656</v>
      </c>
      <c r="Q209" s="2" t="s">
        <v>161</v>
      </c>
      <c r="R209" s="2" t="s">
        <v>304</v>
      </c>
      <c r="S209" s="2" t="s">
        <v>1459</v>
      </c>
      <c r="Z209" s="2" t="s">
        <v>446</v>
      </c>
      <c r="AA209" s="2" t="s">
        <v>464</v>
      </c>
      <c r="AB209" s="2">
        <v>656</v>
      </c>
      <c r="AC209" s="2" t="s">
        <v>161</v>
      </c>
      <c r="AD209" s="2" t="s">
        <v>304</v>
      </c>
      <c r="AE209" s="2" t="s">
        <v>1459</v>
      </c>
      <c r="AF209" s="2" t="s">
        <v>1557</v>
      </c>
      <c r="AG209" s="3" t="str">
        <f t="shared" si="23"/>
        <v>$$=concatenate(#Female",char(10)," Male",char(10)," Missing#)</v>
      </c>
      <c r="AH209" s="3" t="str">
        <f>CONCATENATE("Female",CHAR(10)," Male",CHAR(10)," Missing")</f>
        <v>Female
 Male
 Missing</v>
      </c>
      <c r="AN209" s="2" t="b">
        <f t="shared" si="24"/>
        <v>1</v>
      </c>
      <c r="AO209" s="2" t="b">
        <f t="shared" si="25"/>
        <v>1</v>
      </c>
      <c r="AP209" s="2" t="b">
        <f t="shared" si="26"/>
        <v>1</v>
      </c>
      <c r="AQ209" s="2" t="b">
        <f t="shared" si="27"/>
        <v>1</v>
      </c>
      <c r="AR209" s="2" t="b">
        <f t="shared" si="28"/>
        <v>1</v>
      </c>
      <c r="AS209" s="2" t="b">
        <f t="shared" si="29"/>
        <v>0</v>
      </c>
    </row>
    <row r="210" spans="1:45" ht="275.5">
      <c r="A210" s="2" t="s">
        <v>518</v>
      </c>
      <c r="B210" s="2" t="s">
        <v>446</v>
      </c>
      <c r="C210" s="2" t="s">
        <v>467</v>
      </c>
      <c r="D210" s="4">
        <v>657</v>
      </c>
      <c r="E210" s="2" t="s">
        <v>7</v>
      </c>
      <c r="F210" s="2" t="s">
        <v>217</v>
      </c>
      <c r="G210" s="2" t="s">
        <v>1041</v>
      </c>
      <c r="H210" s="13"/>
      <c r="I210" s="13"/>
      <c r="J210" s="13"/>
      <c r="K210" s="13"/>
      <c r="N210" s="2" t="e">
        <f>VLOOKUP(D210,#REF!,6,FALSE)</f>
        <v>#REF!</v>
      </c>
      <c r="O210" s="2" t="e">
        <f>VLOOKUP(D210,#REF!,4,FALSE)</f>
        <v>#REF!</v>
      </c>
      <c r="P210" s="4">
        <v>657</v>
      </c>
      <c r="Q210" s="2" t="s">
        <v>7</v>
      </c>
      <c r="R210" s="2" t="s">
        <v>217</v>
      </c>
      <c r="S210" s="2" t="s">
        <v>1530</v>
      </c>
      <c r="Z210" s="2" t="s">
        <v>446</v>
      </c>
      <c r="AA210" s="2" t="s">
        <v>467</v>
      </c>
      <c r="AB210" s="2">
        <v>657</v>
      </c>
      <c r="AC210" s="2" t="s">
        <v>7</v>
      </c>
      <c r="AD210" s="2" t="s">
        <v>217</v>
      </c>
      <c r="AE210" s="2" t="s">
        <v>1530</v>
      </c>
      <c r="AF210" s="2" t="s">
        <v>1626</v>
      </c>
      <c r="AG210" s="3" t="str">
        <f t="shared" si="23"/>
        <v>$$=concatenate(#3 through 5",char(10)," Age 3 through 5",char(10)," Age 6",char(10)," Age 7",char(10)," Age 8",char(10)," Age 9",char(10)," Age 10",char(10)," Age 11",char(10)," Age 12",char(10)," Age 13",char(10)," Age 14",char(10)," Age 15",char(10)," Age 16",char(10)," Age 17",char(10)," Age 18",char(10)," Age 19",char(10)," Age 20",char(10)," Age 21",char(10)," Missing#)</v>
      </c>
      <c r="AH210" s="3" t="str">
        <f>CONCATENATE("3 through 5",CHAR(10)," Age 3 through 5",CHAR(10)," Age 6",CHAR(10)," Age 7",CHAR(10)," Age 8",CHAR(10)," Age 9",CHAR(10)," Age 10",CHAR(10)," Age 11",CHAR(10)," Age 12",CHAR(10)," Age 13",CHAR(10)," Age 14",CHAR(10)," Age 15",CHAR(10)," Age 16",CHAR(10)," Age 17",CHAR(10)," Age 18",CHAR(10)," Age 19",CHAR(10)," Age 20",CHAR(10)," Age 21",CHAR(10)," Missing")</f>
        <v>3 through 5
 Age 3 through 5
 Age 6
 Age 7
 Age 8
 Age 9
 Age 10
 Age 11
 Age 12
 Age 13
 Age 14
 Age 15
 Age 16
 Age 17
 Age 18
 Age 19
 Age 20
 Age 21
 Missing</v>
      </c>
      <c r="AN210" s="2" t="b">
        <f t="shared" si="24"/>
        <v>1</v>
      </c>
      <c r="AO210" s="2" t="b">
        <f t="shared" si="25"/>
        <v>1</v>
      </c>
      <c r="AP210" s="2" t="b">
        <f t="shared" si="26"/>
        <v>1</v>
      </c>
      <c r="AQ210" s="2" t="b">
        <f t="shared" si="27"/>
        <v>1</v>
      </c>
      <c r="AR210" s="2" t="b">
        <f t="shared" si="28"/>
        <v>1</v>
      </c>
      <c r="AS210" s="2" t="b">
        <f t="shared" si="29"/>
        <v>0</v>
      </c>
    </row>
    <row r="211" spans="1:45" ht="29">
      <c r="A211" s="2" t="s">
        <v>518</v>
      </c>
      <c r="B211" s="2" t="s">
        <v>446</v>
      </c>
      <c r="C211" s="2" t="s">
        <v>467</v>
      </c>
      <c r="D211" s="4">
        <v>657</v>
      </c>
      <c r="E211" s="2" t="s">
        <v>71</v>
      </c>
      <c r="F211" s="2" t="s">
        <v>238</v>
      </c>
      <c r="G211" s="2" t="s">
        <v>979</v>
      </c>
      <c r="H211" s="13"/>
      <c r="I211" s="13"/>
      <c r="J211" s="13"/>
      <c r="K211" s="13"/>
      <c r="N211" s="2" t="e">
        <f>VLOOKUP(D211,#REF!,6,FALSE)</f>
        <v>#REF!</v>
      </c>
      <c r="O211" s="2" t="e">
        <f>VLOOKUP(D211,#REF!,4,FALSE)</f>
        <v>#REF!</v>
      </c>
      <c r="P211" s="4">
        <v>657</v>
      </c>
      <c r="Q211" s="2" t="s">
        <v>71</v>
      </c>
      <c r="R211" s="2" t="s">
        <v>238</v>
      </c>
      <c r="S211" s="2" t="s">
        <v>1472</v>
      </c>
      <c r="Z211" s="2" t="s">
        <v>446</v>
      </c>
      <c r="AA211" s="2" t="s">
        <v>467</v>
      </c>
      <c r="AB211" s="2">
        <v>657</v>
      </c>
      <c r="AC211" s="2" t="s">
        <v>71</v>
      </c>
      <c r="AD211" s="2" t="s">
        <v>238</v>
      </c>
      <c r="AE211" s="2" t="s">
        <v>1472</v>
      </c>
      <c r="AF211" s="2" t="s">
        <v>1569</v>
      </c>
      <c r="AG211" s="3" t="str">
        <f t="shared" si="23"/>
        <v>$$=concatenate(#Children with one or more disabilities (IDEA)",char(10)," Missing#)</v>
      </c>
      <c r="AH211" s="3" t="str">
        <f>CONCATENATE("Children with one or more disabilities (IDEA)",CHAR(10)," Missing")</f>
        <v>Children with one or more disabilities (IDEA)
 Missing</v>
      </c>
      <c r="AN211" s="2" t="b">
        <f t="shared" si="24"/>
        <v>1</v>
      </c>
      <c r="AO211" s="2" t="b">
        <f t="shared" si="25"/>
        <v>1</v>
      </c>
      <c r="AP211" s="2" t="b">
        <f t="shared" si="26"/>
        <v>1</v>
      </c>
      <c r="AQ211" s="2" t="b">
        <f t="shared" si="27"/>
        <v>1</v>
      </c>
      <c r="AR211" s="2" t="b">
        <f t="shared" si="28"/>
        <v>1</v>
      </c>
      <c r="AS211" s="2" t="b">
        <f t="shared" si="29"/>
        <v>0</v>
      </c>
    </row>
    <row r="212" spans="1:45" ht="29">
      <c r="A212" s="2" t="s">
        <v>518</v>
      </c>
      <c r="B212" s="2" t="s">
        <v>446</v>
      </c>
      <c r="C212" s="2" t="s">
        <v>467</v>
      </c>
      <c r="D212" s="4">
        <v>657</v>
      </c>
      <c r="E212" s="2" t="s">
        <v>103</v>
      </c>
      <c r="F212" s="2" t="s">
        <v>251</v>
      </c>
      <c r="G212" s="2" t="s">
        <v>978</v>
      </c>
      <c r="H212" s="13"/>
      <c r="I212" s="13"/>
      <c r="J212" s="13"/>
      <c r="K212" s="13"/>
      <c r="N212" s="2" t="e">
        <f>VLOOKUP(D212,#REF!,6,FALSE)</f>
        <v>#REF!</v>
      </c>
      <c r="O212" s="2" t="e">
        <f>VLOOKUP(D212,#REF!,4,FALSE)</f>
        <v>#REF!</v>
      </c>
      <c r="P212" s="4">
        <v>657</v>
      </c>
      <c r="Q212" s="2" t="s">
        <v>103</v>
      </c>
      <c r="R212" s="2" t="s">
        <v>251</v>
      </c>
      <c r="S212" s="2" t="s">
        <v>1474</v>
      </c>
      <c r="Z212" s="2" t="s">
        <v>446</v>
      </c>
      <c r="AA212" s="2" t="s">
        <v>467</v>
      </c>
      <c r="AB212" s="2">
        <v>657</v>
      </c>
      <c r="AC212" s="2" t="s">
        <v>103</v>
      </c>
      <c r="AD212" s="2" t="s">
        <v>251</v>
      </c>
      <c r="AE212" s="2" t="s">
        <v>1474</v>
      </c>
      <c r="AF212" s="2" t="s">
        <v>1574</v>
      </c>
      <c r="AG212" s="3" t="str">
        <f t="shared" si="23"/>
        <v>$$=concatenate(#English learner",char(10)," Missing#)</v>
      </c>
      <c r="AH212" s="3" t="str">
        <f>CONCATENATE("English learner",CHAR(10)," Missing")</f>
        <v>English learner
 Missing</v>
      </c>
      <c r="AN212" s="2" t="b">
        <f t="shared" si="24"/>
        <v>1</v>
      </c>
      <c r="AO212" s="2" t="b">
        <f t="shared" si="25"/>
        <v>1</v>
      </c>
      <c r="AP212" s="2" t="b">
        <f t="shared" si="26"/>
        <v>1</v>
      </c>
      <c r="AQ212" s="2" t="b">
        <f t="shared" si="27"/>
        <v>1</v>
      </c>
      <c r="AR212" s="2" t="b">
        <f t="shared" si="28"/>
        <v>1</v>
      </c>
      <c r="AS212" s="2" t="b">
        <f t="shared" si="29"/>
        <v>0</v>
      </c>
    </row>
    <row r="213" spans="1:45" ht="29">
      <c r="A213" s="2" t="s">
        <v>518</v>
      </c>
      <c r="B213" s="2" t="s">
        <v>446</v>
      </c>
      <c r="C213" s="2" t="s">
        <v>467</v>
      </c>
      <c r="D213" s="4">
        <v>657</v>
      </c>
      <c r="E213" s="2" t="s">
        <v>137</v>
      </c>
      <c r="F213" s="2" t="s">
        <v>281</v>
      </c>
      <c r="G213" s="2" t="s">
        <v>1039</v>
      </c>
      <c r="H213" s="13"/>
      <c r="I213" s="13"/>
      <c r="J213" s="13"/>
      <c r="K213" s="13"/>
      <c r="N213" s="2" t="e">
        <f>VLOOKUP(D213,#REF!,6,FALSE)</f>
        <v>#REF!</v>
      </c>
      <c r="O213" s="2" t="e">
        <f>VLOOKUP(D213,#REF!,4,FALSE)</f>
        <v>#REF!</v>
      </c>
      <c r="P213" s="4">
        <v>657</v>
      </c>
      <c r="Q213" s="2" t="s">
        <v>137</v>
      </c>
      <c r="R213" s="2" t="s">
        <v>281</v>
      </c>
      <c r="S213" s="2" t="s">
        <v>1529</v>
      </c>
      <c r="Z213" s="2" t="s">
        <v>446</v>
      </c>
      <c r="AA213" s="2" t="s">
        <v>467</v>
      </c>
      <c r="AB213" s="2">
        <v>657</v>
      </c>
      <c r="AC213" s="2" t="s">
        <v>137</v>
      </c>
      <c r="AD213" s="2" t="s">
        <v>281</v>
      </c>
      <c r="AE213" s="2" t="s">
        <v>1529</v>
      </c>
      <c r="AF213" s="2" t="s">
        <v>1627</v>
      </c>
      <c r="AG213" s="3" t="str">
        <f t="shared" si="23"/>
        <v>$$=concatenate(#Long-Term N or D Students",char(10)," Missing#)</v>
      </c>
      <c r="AH213" s="3" t="str">
        <f>CONCATENATE("Long-Term N or D Students",CHAR(10)," Missing")</f>
        <v>Long-Term N or D Students
 Missing</v>
      </c>
      <c r="AN213" s="2" t="b">
        <f t="shared" si="24"/>
        <v>1</v>
      </c>
      <c r="AO213" s="2" t="b">
        <f t="shared" si="25"/>
        <v>1</v>
      </c>
      <c r="AP213" s="2" t="b">
        <f t="shared" si="26"/>
        <v>1</v>
      </c>
      <c r="AQ213" s="2" t="b">
        <f t="shared" si="27"/>
        <v>1</v>
      </c>
      <c r="AR213" s="2" t="b">
        <f t="shared" si="28"/>
        <v>1</v>
      </c>
      <c r="AS213" s="2" t="b">
        <f t="shared" si="29"/>
        <v>0</v>
      </c>
    </row>
    <row r="214" spans="1:45" ht="87">
      <c r="A214" s="2" t="s">
        <v>518</v>
      </c>
      <c r="B214" s="2" t="s">
        <v>446</v>
      </c>
      <c r="C214" s="2" t="s">
        <v>467</v>
      </c>
      <c r="D214" s="4">
        <v>657</v>
      </c>
      <c r="E214" s="2" t="s">
        <v>139</v>
      </c>
      <c r="F214" s="2" t="s">
        <v>283</v>
      </c>
      <c r="G214" s="2" t="s">
        <v>1026</v>
      </c>
      <c r="H214" s="13"/>
      <c r="I214" s="13"/>
      <c r="J214" s="13"/>
      <c r="K214" s="13"/>
      <c r="N214" s="2" t="e">
        <f>VLOOKUP(D214,#REF!,6,FALSE)</f>
        <v>#REF!</v>
      </c>
      <c r="O214" s="2" t="e">
        <f>VLOOKUP(D214,#REF!,4,FALSE)</f>
        <v>#REF!</v>
      </c>
      <c r="P214" s="4">
        <v>657</v>
      </c>
      <c r="Q214" s="2" t="s">
        <v>139</v>
      </c>
      <c r="R214" s="2" t="s">
        <v>283</v>
      </c>
      <c r="S214" s="2" t="s">
        <v>1520</v>
      </c>
      <c r="Z214" s="2" t="s">
        <v>446</v>
      </c>
      <c r="AA214" s="2" t="s">
        <v>467</v>
      </c>
      <c r="AB214" s="2">
        <v>657</v>
      </c>
      <c r="AC214" s="2" t="s">
        <v>139</v>
      </c>
      <c r="AD214" s="2" t="s">
        <v>283</v>
      </c>
      <c r="AE214" s="2" t="s">
        <v>1520</v>
      </c>
      <c r="AF214" s="2" t="s">
        <v>1617</v>
      </c>
      <c r="AG214" s="3" t="str">
        <f t="shared" si="23"/>
        <v>$$=concatenate(#At-risk programs",char(10)," Neglected programs",char(10)," Juvenile detention",char(10)," Juvenile correction",char(10)," Other programs",char(10)," Missing#)</v>
      </c>
      <c r="AH214" s="3" t="str">
        <f>CONCATENATE("At-risk programs",CHAR(10)," Neglected programs",CHAR(10)," Juvenile detention",CHAR(10)," Juvenile correction",CHAR(10)," Other programs",CHAR(10)," Missing")</f>
        <v>At-risk programs
 Neglected programs
 Juvenile detention
 Juvenile correction
 Other programs
 Missing</v>
      </c>
      <c r="AN214" s="2" t="b">
        <f t="shared" si="24"/>
        <v>1</v>
      </c>
      <c r="AO214" s="2" t="b">
        <f t="shared" si="25"/>
        <v>1</v>
      </c>
      <c r="AP214" s="2" t="b">
        <f t="shared" si="26"/>
        <v>1</v>
      </c>
      <c r="AQ214" s="2" t="b">
        <f t="shared" si="27"/>
        <v>1</v>
      </c>
      <c r="AR214" s="2" t="b">
        <f t="shared" si="28"/>
        <v>1</v>
      </c>
      <c r="AS214" s="2" t="b">
        <f t="shared" si="29"/>
        <v>0</v>
      </c>
    </row>
    <row r="215" spans="1:45" ht="116">
      <c r="A215" s="2" t="s">
        <v>518</v>
      </c>
      <c r="B215" s="2" t="s">
        <v>446</v>
      </c>
      <c r="C215" s="2" t="s">
        <v>467</v>
      </c>
      <c r="D215" s="4">
        <v>657</v>
      </c>
      <c r="E215" s="2" t="s">
        <v>156</v>
      </c>
      <c r="F215" s="2" t="s">
        <v>299</v>
      </c>
      <c r="G215" s="2" t="s">
        <v>984</v>
      </c>
      <c r="H215" s="13"/>
      <c r="I215" s="13"/>
      <c r="J215" s="13"/>
      <c r="K215" s="13"/>
      <c r="N215" s="2" t="e">
        <f>VLOOKUP(D215,#REF!,6,FALSE)</f>
        <v>#REF!</v>
      </c>
      <c r="O215" s="2" t="e">
        <f>VLOOKUP(D215,#REF!,4,FALSE)</f>
        <v>#REF!</v>
      </c>
      <c r="P215" s="4">
        <v>657</v>
      </c>
      <c r="Q215" s="2" t="s">
        <v>156</v>
      </c>
      <c r="R215" s="2" t="s">
        <v>299</v>
      </c>
      <c r="S215" s="2" t="s">
        <v>1452</v>
      </c>
      <c r="Z215" s="2" t="s">
        <v>446</v>
      </c>
      <c r="AA215" s="2" t="s">
        <v>467</v>
      </c>
      <c r="AB215" s="2">
        <v>657</v>
      </c>
      <c r="AC215" s="2" t="s">
        <v>156</v>
      </c>
      <c r="AD215" s="2" t="s">
        <v>299</v>
      </c>
      <c r="AE215" s="2" t="s">
        <v>1452</v>
      </c>
      <c r="AF215" s="2" t="s">
        <v>1556</v>
      </c>
      <c r="AG215" s="3" t="str">
        <f t="shared" si="23"/>
        <v>$$=concatenate(#American Indian or Alaska Native",char(10)," Asian",char(10)," Black or African American",char(10)," Hispanic/Latino",char(10)," Native Hawaiian or Other Pacific Islander",char(10)," Two or more races",char(10)," White",char(10)," Missing#)</v>
      </c>
      <c r="AH21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15" s="2" t="b">
        <f t="shared" si="24"/>
        <v>1</v>
      </c>
      <c r="AO215" s="2" t="b">
        <f t="shared" si="25"/>
        <v>1</v>
      </c>
      <c r="AP215" s="2" t="b">
        <f t="shared" si="26"/>
        <v>1</v>
      </c>
      <c r="AQ215" s="2" t="b">
        <f t="shared" si="27"/>
        <v>1</v>
      </c>
      <c r="AR215" s="2" t="b">
        <f t="shared" si="28"/>
        <v>1</v>
      </c>
      <c r="AS215" s="2" t="b">
        <f t="shared" si="29"/>
        <v>0</v>
      </c>
    </row>
    <row r="216" spans="1:45" ht="43.5">
      <c r="A216" s="2" t="s">
        <v>518</v>
      </c>
      <c r="B216" s="2" t="s">
        <v>446</v>
      </c>
      <c r="C216" s="2" t="s">
        <v>467</v>
      </c>
      <c r="D216" s="4">
        <v>657</v>
      </c>
      <c r="E216" s="2" t="s">
        <v>161</v>
      </c>
      <c r="F216" s="2" t="s">
        <v>304</v>
      </c>
      <c r="G216" s="2" t="s">
        <v>982</v>
      </c>
      <c r="H216" s="13"/>
      <c r="I216" s="13"/>
      <c r="J216" s="13"/>
      <c r="K216" s="13"/>
      <c r="N216" s="2" t="e">
        <f>VLOOKUP(D216,#REF!,6,FALSE)</f>
        <v>#REF!</v>
      </c>
      <c r="O216" s="2" t="e">
        <f>VLOOKUP(D216,#REF!,4,FALSE)</f>
        <v>#REF!</v>
      </c>
      <c r="P216" s="4">
        <v>657</v>
      </c>
      <c r="Q216" s="2" t="s">
        <v>161</v>
      </c>
      <c r="R216" s="2" t="s">
        <v>304</v>
      </c>
      <c r="S216" s="2" t="s">
        <v>1459</v>
      </c>
      <c r="Z216" s="2" t="s">
        <v>446</v>
      </c>
      <c r="AA216" s="2" t="s">
        <v>467</v>
      </c>
      <c r="AB216" s="2">
        <v>657</v>
      </c>
      <c r="AC216" s="2" t="s">
        <v>161</v>
      </c>
      <c r="AD216" s="2" t="s">
        <v>304</v>
      </c>
      <c r="AE216" s="2" t="s">
        <v>1459</v>
      </c>
      <c r="AF216" s="2" t="s">
        <v>1557</v>
      </c>
      <c r="AG216" s="3" t="str">
        <f t="shared" si="23"/>
        <v>$$=concatenate(#Female",char(10)," Male",char(10)," Missing#)</v>
      </c>
      <c r="AH216" s="3" t="str">
        <f>CONCATENATE("Female",CHAR(10)," Male",CHAR(10)," Missing")</f>
        <v>Female
 Male
 Missing</v>
      </c>
      <c r="AN216" s="2" t="b">
        <f t="shared" si="24"/>
        <v>1</v>
      </c>
      <c r="AO216" s="2" t="b">
        <f t="shared" si="25"/>
        <v>1</v>
      </c>
      <c r="AP216" s="2" t="b">
        <f t="shared" si="26"/>
        <v>1</v>
      </c>
      <c r="AQ216" s="2" t="b">
        <f t="shared" si="27"/>
        <v>1</v>
      </c>
      <c r="AR216" s="2" t="b">
        <f t="shared" si="28"/>
        <v>1</v>
      </c>
      <c r="AS216" s="2" t="b">
        <f t="shared" si="29"/>
        <v>0</v>
      </c>
    </row>
    <row r="217" spans="1:45" ht="58">
      <c r="A217" s="2" t="s">
        <v>518</v>
      </c>
      <c r="B217" s="2" t="s">
        <v>331</v>
      </c>
      <c r="C217" s="2" t="s">
        <v>470</v>
      </c>
      <c r="D217" s="4">
        <v>668</v>
      </c>
      <c r="E217" s="2" t="s">
        <v>5</v>
      </c>
      <c r="F217" s="2" t="s">
        <v>216</v>
      </c>
      <c r="G217" s="2" t="s">
        <v>1065</v>
      </c>
      <c r="H217" s="13"/>
      <c r="I217" s="13"/>
      <c r="J217" s="13"/>
      <c r="K217" s="13"/>
      <c r="N217" s="2" t="e">
        <f>VLOOKUP(D217,#REF!,6,FALSE)</f>
        <v>#REF!</v>
      </c>
      <c r="O217" s="2" t="e">
        <f>VLOOKUP(D217,#REF!,4,FALSE)</f>
        <v>#REF!</v>
      </c>
      <c r="P217" s="4">
        <v>668</v>
      </c>
      <c r="Q217" s="2" t="s">
        <v>5</v>
      </c>
      <c r="R217" s="2" t="s">
        <v>216</v>
      </c>
      <c r="S217" s="2" t="s">
        <v>1533</v>
      </c>
      <c r="Z217" s="2" t="s">
        <v>331</v>
      </c>
      <c r="AA217" s="2" t="s">
        <v>470</v>
      </c>
      <c r="AB217" s="2">
        <v>668</v>
      </c>
      <c r="AC217" s="2" t="s">
        <v>5</v>
      </c>
      <c r="AD217" s="2" t="s">
        <v>216</v>
      </c>
      <c r="AE217" s="2" t="s">
        <v>1533</v>
      </c>
      <c r="AF217" s="2" t="s">
        <v>1628</v>
      </c>
      <c r="AG217" s="3" t="str">
        <f t="shared" si="23"/>
        <v>$$=concatenate(#Mathematics",char(10)," Reading/Language Arts",char(10)," Science",char(10)," Missing#)</v>
      </c>
      <c r="AH217" s="3" t="str">
        <f>CONCATENATE("Mathematics",CHAR(10)," Reading/Language Arts",CHAR(10)," Science",CHAR(10)," Missing")</f>
        <v>Mathematics
 Reading/Language Arts
 Science
 Missing</v>
      </c>
      <c r="AN217" s="2" t="b">
        <f t="shared" si="24"/>
        <v>1</v>
      </c>
      <c r="AO217" s="2" t="b">
        <f t="shared" si="25"/>
        <v>1</v>
      </c>
      <c r="AP217" s="2" t="b">
        <f t="shared" si="26"/>
        <v>1</v>
      </c>
      <c r="AQ217" s="2" t="b">
        <f t="shared" si="27"/>
        <v>1</v>
      </c>
      <c r="AR217" s="2" t="b">
        <f t="shared" si="28"/>
        <v>1</v>
      </c>
      <c r="AS217" s="2" t="b">
        <f t="shared" si="29"/>
        <v>0</v>
      </c>
    </row>
    <row r="218" spans="1:45" ht="29">
      <c r="A218" s="2" t="s">
        <v>518</v>
      </c>
      <c r="B218" s="2" t="s">
        <v>331</v>
      </c>
      <c r="C218" s="2" t="s">
        <v>470</v>
      </c>
      <c r="D218" s="4">
        <v>668</v>
      </c>
      <c r="E218" s="2" t="s">
        <v>71</v>
      </c>
      <c r="F218" s="2" t="s">
        <v>238</v>
      </c>
      <c r="G218" s="2" t="s">
        <v>979</v>
      </c>
      <c r="H218" s="13"/>
      <c r="I218" s="13"/>
      <c r="J218" s="13"/>
      <c r="K218" s="13"/>
      <c r="N218" s="2" t="e">
        <f>VLOOKUP(D218,#REF!,6,FALSE)</f>
        <v>#REF!</v>
      </c>
      <c r="O218" s="2" t="e">
        <f>VLOOKUP(D218,#REF!,4,FALSE)</f>
        <v>#REF!</v>
      </c>
      <c r="P218" s="4">
        <v>668</v>
      </c>
      <c r="Q218" s="2" t="s">
        <v>71</v>
      </c>
      <c r="R218" s="2" t="s">
        <v>238</v>
      </c>
      <c r="S218" s="2" t="s">
        <v>1472</v>
      </c>
      <c r="Z218" s="2" t="s">
        <v>331</v>
      </c>
      <c r="AA218" s="2" t="s">
        <v>470</v>
      </c>
      <c r="AB218" s="2">
        <v>668</v>
      </c>
      <c r="AC218" s="2" t="s">
        <v>71</v>
      </c>
      <c r="AD218" s="2" t="s">
        <v>238</v>
      </c>
      <c r="AE218" s="2" t="s">
        <v>1472</v>
      </c>
      <c r="AF218" s="2" t="s">
        <v>1569</v>
      </c>
      <c r="AG218" s="3" t="str">
        <f t="shared" si="23"/>
        <v>$$=concatenate(#Children with one or more disabilities (IDEA)",char(10)," Missing#)</v>
      </c>
      <c r="AH218" s="3" t="str">
        <f>CONCATENATE("Children with one or more disabilities (IDEA)",CHAR(10)," Missing")</f>
        <v>Children with one or more disabilities (IDEA)
 Missing</v>
      </c>
      <c r="AN218" s="2" t="b">
        <f t="shared" si="24"/>
        <v>1</v>
      </c>
      <c r="AO218" s="2" t="b">
        <f t="shared" si="25"/>
        <v>1</v>
      </c>
      <c r="AP218" s="2" t="b">
        <f t="shared" si="26"/>
        <v>1</v>
      </c>
      <c r="AQ218" s="2" t="b">
        <f t="shared" si="27"/>
        <v>1</v>
      </c>
      <c r="AR218" s="2" t="b">
        <f t="shared" si="28"/>
        <v>1</v>
      </c>
      <c r="AS218" s="2" t="b">
        <f t="shared" si="29"/>
        <v>0</v>
      </c>
    </row>
    <row r="219" spans="1:45" ht="72.5">
      <c r="A219" s="2" t="s">
        <v>518</v>
      </c>
      <c r="B219" s="2" t="s">
        <v>331</v>
      </c>
      <c r="C219" s="2" t="s">
        <v>470</v>
      </c>
      <c r="D219" s="4">
        <v>668</v>
      </c>
      <c r="E219" s="2" t="s">
        <v>107</v>
      </c>
      <c r="F219" s="2" t="s">
        <v>254</v>
      </c>
      <c r="G219" s="2" t="s">
        <v>1054</v>
      </c>
      <c r="H219" s="13"/>
      <c r="I219" s="13"/>
      <c r="J219" s="13"/>
      <c r="K219" s="13"/>
      <c r="N219" s="2" t="e">
        <f>VLOOKUP(D219,#REF!,6,FALSE)</f>
        <v>#REF!</v>
      </c>
      <c r="O219" s="2" t="e">
        <f>VLOOKUP(D219,#REF!,4,FALSE)</f>
        <v>#REF!</v>
      </c>
      <c r="P219" s="4">
        <v>668</v>
      </c>
      <c r="Q219" s="2" t="s">
        <v>107</v>
      </c>
      <c r="R219" s="2" t="s">
        <v>254</v>
      </c>
      <c r="S219" s="2" t="s">
        <v>1532</v>
      </c>
      <c r="Z219" s="2" t="s">
        <v>331</v>
      </c>
      <c r="AA219" s="2" t="s">
        <v>470</v>
      </c>
      <c r="AB219" s="2">
        <v>668</v>
      </c>
      <c r="AC219" s="2" t="s">
        <v>107</v>
      </c>
      <c r="AD219" s="2" t="s">
        <v>254</v>
      </c>
      <c r="AE219" s="2" t="s">
        <v>1532</v>
      </c>
      <c r="AF219" s="2" t="s">
        <v>1629</v>
      </c>
      <c r="AG219" s="3" t="str">
        <f t="shared" si="23"/>
        <v>$$=concatenate(#First year",char(10)," Second year",char(10)," Third year",char(10)," Fourth year",char(10)," Missing#)</v>
      </c>
      <c r="AH219" s="3" t="str">
        <f>CONCATENATE("First year",CHAR(10)," Second year",CHAR(10)," Third year",CHAR(10)," Fourth year",CHAR(10)," Missing")</f>
        <v>First year
 Second year
 Third year
 Fourth year
 Missing</v>
      </c>
      <c r="AN219" s="2" t="b">
        <f t="shared" si="24"/>
        <v>1</v>
      </c>
      <c r="AO219" s="2" t="b">
        <f t="shared" si="25"/>
        <v>1</v>
      </c>
      <c r="AP219" s="2" t="b">
        <f t="shared" si="26"/>
        <v>1</v>
      </c>
      <c r="AQ219" s="2" t="b">
        <f t="shared" si="27"/>
        <v>1</v>
      </c>
      <c r="AR219" s="2" t="b">
        <f t="shared" si="28"/>
        <v>1</v>
      </c>
      <c r="AS219" s="2" t="b">
        <f t="shared" si="29"/>
        <v>0</v>
      </c>
    </row>
    <row r="220" spans="1:45" ht="29">
      <c r="A220" s="2" t="s">
        <v>518</v>
      </c>
      <c r="B220" s="2" t="s">
        <v>331</v>
      </c>
      <c r="C220" s="2" t="s">
        <v>470</v>
      </c>
      <c r="D220" s="4">
        <v>668</v>
      </c>
      <c r="E220" s="2" t="s">
        <v>151</v>
      </c>
      <c r="F220" s="2" t="s">
        <v>294</v>
      </c>
      <c r="G220" s="2" t="s">
        <v>1010</v>
      </c>
      <c r="H220" s="13"/>
      <c r="I220" s="13"/>
      <c r="J220" s="13"/>
      <c r="K220" s="13"/>
      <c r="N220" s="2" t="e">
        <f>VLOOKUP(D220,#REF!,6,FALSE)</f>
        <v>#REF!</v>
      </c>
      <c r="O220" s="2" t="e">
        <f>VLOOKUP(D220,#REF!,4,FALSE)</f>
        <v>#REF!</v>
      </c>
      <c r="P220" s="4">
        <v>668</v>
      </c>
      <c r="Q220" s="2" t="s">
        <v>151</v>
      </c>
      <c r="R220" s="2" t="s">
        <v>294</v>
      </c>
      <c r="S220" s="2" t="s">
        <v>1531</v>
      </c>
      <c r="Z220" s="2" t="s">
        <v>331</v>
      </c>
      <c r="AA220" s="2" t="s">
        <v>470</v>
      </c>
      <c r="AB220" s="2">
        <v>668</v>
      </c>
      <c r="AC220" s="2" t="s">
        <v>151</v>
      </c>
      <c r="AD220" s="2" t="s">
        <v>294</v>
      </c>
      <c r="AE220" s="2" t="s">
        <v>1531</v>
      </c>
      <c r="AF220" s="2" t="s">
        <v>1630</v>
      </c>
      <c r="AG220" s="3" t="str">
        <f t="shared" si="23"/>
        <v>$$=concatenate(#Attained proficiency",char(10)," Not proficient#)</v>
      </c>
      <c r="AH220" s="3" t="str">
        <f>CONCATENATE("Attained proficiency",CHAR(10)," Not proficient")</f>
        <v>Attained proficiency
 Not proficient</v>
      </c>
      <c r="AN220" s="2" t="b">
        <f t="shared" si="24"/>
        <v>1</v>
      </c>
      <c r="AO220" s="2" t="b">
        <f t="shared" si="25"/>
        <v>1</v>
      </c>
      <c r="AP220" s="2" t="b">
        <f t="shared" si="26"/>
        <v>1</v>
      </c>
      <c r="AQ220" s="2" t="b">
        <f t="shared" si="27"/>
        <v>1</v>
      </c>
      <c r="AR220" s="2" t="b">
        <f t="shared" si="28"/>
        <v>1</v>
      </c>
      <c r="AS220" s="2" t="b">
        <f t="shared" si="29"/>
        <v>0</v>
      </c>
    </row>
    <row r="221" spans="1:45" ht="246.5">
      <c r="A221" s="2" t="s">
        <v>518</v>
      </c>
      <c r="B221" s="2" t="s">
        <v>340</v>
      </c>
      <c r="C221" s="2" t="s">
        <v>474</v>
      </c>
      <c r="D221" s="4">
        <v>670</v>
      </c>
      <c r="E221" s="2" t="s">
        <v>30</v>
      </c>
      <c r="F221" s="2" t="s">
        <v>223</v>
      </c>
      <c r="G221" s="2" t="s">
        <v>1067</v>
      </c>
      <c r="H221" s="13"/>
      <c r="I221" s="13"/>
      <c r="J221" s="13"/>
      <c r="K221" s="13"/>
      <c r="N221" s="2" t="e">
        <f>VLOOKUP(D221,#REF!,6,FALSE)</f>
        <v>#REF!</v>
      </c>
      <c r="O221" s="2" t="e">
        <f>VLOOKUP(D221,#REF!,4,FALSE)</f>
        <v>#REF!</v>
      </c>
      <c r="P221" s="4">
        <v>670</v>
      </c>
      <c r="Q221" s="2" t="s">
        <v>30</v>
      </c>
      <c r="R221" s="2" t="s">
        <v>223</v>
      </c>
      <c r="S221" s="2" t="s">
        <v>1535</v>
      </c>
      <c r="Z221" s="2" t="s">
        <v>340</v>
      </c>
      <c r="AA221" s="2" t="s">
        <v>474</v>
      </c>
      <c r="AB221" s="2">
        <v>670</v>
      </c>
      <c r="AC221" s="2" t="s">
        <v>30</v>
      </c>
      <c r="AD221" s="2" t="s">
        <v>223</v>
      </c>
      <c r="AE221" s="2" t="s">
        <v>1535</v>
      </c>
      <c r="AF221" s="2" t="s">
        <v>1631</v>
      </c>
      <c r="AG221" s="3" t="str">
        <f t="shared" si="23"/>
        <v>$$=concatenate(#Age Birth through 2",char(10)," Age 3 through 5 (not Kindergarten)",char(10)," Kindergarten",char(10)," Grade 1",char(10)," Grade 2",char(10)," Grade 3",char(10)," Grade 4",char(10)," Grade 5",char(10)," Grade 6",char(10)," Grade 7",char(10)," Grade 8",char(10)," Grade 9",char(10)," Grade 10",char(10)," Grade 11",char(10)," Grade 12",char(10)," Ungraded",char(10)," Missing#)</v>
      </c>
      <c r="AH221" s="3" t="str">
        <f>CONCATENATE("Age Birth through 2",CHAR(10)," Age 3 through 5 (not Kindergarten)",CHAR(10)," Kindergarten",CHAR(10)," Grade 1",CHAR(10)," Grade 2",CHAR(10)," Grade 3",CHAR(10)," Grade 4",CHAR(10)," Grade 5",CHAR(10)," Grade 6",CHAR(10)," Grade 7",CHAR(10)," Grade 8",CHAR(10)," Grade 9",CHAR(10)," Grade 10",CHAR(10)," Grade 11",CHAR(10)," Grade 12",CHAR(10)," Ungraded",CHAR(10)," Missing")</f>
        <v>Age Birth through 2
 Age 3 through 5 (not Kindergarten)
 Kindergarten
 Grade 1
 Grade 2
 Grade 3
 Grade 4
 Grade 5
 Grade 6
 Grade 7
 Grade 8
 Grade 9
 Grade 10
 Grade 11
 Grade 12
 Ungraded
 Missing</v>
      </c>
      <c r="AN221" s="2" t="b">
        <f t="shared" si="24"/>
        <v>1</v>
      </c>
      <c r="AO221" s="2" t="b">
        <f t="shared" si="25"/>
        <v>1</v>
      </c>
      <c r="AP221" s="2" t="b">
        <f t="shared" si="26"/>
        <v>1</v>
      </c>
      <c r="AQ221" s="2" t="b">
        <f t="shared" si="27"/>
        <v>1</v>
      </c>
      <c r="AR221" s="2" t="b">
        <f t="shared" si="28"/>
        <v>1</v>
      </c>
      <c r="AS221" s="2" t="b">
        <f t="shared" si="29"/>
        <v>0</v>
      </c>
    </row>
    <row r="222" spans="1:45" ht="72.5">
      <c r="A222" s="2" t="s">
        <v>518</v>
      </c>
      <c r="B222" s="2" t="s">
        <v>340</v>
      </c>
      <c r="C222" s="2" t="s">
        <v>474</v>
      </c>
      <c r="D222" s="4">
        <v>670</v>
      </c>
      <c r="E222" s="2" t="s">
        <v>167</v>
      </c>
      <c r="F222" s="2" t="s">
        <v>308</v>
      </c>
      <c r="G222" s="2" t="s">
        <v>1013</v>
      </c>
      <c r="H222" s="13"/>
      <c r="I222" s="13"/>
      <c r="J222" s="13"/>
      <c r="K222" s="13"/>
      <c r="N222" s="2" t="e">
        <f>VLOOKUP(D222,#REF!,6,FALSE)</f>
        <v>#REF!</v>
      </c>
      <c r="O222" s="2" t="e">
        <f>VLOOKUP(D222,#REF!,4,FALSE)</f>
        <v>#REF!</v>
      </c>
      <c r="P222" s="4">
        <v>670</v>
      </c>
      <c r="Q222" s="2" t="s">
        <v>167</v>
      </c>
      <c r="R222" s="2" t="s">
        <v>308</v>
      </c>
      <c r="S222" s="2" t="s">
        <v>1534</v>
      </c>
      <c r="Z222" s="2" t="s">
        <v>340</v>
      </c>
      <c r="AA222" s="2" t="s">
        <v>474</v>
      </c>
      <c r="AB222" s="2">
        <v>670</v>
      </c>
      <c r="AC222" s="2" t="s">
        <v>167</v>
      </c>
      <c r="AD222" s="2" t="s">
        <v>308</v>
      </c>
      <c r="AE222" s="2" t="s">
        <v>1534</v>
      </c>
      <c r="AF222" s="2" t="s">
        <v>1632</v>
      </c>
      <c r="AG222" s="3" t="str">
        <f t="shared" si="23"/>
        <v>$$=concatenate(#Public targeted assistance program",char(10)," Public school-wide program",char(10)," Private school students participating",char(10)," Local neglected program",char(10)," Missing#)</v>
      </c>
      <c r="AH222" s="3" t="str">
        <f>CONCATENATE("Public targeted assistance program",CHAR(10)," Public school-wide program",CHAR(10)," Private school students participating",CHAR(10)," Local neglected program",CHAR(10)," Missing")</f>
        <v>Public targeted assistance program
 Public school-wide program
 Private school students participating
 Local neglected program
 Missing</v>
      </c>
      <c r="AN222" s="2" t="b">
        <f t="shared" si="24"/>
        <v>1</v>
      </c>
      <c r="AO222" s="2" t="b">
        <f t="shared" si="25"/>
        <v>1</v>
      </c>
      <c r="AP222" s="2" t="b">
        <f t="shared" si="26"/>
        <v>1</v>
      </c>
      <c r="AQ222" s="2" t="b">
        <f t="shared" si="27"/>
        <v>1</v>
      </c>
      <c r="AR222" s="2" t="b">
        <f t="shared" si="28"/>
        <v>1</v>
      </c>
      <c r="AS222" s="2" t="b">
        <f t="shared" si="29"/>
        <v>0</v>
      </c>
    </row>
    <row r="223" spans="1:45" ht="29">
      <c r="A223" s="2" t="s">
        <v>518</v>
      </c>
      <c r="B223" s="2" t="s">
        <v>331</v>
      </c>
      <c r="C223" s="2" t="s">
        <v>477</v>
      </c>
      <c r="D223" s="4">
        <v>674</v>
      </c>
      <c r="E223" s="2" t="s">
        <v>32</v>
      </c>
      <c r="F223" s="2" t="s">
        <v>225</v>
      </c>
      <c r="G223" s="2" t="s">
        <v>1045</v>
      </c>
      <c r="H223" s="13"/>
      <c r="I223" s="13"/>
      <c r="J223" s="13"/>
      <c r="K223" s="13"/>
      <c r="N223" s="2" t="e">
        <f>VLOOKUP(D223,#REF!,6,FALSE)</f>
        <v>#REF!</v>
      </c>
      <c r="O223" s="2" t="e">
        <f>VLOOKUP(D223,#REF!,4,FALSE)</f>
        <v>#REF!</v>
      </c>
      <c r="P223" s="4">
        <v>674</v>
      </c>
      <c r="Q223" s="2" t="s">
        <v>32</v>
      </c>
      <c r="R223" s="2" t="s">
        <v>225</v>
      </c>
      <c r="S223" s="2" t="s">
        <v>1536</v>
      </c>
      <c r="Z223" s="2" t="s">
        <v>331</v>
      </c>
      <c r="AA223" s="2" t="s">
        <v>477</v>
      </c>
      <c r="AB223" s="2">
        <v>674</v>
      </c>
      <c r="AC223" s="2" t="s">
        <v>32</v>
      </c>
      <c r="AD223" s="2" t="s">
        <v>225</v>
      </c>
      <c r="AE223" s="2" t="s">
        <v>1536</v>
      </c>
      <c r="AF223" s="2" t="s">
        <v>1633</v>
      </c>
      <c r="AG223" s="3" t="str">
        <f t="shared" si="23"/>
        <v>$$=concatenate(#Students took assessment for the first time",char(10)," Missing#)</v>
      </c>
      <c r="AH223" s="3" t="str">
        <f>CONCATENATE("Students took assessment for the first time",CHAR(10)," Missing")</f>
        <v>Students took assessment for the first time
 Missing</v>
      </c>
      <c r="AN223" s="2" t="b">
        <f t="shared" si="24"/>
        <v>1</v>
      </c>
      <c r="AO223" s="2" t="b">
        <f t="shared" si="25"/>
        <v>1</v>
      </c>
      <c r="AP223" s="2" t="b">
        <f t="shared" si="26"/>
        <v>1</v>
      </c>
      <c r="AQ223" s="2" t="b">
        <f t="shared" si="27"/>
        <v>1</v>
      </c>
      <c r="AR223" s="2" t="b">
        <f t="shared" si="28"/>
        <v>1</v>
      </c>
      <c r="AS223" s="2" t="b">
        <f t="shared" si="29"/>
        <v>0</v>
      </c>
    </row>
    <row r="224" spans="1:45" ht="58">
      <c r="A224" s="2" t="s">
        <v>518</v>
      </c>
      <c r="B224" s="2" t="s">
        <v>331</v>
      </c>
      <c r="C224" s="2" t="s">
        <v>477</v>
      </c>
      <c r="D224" s="4">
        <v>674</v>
      </c>
      <c r="E224" s="2" t="s">
        <v>142</v>
      </c>
      <c r="F224" s="2" t="s">
        <v>286</v>
      </c>
      <c r="G224" s="2" t="s">
        <v>1072</v>
      </c>
      <c r="H224" s="13"/>
      <c r="I224" s="13"/>
      <c r="J224" s="13"/>
      <c r="K224" s="13"/>
      <c r="N224" s="2" t="e">
        <f>VLOOKUP(D224,#REF!,6,FALSE)</f>
        <v>#REF!</v>
      </c>
      <c r="O224" s="2" t="e">
        <f>VLOOKUP(D224,#REF!,4,FALSE)</f>
        <v>#REF!</v>
      </c>
      <c r="P224" s="4">
        <v>674</v>
      </c>
      <c r="Q224" s="2" t="s">
        <v>142</v>
      </c>
      <c r="R224" s="2" t="s">
        <v>286</v>
      </c>
      <c r="S224" s="2" t="s">
        <v>1537</v>
      </c>
      <c r="Z224" s="2" t="s">
        <v>331</v>
      </c>
      <c r="AA224" s="2" t="s">
        <v>477</v>
      </c>
      <c r="AB224" s="2">
        <v>674</v>
      </c>
      <c r="AC224" s="2" t="s">
        <v>142</v>
      </c>
      <c r="AD224" s="2" t="s">
        <v>286</v>
      </c>
      <c r="AE224" s="2" t="s">
        <v>1537</v>
      </c>
      <c r="AF224" s="2" t="s">
        <v>1634</v>
      </c>
      <c r="AG224" s="3" t="str">
        <f t="shared" si="23"/>
        <v>$$=concatenate(#Participated",char(10)," Did not participate",char(10)," Medical Exemption",char(10)," Missing#)</v>
      </c>
      <c r="AH224" s="3" t="str">
        <f>CONCATENATE("Participated",CHAR(10)," Did not participate",CHAR(10)," Medical Exemption",CHAR(10)," Missing")</f>
        <v>Participated
 Did not participate
 Medical Exemption
 Missing</v>
      </c>
      <c r="AN224" s="2" t="b">
        <f t="shared" si="24"/>
        <v>1</v>
      </c>
      <c r="AO224" s="2" t="b">
        <f t="shared" si="25"/>
        <v>1</v>
      </c>
      <c r="AP224" s="2" t="b">
        <f t="shared" si="26"/>
        <v>1</v>
      </c>
      <c r="AQ224" s="2" t="b">
        <f t="shared" si="27"/>
        <v>1</v>
      </c>
      <c r="AR224" s="2" t="b">
        <f t="shared" si="28"/>
        <v>1</v>
      </c>
      <c r="AS224" s="2" t="b">
        <f t="shared" si="29"/>
        <v>0</v>
      </c>
    </row>
    <row r="225" spans="1:45" ht="29">
      <c r="A225" s="2" t="s">
        <v>518</v>
      </c>
      <c r="B225" s="2" t="s">
        <v>331</v>
      </c>
      <c r="C225" s="2" t="s">
        <v>479</v>
      </c>
      <c r="D225" s="4">
        <v>675</v>
      </c>
      <c r="E225" s="2" t="s">
        <v>32</v>
      </c>
      <c r="F225" s="2" t="s">
        <v>225</v>
      </c>
      <c r="G225" s="2" t="s">
        <v>1045</v>
      </c>
      <c r="H225" s="13"/>
      <c r="I225" s="13"/>
      <c r="J225" s="13"/>
      <c r="K225" s="13"/>
      <c r="N225" s="2" t="e">
        <f>VLOOKUP(D225,#REF!,6,FALSE)</f>
        <v>#REF!</v>
      </c>
      <c r="O225" s="2" t="e">
        <f>VLOOKUP(D225,#REF!,4,FALSE)</f>
        <v>#REF!</v>
      </c>
      <c r="P225" s="4">
        <v>675</v>
      </c>
      <c r="Q225" s="2" t="s">
        <v>32</v>
      </c>
      <c r="R225" s="2" t="s">
        <v>225</v>
      </c>
      <c r="S225" s="2" t="s">
        <v>1536</v>
      </c>
      <c r="Z225" s="2" t="s">
        <v>331</v>
      </c>
      <c r="AA225" s="2" t="s">
        <v>479</v>
      </c>
      <c r="AB225" s="2">
        <v>675</v>
      </c>
      <c r="AC225" s="2" t="s">
        <v>32</v>
      </c>
      <c r="AD225" s="2" t="s">
        <v>225</v>
      </c>
      <c r="AE225" s="2" t="s">
        <v>1536</v>
      </c>
      <c r="AF225" s="2" t="s">
        <v>1633</v>
      </c>
      <c r="AG225" s="3" t="str">
        <f t="shared" si="23"/>
        <v>$$=concatenate(#Students took assessment for the first time",char(10)," Missing#)</v>
      </c>
      <c r="AH225" s="3" t="str">
        <f>CONCATENATE("Students took assessment for the first time",CHAR(10)," Missing")</f>
        <v>Students took assessment for the first time
 Missing</v>
      </c>
      <c r="AN225" s="2" t="b">
        <f t="shared" si="24"/>
        <v>1</v>
      </c>
      <c r="AO225" s="2" t="b">
        <f t="shared" si="25"/>
        <v>1</v>
      </c>
      <c r="AP225" s="2" t="b">
        <f t="shared" si="26"/>
        <v>1</v>
      </c>
      <c r="AQ225" s="2" t="b">
        <f t="shared" si="27"/>
        <v>1</v>
      </c>
      <c r="AR225" s="2" t="b">
        <f t="shared" si="28"/>
        <v>1</v>
      </c>
      <c r="AS225" s="2" t="b">
        <f t="shared" si="29"/>
        <v>0</v>
      </c>
    </row>
    <row r="226" spans="1:45" ht="29">
      <c r="A226" s="2" t="s">
        <v>518</v>
      </c>
      <c r="B226" s="2" t="s">
        <v>331</v>
      </c>
      <c r="C226" s="2" t="s">
        <v>479</v>
      </c>
      <c r="D226" s="4">
        <v>675</v>
      </c>
      <c r="E226" s="2" t="s">
        <v>71</v>
      </c>
      <c r="F226" s="2" t="s">
        <v>238</v>
      </c>
      <c r="G226" s="2" t="s">
        <v>979</v>
      </c>
      <c r="H226" s="13"/>
      <c r="I226" s="13"/>
      <c r="J226" s="13"/>
      <c r="K226" s="13"/>
      <c r="N226" s="2" t="e">
        <f>VLOOKUP(D226,#REF!,6,FALSE)</f>
        <v>#REF!</v>
      </c>
      <c r="O226" s="2" t="e">
        <f>VLOOKUP(D226,#REF!,4,FALSE)</f>
        <v>#REF!</v>
      </c>
      <c r="P226" s="4">
        <v>675</v>
      </c>
      <c r="Q226" s="2" t="s">
        <v>71</v>
      </c>
      <c r="R226" s="2" t="s">
        <v>238</v>
      </c>
      <c r="S226" s="2" t="s">
        <v>1472</v>
      </c>
      <c r="Z226" s="2" t="s">
        <v>331</v>
      </c>
      <c r="AA226" s="2" t="s">
        <v>479</v>
      </c>
      <c r="AB226" s="2">
        <v>675</v>
      </c>
      <c r="AC226" s="2" t="s">
        <v>71</v>
      </c>
      <c r="AD226" s="2" t="s">
        <v>238</v>
      </c>
      <c r="AE226" s="2" t="s">
        <v>1472</v>
      </c>
      <c r="AF226" s="2" t="s">
        <v>1569</v>
      </c>
      <c r="AG226" s="3" t="str">
        <f t="shared" si="23"/>
        <v>$$=concatenate(#Children with one or more disabilities (IDEA)",char(10)," Missing#)</v>
      </c>
      <c r="AH226" s="3" t="str">
        <f>CONCATENATE("Children with one or more disabilities (IDEA)",CHAR(10)," Missing")</f>
        <v>Children with one or more disabilities (IDEA)
 Missing</v>
      </c>
      <c r="AN226" s="2" t="b">
        <f t="shared" si="24"/>
        <v>1</v>
      </c>
      <c r="AO226" s="2" t="b">
        <f t="shared" si="25"/>
        <v>1</v>
      </c>
      <c r="AP226" s="2" t="b">
        <f t="shared" si="26"/>
        <v>1</v>
      </c>
      <c r="AQ226" s="2" t="b">
        <f t="shared" si="27"/>
        <v>1</v>
      </c>
      <c r="AR226" s="2" t="b">
        <f t="shared" si="28"/>
        <v>1</v>
      </c>
      <c r="AS226" s="2" t="b">
        <f t="shared" si="29"/>
        <v>0</v>
      </c>
    </row>
    <row r="227" spans="1:45" ht="58">
      <c r="A227" s="2" t="s">
        <v>518</v>
      </c>
      <c r="B227" s="2" t="s">
        <v>331</v>
      </c>
      <c r="C227" s="2" t="s">
        <v>479</v>
      </c>
      <c r="D227" s="4">
        <v>675</v>
      </c>
      <c r="E227" s="2" t="s">
        <v>142</v>
      </c>
      <c r="F227" s="2" t="s">
        <v>286</v>
      </c>
      <c r="G227" s="2" t="s">
        <v>1072</v>
      </c>
      <c r="H227" s="13"/>
      <c r="I227" s="13"/>
      <c r="J227" s="13"/>
      <c r="K227" s="13"/>
      <c r="N227" s="2" t="e">
        <f>VLOOKUP(D227,#REF!,6,FALSE)</f>
        <v>#REF!</v>
      </c>
      <c r="O227" s="2" t="e">
        <f>VLOOKUP(D227,#REF!,4,FALSE)</f>
        <v>#REF!</v>
      </c>
      <c r="P227" s="4">
        <v>675</v>
      </c>
      <c r="Q227" s="2" t="s">
        <v>142</v>
      </c>
      <c r="R227" s="2" t="s">
        <v>286</v>
      </c>
      <c r="S227" s="2" t="s">
        <v>1537</v>
      </c>
      <c r="Z227" s="2" t="s">
        <v>331</v>
      </c>
      <c r="AA227" s="2" t="s">
        <v>479</v>
      </c>
      <c r="AB227" s="2">
        <v>675</v>
      </c>
      <c r="AC227" s="2" t="s">
        <v>142</v>
      </c>
      <c r="AD227" s="2" t="s">
        <v>286</v>
      </c>
      <c r="AE227" s="2" t="s">
        <v>1537</v>
      </c>
      <c r="AF227" s="2" t="s">
        <v>1634</v>
      </c>
      <c r="AG227" s="3" t="str">
        <f t="shared" si="23"/>
        <v>$$=concatenate(#Participated",char(10)," Did not participate",char(10)," Medical Exemption",char(10)," Missing#)</v>
      </c>
      <c r="AH227" s="3" t="str">
        <f>CONCATENATE("Participated",CHAR(10)," Did not participate",CHAR(10)," Medical Exemption",CHAR(10)," Missing")</f>
        <v>Participated
 Did not participate
 Medical Exemption
 Missing</v>
      </c>
      <c r="AN227" s="2" t="b">
        <f t="shared" si="24"/>
        <v>1</v>
      </c>
      <c r="AO227" s="2" t="b">
        <f t="shared" si="25"/>
        <v>1</v>
      </c>
      <c r="AP227" s="2" t="b">
        <f t="shared" si="26"/>
        <v>1</v>
      </c>
      <c r="AQ227" s="2" t="b">
        <f t="shared" si="27"/>
        <v>1</v>
      </c>
      <c r="AR227" s="2" t="b">
        <f t="shared" si="28"/>
        <v>1</v>
      </c>
      <c r="AS227" s="2" t="b">
        <f t="shared" si="29"/>
        <v>0</v>
      </c>
    </row>
    <row r="228" spans="1:45" ht="58">
      <c r="A228" s="2" t="s">
        <v>518</v>
      </c>
      <c r="B228" s="2" t="s">
        <v>331</v>
      </c>
      <c r="C228" s="2" t="s">
        <v>481</v>
      </c>
      <c r="D228" s="4">
        <v>676</v>
      </c>
      <c r="E228" s="2" t="s">
        <v>99</v>
      </c>
      <c r="F228" s="2" t="s">
        <v>248</v>
      </c>
      <c r="G228" s="2" t="s">
        <v>1015</v>
      </c>
      <c r="H228" s="13"/>
      <c r="I228" s="13"/>
      <c r="J228" s="13"/>
      <c r="K228" s="13"/>
      <c r="N228" s="2" t="e">
        <f>VLOOKUP(D228,#REF!,6,FALSE)</f>
        <v>#REF!</v>
      </c>
      <c r="O228" s="2" t="e">
        <f>VLOOKUP(D228,#REF!,4,FALSE)</f>
        <v>#REF!</v>
      </c>
      <c r="P228" s="4">
        <v>676</v>
      </c>
      <c r="Q228" s="2" t="s">
        <v>99</v>
      </c>
      <c r="R228" s="2" t="s">
        <v>248</v>
      </c>
      <c r="S228" s="2" t="s">
        <v>1471</v>
      </c>
      <c r="Z228" s="2" t="s">
        <v>331</v>
      </c>
      <c r="AA228" s="2" t="s">
        <v>481</v>
      </c>
      <c r="AB228" s="2">
        <v>676</v>
      </c>
      <c r="AC228" s="2" t="s">
        <v>99</v>
      </c>
      <c r="AD228" s="2" t="s">
        <v>248</v>
      </c>
      <c r="AE228" s="2" t="s">
        <v>1471</v>
      </c>
      <c r="AF228" s="2" t="s">
        <v>1570</v>
      </c>
      <c r="AG228" s="3" t="str">
        <f t="shared" si="23"/>
        <v>$$=concatenate(#Attained proficiency",char(10)," Making progress",char(10)," Did not make progress",char(10)," Missing#)</v>
      </c>
      <c r="AH228" s="3" t="str">
        <f>CONCATENATE("Attained proficiency",CHAR(10)," Making progress",CHAR(10)," Did not make progress",CHAR(10)," Missing")</f>
        <v>Attained proficiency
 Making progress
 Did not make progress
 Missing</v>
      </c>
      <c r="AN228" s="2" t="b">
        <f t="shared" si="24"/>
        <v>1</v>
      </c>
      <c r="AO228" s="2" t="b">
        <f t="shared" si="25"/>
        <v>1</v>
      </c>
      <c r="AP228" s="2" t="b">
        <f t="shared" si="26"/>
        <v>1</v>
      </c>
      <c r="AQ228" s="2" t="b">
        <f t="shared" si="27"/>
        <v>1</v>
      </c>
      <c r="AR228" s="2" t="b">
        <f t="shared" si="28"/>
        <v>1</v>
      </c>
      <c r="AS228" s="2" t="b">
        <f t="shared" si="29"/>
        <v>0</v>
      </c>
    </row>
    <row r="229" spans="1:45" ht="29">
      <c r="A229" s="2" t="s">
        <v>518</v>
      </c>
      <c r="B229" s="2" t="s">
        <v>331</v>
      </c>
      <c r="C229" s="2" t="s">
        <v>483</v>
      </c>
      <c r="D229" s="4">
        <v>678</v>
      </c>
      <c r="E229" s="2" t="s">
        <v>71</v>
      </c>
      <c r="F229" s="2" t="s">
        <v>238</v>
      </c>
      <c r="G229" s="2" t="s">
        <v>979</v>
      </c>
      <c r="H229" s="13"/>
      <c r="I229" s="13"/>
      <c r="J229" s="13"/>
      <c r="K229" s="13"/>
      <c r="N229" s="2" t="e">
        <f>VLOOKUP(D229,#REF!,6,FALSE)</f>
        <v>#REF!</v>
      </c>
      <c r="O229" s="2" t="e">
        <f>VLOOKUP(D229,#REF!,4,FALSE)</f>
        <v>#REF!</v>
      </c>
      <c r="P229" s="4">
        <v>678</v>
      </c>
      <c r="Q229" s="2" t="s">
        <v>71</v>
      </c>
      <c r="R229" s="2" t="s">
        <v>238</v>
      </c>
      <c r="S229" s="2" t="s">
        <v>1472</v>
      </c>
      <c r="Z229" s="2" t="s">
        <v>331</v>
      </c>
      <c r="AA229" s="2" t="s">
        <v>483</v>
      </c>
      <c r="AB229" s="2">
        <v>678</v>
      </c>
      <c r="AC229" s="2" t="s">
        <v>71</v>
      </c>
      <c r="AD229" s="2" t="s">
        <v>238</v>
      </c>
      <c r="AE229" s="2" t="s">
        <v>1472</v>
      </c>
      <c r="AF229" s="2" t="s">
        <v>1569</v>
      </c>
      <c r="AG229" s="3" t="str">
        <f t="shared" si="23"/>
        <v>$$=concatenate(#Children with one or more disabilities (IDEA)",char(10)," Missing#)</v>
      </c>
      <c r="AH229" s="3" t="str">
        <f>CONCATENATE("Children with one or more disabilities (IDEA)",CHAR(10)," Missing")</f>
        <v>Children with one or more disabilities (IDEA)
 Missing</v>
      </c>
      <c r="AN229" s="2" t="b">
        <f t="shared" si="24"/>
        <v>1</v>
      </c>
      <c r="AO229" s="2" t="b">
        <f t="shared" si="25"/>
        <v>1</v>
      </c>
      <c r="AP229" s="2" t="b">
        <f t="shared" si="26"/>
        <v>1</v>
      </c>
      <c r="AQ229" s="2" t="b">
        <f t="shared" si="27"/>
        <v>1</v>
      </c>
      <c r="AR229" s="2" t="b">
        <f t="shared" si="28"/>
        <v>1</v>
      </c>
      <c r="AS229" s="2" t="b">
        <f t="shared" si="29"/>
        <v>0</v>
      </c>
    </row>
    <row r="230" spans="1:45" ht="232">
      <c r="A230" s="2" t="s">
        <v>518</v>
      </c>
      <c r="B230" s="2" t="s">
        <v>331</v>
      </c>
      <c r="C230" s="2" t="s">
        <v>483</v>
      </c>
      <c r="D230" s="4">
        <v>678</v>
      </c>
      <c r="E230" s="2" t="s">
        <v>111</v>
      </c>
      <c r="F230" s="2" t="s">
        <v>258</v>
      </c>
      <c r="G230" s="2" t="s">
        <v>1016</v>
      </c>
      <c r="H230" s="13"/>
      <c r="I230" s="13"/>
      <c r="J230" s="13"/>
      <c r="K230" s="13"/>
      <c r="N230" s="2" t="e">
        <f>VLOOKUP(D230,#REF!,6,FALSE)</f>
        <v>#REF!</v>
      </c>
      <c r="O230" s="2" t="e">
        <f>VLOOKUP(D230,#REF!,4,FALSE)</f>
        <v>#REF!</v>
      </c>
      <c r="P230" s="4">
        <v>678</v>
      </c>
      <c r="Q230" s="2" t="s">
        <v>111</v>
      </c>
      <c r="R230" s="2" t="s">
        <v>258</v>
      </c>
      <c r="S230" s="2" t="s">
        <v>1510</v>
      </c>
      <c r="Z230" s="2" t="s">
        <v>331</v>
      </c>
      <c r="AA230" s="2" t="s">
        <v>483</v>
      </c>
      <c r="AB230" s="2">
        <v>678</v>
      </c>
      <c r="AC230" s="2" t="s">
        <v>111</v>
      </c>
      <c r="AD230" s="2" t="s">
        <v>258</v>
      </c>
      <c r="AE230" s="2" t="s">
        <v>1510</v>
      </c>
      <c r="AF230" s="2" t="s">
        <v>1608</v>
      </c>
      <c r="AG230" s="3" t="str">
        <f t="shared" si="23"/>
        <v>$$=concatenate(#Kindergarten",char(10)," Grade 1",char(10)," Grade 2",char(10)," Grade 3",char(10)," Grade 4",char(10)," Grade 5",char(10)," Grade 6",char(10)," Grade 7",char(10)," Grade 8",char(10)," Grade 9",char(10)," Grade 10",char(10)," Grade 11",char(10)," Grade 12",char(10)," Grade 13",char(10)," Ungraded",char(10)," Missing#)</v>
      </c>
      <c r="AH230"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230" s="2" t="b">
        <f t="shared" si="24"/>
        <v>1</v>
      </c>
      <c r="AO230" s="2" t="b">
        <f t="shared" si="25"/>
        <v>1</v>
      </c>
      <c r="AP230" s="2" t="b">
        <f t="shared" si="26"/>
        <v>1</v>
      </c>
      <c r="AQ230" s="2" t="b">
        <f t="shared" si="27"/>
        <v>1</v>
      </c>
      <c r="AR230" s="2" t="b">
        <f t="shared" si="28"/>
        <v>1</v>
      </c>
      <c r="AS230" s="2" t="b">
        <f t="shared" si="29"/>
        <v>0</v>
      </c>
    </row>
    <row r="231" spans="1:45" ht="159.5">
      <c r="A231" s="2" t="s">
        <v>518</v>
      </c>
      <c r="B231" s="2" t="s">
        <v>331</v>
      </c>
      <c r="C231" s="2" t="s">
        <v>483</v>
      </c>
      <c r="D231" s="4">
        <v>678</v>
      </c>
      <c r="E231" s="2" t="s">
        <v>126</v>
      </c>
      <c r="F231" s="2" t="s">
        <v>271</v>
      </c>
      <c r="G231" s="2" t="s">
        <v>1035</v>
      </c>
      <c r="H231" s="13"/>
      <c r="I231" s="13"/>
      <c r="J231" s="13"/>
      <c r="K231" s="13"/>
      <c r="N231" s="2" t="e">
        <f>VLOOKUP(D231,#REF!,6,FALSE)</f>
        <v>#REF!</v>
      </c>
      <c r="O231" s="2" t="e">
        <f>VLOOKUP(D231,#REF!,4,FALSE)</f>
        <v>#REF!</v>
      </c>
      <c r="P231" s="4">
        <v>678</v>
      </c>
      <c r="Q231" s="2" t="s">
        <v>126</v>
      </c>
      <c r="R231" s="2" t="s">
        <v>271</v>
      </c>
      <c r="S231" s="2" t="s">
        <v>1494</v>
      </c>
      <c r="Z231" s="2" t="s">
        <v>331</v>
      </c>
      <c r="AA231" s="2" t="s">
        <v>483</v>
      </c>
      <c r="AB231" s="2">
        <v>678</v>
      </c>
      <c r="AC231" s="2" t="s">
        <v>126</v>
      </c>
      <c r="AD231" s="2" t="s">
        <v>271</v>
      </c>
      <c r="AE231" s="2" t="s">
        <v>1494</v>
      </c>
      <c r="AF231" s="2" t="s">
        <v>1591</v>
      </c>
      <c r="AG231" s="3" t="str">
        <f t="shared" si="23"/>
        <v>$$=concatenate(#Arabic",char(10)," Chinese",char(10)," Hindi",char(10)," Japanese",char(10)," Korean",char(10)," Portuguese",char(10)," Russian",char(10)," Spanish; Castilian",char(10)," Tagalog",char(10)," Vietnamese",char(10)," Missing#)</v>
      </c>
      <c r="AH231" s="3" t="str">
        <f>CONCATENATE("Arabic",CHAR(10)," Chinese",CHAR(10)," Hindi",CHAR(10)," Japanese",CHAR(10)," Korean",CHAR(10)," Portuguese",CHAR(10)," Russian",CHAR(10)," Spanish; Castilian",CHAR(10)," Tagalog",CHAR(10)," Vietnamese",CHAR(10)," Missing")</f>
        <v>Arabic
 Chinese
 Hindi
 Japanese
 Korean
 Portuguese
 Russian
 Spanish; Castilian
 Tagalog
 Vietnamese
 Missing</v>
      </c>
      <c r="AN231" s="2" t="b">
        <f t="shared" si="24"/>
        <v>1</v>
      </c>
      <c r="AO231" s="2" t="b">
        <f t="shared" si="25"/>
        <v>1</v>
      </c>
      <c r="AP231" s="2" t="b">
        <f t="shared" si="26"/>
        <v>1</v>
      </c>
      <c r="AQ231" s="2" t="b">
        <f t="shared" si="27"/>
        <v>1</v>
      </c>
      <c r="AR231" s="2" t="b">
        <f t="shared" si="28"/>
        <v>1</v>
      </c>
      <c r="AS231" s="2" t="b">
        <f t="shared" si="29"/>
        <v>0</v>
      </c>
    </row>
    <row r="232" spans="1:45" ht="116">
      <c r="A232" s="2" t="s">
        <v>518</v>
      </c>
      <c r="B232" s="2" t="s">
        <v>331</v>
      </c>
      <c r="C232" s="2" t="s">
        <v>483</v>
      </c>
      <c r="D232" s="4">
        <v>678</v>
      </c>
      <c r="E232" s="2" t="s">
        <v>156</v>
      </c>
      <c r="F232" s="2" t="s">
        <v>299</v>
      </c>
      <c r="G232" s="2" t="s">
        <v>984</v>
      </c>
      <c r="H232" s="13"/>
      <c r="I232" s="13"/>
      <c r="J232" s="13"/>
      <c r="K232" s="13"/>
      <c r="N232" s="2" t="e">
        <f>VLOOKUP(D232,#REF!,6,FALSE)</f>
        <v>#REF!</v>
      </c>
      <c r="O232" s="2" t="e">
        <f>VLOOKUP(D232,#REF!,4,FALSE)</f>
        <v>#REF!</v>
      </c>
      <c r="P232" s="4">
        <v>678</v>
      </c>
      <c r="Q232" s="2" t="s">
        <v>156</v>
      </c>
      <c r="R232" s="2" t="s">
        <v>299</v>
      </c>
      <c r="S232" s="2" t="s">
        <v>1452</v>
      </c>
      <c r="Z232" s="2" t="s">
        <v>331</v>
      </c>
      <c r="AA232" s="2" t="s">
        <v>483</v>
      </c>
      <c r="AB232" s="2">
        <v>678</v>
      </c>
      <c r="AC232" s="2" t="s">
        <v>156</v>
      </c>
      <c r="AD232" s="2" t="s">
        <v>299</v>
      </c>
      <c r="AE232" s="2" t="s">
        <v>1452</v>
      </c>
      <c r="AF232" s="2" t="s">
        <v>1556</v>
      </c>
      <c r="AG232" s="3" t="str">
        <f t="shared" si="23"/>
        <v>$$=concatenate(#American Indian or Alaska Native",char(10)," Asian",char(10)," Black or African American",char(10)," Hispanic/Latino",char(10)," Native Hawaiian or Other Pacific Islander",char(10)," Two or more races",char(10)," White",char(10)," Missing#)</v>
      </c>
      <c r="AH23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32" s="2" t="b">
        <f t="shared" si="24"/>
        <v>1</v>
      </c>
      <c r="AO232" s="2" t="b">
        <f t="shared" si="25"/>
        <v>1</v>
      </c>
      <c r="AP232" s="2" t="b">
        <f t="shared" si="26"/>
        <v>1</v>
      </c>
      <c r="AQ232" s="2" t="b">
        <f t="shared" si="27"/>
        <v>1</v>
      </c>
      <c r="AR232" s="2" t="b">
        <f t="shared" si="28"/>
        <v>1</v>
      </c>
      <c r="AS232" s="2" t="b">
        <f t="shared" si="29"/>
        <v>0</v>
      </c>
    </row>
    <row r="233" spans="1:45" ht="29">
      <c r="A233" s="2" t="s">
        <v>353</v>
      </c>
      <c r="B233" s="2" t="s">
        <v>353</v>
      </c>
      <c r="C233" s="2" t="s">
        <v>485</v>
      </c>
      <c r="D233" s="4">
        <v>681</v>
      </c>
      <c r="E233" s="2" t="s">
        <v>1</v>
      </c>
      <c r="F233" s="2" t="s">
        <v>216</v>
      </c>
      <c r="G233" s="2" t="s">
        <v>1024</v>
      </c>
      <c r="H233" s="13" t="s">
        <v>1217</v>
      </c>
      <c r="I233" s="13"/>
      <c r="J233" s="13"/>
      <c r="K233" s="13"/>
      <c r="N233" s="2" t="e">
        <f>VLOOKUP(D233,#REF!,6,FALSE)</f>
        <v>#REF!</v>
      </c>
      <c r="O233" s="2" t="e">
        <f>VLOOKUP(D233,#REF!,4,FALSE)</f>
        <v>#REF!</v>
      </c>
      <c r="P233" s="4">
        <v>681</v>
      </c>
      <c r="Q233" s="2" t="s">
        <v>1</v>
      </c>
      <c r="R233" s="2" t="s">
        <v>216</v>
      </c>
      <c r="S233" s="2" t="s">
        <v>1518</v>
      </c>
      <c r="Z233" s="2" t="s">
        <v>353</v>
      </c>
      <c r="AA233" s="2" t="s">
        <v>485</v>
      </c>
      <c r="AB233" s="2">
        <v>681</v>
      </c>
      <c r="AC233" s="2" t="s">
        <v>1</v>
      </c>
      <c r="AD233" s="2" t="s">
        <v>216</v>
      </c>
      <c r="AE233" s="2" t="s">
        <v>1518</v>
      </c>
      <c r="AF233" s="2" t="s">
        <v>1614</v>
      </c>
      <c r="AG233" s="3" t="str">
        <f t="shared" si="23"/>
        <v>$$=concatenate(#Mathematics",char(10)," Reading/Language Arts#)</v>
      </c>
      <c r="AH233" s="3" t="str">
        <f>CONCATENATE("Mathematics",CHAR(10)," Reading/Language Arts")</f>
        <v>Mathematics
 Reading/Language Arts</v>
      </c>
      <c r="AN233" s="2" t="b">
        <f t="shared" si="24"/>
        <v>1</v>
      </c>
      <c r="AO233" s="2" t="b">
        <f t="shared" si="25"/>
        <v>1</v>
      </c>
      <c r="AP233" s="2" t="b">
        <f t="shared" si="26"/>
        <v>1</v>
      </c>
      <c r="AQ233" s="2" t="b">
        <f t="shared" si="27"/>
        <v>1</v>
      </c>
      <c r="AR233" s="2" t="b">
        <f t="shared" si="28"/>
        <v>1</v>
      </c>
      <c r="AS233" s="2" t="b">
        <f t="shared" si="29"/>
        <v>0</v>
      </c>
    </row>
    <row r="234" spans="1:45" ht="43.5">
      <c r="A234" s="2" t="s">
        <v>353</v>
      </c>
      <c r="B234" s="2" t="s">
        <v>353</v>
      </c>
      <c r="C234" s="2" t="s">
        <v>485</v>
      </c>
      <c r="D234" s="4">
        <v>681</v>
      </c>
      <c r="E234" s="2" t="s">
        <v>61</v>
      </c>
      <c r="F234" s="2" t="s">
        <v>236</v>
      </c>
      <c r="G234" s="2" t="s">
        <v>995</v>
      </c>
      <c r="H234" s="13" t="s">
        <v>1217</v>
      </c>
      <c r="I234" s="13"/>
      <c r="J234" s="13"/>
      <c r="K234" s="13"/>
      <c r="N234" s="2" t="e">
        <f>VLOOKUP(D234,#REF!,6,FALSE)</f>
        <v>#REF!</v>
      </c>
      <c r="O234" s="2" t="e">
        <f>VLOOKUP(D234,#REF!,4,FALSE)</f>
        <v>#REF!</v>
      </c>
      <c r="P234" s="4">
        <v>681</v>
      </c>
      <c r="Q234" s="2" t="s">
        <v>61</v>
      </c>
      <c r="R234" s="2" t="s">
        <v>236</v>
      </c>
      <c r="S234" s="2" t="s">
        <v>1484</v>
      </c>
      <c r="Z234" s="2" t="s">
        <v>353</v>
      </c>
      <c r="AA234" s="2" t="s">
        <v>485</v>
      </c>
      <c r="AB234" s="2">
        <v>681</v>
      </c>
      <c r="AC234" s="2" t="s">
        <v>61</v>
      </c>
      <c r="AD234" s="2" t="s">
        <v>236</v>
      </c>
      <c r="AE234" s="2" t="s">
        <v>1484</v>
      </c>
      <c r="AF234" s="2" t="s">
        <v>1578</v>
      </c>
      <c r="AG234" s="3" t="str">
        <f t="shared" si="23"/>
        <v>$$=concatenate(#ADA status",char(10)," Disability status (IDEA)",char(10)," Missing#)</v>
      </c>
      <c r="AH234" s="3" t="str">
        <f>CONCATENATE("ADA status",CHAR(10)," Disability status (IDEA)",CHAR(10)," Missing")</f>
        <v>ADA status
 Disability status (IDEA)
 Missing</v>
      </c>
      <c r="AN234" s="2" t="b">
        <f t="shared" si="24"/>
        <v>1</v>
      </c>
      <c r="AO234" s="2" t="b">
        <f t="shared" si="25"/>
        <v>1</v>
      </c>
      <c r="AP234" s="2" t="b">
        <f t="shared" si="26"/>
        <v>1</v>
      </c>
      <c r="AQ234" s="2" t="b">
        <f t="shared" si="27"/>
        <v>1</v>
      </c>
      <c r="AR234" s="2" t="b">
        <f t="shared" si="28"/>
        <v>1</v>
      </c>
      <c r="AS234" s="2" t="b">
        <f t="shared" si="29"/>
        <v>0</v>
      </c>
    </row>
    <row r="235" spans="1:45" ht="29">
      <c r="A235" s="2" t="s">
        <v>353</v>
      </c>
      <c r="B235" s="2" t="s">
        <v>353</v>
      </c>
      <c r="C235" s="2" t="s">
        <v>485</v>
      </c>
      <c r="D235" s="4">
        <v>681</v>
      </c>
      <c r="E235" s="2" t="s">
        <v>92</v>
      </c>
      <c r="F235" s="2" t="s">
        <v>242</v>
      </c>
      <c r="G235" s="2" t="s">
        <v>981</v>
      </c>
      <c r="H235" s="13" t="s">
        <v>1217</v>
      </c>
      <c r="I235" s="13"/>
      <c r="J235" s="13"/>
      <c r="K235" s="13"/>
      <c r="N235" s="2" t="e">
        <f>VLOOKUP(D235,#REF!,6,FALSE)</f>
        <v>#REF!</v>
      </c>
      <c r="O235" s="2" t="e">
        <f>VLOOKUP(D235,#REF!,4,FALSE)</f>
        <v>#REF!</v>
      </c>
      <c r="P235" s="4">
        <v>681</v>
      </c>
      <c r="Q235" s="2" t="s">
        <v>92</v>
      </c>
      <c r="R235" s="2" t="s">
        <v>242</v>
      </c>
      <c r="S235" s="2" t="s">
        <v>1480</v>
      </c>
      <c r="Z235" s="2" t="s">
        <v>353</v>
      </c>
      <c r="AA235" s="2" t="s">
        <v>485</v>
      </c>
      <c r="AB235" s="2">
        <v>681</v>
      </c>
      <c r="AC235" s="2" t="s">
        <v>92</v>
      </c>
      <c r="AD235" s="2" t="s">
        <v>242</v>
      </c>
      <c r="AE235" s="2" t="s">
        <v>1480</v>
      </c>
      <c r="AF235" s="2" t="s">
        <v>1579</v>
      </c>
      <c r="AG235" s="3" t="str">
        <f t="shared" si="23"/>
        <v>$$=concatenate(#Displaced homemaker",char(10)," Missing#)</v>
      </c>
      <c r="AH235" s="3" t="str">
        <f>CONCATENATE("Displaced homemaker",CHAR(10)," Missing")</f>
        <v>Displaced homemaker
 Missing</v>
      </c>
      <c r="AN235" s="2" t="b">
        <f t="shared" si="24"/>
        <v>1</v>
      </c>
      <c r="AO235" s="2" t="b">
        <f t="shared" si="25"/>
        <v>1</v>
      </c>
      <c r="AP235" s="2" t="b">
        <f t="shared" si="26"/>
        <v>1</v>
      </c>
      <c r="AQ235" s="2" t="b">
        <f t="shared" si="27"/>
        <v>1</v>
      </c>
      <c r="AR235" s="2" t="b">
        <f t="shared" si="28"/>
        <v>1</v>
      </c>
      <c r="AS235" s="2" t="b">
        <f t="shared" si="29"/>
        <v>0</v>
      </c>
    </row>
    <row r="236" spans="1:45" ht="29">
      <c r="A236" s="2" t="s">
        <v>353</v>
      </c>
      <c r="B236" s="2" t="s">
        <v>353</v>
      </c>
      <c r="C236" s="2" t="s">
        <v>485</v>
      </c>
      <c r="D236" s="4">
        <v>681</v>
      </c>
      <c r="E236" s="2" t="s">
        <v>93</v>
      </c>
      <c r="F236" s="2" t="s">
        <v>243</v>
      </c>
      <c r="G236" s="2" t="s">
        <v>998</v>
      </c>
      <c r="H236" s="13" t="s">
        <v>1217</v>
      </c>
      <c r="I236" s="13"/>
      <c r="J236" s="13"/>
      <c r="K236" s="13"/>
      <c r="N236" s="2" t="e">
        <f>VLOOKUP(D236,#REF!,6,FALSE)</f>
        <v>#REF!</v>
      </c>
      <c r="O236" s="2" t="e">
        <f>VLOOKUP(D236,#REF!,4,FALSE)</f>
        <v>#REF!</v>
      </c>
      <c r="P236" s="4">
        <v>681</v>
      </c>
      <c r="Q236" s="2" t="s">
        <v>93</v>
      </c>
      <c r="R236" s="2" t="s">
        <v>243</v>
      </c>
      <c r="S236" s="2" t="s">
        <v>1476</v>
      </c>
      <c r="Z236" s="2" t="s">
        <v>353</v>
      </c>
      <c r="AA236" s="2" t="s">
        <v>485</v>
      </c>
      <c r="AB236" s="2">
        <v>681</v>
      </c>
      <c r="AC236" s="2" t="s">
        <v>93</v>
      </c>
      <c r="AD236" s="2" t="s">
        <v>243</v>
      </c>
      <c r="AE236" s="2" t="s">
        <v>1476</v>
      </c>
      <c r="AF236" s="2" t="s">
        <v>1573</v>
      </c>
      <c r="AG236" s="3" t="str">
        <f t="shared" si="23"/>
        <v>$$=concatenate(#Economically Disadvantaged (ED) Students",char(10)," Missing#)</v>
      </c>
      <c r="AH236" s="3" t="str">
        <f>CONCATENATE("Economically Disadvantaged (ED) Students",CHAR(10)," Missing")</f>
        <v>Economically Disadvantaged (ED) Students
 Missing</v>
      </c>
      <c r="AN236" s="2" t="b">
        <f t="shared" si="24"/>
        <v>1</v>
      </c>
      <c r="AO236" s="2" t="b">
        <f t="shared" si="25"/>
        <v>1</v>
      </c>
      <c r="AP236" s="2" t="b">
        <f t="shared" si="26"/>
        <v>1</v>
      </c>
      <c r="AQ236" s="2" t="b">
        <f t="shared" si="27"/>
        <v>1</v>
      </c>
      <c r="AR236" s="2" t="b">
        <f t="shared" si="28"/>
        <v>1</v>
      </c>
      <c r="AS236" s="2" t="b">
        <f t="shared" si="29"/>
        <v>0</v>
      </c>
    </row>
    <row r="237" spans="1:45" ht="29">
      <c r="A237" s="2" t="s">
        <v>353</v>
      </c>
      <c r="B237" s="2" t="s">
        <v>353</v>
      </c>
      <c r="C237" s="2" t="s">
        <v>485</v>
      </c>
      <c r="D237" s="4">
        <v>681</v>
      </c>
      <c r="E237" s="2" t="s">
        <v>125</v>
      </c>
      <c r="F237" s="2" t="s">
        <v>270</v>
      </c>
      <c r="G237" s="2" t="s">
        <v>997</v>
      </c>
      <c r="H237" s="13" t="s">
        <v>1217</v>
      </c>
      <c r="I237" s="13"/>
      <c r="J237" s="13"/>
      <c r="K237" s="13"/>
      <c r="N237" s="2" t="e">
        <f>VLOOKUP(D237,#REF!,6,FALSE)</f>
        <v>#REF!</v>
      </c>
      <c r="O237" s="2" t="e">
        <f>VLOOKUP(D237,#REF!,4,FALSE)</f>
        <v>#REF!</v>
      </c>
      <c r="P237" s="4">
        <v>681</v>
      </c>
      <c r="Q237" s="2" t="s">
        <v>125</v>
      </c>
      <c r="R237" s="2" t="s">
        <v>270</v>
      </c>
      <c r="S237" s="2" t="s">
        <v>1485</v>
      </c>
      <c r="Z237" s="2" t="s">
        <v>353</v>
      </c>
      <c r="AA237" s="2" t="s">
        <v>485</v>
      </c>
      <c r="AB237" s="2">
        <v>681</v>
      </c>
      <c r="AC237" s="2" t="s">
        <v>125</v>
      </c>
      <c r="AD237" s="2" t="s">
        <v>270</v>
      </c>
      <c r="AE237" s="2" t="s">
        <v>1485</v>
      </c>
      <c r="AF237" s="2" t="s">
        <v>1580</v>
      </c>
      <c r="AG237" s="3" t="str">
        <f t="shared" si="23"/>
        <v>$$=concatenate(#LEP Status (Perkins)",char(10)," Missing#)</v>
      </c>
      <c r="AH237" s="3" t="str">
        <f>CONCATENATE("LEP Status (Perkins)",CHAR(10)," Missing")</f>
        <v>LEP Status (Perkins)
 Missing</v>
      </c>
      <c r="AN237" s="2" t="b">
        <f t="shared" si="24"/>
        <v>1</v>
      </c>
      <c r="AO237" s="2" t="b">
        <f t="shared" si="25"/>
        <v>1</v>
      </c>
      <c r="AP237" s="2" t="b">
        <f t="shared" si="26"/>
        <v>1</v>
      </c>
      <c r="AQ237" s="2" t="b">
        <f t="shared" si="27"/>
        <v>1</v>
      </c>
      <c r="AR237" s="2" t="b">
        <f t="shared" si="28"/>
        <v>1</v>
      </c>
      <c r="AS237" s="2" t="b">
        <f t="shared" si="29"/>
        <v>0</v>
      </c>
    </row>
    <row r="238" spans="1:45" ht="29">
      <c r="A238" s="2" t="s">
        <v>353</v>
      </c>
      <c r="B238" s="2" t="s">
        <v>353</v>
      </c>
      <c r="C238" s="2" t="s">
        <v>485</v>
      </c>
      <c r="D238" s="4">
        <v>681</v>
      </c>
      <c r="E238" s="2" t="s">
        <v>133</v>
      </c>
      <c r="F238" s="2" t="s">
        <v>277</v>
      </c>
      <c r="G238" s="2" t="s">
        <v>983</v>
      </c>
      <c r="H238" s="13" t="s">
        <v>1217</v>
      </c>
      <c r="I238" s="13"/>
      <c r="J238" s="13"/>
      <c r="K238" s="13"/>
      <c r="N238" s="2" t="e">
        <f>VLOOKUP(D238,#REF!,6,FALSE)</f>
        <v>#REF!</v>
      </c>
      <c r="O238" s="2" t="e">
        <f>VLOOKUP(D238,#REF!,4,FALSE)</f>
        <v>#REF!</v>
      </c>
      <c r="P238" s="4">
        <v>681</v>
      </c>
      <c r="Q238" s="2" t="s">
        <v>133</v>
      </c>
      <c r="R238" s="2" t="s">
        <v>277</v>
      </c>
      <c r="S238" s="2" t="s">
        <v>1478</v>
      </c>
      <c r="Z238" s="2" t="s">
        <v>353</v>
      </c>
      <c r="AA238" s="2" t="s">
        <v>485</v>
      </c>
      <c r="AB238" s="2">
        <v>681</v>
      </c>
      <c r="AC238" s="2" t="s">
        <v>133</v>
      </c>
      <c r="AD238" s="2" t="s">
        <v>277</v>
      </c>
      <c r="AE238" s="2" t="s">
        <v>1478</v>
      </c>
      <c r="AF238" s="2" t="s">
        <v>1576</v>
      </c>
      <c r="AG238" s="3" t="str">
        <f t="shared" si="23"/>
        <v>$$=concatenate(#Migratory students",char(10)," Missing#)</v>
      </c>
      <c r="AH238" s="3" t="str">
        <f>CONCATENATE("Migratory students",CHAR(10)," Missing")</f>
        <v>Migratory students
 Missing</v>
      </c>
      <c r="AN238" s="2" t="b">
        <f t="shared" si="24"/>
        <v>1</v>
      </c>
      <c r="AO238" s="2" t="b">
        <f t="shared" si="25"/>
        <v>1</v>
      </c>
      <c r="AP238" s="2" t="b">
        <f t="shared" si="26"/>
        <v>1</v>
      </c>
      <c r="AQ238" s="2" t="b">
        <f t="shared" si="27"/>
        <v>1</v>
      </c>
      <c r="AR238" s="2" t="b">
        <f t="shared" si="28"/>
        <v>1</v>
      </c>
      <c r="AS238" s="2" t="b">
        <f t="shared" si="29"/>
        <v>0</v>
      </c>
    </row>
    <row r="239" spans="1:45" ht="29">
      <c r="A239" s="2" t="s">
        <v>353</v>
      </c>
      <c r="B239" s="2" t="s">
        <v>353</v>
      </c>
      <c r="C239" s="2" t="s">
        <v>485</v>
      </c>
      <c r="D239" s="4">
        <v>681</v>
      </c>
      <c r="E239" s="2" t="s">
        <v>140</v>
      </c>
      <c r="F239" s="2" t="s">
        <v>284</v>
      </c>
      <c r="G239" s="2" t="s">
        <v>994</v>
      </c>
      <c r="H239" s="13" t="s">
        <v>1217</v>
      </c>
      <c r="I239" s="13"/>
      <c r="J239" s="13"/>
      <c r="K239" s="13"/>
      <c r="N239" s="2" t="e">
        <f>VLOOKUP(D239,#REF!,6,FALSE)</f>
        <v>#REF!</v>
      </c>
      <c r="O239" s="2" t="e">
        <f>VLOOKUP(D239,#REF!,4,FALSE)</f>
        <v>#REF!</v>
      </c>
      <c r="P239" s="4">
        <v>681</v>
      </c>
      <c r="Q239" s="2" t="s">
        <v>140</v>
      </c>
      <c r="R239" s="2" t="s">
        <v>284</v>
      </c>
      <c r="S239" s="2" t="s">
        <v>1479</v>
      </c>
      <c r="Z239" s="2" t="s">
        <v>353</v>
      </c>
      <c r="AA239" s="2" t="s">
        <v>485</v>
      </c>
      <c r="AB239" s="2">
        <v>681</v>
      </c>
      <c r="AC239" s="2" t="s">
        <v>140</v>
      </c>
      <c r="AD239" s="2" t="s">
        <v>284</v>
      </c>
      <c r="AE239" s="2" t="s">
        <v>1479</v>
      </c>
      <c r="AF239" s="2" t="s">
        <v>1581</v>
      </c>
      <c r="AG239" s="3" t="str">
        <f t="shared" si="23"/>
        <v>$$=concatenate(#Non-traditional Enrollee",char(10)," Missing#)</v>
      </c>
      <c r="AH239" s="3" t="str">
        <f>CONCATENATE("Non-traditional Enrollee",CHAR(10)," Missing")</f>
        <v>Non-traditional Enrollee
 Missing</v>
      </c>
      <c r="AN239" s="2" t="b">
        <f t="shared" si="24"/>
        <v>1</v>
      </c>
      <c r="AO239" s="2" t="b">
        <f t="shared" si="25"/>
        <v>1</v>
      </c>
      <c r="AP239" s="2" t="b">
        <f t="shared" si="26"/>
        <v>1</v>
      </c>
      <c r="AQ239" s="2" t="b">
        <f t="shared" si="27"/>
        <v>1</v>
      </c>
      <c r="AR239" s="2" t="b">
        <f t="shared" si="28"/>
        <v>1</v>
      </c>
      <c r="AS239" s="2" t="b">
        <f t="shared" si="29"/>
        <v>0</v>
      </c>
    </row>
    <row r="240" spans="1:45" ht="29">
      <c r="A240" s="2" t="s">
        <v>353</v>
      </c>
      <c r="B240" s="2" t="s">
        <v>353</v>
      </c>
      <c r="C240" s="2" t="s">
        <v>485</v>
      </c>
      <c r="D240" s="4">
        <v>681</v>
      </c>
      <c r="E240" s="2" t="s">
        <v>151</v>
      </c>
      <c r="F240" s="2" t="s">
        <v>294</v>
      </c>
      <c r="G240" s="2" t="s">
        <v>1010</v>
      </c>
      <c r="H240" s="13" t="s">
        <v>1217</v>
      </c>
      <c r="I240" s="13"/>
      <c r="J240" s="13"/>
      <c r="K240" s="13"/>
      <c r="N240" s="2" t="e">
        <f>VLOOKUP(D240,#REF!,6,FALSE)</f>
        <v>#REF!</v>
      </c>
      <c r="O240" s="2" t="e">
        <f>VLOOKUP(D240,#REF!,4,FALSE)</f>
        <v>#REF!</v>
      </c>
      <c r="P240" s="4">
        <v>681</v>
      </c>
      <c r="Q240" s="2" t="s">
        <v>151</v>
      </c>
      <c r="R240" s="2" t="s">
        <v>294</v>
      </c>
      <c r="S240" s="2" t="s">
        <v>1531</v>
      </c>
      <c r="Z240" s="2" t="s">
        <v>353</v>
      </c>
      <c r="AA240" s="2" t="s">
        <v>485</v>
      </c>
      <c r="AB240" s="2">
        <v>681</v>
      </c>
      <c r="AC240" s="2" t="s">
        <v>151</v>
      </c>
      <c r="AD240" s="2" t="s">
        <v>294</v>
      </c>
      <c r="AE240" s="2" t="s">
        <v>1531</v>
      </c>
      <c r="AF240" s="2" t="s">
        <v>1630</v>
      </c>
      <c r="AG240" s="3" t="str">
        <f t="shared" si="23"/>
        <v>$$=concatenate(#Attained proficiency",char(10)," Not proficient#)</v>
      </c>
      <c r="AH240" s="3" t="str">
        <f>CONCATENATE("Attained proficiency",CHAR(10)," Not proficient")</f>
        <v>Attained proficiency
 Not proficient</v>
      </c>
      <c r="AN240" s="2" t="b">
        <f t="shared" si="24"/>
        <v>1</v>
      </c>
      <c r="AO240" s="2" t="b">
        <f t="shared" si="25"/>
        <v>1</v>
      </c>
      <c r="AP240" s="2" t="b">
        <f t="shared" si="26"/>
        <v>1</v>
      </c>
      <c r="AQ240" s="2" t="b">
        <f t="shared" si="27"/>
        <v>1</v>
      </c>
      <c r="AR240" s="2" t="b">
        <f t="shared" si="28"/>
        <v>1</v>
      </c>
      <c r="AS240" s="2" t="b">
        <f t="shared" si="29"/>
        <v>0</v>
      </c>
    </row>
    <row r="241" spans="1:45" ht="116">
      <c r="A241" s="2" t="s">
        <v>353</v>
      </c>
      <c r="B241" s="2" t="s">
        <v>353</v>
      </c>
      <c r="C241" s="2" t="s">
        <v>485</v>
      </c>
      <c r="D241" s="4">
        <v>681</v>
      </c>
      <c r="E241" s="2" t="s">
        <v>156</v>
      </c>
      <c r="F241" s="2" t="s">
        <v>299</v>
      </c>
      <c r="G241" s="2" t="s">
        <v>984</v>
      </c>
      <c r="H241" s="13" t="s">
        <v>1217</v>
      </c>
      <c r="I241" s="13"/>
      <c r="J241" s="13"/>
      <c r="K241" s="13"/>
      <c r="N241" s="2" t="e">
        <f>VLOOKUP(D241,#REF!,6,FALSE)</f>
        <v>#REF!</v>
      </c>
      <c r="O241" s="2" t="e">
        <f>VLOOKUP(D241,#REF!,4,FALSE)</f>
        <v>#REF!</v>
      </c>
      <c r="P241" s="4">
        <v>681</v>
      </c>
      <c r="Q241" s="2" t="s">
        <v>156</v>
      </c>
      <c r="R241" s="2" t="s">
        <v>299</v>
      </c>
      <c r="S241" s="2" t="s">
        <v>1452</v>
      </c>
      <c r="Z241" s="2" t="s">
        <v>353</v>
      </c>
      <c r="AA241" s="2" t="s">
        <v>485</v>
      </c>
      <c r="AB241" s="2">
        <v>681</v>
      </c>
      <c r="AC241" s="2" t="s">
        <v>156</v>
      </c>
      <c r="AD241" s="2" t="s">
        <v>299</v>
      </c>
      <c r="AE241" s="2" t="s">
        <v>1452</v>
      </c>
      <c r="AF241" s="2" t="s">
        <v>1556</v>
      </c>
      <c r="AG241" s="3" t="str">
        <f t="shared" si="23"/>
        <v>$$=concatenate(#American Indian or Alaska Native",char(10)," Asian",char(10)," Black or African American",char(10)," Hispanic/Latino",char(10)," Native Hawaiian or Other Pacific Islander",char(10)," Two or more races",char(10)," White",char(10)," Missing#)</v>
      </c>
      <c r="AH24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41" s="2" t="b">
        <f t="shared" si="24"/>
        <v>1</v>
      </c>
      <c r="AO241" s="2" t="b">
        <f t="shared" si="25"/>
        <v>1</v>
      </c>
      <c r="AP241" s="2" t="b">
        <f t="shared" si="26"/>
        <v>1</v>
      </c>
      <c r="AQ241" s="2" t="b">
        <f t="shared" si="27"/>
        <v>1</v>
      </c>
      <c r="AR241" s="2" t="b">
        <f t="shared" si="28"/>
        <v>1</v>
      </c>
      <c r="AS241" s="2" t="b">
        <f t="shared" si="29"/>
        <v>0</v>
      </c>
    </row>
    <row r="242" spans="1:45" ht="43.5">
      <c r="A242" s="2" t="s">
        <v>353</v>
      </c>
      <c r="B242" s="2" t="s">
        <v>353</v>
      </c>
      <c r="C242" s="2" t="s">
        <v>485</v>
      </c>
      <c r="D242" s="4">
        <v>681</v>
      </c>
      <c r="E242" s="2" t="s">
        <v>161</v>
      </c>
      <c r="F242" s="2" t="s">
        <v>304</v>
      </c>
      <c r="G242" s="2" t="s">
        <v>982</v>
      </c>
      <c r="H242" s="13" t="s">
        <v>1217</v>
      </c>
      <c r="I242" s="13"/>
      <c r="J242" s="13"/>
      <c r="K242" s="13"/>
      <c r="N242" s="2" t="e">
        <f>VLOOKUP(D242,#REF!,6,FALSE)</f>
        <v>#REF!</v>
      </c>
      <c r="O242" s="2" t="e">
        <f>VLOOKUP(D242,#REF!,4,FALSE)</f>
        <v>#REF!</v>
      </c>
      <c r="P242" s="4">
        <v>681</v>
      </c>
      <c r="Q242" s="2" t="s">
        <v>161</v>
      </c>
      <c r="R242" s="2" t="s">
        <v>304</v>
      </c>
      <c r="S242" s="2" t="s">
        <v>1459</v>
      </c>
      <c r="Z242" s="2" t="s">
        <v>353</v>
      </c>
      <c r="AA242" s="2" t="s">
        <v>485</v>
      </c>
      <c r="AB242" s="2">
        <v>681</v>
      </c>
      <c r="AC242" s="2" t="s">
        <v>161</v>
      </c>
      <c r="AD242" s="2" t="s">
        <v>304</v>
      </c>
      <c r="AE242" s="2" t="s">
        <v>1459</v>
      </c>
      <c r="AF242" s="2" t="s">
        <v>1557</v>
      </c>
      <c r="AG242" s="3" t="str">
        <f t="shared" si="23"/>
        <v>$$=concatenate(#Female",char(10)," Male",char(10)," Missing#)</v>
      </c>
      <c r="AH242" s="3" t="str">
        <f>CONCATENATE("Female",CHAR(10)," Male",CHAR(10)," Missing")</f>
        <v>Female
 Male
 Missing</v>
      </c>
      <c r="AN242" s="2" t="b">
        <f t="shared" si="24"/>
        <v>1</v>
      </c>
      <c r="AO242" s="2" t="b">
        <f t="shared" si="25"/>
        <v>1</v>
      </c>
      <c r="AP242" s="2" t="b">
        <f t="shared" si="26"/>
        <v>1</v>
      </c>
      <c r="AQ242" s="2" t="b">
        <f t="shared" si="27"/>
        <v>1</v>
      </c>
      <c r="AR242" s="2" t="b">
        <f t="shared" si="28"/>
        <v>1</v>
      </c>
      <c r="AS242" s="2" t="b">
        <f t="shared" si="29"/>
        <v>0</v>
      </c>
    </row>
    <row r="243" spans="1:45" ht="29">
      <c r="A243" s="2" t="s">
        <v>353</v>
      </c>
      <c r="B243" s="2" t="s">
        <v>353</v>
      </c>
      <c r="C243" s="2" t="s">
        <v>485</v>
      </c>
      <c r="D243" s="4">
        <v>681</v>
      </c>
      <c r="E243" s="2" t="s">
        <v>162</v>
      </c>
      <c r="F243" s="2" t="s">
        <v>1006</v>
      </c>
      <c r="G243" s="2" t="s">
        <v>1007</v>
      </c>
      <c r="H243" s="13" t="s">
        <v>1217</v>
      </c>
      <c r="I243" s="13"/>
      <c r="J243" s="13"/>
      <c r="K243" s="13"/>
      <c r="N243" s="2" t="e">
        <f>VLOOKUP(D243,#REF!,6,FALSE)</f>
        <v>#REF!</v>
      </c>
      <c r="O243" s="2" t="e">
        <f>VLOOKUP(D243,#REF!,4,FALSE)</f>
        <v>#REF!</v>
      </c>
      <c r="P243" s="4">
        <v>681</v>
      </c>
      <c r="Q243" s="2" t="s">
        <v>162</v>
      </c>
      <c r="R243" s="2" t="s">
        <v>1482</v>
      </c>
      <c r="S243" s="2" t="s">
        <v>1483</v>
      </c>
      <c r="Z243" s="2" t="s">
        <v>353</v>
      </c>
      <c r="AA243" s="2" t="s">
        <v>485</v>
      </c>
      <c r="AB243" s="2">
        <v>681</v>
      </c>
      <c r="AC243" s="2" t="s">
        <v>162</v>
      </c>
      <c r="AD243" s="2" t="s">
        <v>1482</v>
      </c>
      <c r="AE243" s="2" t="s">
        <v>1483</v>
      </c>
      <c r="AF243" s="2" t="s">
        <v>1582</v>
      </c>
      <c r="AG243" s="3" t="str">
        <f t="shared" si="23"/>
        <v>$$=concatenate(#Single Parents Status",char(10)," Missing#)</v>
      </c>
      <c r="AH243" s="3" t="str">
        <f>CONCATENATE("Single Parents Status",CHAR(10)," Missing")</f>
        <v>Single Parents Status
 Missing</v>
      </c>
      <c r="AN243" s="2" t="b">
        <f t="shared" si="24"/>
        <v>1</v>
      </c>
      <c r="AO243" s="2" t="b">
        <f t="shared" si="25"/>
        <v>1</v>
      </c>
      <c r="AP243" s="2" t="b">
        <f t="shared" si="26"/>
        <v>1</v>
      </c>
      <c r="AQ243" s="2" t="b">
        <f t="shared" si="27"/>
        <v>1</v>
      </c>
      <c r="AR243" s="2" t="b">
        <f t="shared" si="28"/>
        <v>0</v>
      </c>
      <c r="AS243" s="2" t="b">
        <f t="shared" si="29"/>
        <v>0</v>
      </c>
    </row>
    <row r="244" spans="1:45" ht="203">
      <c r="A244" s="2" t="s">
        <v>1201</v>
      </c>
      <c r="B244" s="2" t="s">
        <v>373</v>
      </c>
      <c r="C244" s="2" t="s">
        <v>488</v>
      </c>
      <c r="D244" s="4">
        <v>682</v>
      </c>
      <c r="E244" s="2" t="s">
        <v>52</v>
      </c>
      <c r="F244" s="2" t="s">
        <v>233</v>
      </c>
      <c r="G244" s="2" t="s">
        <v>991</v>
      </c>
      <c r="H244" s="13"/>
      <c r="I244" s="13"/>
      <c r="J244" s="13"/>
      <c r="K244" s="13"/>
      <c r="N244" s="2" t="e">
        <f>VLOOKUP(D244,#REF!,6,FALSE)</f>
        <v>#REF!</v>
      </c>
      <c r="O244" s="2" t="e">
        <f>VLOOKUP(D244,#REF!,4,FALSE)</f>
        <v>#REF!</v>
      </c>
      <c r="P244" s="4">
        <v>682</v>
      </c>
      <c r="Q244" s="2" t="s">
        <v>52</v>
      </c>
      <c r="R244" s="2" t="s">
        <v>233</v>
      </c>
      <c r="S244" s="2" t="s">
        <v>1462</v>
      </c>
      <c r="Z244" s="2" t="s">
        <v>373</v>
      </c>
      <c r="AA244" s="2" t="s">
        <v>488</v>
      </c>
      <c r="AB244" s="2">
        <v>682</v>
      </c>
      <c r="AC244" s="2" t="s">
        <v>52</v>
      </c>
      <c r="AD244" s="2" t="s">
        <v>233</v>
      </c>
      <c r="AE244" s="2" t="s">
        <v>1462</v>
      </c>
      <c r="AF244" s="2" t="s">
        <v>1559</v>
      </c>
      <c r="AG244" s="3" t="str">
        <f t="shared" si="23"/>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244"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244" s="2" t="b">
        <f t="shared" si="24"/>
        <v>1</v>
      </c>
      <c r="AO244" s="2" t="b">
        <f t="shared" si="25"/>
        <v>1</v>
      </c>
      <c r="AP244" s="2" t="b">
        <f t="shared" si="26"/>
        <v>1</v>
      </c>
      <c r="AQ244" s="2" t="b">
        <f t="shared" si="27"/>
        <v>1</v>
      </c>
      <c r="AR244" s="2" t="b">
        <f t="shared" si="28"/>
        <v>1</v>
      </c>
      <c r="AS244" s="2" t="b">
        <f t="shared" si="29"/>
        <v>0</v>
      </c>
    </row>
    <row r="245" spans="1:45" ht="43.5">
      <c r="A245" s="2" t="s">
        <v>1201</v>
      </c>
      <c r="B245" s="2" t="s">
        <v>373</v>
      </c>
      <c r="C245" s="2" t="s">
        <v>488</v>
      </c>
      <c r="D245" s="4">
        <v>682</v>
      </c>
      <c r="E245" s="2" t="s">
        <v>101</v>
      </c>
      <c r="F245" s="2" t="s">
        <v>249</v>
      </c>
      <c r="G245" s="2" t="s">
        <v>1029</v>
      </c>
      <c r="H245" s="13"/>
      <c r="I245" s="13"/>
      <c r="J245" s="13"/>
      <c r="K245" s="13"/>
      <c r="N245" s="2" t="e">
        <f>VLOOKUP(D245,#REF!,6,FALSE)</f>
        <v>#REF!</v>
      </c>
      <c r="O245" s="2" t="e">
        <f>VLOOKUP(D245,#REF!,4,FALSE)</f>
        <v>#REF!</v>
      </c>
      <c r="P245" s="4">
        <v>682</v>
      </c>
      <c r="Q245" s="2" t="s">
        <v>101</v>
      </c>
      <c r="R245" s="2" t="s">
        <v>249</v>
      </c>
      <c r="S245" s="2" t="s">
        <v>1463</v>
      </c>
      <c r="Z245" s="2" t="s">
        <v>373</v>
      </c>
      <c r="AA245" s="2" t="s">
        <v>488</v>
      </c>
      <c r="AB245" s="2">
        <v>682</v>
      </c>
      <c r="AC245" s="2" t="s">
        <v>101</v>
      </c>
      <c r="AD245" s="2" t="s">
        <v>249</v>
      </c>
      <c r="AE245" s="2" t="s">
        <v>1463</v>
      </c>
      <c r="AF245" s="2" t="s">
        <v>1561</v>
      </c>
      <c r="AG245" s="3" t="str">
        <f t="shared" si="23"/>
        <v>$$=concatenate(#English learner",char(10)," Non-English learner",char(10)," Missing#)</v>
      </c>
      <c r="AH245" s="3" t="str">
        <f>CONCATENATE("English learner",CHAR(10)," Non-English learner",CHAR(10)," Missing")</f>
        <v>English learner
 Non-English learner
 Missing</v>
      </c>
      <c r="AN245" s="2" t="b">
        <f t="shared" si="24"/>
        <v>1</v>
      </c>
      <c r="AO245" s="2" t="b">
        <f t="shared" si="25"/>
        <v>1</v>
      </c>
      <c r="AP245" s="2" t="b">
        <f t="shared" si="26"/>
        <v>1</v>
      </c>
      <c r="AQ245" s="2" t="b">
        <f t="shared" si="27"/>
        <v>1</v>
      </c>
      <c r="AR245" s="2" t="b">
        <f t="shared" si="28"/>
        <v>1</v>
      </c>
      <c r="AS245" s="2" t="b">
        <f t="shared" si="29"/>
        <v>0</v>
      </c>
    </row>
    <row r="246" spans="1:45" ht="116">
      <c r="A246" s="2" t="s">
        <v>1201</v>
      </c>
      <c r="B246" s="2" t="s">
        <v>373</v>
      </c>
      <c r="C246" s="2" t="s">
        <v>488</v>
      </c>
      <c r="D246" s="4">
        <v>682</v>
      </c>
      <c r="E246" s="2" t="s">
        <v>156</v>
      </c>
      <c r="F246" s="2" t="s">
        <v>299</v>
      </c>
      <c r="G246" s="2" t="s">
        <v>984</v>
      </c>
      <c r="H246" s="13"/>
      <c r="I246" s="13"/>
      <c r="J246" s="13"/>
      <c r="K246" s="13"/>
      <c r="N246" s="2" t="e">
        <f>VLOOKUP(D246,#REF!,6,FALSE)</f>
        <v>#REF!</v>
      </c>
      <c r="O246" s="2" t="e">
        <f>VLOOKUP(D246,#REF!,4,FALSE)</f>
        <v>#REF!</v>
      </c>
      <c r="P246" s="4">
        <v>682</v>
      </c>
      <c r="Q246" s="2" t="s">
        <v>156</v>
      </c>
      <c r="R246" s="2" t="s">
        <v>299</v>
      </c>
      <c r="S246" s="2" t="s">
        <v>1452</v>
      </c>
      <c r="Z246" s="2" t="s">
        <v>373</v>
      </c>
      <c r="AA246" s="2" t="s">
        <v>488</v>
      </c>
      <c r="AB246" s="2">
        <v>682</v>
      </c>
      <c r="AC246" s="2" t="s">
        <v>156</v>
      </c>
      <c r="AD246" s="2" t="s">
        <v>299</v>
      </c>
      <c r="AE246" s="2" t="s">
        <v>1452</v>
      </c>
      <c r="AF246" s="2" t="s">
        <v>1556</v>
      </c>
      <c r="AG246" s="3" t="str">
        <f t="shared" si="23"/>
        <v>$$=concatenate(#American Indian or Alaska Native",char(10)," Asian",char(10)," Black or African American",char(10)," Hispanic/Latino",char(10)," Native Hawaiian or Other Pacific Islander",char(10)," Two or more races",char(10)," White",char(10)," Missing#)</v>
      </c>
      <c r="AH246"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46" s="2" t="b">
        <f t="shared" si="24"/>
        <v>1</v>
      </c>
      <c r="AO246" s="2" t="b">
        <f t="shared" si="25"/>
        <v>1</v>
      </c>
      <c r="AP246" s="2" t="b">
        <f t="shared" si="26"/>
        <v>1</v>
      </c>
      <c r="AQ246" s="2" t="b">
        <f t="shared" si="27"/>
        <v>1</v>
      </c>
      <c r="AR246" s="2" t="b">
        <f t="shared" si="28"/>
        <v>1</v>
      </c>
      <c r="AS246" s="2" t="b">
        <f t="shared" si="29"/>
        <v>0</v>
      </c>
    </row>
    <row r="247" spans="1:45" ht="43.5">
      <c r="A247" s="2" t="s">
        <v>1201</v>
      </c>
      <c r="B247" s="2" t="s">
        <v>373</v>
      </c>
      <c r="C247" s="2" t="s">
        <v>488</v>
      </c>
      <c r="D247" s="4">
        <v>682</v>
      </c>
      <c r="E247" s="2" t="s">
        <v>161</v>
      </c>
      <c r="F247" s="2" t="s">
        <v>304</v>
      </c>
      <c r="G247" s="2" t="s">
        <v>982</v>
      </c>
      <c r="H247" s="13"/>
      <c r="I247" s="13"/>
      <c r="J247" s="13"/>
      <c r="K247" s="13"/>
      <c r="N247" s="2" t="e">
        <f>VLOOKUP(D247,#REF!,6,FALSE)</f>
        <v>#REF!</v>
      </c>
      <c r="O247" s="2" t="e">
        <f>VLOOKUP(D247,#REF!,4,FALSE)</f>
        <v>#REF!</v>
      </c>
      <c r="P247" s="4">
        <v>682</v>
      </c>
      <c r="Q247" s="2" t="s">
        <v>161</v>
      </c>
      <c r="R247" s="2" t="s">
        <v>304</v>
      </c>
      <c r="S247" s="2" t="s">
        <v>1459</v>
      </c>
      <c r="Z247" s="2" t="s">
        <v>373</v>
      </c>
      <c r="AA247" s="2" t="s">
        <v>488</v>
      </c>
      <c r="AB247" s="2">
        <v>682</v>
      </c>
      <c r="AC247" s="2" t="s">
        <v>161</v>
      </c>
      <c r="AD247" s="2" t="s">
        <v>304</v>
      </c>
      <c r="AE247" s="2" t="s">
        <v>1459</v>
      </c>
      <c r="AF247" s="2" t="s">
        <v>1557</v>
      </c>
      <c r="AG247" s="3" t="str">
        <f t="shared" si="23"/>
        <v>$$=concatenate(#Female",char(10)," Male",char(10)," Missing#)</v>
      </c>
      <c r="AH247" s="3" t="str">
        <f>CONCATENATE("Female",CHAR(10)," Male",CHAR(10)," Missing")</f>
        <v>Female
 Male
 Missing</v>
      </c>
      <c r="AN247" s="2" t="b">
        <f t="shared" si="24"/>
        <v>1</v>
      </c>
      <c r="AO247" s="2" t="b">
        <f t="shared" si="25"/>
        <v>1</v>
      </c>
      <c r="AP247" s="2" t="b">
        <f t="shared" si="26"/>
        <v>1</v>
      </c>
      <c r="AQ247" s="2" t="b">
        <f t="shared" si="27"/>
        <v>1</v>
      </c>
      <c r="AR247" s="2" t="b">
        <f t="shared" si="28"/>
        <v>1</v>
      </c>
      <c r="AS247" s="2" t="b">
        <f t="shared" si="29"/>
        <v>0</v>
      </c>
    </row>
    <row r="248" spans="1:45" ht="43.5">
      <c r="A248" s="2" t="s">
        <v>1201</v>
      </c>
      <c r="B248" s="2" t="s">
        <v>373</v>
      </c>
      <c r="C248" s="2" t="s">
        <v>490</v>
      </c>
      <c r="D248" s="4">
        <v>683</v>
      </c>
      <c r="E248" s="2" t="s">
        <v>68</v>
      </c>
      <c r="F248" s="2" t="s">
        <v>237</v>
      </c>
      <c r="G248" s="2" t="s">
        <v>1021</v>
      </c>
      <c r="H248" s="13"/>
      <c r="I248" s="13"/>
      <c r="J248" s="13"/>
      <c r="K248" s="13"/>
      <c r="N248" s="2" t="e">
        <f>VLOOKUP(D248,#REF!,6,FALSE)</f>
        <v>#REF!</v>
      </c>
      <c r="O248" s="2" t="e">
        <f>VLOOKUP(D248,#REF!,4,FALSE)</f>
        <v>#REF!</v>
      </c>
      <c r="P248" s="4">
        <v>683</v>
      </c>
      <c r="Q248" s="2" t="s">
        <v>68</v>
      </c>
      <c r="R248" s="2" t="s">
        <v>237</v>
      </c>
      <c r="S248" s="2" t="s">
        <v>1475</v>
      </c>
      <c r="Z248" s="2" t="s">
        <v>373</v>
      </c>
      <c r="AA248" s="2" t="s">
        <v>490</v>
      </c>
      <c r="AB248" s="2">
        <v>683</v>
      </c>
      <c r="AC248" s="2" t="s">
        <v>68</v>
      </c>
      <c r="AD248" s="2" t="s">
        <v>237</v>
      </c>
      <c r="AE248" s="2" t="s">
        <v>1475</v>
      </c>
      <c r="AF248" s="2" t="s">
        <v>1572</v>
      </c>
      <c r="AG248" s="3" t="str">
        <f t="shared" si="23"/>
        <v>$$=concatenate(#Children without disabilities",char(10)," Children with one or more disabilities (IDEA)",char(10)," Missing#)</v>
      </c>
      <c r="AH248" s="3" t="str">
        <f>CONCATENATE("Children without disabilities",CHAR(10)," Children with one or more disabilities (IDEA)",CHAR(10)," Missing")</f>
        <v>Children without disabilities
 Children with one or more disabilities (IDEA)
 Missing</v>
      </c>
      <c r="AN248" s="2" t="b">
        <f t="shared" si="24"/>
        <v>1</v>
      </c>
      <c r="AO248" s="2" t="b">
        <f t="shared" si="25"/>
        <v>1</v>
      </c>
      <c r="AP248" s="2" t="b">
        <f t="shared" si="26"/>
        <v>1</v>
      </c>
      <c r="AQ248" s="2" t="b">
        <f t="shared" si="27"/>
        <v>1</v>
      </c>
      <c r="AR248" s="2" t="b">
        <f t="shared" si="28"/>
        <v>1</v>
      </c>
      <c r="AS248" s="2" t="b">
        <f t="shared" si="29"/>
        <v>0</v>
      </c>
    </row>
    <row r="249" spans="1:45" ht="43.5">
      <c r="A249" s="2" t="s">
        <v>1201</v>
      </c>
      <c r="B249" s="2" t="s">
        <v>373</v>
      </c>
      <c r="C249" s="2" t="s">
        <v>490</v>
      </c>
      <c r="D249" s="4">
        <v>683</v>
      </c>
      <c r="E249" s="2" t="s">
        <v>96</v>
      </c>
      <c r="F249" s="2" t="s">
        <v>246</v>
      </c>
      <c r="G249" s="2" t="s">
        <v>1004</v>
      </c>
      <c r="H249" s="13"/>
      <c r="I249" s="13"/>
      <c r="J249" s="13"/>
      <c r="K249" s="13"/>
      <c r="N249" s="2" t="e">
        <f>VLOOKUP(D249,#REF!,6,FALSE)</f>
        <v>#REF!</v>
      </c>
      <c r="O249" s="2" t="e">
        <f>VLOOKUP(D249,#REF!,4,FALSE)</f>
        <v>#REF!</v>
      </c>
      <c r="P249" s="4">
        <v>683</v>
      </c>
      <c r="Q249" s="2" t="s">
        <v>96</v>
      </c>
      <c r="R249" s="2" t="s">
        <v>246</v>
      </c>
      <c r="S249" s="2" t="s">
        <v>1538</v>
      </c>
      <c r="Z249" s="2" t="s">
        <v>373</v>
      </c>
      <c r="AA249" s="2" t="s">
        <v>490</v>
      </c>
      <c r="AB249" s="2">
        <v>683</v>
      </c>
      <c r="AC249" s="2" t="s">
        <v>96</v>
      </c>
      <c r="AD249" s="2" t="s">
        <v>246</v>
      </c>
      <c r="AE249" s="2" t="s">
        <v>1538</v>
      </c>
      <c r="AF249" s="2" t="s">
        <v>1635</v>
      </c>
      <c r="AG249" s="3" t="str">
        <f t="shared" si="23"/>
        <v>$$=concatenate(#Received educational services",char(10)," Did not receive educational services#)</v>
      </c>
      <c r="AH249" s="3" t="str">
        <f>CONCATENATE("Received educational services",CHAR(10)," Did not receive educational services")</f>
        <v>Received educational services
 Did not receive educational services</v>
      </c>
      <c r="AN249" s="2" t="b">
        <f t="shared" si="24"/>
        <v>1</v>
      </c>
      <c r="AO249" s="2" t="b">
        <f t="shared" si="25"/>
        <v>1</v>
      </c>
      <c r="AP249" s="2" t="b">
        <f t="shared" si="26"/>
        <v>1</v>
      </c>
      <c r="AQ249" s="2" t="b">
        <f t="shared" si="27"/>
        <v>1</v>
      </c>
      <c r="AR249" s="2" t="b">
        <f t="shared" si="28"/>
        <v>1</v>
      </c>
      <c r="AS249" s="2" t="b">
        <f t="shared" si="29"/>
        <v>0</v>
      </c>
    </row>
    <row r="250" spans="1:45" ht="261">
      <c r="A250" s="2" t="s">
        <v>518</v>
      </c>
      <c r="B250" s="2" t="s">
        <v>321</v>
      </c>
      <c r="C250" s="2" t="s">
        <v>492</v>
      </c>
      <c r="D250" s="4">
        <v>684</v>
      </c>
      <c r="E250" s="2" t="s">
        <v>27</v>
      </c>
      <c r="F250" s="2" t="s">
        <v>224</v>
      </c>
      <c r="G250" s="2" t="s">
        <v>1027</v>
      </c>
      <c r="H250" s="13"/>
      <c r="I250" s="13"/>
      <c r="J250" s="13"/>
      <c r="K250" s="13"/>
      <c r="N250" s="2" t="e">
        <f>VLOOKUP(D250,#REF!,6,FALSE)</f>
        <v>#REF!</v>
      </c>
      <c r="O250" s="2" t="e">
        <f>VLOOKUP(D250,#REF!,4,FALSE)</f>
        <v>#REF!</v>
      </c>
      <c r="P250" s="4">
        <v>684</v>
      </c>
      <c r="Q250" s="2" t="s">
        <v>27</v>
      </c>
      <c r="R250" s="2" t="s">
        <v>224</v>
      </c>
      <c r="S250" s="2" t="s">
        <v>1468</v>
      </c>
      <c r="Z250" s="2" t="s">
        <v>321</v>
      </c>
      <c r="AA250" s="2" t="s">
        <v>492</v>
      </c>
      <c r="AB250" s="2">
        <v>684</v>
      </c>
      <c r="AC250" s="2" t="s">
        <v>27</v>
      </c>
      <c r="AD250" s="2" t="s">
        <v>224</v>
      </c>
      <c r="AE250" s="2" t="s">
        <v>1468</v>
      </c>
      <c r="AF250" s="2" t="s">
        <v>1566</v>
      </c>
      <c r="AG250" s="3" t="str">
        <f t="shared" si="23"/>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250"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250" s="2" t="b">
        <f t="shared" si="24"/>
        <v>1</v>
      </c>
      <c r="AO250" s="2" t="b">
        <f t="shared" si="25"/>
        <v>1</v>
      </c>
      <c r="AP250" s="2" t="b">
        <f t="shared" si="26"/>
        <v>1</v>
      </c>
      <c r="AQ250" s="2" t="b">
        <f t="shared" si="27"/>
        <v>1</v>
      </c>
      <c r="AR250" s="2" t="b">
        <f t="shared" si="28"/>
        <v>1</v>
      </c>
      <c r="AS250" s="2" t="b">
        <f t="shared" si="29"/>
        <v>0</v>
      </c>
    </row>
    <row r="251" spans="1:45" ht="101.5">
      <c r="A251" s="2" t="s">
        <v>518</v>
      </c>
      <c r="B251" s="2" t="s">
        <v>321</v>
      </c>
      <c r="C251" s="2" t="s">
        <v>492</v>
      </c>
      <c r="D251" s="4">
        <v>684</v>
      </c>
      <c r="E251" s="2" t="s">
        <v>130</v>
      </c>
      <c r="F251" s="2" t="s">
        <v>274</v>
      </c>
      <c r="G251" s="2" t="s">
        <v>1071</v>
      </c>
      <c r="H251" s="13"/>
      <c r="I251" s="13"/>
      <c r="J251" s="13"/>
      <c r="K251" s="13"/>
      <c r="N251" s="2" t="e">
        <f>VLOOKUP(D251,#REF!,6,FALSE)</f>
        <v>#REF!</v>
      </c>
      <c r="O251" s="2" t="e">
        <f>VLOOKUP(D251,#REF!,4,FALSE)</f>
        <v>#REF!</v>
      </c>
      <c r="P251" s="4">
        <v>684</v>
      </c>
      <c r="Q251" s="2" t="s">
        <v>130</v>
      </c>
      <c r="R251" s="2" t="s">
        <v>274</v>
      </c>
      <c r="S251" s="2" t="s">
        <v>1539</v>
      </c>
      <c r="Z251" s="2" t="s">
        <v>321</v>
      </c>
      <c r="AA251" s="2" t="s">
        <v>492</v>
      </c>
      <c r="AB251" s="2">
        <v>684</v>
      </c>
      <c r="AC251" s="2" t="s">
        <v>130</v>
      </c>
      <c r="AD251" s="2" t="s">
        <v>274</v>
      </c>
      <c r="AE251" s="2" t="s">
        <v>1539</v>
      </c>
      <c r="AF251" s="2" t="s">
        <v>1636</v>
      </c>
      <c r="AG251" s="3" t="str">
        <f t="shared" si="23"/>
        <v>$$=concatenate(#Instructional services",char(10)," Reading instruction",char(10)," Mathematics instruction",char(10)," High school accrual",char(10)," Support services",char(10)," Counseling services",char(10)," Missing#)</v>
      </c>
      <c r="AH251" s="3" t="str">
        <f>CONCATENATE("Instructional services",CHAR(10)," Reading instruction",CHAR(10)," Mathematics instruction",CHAR(10)," High school accrual",CHAR(10)," Support services",CHAR(10)," Counseling services",CHAR(10)," Missing")</f>
        <v>Instructional services
 Reading instruction
 Mathematics instruction
 High school accrual
 Support services
 Counseling services
 Missing</v>
      </c>
      <c r="AN251" s="2" t="b">
        <f t="shared" si="24"/>
        <v>1</v>
      </c>
      <c r="AO251" s="2" t="b">
        <f t="shared" si="25"/>
        <v>1</v>
      </c>
      <c r="AP251" s="2" t="b">
        <f t="shared" si="26"/>
        <v>1</v>
      </c>
      <c r="AQ251" s="2" t="b">
        <f t="shared" si="27"/>
        <v>1</v>
      </c>
      <c r="AR251" s="2" t="b">
        <f t="shared" si="28"/>
        <v>1</v>
      </c>
      <c r="AS251" s="2" t="b">
        <f t="shared" si="29"/>
        <v>0</v>
      </c>
    </row>
    <row r="252" spans="1:45" ht="29">
      <c r="A252" s="2" t="s">
        <v>518</v>
      </c>
      <c r="B252" s="2" t="s">
        <v>359</v>
      </c>
      <c r="C252" s="2" t="s">
        <v>494</v>
      </c>
      <c r="D252" s="4">
        <v>695</v>
      </c>
      <c r="E252" s="2" t="s">
        <v>71</v>
      </c>
      <c r="F252" s="2" t="s">
        <v>238</v>
      </c>
      <c r="G252" s="2" t="s">
        <v>979</v>
      </c>
      <c r="H252" s="13"/>
      <c r="I252" s="13"/>
      <c r="J252" s="13"/>
      <c r="K252" s="13"/>
      <c r="N252" s="2" t="e">
        <f>VLOOKUP(D252,#REF!,6,FALSE)</f>
        <v>#REF!</v>
      </c>
      <c r="O252" s="2" t="e">
        <f>VLOOKUP(D252,#REF!,4,FALSE)</f>
        <v>#REF!</v>
      </c>
      <c r="P252" s="4">
        <v>695</v>
      </c>
      <c r="Q252" s="2" t="s">
        <v>71</v>
      </c>
      <c r="R252" s="2" t="s">
        <v>238</v>
      </c>
      <c r="S252" s="2" t="s">
        <v>1472</v>
      </c>
      <c r="Z252" s="2" t="s">
        <v>359</v>
      </c>
      <c r="AA252" s="2" t="s">
        <v>494</v>
      </c>
      <c r="AB252" s="2">
        <v>695</v>
      </c>
      <c r="AC252" s="2" t="s">
        <v>71</v>
      </c>
      <c r="AD252" s="2" t="s">
        <v>238</v>
      </c>
      <c r="AE252" s="2" t="s">
        <v>1472</v>
      </c>
      <c r="AF252" s="2" t="s">
        <v>1569</v>
      </c>
      <c r="AG252" s="3" t="str">
        <f t="shared" si="23"/>
        <v>$$=concatenate(#Children with one or more disabilities (IDEA)",char(10)," Missing#)</v>
      </c>
      <c r="AH252" s="3" t="str">
        <f>CONCATENATE("Children with one or more disabilities (IDEA)",CHAR(10)," Missing")</f>
        <v>Children with one or more disabilities (IDEA)
 Missing</v>
      </c>
      <c r="AN252" s="2" t="b">
        <f t="shared" si="24"/>
        <v>1</v>
      </c>
      <c r="AO252" s="2" t="b">
        <f t="shared" si="25"/>
        <v>1</v>
      </c>
      <c r="AP252" s="2" t="b">
        <f t="shared" si="26"/>
        <v>1</v>
      </c>
      <c r="AQ252" s="2" t="b">
        <f t="shared" si="27"/>
        <v>1</v>
      </c>
      <c r="AR252" s="2" t="b">
        <f t="shared" si="28"/>
        <v>1</v>
      </c>
      <c r="AS252" s="2" t="b">
        <f t="shared" si="29"/>
        <v>0</v>
      </c>
    </row>
    <row r="253" spans="1:45" ht="29">
      <c r="A253" s="2" t="s">
        <v>518</v>
      </c>
      <c r="B253" s="2" t="s">
        <v>359</v>
      </c>
      <c r="C253" s="2" t="s">
        <v>494</v>
      </c>
      <c r="D253" s="4">
        <v>695</v>
      </c>
      <c r="E253" s="2" t="s">
        <v>93</v>
      </c>
      <c r="F253" s="2" t="s">
        <v>243</v>
      </c>
      <c r="G253" s="2" t="s">
        <v>998</v>
      </c>
      <c r="H253" s="13"/>
      <c r="I253" s="13"/>
      <c r="J253" s="13"/>
      <c r="K253" s="13"/>
      <c r="N253" s="2" t="e">
        <f>VLOOKUP(D253,#REF!,6,FALSE)</f>
        <v>#REF!</v>
      </c>
      <c r="O253" s="2" t="e">
        <f>VLOOKUP(D253,#REF!,4,FALSE)</f>
        <v>#REF!</v>
      </c>
      <c r="P253" s="4">
        <v>695</v>
      </c>
      <c r="Q253" s="2" t="s">
        <v>93</v>
      </c>
      <c r="R253" s="2" t="s">
        <v>243</v>
      </c>
      <c r="S253" s="2" t="s">
        <v>1476</v>
      </c>
      <c r="Z253" s="2" t="s">
        <v>359</v>
      </c>
      <c r="AA253" s="2" t="s">
        <v>494</v>
      </c>
      <c r="AB253" s="2">
        <v>695</v>
      </c>
      <c r="AC253" s="2" t="s">
        <v>93</v>
      </c>
      <c r="AD253" s="2" t="s">
        <v>243</v>
      </c>
      <c r="AE253" s="2" t="s">
        <v>1476</v>
      </c>
      <c r="AF253" s="2" t="s">
        <v>1573</v>
      </c>
      <c r="AG253" s="3" t="str">
        <f t="shared" si="23"/>
        <v>$$=concatenate(#Economically Disadvantaged (ED) Students",char(10)," Missing#)</v>
      </c>
      <c r="AH253" s="3" t="str">
        <f>CONCATENATE("Economically Disadvantaged (ED) Students",CHAR(10)," Missing")</f>
        <v>Economically Disadvantaged (ED) Students
 Missing</v>
      </c>
      <c r="AN253" s="2" t="b">
        <f t="shared" si="24"/>
        <v>1</v>
      </c>
      <c r="AO253" s="2" t="b">
        <f t="shared" si="25"/>
        <v>1</v>
      </c>
      <c r="AP253" s="2" t="b">
        <f t="shared" si="26"/>
        <v>1</v>
      </c>
      <c r="AQ253" s="2" t="b">
        <f t="shared" si="27"/>
        <v>1</v>
      </c>
      <c r="AR253" s="2" t="b">
        <f t="shared" si="28"/>
        <v>1</v>
      </c>
      <c r="AS253" s="2" t="b">
        <f t="shared" si="29"/>
        <v>0</v>
      </c>
    </row>
    <row r="254" spans="1:45" ht="29">
      <c r="A254" s="2" t="s">
        <v>518</v>
      </c>
      <c r="B254" s="2" t="s">
        <v>359</v>
      </c>
      <c r="C254" s="2" t="s">
        <v>494</v>
      </c>
      <c r="D254" s="4">
        <v>695</v>
      </c>
      <c r="E254" s="2" t="s">
        <v>103</v>
      </c>
      <c r="F254" s="2" t="s">
        <v>251</v>
      </c>
      <c r="G254" s="2" t="s">
        <v>978</v>
      </c>
      <c r="H254" s="13"/>
      <c r="I254" s="13"/>
      <c r="J254" s="13"/>
      <c r="K254" s="13"/>
      <c r="N254" s="2" t="e">
        <f>VLOOKUP(D254,#REF!,6,FALSE)</f>
        <v>#REF!</v>
      </c>
      <c r="O254" s="2" t="e">
        <f>VLOOKUP(D254,#REF!,4,FALSE)</f>
        <v>#REF!</v>
      </c>
      <c r="P254" s="4">
        <v>695</v>
      </c>
      <c r="Q254" s="2" t="s">
        <v>103</v>
      </c>
      <c r="R254" s="2" t="s">
        <v>251</v>
      </c>
      <c r="S254" s="2" t="s">
        <v>1474</v>
      </c>
      <c r="Z254" s="2" t="s">
        <v>359</v>
      </c>
      <c r="AA254" s="2" t="s">
        <v>494</v>
      </c>
      <c r="AB254" s="2">
        <v>695</v>
      </c>
      <c r="AC254" s="2" t="s">
        <v>103</v>
      </c>
      <c r="AD254" s="2" t="s">
        <v>251</v>
      </c>
      <c r="AE254" s="2" t="s">
        <v>1474</v>
      </c>
      <c r="AF254" s="2" t="s">
        <v>1574</v>
      </c>
      <c r="AG254" s="3" t="str">
        <f t="shared" si="23"/>
        <v>$$=concatenate(#English learner",char(10)," Missing#)</v>
      </c>
      <c r="AH254" s="3" t="str">
        <f>CONCATENATE("English learner",CHAR(10)," Missing")</f>
        <v>English learner
 Missing</v>
      </c>
      <c r="AN254" s="2" t="b">
        <f t="shared" si="24"/>
        <v>1</v>
      </c>
      <c r="AO254" s="2" t="b">
        <f t="shared" si="25"/>
        <v>1</v>
      </c>
      <c r="AP254" s="2" t="b">
        <f t="shared" si="26"/>
        <v>1</v>
      </c>
      <c r="AQ254" s="2" t="b">
        <f t="shared" si="27"/>
        <v>1</v>
      </c>
      <c r="AR254" s="2" t="b">
        <f t="shared" si="28"/>
        <v>1</v>
      </c>
      <c r="AS254" s="2" t="b">
        <f t="shared" si="29"/>
        <v>0</v>
      </c>
    </row>
    <row r="255" spans="1:45" ht="29">
      <c r="A255" s="2" t="s">
        <v>518</v>
      </c>
      <c r="B255" s="2" t="s">
        <v>359</v>
      </c>
      <c r="C255" s="2" t="s">
        <v>494</v>
      </c>
      <c r="D255" s="4">
        <v>695</v>
      </c>
      <c r="E255" s="2" t="s">
        <v>108</v>
      </c>
      <c r="F255" s="2" t="s">
        <v>255</v>
      </c>
      <c r="G255" s="2" t="s">
        <v>1002</v>
      </c>
      <c r="H255" s="13"/>
      <c r="I255" s="13"/>
      <c r="J255" s="13"/>
      <c r="K255" s="13"/>
      <c r="N255" s="2" t="e">
        <f>VLOOKUP(D255,#REF!,6,FALSE)</f>
        <v>#REF!</v>
      </c>
      <c r="O255" s="2" t="e">
        <f>VLOOKUP(D255,#REF!,4,FALSE)</f>
        <v>#REF!</v>
      </c>
      <c r="P255" s="4">
        <v>695</v>
      </c>
      <c r="Q255" s="2" t="s">
        <v>108</v>
      </c>
      <c r="R255" s="2" t="s">
        <v>255</v>
      </c>
      <c r="S255" s="2" t="s">
        <v>1505</v>
      </c>
      <c r="Z255" s="2" t="s">
        <v>359</v>
      </c>
      <c r="AA255" s="2" t="s">
        <v>494</v>
      </c>
      <c r="AB255" s="2">
        <v>695</v>
      </c>
      <c r="AC255" s="2" t="s">
        <v>108</v>
      </c>
      <c r="AD255" s="2" t="s">
        <v>255</v>
      </c>
      <c r="AE255" s="2" t="s">
        <v>1505</v>
      </c>
      <c r="AF255" s="2" t="s">
        <v>1599</v>
      </c>
      <c r="AG255" s="3" t="str">
        <f t="shared" si="23"/>
        <v>$$=concatenate(#Foster Care",char(10)," Missing#)</v>
      </c>
      <c r="AH255" s="3" t="str">
        <f>CONCATENATE("Foster Care",CHAR(10)," Missing")</f>
        <v>Foster Care
 Missing</v>
      </c>
      <c r="AN255" s="2" t="b">
        <f t="shared" si="24"/>
        <v>1</v>
      </c>
      <c r="AO255" s="2" t="b">
        <f t="shared" si="25"/>
        <v>1</v>
      </c>
      <c r="AP255" s="2" t="b">
        <f t="shared" si="26"/>
        <v>1</v>
      </c>
      <c r="AQ255" s="2" t="b">
        <f t="shared" si="27"/>
        <v>1</v>
      </c>
      <c r="AR255" s="2" t="b">
        <f t="shared" si="28"/>
        <v>1</v>
      </c>
      <c r="AS255" s="2" t="b">
        <f t="shared" si="29"/>
        <v>0</v>
      </c>
    </row>
    <row r="256" spans="1:45" ht="29">
      <c r="A256" s="2" t="s">
        <v>518</v>
      </c>
      <c r="B256" s="2" t="s">
        <v>359</v>
      </c>
      <c r="C256" s="2" t="s">
        <v>494</v>
      </c>
      <c r="D256" s="4">
        <v>695</v>
      </c>
      <c r="E256" s="2" t="s">
        <v>116</v>
      </c>
      <c r="F256" s="2" t="s">
        <v>261</v>
      </c>
      <c r="G256" s="2" t="s">
        <v>1011</v>
      </c>
      <c r="H256" s="13"/>
      <c r="I256" s="13"/>
      <c r="J256" s="13"/>
      <c r="K256" s="13"/>
      <c r="N256" s="2" t="e">
        <f>VLOOKUP(D256,#REF!,6,FALSE)</f>
        <v>#REF!</v>
      </c>
      <c r="O256" s="2" t="e">
        <f>VLOOKUP(D256,#REF!,4,FALSE)</f>
        <v>#REF!</v>
      </c>
      <c r="P256" s="4">
        <v>695</v>
      </c>
      <c r="Q256" s="2" t="s">
        <v>116</v>
      </c>
      <c r="R256" s="2" t="s">
        <v>261</v>
      </c>
      <c r="S256" s="2" t="s">
        <v>1477</v>
      </c>
      <c r="Z256" s="2" t="s">
        <v>359</v>
      </c>
      <c r="AA256" s="2" t="s">
        <v>494</v>
      </c>
      <c r="AB256" s="2">
        <v>695</v>
      </c>
      <c r="AC256" s="2" t="s">
        <v>116</v>
      </c>
      <c r="AD256" s="2" t="s">
        <v>261</v>
      </c>
      <c r="AE256" s="2" t="s">
        <v>1477</v>
      </c>
      <c r="AF256" s="2" t="s">
        <v>1575</v>
      </c>
      <c r="AG256" s="3" t="str">
        <f t="shared" si="23"/>
        <v>$$=concatenate(#Homeless enrolled",char(10)," Missing#)</v>
      </c>
      <c r="AH256" s="3" t="str">
        <f>CONCATENATE("Homeless enrolled",CHAR(10)," Missing")</f>
        <v>Homeless enrolled
 Missing</v>
      </c>
      <c r="AN256" s="2" t="b">
        <f t="shared" si="24"/>
        <v>1</v>
      </c>
      <c r="AO256" s="2" t="b">
        <f t="shared" si="25"/>
        <v>1</v>
      </c>
      <c r="AP256" s="2" t="b">
        <f t="shared" si="26"/>
        <v>1</v>
      </c>
      <c r="AQ256" s="2" t="b">
        <f t="shared" si="27"/>
        <v>1</v>
      </c>
      <c r="AR256" s="2" t="b">
        <f t="shared" si="28"/>
        <v>1</v>
      </c>
      <c r="AS256" s="2" t="b">
        <f t="shared" si="29"/>
        <v>0</v>
      </c>
    </row>
    <row r="257" spans="1:45" ht="188.5">
      <c r="A257" s="2" t="s">
        <v>518</v>
      </c>
      <c r="B257" s="2" t="s">
        <v>359</v>
      </c>
      <c r="C257" s="2" t="s">
        <v>494</v>
      </c>
      <c r="D257" s="4">
        <v>695</v>
      </c>
      <c r="E257" s="2" t="s">
        <v>132</v>
      </c>
      <c r="F257" s="2" t="s">
        <v>276</v>
      </c>
      <c r="G257" s="2" t="s">
        <v>992</v>
      </c>
      <c r="H257" s="13"/>
      <c r="I257" s="13"/>
      <c r="J257" s="13"/>
      <c r="K257" s="13"/>
      <c r="N257" s="2" t="e">
        <f>VLOOKUP(D257,#REF!,6,FALSE)</f>
        <v>#REF!</v>
      </c>
      <c r="O257" s="2" t="e">
        <f>VLOOKUP(D257,#REF!,4,FALSE)</f>
        <v>#REF!</v>
      </c>
      <c r="P257" s="4">
        <v>695</v>
      </c>
      <c r="Q257" s="2" t="s">
        <v>132</v>
      </c>
      <c r="R257" s="2" t="s">
        <v>276</v>
      </c>
      <c r="S257" s="2" t="s">
        <v>1501</v>
      </c>
      <c r="Z257" s="2" t="s">
        <v>359</v>
      </c>
      <c r="AA257" s="2" t="s">
        <v>494</v>
      </c>
      <c r="AB257" s="2">
        <v>695</v>
      </c>
      <c r="AC257" s="2" t="s">
        <v>132</v>
      </c>
      <c r="AD257" s="2" t="s">
        <v>276</v>
      </c>
      <c r="AE257" s="2" t="s">
        <v>1501</v>
      </c>
      <c r="AF257" s="2" t="s">
        <v>1601</v>
      </c>
      <c r="AG257" s="3" t="str">
        <f t="shared" si="23"/>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57"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57" s="2" t="b">
        <f t="shared" si="24"/>
        <v>1</v>
      </c>
      <c r="AO257" s="2" t="b">
        <f t="shared" si="25"/>
        <v>1</v>
      </c>
      <c r="AP257" s="2" t="b">
        <f t="shared" si="26"/>
        <v>1</v>
      </c>
      <c r="AQ257" s="2" t="b">
        <f t="shared" si="27"/>
        <v>1</v>
      </c>
      <c r="AR257" s="2" t="b">
        <f t="shared" si="28"/>
        <v>1</v>
      </c>
      <c r="AS257" s="2" t="b">
        <f t="shared" si="29"/>
        <v>0</v>
      </c>
    </row>
    <row r="258" spans="1:45" ht="145">
      <c r="A258" s="2" t="s">
        <v>518</v>
      </c>
      <c r="B258" s="2" t="s">
        <v>359</v>
      </c>
      <c r="C258" s="2" t="s">
        <v>74</v>
      </c>
      <c r="D258" s="4">
        <v>696</v>
      </c>
      <c r="E258" s="2" t="s">
        <v>43</v>
      </c>
      <c r="F258" s="2" t="s">
        <v>229</v>
      </c>
      <c r="G258" s="2" t="s">
        <v>1001</v>
      </c>
      <c r="H258" s="13"/>
      <c r="I258" s="13"/>
      <c r="J258" s="13"/>
      <c r="K258" s="13"/>
      <c r="N258" s="2" t="e">
        <f>VLOOKUP(D258,#REF!,6,FALSE)</f>
        <v>#REF!</v>
      </c>
      <c r="O258" s="2" t="e">
        <f>VLOOKUP(D258,#REF!,4,FALSE)</f>
        <v>#REF!</v>
      </c>
      <c r="P258" s="4">
        <v>696</v>
      </c>
      <c r="Q258" s="2" t="s">
        <v>43</v>
      </c>
      <c r="R258" s="2" t="s">
        <v>229</v>
      </c>
      <c r="S258" s="2" t="s">
        <v>1540</v>
      </c>
      <c r="Z258" s="2" t="s">
        <v>359</v>
      </c>
      <c r="AA258" s="2" t="s">
        <v>74</v>
      </c>
      <c r="AB258" s="2">
        <v>696</v>
      </c>
      <c r="AC258" s="2" t="s">
        <v>43</v>
      </c>
      <c r="AD258" s="2" t="s">
        <v>229</v>
      </c>
      <c r="AE258" s="2" t="s">
        <v>1540</v>
      </c>
      <c r="AF258" s="2" t="s">
        <v>1637</v>
      </c>
      <c r="AG258" s="3" t="str">
        <f t="shared" si="23"/>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258"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258" s="2" t="b">
        <f t="shared" si="24"/>
        <v>1</v>
      </c>
      <c r="AO258" s="2" t="b">
        <f t="shared" si="25"/>
        <v>1</v>
      </c>
      <c r="AP258" s="2" t="b">
        <f t="shared" si="26"/>
        <v>1</v>
      </c>
      <c r="AQ258" s="2" t="b">
        <f t="shared" si="27"/>
        <v>1</v>
      </c>
      <c r="AR258" s="2" t="b">
        <f t="shared" si="28"/>
        <v>1</v>
      </c>
      <c r="AS258" s="2" t="b">
        <f t="shared" si="29"/>
        <v>0</v>
      </c>
    </row>
    <row r="259" spans="1:45" ht="29">
      <c r="A259" s="2" t="s">
        <v>518</v>
      </c>
      <c r="B259" s="2" t="s">
        <v>359</v>
      </c>
      <c r="C259" s="2" t="s">
        <v>74</v>
      </c>
      <c r="D259" s="4">
        <v>696</v>
      </c>
      <c r="E259" s="2" t="s">
        <v>71</v>
      </c>
      <c r="F259" s="2" t="s">
        <v>238</v>
      </c>
      <c r="G259" s="2" t="s">
        <v>979</v>
      </c>
      <c r="H259" s="13"/>
      <c r="I259" s="13"/>
      <c r="J259" s="13"/>
      <c r="K259" s="13"/>
      <c r="N259" s="2" t="e">
        <f>VLOOKUP(D259,#REF!,6,FALSE)</f>
        <v>#REF!</v>
      </c>
      <c r="O259" s="2" t="e">
        <f>VLOOKUP(D259,#REF!,4,FALSE)</f>
        <v>#REF!</v>
      </c>
      <c r="P259" s="4">
        <v>696</v>
      </c>
      <c r="Q259" s="2" t="s">
        <v>71</v>
      </c>
      <c r="R259" s="2" t="s">
        <v>238</v>
      </c>
      <c r="S259" s="2" t="s">
        <v>1472</v>
      </c>
      <c r="Z259" s="2" t="s">
        <v>359</v>
      </c>
      <c r="AA259" s="2" t="s">
        <v>74</v>
      </c>
      <c r="AB259" s="2">
        <v>696</v>
      </c>
      <c r="AC259" s="2" t="s">
        <v>71</v>
      </c>
      <c r="AD259" s="2" t="s">
        <v>238</v>
      </c>
      <c r="AE259" s="2" t="s">
        <v>1472</v>
      </c>
      <c r="AF259" s="2" t="s">
        <v>1569</v>
      </c>
      <c r="AG259" s="3" t="str">
        <f t="shared" si="23"/>
        <v>$$=concatenate(#Children with one or more disabilities (IDEA)",char(10)," Missing#)</v>
      </c>
      <c r="AH259" s="3" t="str">
        <f>CONCATENATE("Children with one or more disabilities (IDEA)",CHAR(10)," Missing")</f>
        <v>Children with one or more disabilities (IDEA)
 Missing</v>
      </c>
      <c r="AN259" s="2" t="b">
        <f t="shared" si="24"/>
        <v>1</v>
      </c>
      <c r="AO259" s="2" t="b">
        <f t="shared" si="25"/>
        <v>1</v>
      </c>
      <c r="AP259" s="2" t="b">
        <f t="shared" si="26"/>
        <v>1</v>
      </c>
      <c r="AQ259" s="2" t="b">
        <f t="shared" si="27"/>
        <v>1</v>
      </c>
      <c r="AR259" s="2" t="b">
        <f t="shared" si="28"/>
        <v>1</v>
      </c>
      <c r="AS259" s="2" t="b">
        <f t="shared" si="29"/>
        <v>0</v>
      </c>
    </row>
    <row r="260" spans="1:45" ht="29">
      <c r="A260" s="2" t="s">
        <v>518</v>
      </c>
      <c r="B260" s="2" t="s">
        <v>359</v>
      </c>
      <c r="C260" s="2" t="s">
        <v>74</v>
      </c>
      <c r="D260" s="4">
        <v>696</v>
      </c>
      <c r="E260" s="2" t="s">
        <v>93</v>
      </c>
      <c r="F260" s="2" t="s">
        <v>243</v>
      </c>
      <c r="G260" s="2" t="s">
        <v>998</v>
      </c>
      <c r="H260" s="13"/>
      <c r="I260" s="13"/>
      <c r="J260" s="13"/>
      <c r="K260" s="13"/>
      <c r="N260" s="2" t="e">
        <f>VLOOKUP(D260,#REF!,6,FALSE)</f>
        <v>#REF!</v>
      </c>
      <c r="O260" s="2" t="e">
        <f>VLOOKUP(D260,#REF!,4,FALSE)</f>
        <v>#REF!</v>
      </c>
      <c r="P260" s="4">
        <v>696</v>
      </c>
      <c r="Q260" s="2" t="s">
        <v>93</v>
      </c>
      <c r="R260" s="2" t="s">
        <v>243</v>
      </c>
      <c r="S260" s="2" t="s">
        <v>1476</v>
      </c>
      <c r="Z260" s="2" t="s">
        <v>359</v>
      </c>
      <c r="AA260" s="2" t="s">
        <v>74</v>
      </c>
      <c r="AB260" s="2">
        <v>696</v>
      </c>
      <c r="AC260" s="2" t="s">
        <v>93</v>
      </c>
      <c r="AD260" s="2" t="s">
        <v>243</v>
      </c>
      <c r="AE260" s="2" t="s">
        <v>1476</v>
      </c>
      <c r="AF260" s="2" t="s">
        <v>1573</v>
      </c>
      <c r="AG260" s="3" t="str">
        <f t="shared" si="23"/>
        <v>$$=concatenate(#Economically Disadvantaged (ED) Students",char(10)," Missing#)</v>
      </c>
      <c r="AH260" s="3" t="str">
        <f>CONCATENATE("Economically Disadvantaged (ED) Students",CHAR(10)," Missing")</f>
        <v>Economically Disadvantaged (ED) Students
 Missing</v>
      </c>
      <c r="AN260" s="2" t="b">
        <f t="shared" si="24"/>
        <v>1</v>
      </c>
      <c r="AO260" s="2" t="b">
        <f t="shared" si="25"/>
        <v>1</v>
      </c>
      <c r="AP260" s="2" t="b">
        <f t="shared" si="26"/>
        <v>1</v>
      </c>
      <c r="AQ260" s="2" t="b">
        <f t="shared" si="27"/>
        <v>1</v>
      </c>
      <c r="AR260" s="2" t="b">
        <f t="shared" si="28"/>
        <v>1</v>
      </c>
      <c r="AS260" s="2" t="b">
        <f t="shared" si="29"/>
        <v>0</v>
      </c>
    </row>
    <row r="261" spans="1:45" ht="29">
      <c r="A261" s="2" t="s">
        <v>518</v>
      </c>
      <c r="B261" s="2" t="s">
        <v>359</v>
      </c>
      <c r="C261" s="2" t="s">
        <v>74</v>
      </c>
      <c r="D261" s="4">
        <v>696</v>
      </c>
      <c r="E261" s="2" t="s">
        <v>103</v>
      </c>
      <c r="F261" s="2" t="s">
        <v>251</v>
      </c>
      <c r="G261" s="2" t="s">
        <v>978</v>
      </c>
      <c r="H261" s="13"/>
      <c r="I261" s="13"/>
      <c r="J261" s="13"/>
      <c r="K261" s="13"/>
      <c r="N261" s="2" t="e">
        <f>VLOOKUP(D261,#REF!,6,FALSE)</f>
        <v>#REF!</v>
      </c>
      <c r="O261" s="2" t="e">
        <f>VLOOKUP(D261,#REF!,4,FALSE)</f>
        <v>#REF!</v>
      </c>
      <c r="P261" s="4">
        <v>696</v>
      </c>
      <c r="Q261" s="2" t="s">
        <v>103</v>
      </c>
      <c r="R261" s="2" t="s">
        <v>251</v>
      </c>
      <c r="S261" s="2" t="s">
        <v>1474</v>
      </c>
      <c r="Z261" s="2" t="s">
        <v>359</v>
      </c>
      <c r="AA261" s="2" t="s">
        <v>74</v>
      </c>
      <c r="AB261" s="2">
        <v>696</v>
      </c>
      <c r="AC261" s="2" t="s">
        <v>103</v>
      </c>
      <c r="AD261" s="2" t="s">
        <v>251</v>
      </c>
      <c r="AE261" s="2" t="s">
        <v>1474</v>
      </c>
      <c r="AF261" s="2" t="s">
        <v>1574</v>
      </c>
      <c r="AG261" s="3" t="str">
        <f t="shared" ref="AG261:AG324" si="30">CONCATENATE("$$=concatenate(#",AF261,"#)",)</f>
        <v>$$=concatenate(#English learner",char(10)," Missing#)</v>
      </c>
      <c r="AH261" s="3" t="str">
        <f>CONCATENATE("English learner",CHAR(10)," Missing")</f>
        <v>English learner
 Missing</v>
      </c>
      <c r="AN261" s="2" t="b">
        <f t="shared" ref="AN261:AN324" si="31">EXACT(B261,Z261)</f>
        <v>1</v>
      </c>
      <c r="AO261" s="2" t="b">
        <f t="shared" ref="AO261:AO324" si="32">EXACT(C261,AA261)</f>
        <v>1</v>
      </c>
      <c r="AP261" s="2" t="b">
        <f t="shared" ref="AP261:AP324" si="33">EXACT(D261,AB261)</f>
        <v>1</v>
      </c>
      <c r="AQ261" s="2" t="b">
        <f t="shared" ref="AQ261:AQ324" si="34">EXACT(E261,AC261)</f>
        <v>1</v>
      </c>
      <c r="AR261" s="2" t="b">
        <f t="shared" ref="AR261:AR324" si="35">EXACT(F261,AD261)</f>
        <v>1</v>
      </c>
      <c r="AS261" s="2" t="b">
        <f t="shared" ref="AS261:AS324" si="36">EXACT(G261,AE261)</f>
        <v>0</v>
      </c>
    </row>
    <row r="262" spans="1:45" ht="29">
      <c r="A262" s="2" t="s">
        <v>518</v>
      </c>
      <c r="B262" s="2" t="s">
        <v>359</v>
      </c>
      <c r="C262" s="2" t="s">
        <v>74</v>
      </c>
      <c r="D262" s="4">
        <v>696</v>
      </c>
      <c r="E262" s="2" t="s">
        <v>108</v>
      </c>
      <c r="F262" s="2" t="s">
        <v>255</v>
      </c>
      <c r="G262" s="2" t="s">
        <v>1002</v>
      </c>
      <c r="H262" s="13"/>
      <c r="I262" s="13"/>
      <c r="J262" s="13"/>
      <c r="K262" s="13"/>
      <c r="N262" s="2" t="e">
        <f>VLOOKUP(D262,#REF!,6,FALSE)</f>
        <v>#REF!</v>
      </c>
      <c r="O262" s="2" t="e">
        <f>VLOOKUP(D262,#REF!,4,FALSE)</f>
        <v>#REF!</v>
      </c>
      <c r="P262" s="4">
        <v>696</v>
      </c>
      <c r="Q262" s="2" t="s">
        <v>108</v>
      </c>
      <c r="R262" s="2" t="s">
        <v>255</v>
      </c>
      <c r="S262" s="2" t="s">
        <v>1505</v>
      </c>
      <c r="Z262" s="2" t="s">
        <v>359</v>
      </c>
      <c r="AA262" s="2" t="s">
        <v>74</v>
      </c>
      <c r="AB262" s="2">
        <v>696</v>
      </c>
      <c r="AC262" s="2" t="s">
        <v>108</v>
      </c>
      <c r="AD262" s="2" t="s">
        <v>255</v>
      </c>
      <c r="AE262" s="2" t="s">
        <v>1505</v>
      </c>
      <c r="AF262" s="2" t="s">
        <v>1599</v>
      </c>
      <c r="AG262" s="3" t="str">
        <f t="shared" si="30"/>
        <v>$$=concatenate(#Foster Care",char(10)," Missing#)</v>
      </c>
      <c r="AH262" s="3" t="str">
        <f>CONCATENATE("Foster Care",CHAR(10)," Missing")</f>
        <v>Foster Care
 Missing</v>
      </c>
      <c r="AN262" s="2" t="b">
        <f t="shared" si="31"/>
        <v>1</v>
      </c>
      <c r="AO262" s="2" t="b">
        <f t="shared" si="32"/>
        <v>1</v>
      </c>
      <c r="AP262" s="2" t="b">
        <f t="shared" si="33"/>
        <v>1</v>
      </c>
      <c r="AQ262" s="2" t="b">
        <f t="shared" si="34"/>
        <v>1</v>
      </c>
      <c r="AR262" s="2" t="b">
        <f t="shared" si="35"/>
        <v>1</v>
      </c>
      <c r="AS262" s="2" t="b">
        <f t="shared" si="36"/>
        <v>0</v>
      </c>
    </row>
    <row r="263" spans="1:45" ht="29">
      <c r="A263" s="2" t="s">
        <v>518</v>
      </c>
      <c r="B263" s="2" t="s">
        <v>359</v>
      </c>
      <c r="C263" s="2" t="s">
        <v>74</v>
      </c>
      <c r="D263" s="4">
        <v>696</v>
      </c>
      <c r="E263" s="2" t="s">
        <v>116</v>
      </c>
      <c r="F263" s="2" t="s">
        <v>261</v>
      </c>
      <c r="G263" s="2" t="s">
        <v>1011</v>
      </c>
      <c r="H263" s="13"/>
      <c r="I263" s="13"/>
      <c r="J263" s="13"/>
      <c r="K263" s="13"/>
      <c r="N263" s="2" t="e">
        <f>VLOOKUP(D263,#REF!,6,FALSE)</f>
        <v>#REF!</v>
      </c>
      <c r="O263" s="2" t="e">
        <f>VLOOKUP(D263,#REF!,4,FALSE)</f>
        <v>#REF!</v>
      </c>
      <c r="P263" s="4">
        <v>696</v>
      </c>
      <c r="Q263" s="2" t="s">
        <v>116</v>
      </c>
      <c r="R263" s="2" t="s">
        <v>261</v>
      </c>
      <c r="S263" s="2" t="s">
        <v>1477</v>
      </c>
      <c r="Z263" s="2" t="s">
        <v>359</v>
      </c>
      <c r="AA263" s="2" t="s">
        <v>74</v>
      </c>
      <c r="AB263" s="2">
        <v>696</v>
      </c>
      <c r="AC263" s="2" t="s">
        <v>116</v>
      </c>
      <c r="AD263" s="2" t="s">
        <v>261</v>
      </c>
      <c r="AE263" s="2" t="s">
        <v>1477</v>
      </c>
      <c r="AF263" s="2" t="s">
        <v>1575</v>
      </c>
      <c r="AG263" s="3" t="str">
        <f t="shared" si="30"/>
        <v>$$=concatenate(#Homeless enrolled",char(10)," Missing#)</v>
      </c>
      <c r="AH263" s="3" t="str">
        <f>CONCATENATE("Homeless enrolled",CHAR(10)," Missing")</f>
        <v>Homeless enrolled
 Missing</v>
      </c>
      <c r="AN263" s="2" t="b">
        <f t="shared" si="31"/>
        <v>1</v>
      </c>
      <c r="AO263" s="2" t="b">
        <f t="shared" si="32"/>
        <v>1</v>
      </c>
      <c r="AP263" s="2" t="b">
        <f t="shared" si="33"/>
        <v>1</v>
      </c>
      <c r="AQ263" s="2" t="b">
        <f t="shared" si="34"/>
        <v>1</v>
      </c>
      <c r="AR263" s="2" t="b">
        <f t="shared" si="35"/>
        <v>1</v>
      </c>
      <c r="AS263" s="2" t="b">
        <f t="shared" si="36"/>
        <v>0</v>
      </c>
    </row>
    <row r="264" spans="1:45" ht="188.5">
      <c r="A264" s="2" t="s">
        <v>518</v>
      </c>
      <c r="B264" s="2" t="s">
        <v>359</v>
      </c>
      <c r="C264" s="2" t="s">
        <v>74</v>
      </c>
      <c r="D264" s="4">
        <v>696</v>
      </c>
      <c r="E264" s="2" t="s">
        <v>132</v>
      </c>
      <c r="F264" s="2" t="s">
        <v>276</v>
      </c>
      <c r="G264" s="2" t="s">
        <v>992</v>
      </c>
      <c r="H264" s="13"/>
      <c r="I264" s="13"/>
      <c r="J264" s="13"/>
      <c r="K264" s="13"/>
      <c r="N264" s="2" t="e">
        <f>VLOOKUP(D264,#REF!,6,FALSE)</f>
        <v>#REF!</v>
      </c>
      <c r="O264" s="2" t="e">
        <f>VLOOKUP(D264,#REF!,4,FALSE)</f>
        <v>#REF!</v>
      </c>
      <c r="P264" s="4">
        <v>696</v>
      </c>
      <c r="Q264" s="2" t="s">
        <v>132</v>
      </c>
      <c r="R264" s="2" t="s">
        <v>276</v>
      </c>
      <c r="S264" s="2" t="s">
        <v>1501</v>
      </c>
      <c r="Z264" s="2" t="s">
        <v>359</v>
      </c>
      <c r="AA264" s="2" t="s">
        <v>74</v>
      </c>
      <c r="AB264" s="2">
        <v>696</v>
      </c>
      <c r="AC264" s="2" t="s">
        <v>132</v>
      </c>
      <c r="AD264" s="2" t="s">
        <v>276</v>
      </c>
      <c r="AE264" s="2" t="s">
        <v>1501</v>
      </c>
      <c r="AF264" s="2" t="s">
        <v>1601</v>
      </c>
      <c r="AG264"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64"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64" s="2" t="b">
        <f t="shared" si="31"/>
        <v>1</v>
      </c>
      <c r="AO264" s="2" t="b">
        <f t="shared" si="32"/>
        <v>1</v>
      </c>
      <c r="AP264" s="2" t="b">
        <f t="shared" si="33"/>
        <v>1</v>
      </c>
      <c r="AQ264" s="2" t="b">
        <f t="shared" si="34"/>
        <v>1</v>
      </c>
      <c r="AR264" s="2" t="b">
        <f t="shared" si="35"/>
        <v>1</v>
      </c>
      <c r="AS264" s="2" t="b">
        <f t="shared" si="36"/>
        <v>0</v>
      </c>
    </row>
    <row r="265" spans="1:45" ht="29">
      <c r="A265" s="2" t="s">
        <v>518</v>
      </c>
      <c r="B265" s="2" t="s">
        <v>359</v>
      </c>
      <c r="C265" s="2" t="s">
        <v>494</v>
      </c>
      <c r="D265" s="4">
        <v>697</v>
      </c>
      <c r="E265" s="2" t="s">
        <v>71</v>
      </c>
      <c r="F265" s="2" t="s">
        <v>238</v>
      </c>
      <c r="G265" s="2" t="s">
        <v>979</v>
      </c>
      <c r="H265" s="13"/>
      <c r="I265" s="13"/>
      <c r="J265" s="13"/>
      <c r="K265" s="13"/>
      <c r="N265" s="2" t="e">
        <f>VLOOKUP(D265,#REF!,6,FALSE)</f>
        <v>#REF!</v>
      </c>
      <c r="O265" s="2" t="e">
        <f>VLOOKUP(D265,#REF!,4,FALSE)</f>
        <v>#REF!</v>
      </c>
      <c r="P265" s="4">
        <v>697</v>
      </c>
      <c r="Q265" s="2" t="s">
        <v>71</v>
      </c>
      <c r="R265" s="2" t="s">
        <v>238</v>
      </c>
      <c r="S265" s="2" t="s">
        <v>1472</v>
      </c>
      <c r="Z265" s="2" t="s">
        <v>359</v>
      </c>
      <c r="AA265" s="2" t="s">
        <v>494</v>
      </c>
      <c r="AB265" s="2">
        <v>697</v>
      </c>
      <c r="AC265" s="2" t="s">
        <v>71</v>
      </c>
      <c r="AD265" s="2" t="s">
        <v>238</v>
      </c>
      <c r="AE265" s="2" t="s">
        <v>1472</v>
      </c>
      <c r="AF265" s="2" t="s">
        <v>1569</v>
      </c>
      <c r="AG265" s="3" t="str">
        <f t="shared" si="30"/>
        <v>$$=concatenate(#Children with one or more disabilities (IDEA)",char(10)," Missing#)</v>
      </c>
      <c r="AH265" s="3" t="str">
        <f>CONCATENATE("Children with one or more disabilities (IDEA)",CHAR(10)," Missing")</f>
        <v>Children with one or more disabilities (IDEA)
 Missing</v>
      </c>
      <c r="AN265" s="2" t="b">
        <f t="shared" si="31"/>
        <v>1</v>
      </c>
      <c r="AO265" s="2" t="b">
        <f t="shared" si="32"/>
        <v>1</v>
      </c>
      <c r="AP265" s="2" t="b">
        <f t="shared" si="33"/>
        <v>1</v>
      </c>
      <c r="AQ265" s="2" t="b">
        <f t="shared" si="34"/>
        <v>1</v>
      </c>
      <c r="AR265" s="2" t="b">
        <f t="shared" si="35"/>
        <v>1</v>
      </c>
      <c r="AS265" s="2" t="b">
        <f t="shared" si="36"/>
        <v>0</v>
      </c>
    </row>
    <row r="266" spans="1:45" ht="29">
      <c r="A266" s="2" t="s">
        <v>518</v>
      </c>
      <c r="B266" s="2" t="s">
        <v>359</v>
      </c>
      <c r="C266" s="2" t="s">
        <v>494</v>
      </c>
      <c r="D266" s="4">
        <v>697</v>
      </c>
      <c r="E266" s="2" t="s">
        <v>93</v>
      </c>
      <c r="F266" s="2" t="s">
        <v>243</v>
      </c>
      <c r="G266" s="2" t="s">
        <v>998</v>
      </c>
      <c r="H266" s="13"/>
      <c r="I266" s="13"/>
      <c r="J266" s="13"/>
      <c r="K266" s="13"/>
      <c r="N266" s="2" t="e">
        <f>VLOOKUP(D266,#REF!,6,FALSE)</f>
        <v>#REF!</v>
      </c>
      <c r="O266" s="2" t="e">
        <f>VLOOKUP(D266,#REF!,4,FALSE)</f>
        <v>#REF!</v>
      </c>
      <c r="P266" s="4">
        <v>697</v>
      </c>
      <c r="Q266" s="2" t="s">
        <v>93</v>
      </c>
      <c r="R266" s="2" t="s">
        <v>243</v>
      </c>
      <c r="S266" s="2" t="s">
        <v>1476</v>
      </c>
      <c r="Z266" s="2" t="s">
        <v>359</v>
      </c>
      <c r="AA266" s="2" t="s">
        <v>494</v>
      </c>
      <c r="AB266" s="2">
        <v>697</v>
      </c>
      <c r="AC266" s="2" t="s">
        <v>93</v>
      </c>
      <c r="AD266" s="2" t="s">
        <v>243</v>
      </c>
      <c r="AE266" s="2" t="s">
        <v>1476</v>
      </c>
      <c r="AF266" s="2" t="s">
        <v>1573</v>
      </c>
      <c r="AG266" s="3" t="str">
        <f t="shared" si="30"/>
        <v>$$=concatenate(#Economically Disadvantaged (ED) Students",char(10)," Missing#)</v>
      </c>
      <c r="AH266" s="3" t="str">
        <f>CONCATENATE("Economically Disadvantaged (ED) Students",CHAR(10)," Missing")</f>
        <v>Economically Disadvantaged (ED) Students
 Missing</v>
      </c>
      <c r="AN266" s="2" t="b">
        <f t="shared" si="31"/>
        <v>1</v>
      </c>
      <c r="AO266" s="2" t="b">
        <f t="shared" si="32"/>
        <v>1</v>
      </c>
      <c r="AP266" s="2" t="b">
        <f t="shared" si="33"/>
        <v>1</v>
      </c>
      <c r="AQ266" s="2" t="b">
        <f t="shared" si="34"/>
        <v>1</v>
      </c>
      <c r="AR266" s="2" t="b">
        <f t="shared" si="35"/>
        <v>1</v>
      </c>
      <c r="AS266" s="2" t="b">
        <f t="shared" si="36"/>
        <v>0</v>
      </c>
    </row>
    <row r="267" spans="1:45" ht="29">
      <c r="A267" s="2" t="s">
        <v>518</v>
      </c>
      <c r="B267" s="2" t="s">
        <v>359</v>
      </c>
      <c r="C267" s="2" t="s">
        <v>494</v>
      </c>
      <c r="D267" s="4">
        <v>697</v>
      </c>
      <c r="E267" s="2" t="s">
        <v>103</v>
      </c>
      <c r="F267" s="2" t="s">
        <v>251</v>
      </c>
      <c r="G267" s="2" t="s">
        <v>978</v>
      </c>
      <c r="H267" s="13"/>
      <c r="I267" s="13"/>
      <c r="J267" s="13"/>
      <c r="K267" s="13"/>
      <c r="N267" s="2" t="e">
        <f>VLOOKUP(D267,#REF!,6,FALSE)</f>
        <v>#REF!</v>
      </c>
      <c r="O267" s="2" t="e">
        <f>VLOOKUP(D267,#REF!,4,FALSE)</f>
        <v>#REF!</v>
      </c>
      <c r="P267" s="4">
        <v>697</v>
      </c>
      <c r="Q267" s="2" t="s">
        <v>103</v>
      </c>
      <c r="R267" s="2" t="s">
        <v>251</v>
      </c>
      <c r="S267" s="2" t="s">
        <v>1474</v>
      </c>
      <c r="Z267" s="2" t="s">
        <v>359</v>
      </c>
      <c r="AA267" s="2" t="s">
        <v>494</v>
      </c>
      <c r="AB267" s="2">
        <v>697</v>
      </c>
      <c r="AC267" s="2" t="s">
        <v>103</v>
      </c>
      <c r="AD267" s="2" t="s">
        <v>251</v>
      </c>
      <c r="AE267" s="2" t="s">
        <v>1474</v>
      </c>
      <c r="AF267" s="2" t="s">
        <v>1574</v>
      </c>
      <c r="AG267" s="3" t="str">
        <f t="shared" si="30"/>
        <v>$$=concatenate(#English learner",char(10)," Missing#)</v>
      </c>
      <c r="AH267" s="3" t="str">
        <f>CONCATENATE("English learner",CHAR(10)," Missing")</f>
        <v>English learner
 Missing</v>
      </c>
      <c r="AN267" s="2" t="b">
        <f t="shared" si="31"/>
        <v>1</v>
      </c>
      <c r="AO267" s="2" t="b">
        <f t="shared" si="32"/>
        <v>1</v>
      </c>
      <c r="AP267" s="2" t="b">
        <f t="shared" si="33"/>
        <v>1</v>
      </c>
      <c r="AQ267" s="2" t="b">
        <f t="shared" si="34"/>
        <v>1</v>
      </c>
      <c r="AR267" s="2" t="b">
        <f t="shared" si="35"/>
        <v>1</v>
      </c>
      <c r="AS267" s="2" t="b">
        <f t="shared" si="36"/>
        <v>0</v>
      </c>
    </row>
    <row r="268" spans="1:45" ht="29">
      <c r="A268" s="2" t="s">
        <v>518</v>
      </c>
      <c r="B268" s="2" t="s">
        <v>359</v>
      </c>
      <c r="C268" s="2" t="s">
        <v>494</v>
      </c>
      <c r="D268" s="4">
        <v>697</v>
      </c>
      <c r="E268" s="2" t="s">
        <v>108</v>
      </c>
      <c r="F268" s="2" t="s">
        <v>255</v>
      </c>
      <c r="G268" s="2" t="s">
        <v>1002</v>
      </c>
      <c r="H268" s="13"/>
      <c r="I268" s="13"/>
      <c r="J268" s="13"/>
      <c r="K268" s="13"/>
      <c r="N268" s="2" t="e">
        <f>VLOOKUP(D268,#REF!,6,FALSE)</f>
        <v>#REF!</v>
      </c>
      <c r="O268" s="2" t="e">
        <f>VLOOKUP(D268,#REF!,4,FALSE)</f>
        <v>#REF!</v>
      </c>
      <c r="P268" s="4">
        <v>697</v>
      </c>
      <c r="Q268" s="2" t="s">
        <v>108</v>
      </c>
      <c r="R268" s="2" t="s">
        <v>255</v>
      </c>
      <c r="S268" s="2" t="s">
        <v>1505</v>
      </c>
      <c r="Z268" s="2" t="s">
        <v>359</v>
      </c>
      <c r="AA268" s="2" t="s">
        <v>494</v>
      </c>
      <c r="AB268" s="2">
        <v>697</v>
      </c>
      <c r="AC268" s="2" t="s">
        <v>108</v>
      </c>
      <c r="AD268" s="2" t="s">
        <v>255</v>
      </c>
      <c r="AE268" s="2" t="s">
        <v>1505</v>
      </c>
      <c r="AF268" s="2" t="s">
        <v>1599</v>
      </c>
      <c r="AG268" s="3" t="str">
        <f t="shared" si="30"/>
        <v>$$=concatenate(#Foster Care",char(10)," Missing#)</v>
      </c>
      <c r="AH268" s="3" t="str">
        <f>CONCATENATE("Foster Care",CHAR(10)," Missing")</f>
        <v>Foster Care
 Missing</v>
      </c>
      <c r="AN268" s="2" t="b">
        <f t="shared" si="31"/>
        <v>1</v>
      </c>
      <c r="AO268" s="2" t="b">
        <f t="shared" si="32"/>
        <v>1</v>
      </c>
      <c r="AP268" s="2" t="b">
        <f t="shared" si="33"/>
        <v>1</v>
      </c>
      <c r="AQ268" s="2" t="b">
        <f t="shared" si="34"/>
        <v>1</v>
      </c>
      <c r="AR268" s="2" t="b">
        <f t="shared" si="35"/>
        <v>1</v>
      </c>
      <c r="AS268" s="2" t="b">
        <f t="shared" si="36"/>
        <v>0</v>
      </c>
    </row>
    <row r="269" spans="1:45" ht="29">
      <c r="A269" s="2" t="s">
        <v>518</v>
      </c>
      <c r="B269" s="2" t="s">
        <v>359</v>
      </c>
      <c r="C269" s="2" t="s">
        <v>494</v>
      </c>
      <c r="D269" s="4">
        <v>697</v>
      </c>
      <c r="E269" s="2" t="s">
        <v>116</v>
      </c>
      <c r="F269" s="2" t="s">
        <v>261</v>
      </c>
      <c r="G269" s="2" t="s">
        <v>1011</v>
      </c>
      <c r="H269" s="13"/>
      <c r="I269" s="13"/>
      <c r="J269" s="13"/>
      <c r="K269" s="13"/>
      <c r="N269" s="2" t="e">
        <f>VLOOKUP(D269,#REF!,6,FALSE)</f>
        <v>#REF!</v>
      </c>
      <c r="O269" s="2" t="e">
        <f>VLOOKUP(D269,#REF!,4,FALSE)</f>
        <v>#REF!</v>
      </c>
      <c r="P269" s="4">
        <v>697</v>
      </c>
      <c r="Q269" s="2" t="s">
        <v>116</v>
      </c>
      <c r="R269" s="2" t="s">
        <v>261</v>
      </c>
      <c r="S269" s="2" t="s">
        <v>1477</v>
      </c>
      <c r="Z269" s="2" t="s">
        <v>359</v>
      </c>
      <c r="AA269" s="2" t="s">
        <v>494</v>
      </c>
      <c r="AB269" s="2">
        <v>697</v>
      </c>
      <c r="AC269" s="2" t="s">
        <v>116</v>
      </c>
      <c r="AD269" s="2" t="s">
        <v>261</v>
      </c>
      <c r="AE269" s="2" t="s">
        <v>1477</v>
      </c>
      <c r="AF269" s="2" t="s">
        <v>1575</v>
      </c>
      <c r="AG269" s="3" t="str">
        <f t="shared" si="30"/>
        <v>$$=concatenate(#Homeless enrolled",char(10)," Missing#)</v>
      </c>
      <c r="AH269" s="3" t="str">
        <f>CONCATENATE("Homeless enrolled",CHAR(10)," Missing")</f>
        <v>Homeless enrolled
 Missing</v>
      </c>
      <c r="AN269" s="2" t="b">
        <f t="shared" si="31"/>
        <v>1</v>
      </c>
      <c r="AO269" s="2" t="b">
        <f t="shared" si="32"/>
        <v>1</v>
      </c>
      <c r="AP269" s="2" t="b">
        <f t="shared" si="33"/>
        <v>1</v>
      </c>
      <c r="AQ269" s="2" t="b">
        <f t="shared" si="34"/>
        <v>1</v>
      </c>
      <c r="AR269" s="2" t="b">
        <f t="shared" si="35"/>
        <v>1</v>
      </c>
      <c r="AS269" s="2" t="b">
        <f t="shared" si="36"/>
        <v>0</v>
      </c>
    </row>
    <row r="270" spans="1:45" ht="188.5">
      <c r="A270" s="2" t="s">
        <v>518</v>
      </c>
      <c r="B270" s="2" t="s">
        <v>359</v>
      </c>
      <c r="C270" s="2" t="s">
        <v>494</v>
      </c>
      <c r="D270" s="4">
        <v>697</v>
      </c>
      <c r="E270" s="2" t="s">
        <v>132</v>
      </c>
      <c r="F270" s="2" t="s">
        <v>276</v>
      </c>
      <c r="G270" s="2" t="s">
        <v>992</v>
      </c>
      <c r="H270" s="13"/>
      <c r="I270" s="13"/>
      <c r="J270" s="13"/>
      <c r="K270" s="13"/>
      <c r="N270" s="2" t="e">
        <f>VLOOKUP(D270,#REF!,6,FALSE)</f>
        <v>#REF!</v>
      </c>
      <c r="O270" s="2" t="e">
        <f>VLOOKUP(D270,#REF!,4,FALSE)</f>
        <v>#REF!</v>
      </c>
      <c r="P270" s="4">
        <v>697</v>
      </c>
      <c r="Q270" s="2" t="s">
        <v>132</v>
      </c>
      <c r="R270" s="2" t="s">
        <v>276</v>
      </c>
      <c r="S270" s="2" t="s">
        <v>1501</v>
      </c>
      <c r="Z270" s="2" t="s">
        <v>359</v>
      </c>
      <c r="AA270" s="2" t="s">
        <v>494</v>
      </c>
      <c r="AB270" s="2">
        <v>697</v>
      </c>
      <c r="AC270" s="2" t="s">
        <v>132</v>
      </c>
      <c r="AD270" s="2" t="s">
        <v>276</v>
      </c>
      <c r="AE270" s="2" t="s">
        <v>1501</v>
      </c>
      <c r="AF270" s="2" t="s">
        <v>1601</v>
      </c>
      <c r="AG270"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70"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70" s="2" t="b">
        <f t="shared" si="31"/>
        <v>1</v>
      </c>
      <c r="AO270" s="2" t="b">
        <f t="shared" si="32"/>
        <v>1</v>
      </c>
      <c r="AP270" s="2" t="b">
        <f t="shared" si="33"/>
        <v>1</v>
      </c>
      <c r="AQ270" s="2" t="b">
        <f t="shared" si="34"/>
        <v>1</v>
      </c>
      <c r="AR270" s="2" t="b">
        <f t="shared" si="35"/>
        <v>1</v>
      </c>
      <c r="AS270" s="2" t="b">
        <f t="shared" si="36"/>
        <v>0</v>
      </c>
    </row>
    <row r="271" spans="1:45" ht="145">
      <c r="A271" s="2" t="s">
        <v>518</v>
      </c>
      <c r="B271" s="2" t="s">
        <v>359</v>
      </c>
      <c r="C271" s="2" t="s">
        <v>74</v>
      </c>
      <c r="D271" s="4">
        <v>698</v>
      </c>
      <c r="E271" s="2" t="s">
        <v>43</v>
      </c>
      <c r="F271" s="2" t="s">
        <v>229</v>
      </c>
      <c r="G271" s="2" t="s">
        <v>1001</v>
      </c>
      <c r="H271" s="13"/>
      <c r="I271" s="13"/>
      <c r="J271" s="13"/>
      <c r="K271" s="13"/>
      <c r="N271" s="2" t="e">
        <f>VLOOKUP(D271,#REF!,6,FALSE)</f>
        <v>#REF!</v>
      </c>
      <c r="O271" s="2" t="e">
        <f>VLOOKUP(D271,#REF!,4,FALSE)</f>
        <v>#REF!</v>
      </c>
      <c r="P271" s="4">
        <v>698</v>
      </c>
      <c r="Q271" s="2" t="s">
        <v>43</v>
      </c>
      <c r="R271" s="2" t="s">
        <v>229</v>
      </c>
      <c r="S271" s="2" t="s">
        <v>1540</v>
      </c>
      <c r="Z271" s="2" t="s">
        <v>359</v>
      </c>
      <c r="AA271" s="2" t="s">
        <v>74</v>
      </c>
      <c r="AB271" s="2">
        <v>698</v>
      </c>
      <c r="AC271" s="2" t="s">
        <v>43</v>
      </c>
      <c r="AD271" s="2" t="s">
        <v>229</v>
      </c>
      <c r="AE271" s="2" t="s">
        <v>1540</v>
      </c>
      <c r="AF271" s="2" t="s">
        <v>1637</v>
      </c>
      <c r="AG271" s="3" t="str">
        <f t="shared" si="30"/>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271"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271" s="2" t="b">
        <f t="shared" si="31"/>
        <v>1</v>
      </c>
      <c r="AO271" s="2" t="b">
        <f t="shared" si="32"/>
        <v>1</v>
      </c>
      <c r="AP271" s="2" t="b">
        <f t="shared" si="33"/>
        <v>1</v>
      </c>
      <c r="AQ271" s="2" t="b">
        <f t="shared" si="34"/>
        <v>1</v>
      </c>
      <c r="AR271" s="2" t="b">
        <f t="shared" si="35"/>
        <v>1</v>
      </c>
      <c r="AS271" s="2" t="b">
        <f t="shared" si="36"/>
        <v>0</v>
      </c>
    </row>
    <row r="272" spans="1:45" ht="29">
      <c r="A272" s="2" t="s">
        <v>518</v>
      </c>
      <c r="B272" s="2" t="s">
        <v>359</v>
      </c>
      <c r="C272" s="2" t="s">
        <v>74</v>
      </c>
      <c r="D272" s="4">
        <v>698</v>
      </c>
      <c r="E272" s="2" t="s">
        <v>71</v>
      </c>
      <c r="F272" s="2" t="s">
        <v>238</v>
      </c>
      <c r="G272" s="2" t="s">
        <v>979</v>
      </c>
      <c r="H272" s="13"/>
      <c r="I272" s="13"/>
      <c r="J272" s="13"/>
      <c r="K272" s="13"/>
      <c r="N272" s="2" t="e">
        <f>VLOOKUP(D272,#REF!,6,FALSE)</f>
        <v>#REF!</v>
      </c>
      <c r="O272" s="2" t="e">
        <f>VLOOKUP(D272,#REF!,4,FALSE)</f>
        <v>#REF!</v>
      </c>
      <c r="P272" s="4">
        <v>698</v>
      </c>
      <c r="Q272" s="2" t="s">
        <v>71</v>
      </c>
      <c r="R272" s="2" t="s">
        <v>238</v>
      </c>
      <c r="S272" s="2" t="s">
        <v>1472</v>
      </c>
      <c r="Z272" s="2" t="s">
        <v>359</v>
      </c>
      <c r="AA272" s="2" t="s">
        <v>74</v>
      </c>
      <c r="AB272" s="2">
        <v>698</v>
      </c>
      <c r="AC272" s="2" t="s">
        <v>71</v>
      </c>
      <c r="AD272" s="2" t="s">
        <v>238</v>
      </c>
      <c r="AE272" s="2" t="s">
        <v>1472</v>
      </c>
      <c r="AF272" s="2" t="s">
        <v>1569</v>
      </c>
      <c r="AG272" s="3" t="str">
        <f t="shared" si="30"/>
        <v>$$=concatenate(#Children with one or more disabilities (IDEA)",char(10)," Missing#)</v>
      </c>
      <c r="AH272" s="3" t="str">
        <f>CONCATENATE("Children with one or more disabilities (IDEA)",CHAR(10)," Missing")</f>
        <v>Children with one or more disabilities (IDEA)
 Missing</v>
      </c>
      <c r="AN272" s="2" t="b">
        <f t="shared" si="31"/>
        <v>1</v>
      </c>
      <c r="AO272" s="2" t="b">
        <f t="shared" si="32"/>
        <v>1</v>
      </c>
      <c r="AP272" s="2" t="b">
        <f t="shared" si="33"/>
        <v>1</v>
      </c>
      <c r="AQ272" s="2" t="b">
        <f t="shared" si="34"/>
        <v>1</v>
      </c>
      <c r="AR272" s="2" t="b">
        <f t="shared" si="35"/>
        <v>1</v>
      </c>
      <c r="AS272" s="2" t="b">
        <f t="shared" si="36"/>
        <v>0</v>
      </c>
    </row>
    <row r="273" spans="1:45" ht="29">
      <c r="A273" s="2" t="s">
        <v>518</v>
      </c>
      <c r="B273" s="2" t="s">
        <v>359</v>
      </c>
      <c r="C273" s="2" t="s">
        <v>74</v>
      </c>
      <c r="D273" s="4">
        <v>698</v>
      </c>
      <c r="E273" s="2" t="s">
        <v>93</v>
      </c>
      <c r="F273" s="2" t="s">
        <v>243</v>
      </c>
      <c r="G273" s="2" t="s">
        <v>998</v>
      </c>
      <c r="H273" s="13"/>
      <c r="I273" s="13"/>
      <c r="J273" s="13"/>
      <c r="K273" s="13"/>
      <c r="N273" s="2" t="e">
        <f>VLOOKUP(D273,#REF!,6,FALSE)</f>
        <v>#REF!</v>
      </c>
      <c r="O273" s="2" t="e">
        <f>VLOOKUP(D273,#REF!,4,FALSE)</f>
        <v>#REF!</v>
      </c>
      <c r="P273" s="4">
        <v>698</v>
      </c>
      <c r="Q273" s="2" t="s">
        <v>93</v>
      </c>
      <c r="R273" s="2" t="s">
        <v>243</v>
      </c>
      <c r="S273" s="2" t="s">
        <v>1476</v>
      </c>
      <c r="Z273" s="2" t="s">
        <v>359</v>
      </c>
      <c r="AA273" s="2" t="s">
        <v>74</v>
      </c>
      <c r="AB273" s="2">
        <v>698</v>
      </c>
      <c r="AC273" s="2" t="s">
        <v>93</v>
      </c>
      <c r="AD273" s="2" t="s">
        <v>243</v>
      </c>
      <c r="AE273" s="2" t="s">
        <v>1476</v>
      </c>
      <c r="AF273" s="2" t="s">
        <v>1573</v>
      </c>
      <c r="AG273" s="3" t="str">
        <f t="shared" si="30"/>
        <v>$$=concatenate(#Economically Disadvantaged (ED) Students",char(10)," Missing#)</v>
      </c>
      <c r="AH273" s="3" t="str">
        <f>CONCATENATE("Economically Disadvantaged (ED) Students",CHAR(10)," Missing")</f>
        <v>Economically Disadvantaged (ED) Students
 Missing</v>
      </c>
      <c r="AN273" s="2" t="b">
        <f t="shared" si="31"/>
        <v>1</v>
      </c>
      <c r="AO273" s="2" t="b">
        <f t="shared" si="32"/>
        <v>1</v>
      </c>
      <c r="AP273" s="2" t="b">
        <f t="shared" si="33"/>
        <v>1</v>
      </c>
      <c r="AQ273" s="2" t="b">
        <f t="shared" si="34"/>
        <v>1</v>
      </c>
      <c r="AR273" s="2" t="b">
        <f t="shared" si="35"/>
        <v>1</v>
      </c>
      <c r="AS273" s="2" t="b">
        <f t="shared" si="36"/>
        <v>0</v>
      </c>
    </row>
    <row r="274" spans="1:45" ht="29">
      <c r="A274" s="2" t="s">
        <v>518</v>
      </c>
      <c r="B274" s="2" t="s">
        <v>359</v>
      </c>
      <c r="C274" s="2" t="s">
        <v>74</v>
      </c>
      <c r="D274" s="4">
        <v>698</v>
      </c>
      <c r="E274" s="2" t="s">
        <v>103</v>
      </c>
      <c r="F274" s="2" t="s">
        <v>251</v>
      </c>
      <c r="G274" s="2" t="s">
        <v>978</v>
      </c>
      <c r="H274" s="13"/>
      <c r="I274" s="13"/>
      <c r="J274" s="13"/>
      <c r="K274" s="13"/>
      <c r="N274" s="2" t="e">
        <f>VLOOKUP(D274,#REF!,6,FALSE)</f>
        <v>#REF!</v>
      </c>
      <c r="O274" s="2" t="e">
        <f>VLOOKUP(D274,#REF!,4,FALSE)</f>
        <v>#REF!</v>
      </c>
      <c r="P274" s="4">
        <v>698</v>
      </c>
      <c r="Q274" s="2" t="s">
        <v>103</v>
      </c>
      <c r="R274" s="2" t="s">
        <v>251</v>
      </c>
      <c r="S274" s="2" t="s">
        <v>1474</v>
      </c>
      <c r="Z274" s="2" t="s">
        <v>359</v>
      </c>
      <c r="AA274" s="2" t="s">
        <v>74</v>
      </c>
      <c r="AB274" s="2">
        <v>698</v>
      </c>
      <c r="AC274" s="2" t="s">
        <v>103</v>
      </c>
      <c r="AD274" s="2" t="s">
        <v>251</v>
      </c>
      <c r="AE274" s="2" t="s">
        <v>1474</v>
      </c>
      <c r="AF274" s="2" t="s">
        <v>1574</v>
      </c>
      <c r="AG274" s="3" t="str">
        <f t="shared" si="30"/>
        <v>$$=concatenate(#English learner",char(10)," Missing#)</v>
      </c>
      <c r="AH274" s="3" t="str">
        <f>CONCATENATE("English learner",CHAR(10)," Missing")</f>
        <v>English learner
 Missing</v>
      </c>
      <c r="AN274" s="2" t="b">
        <f t="shared" si="31"/>
        <v>1</v>
      </c>
      <c r="AO274" s="2" t="b">
        <f t="shared" si="32"/>
        <v>1</v>
      </c>
      <c r="AP274" s="2" t="b">
        <f t="shared" si="33"/>
        <v>1</v>
      </c>
      <c r="AQ274" s="2" t="b">
        <f t="shared" si="34"/>
        <v>1</v>
      </c>
      <c r="AR274" s="2" t="b">
        <f t="shared" si="35"/>
        <v>1</v>
      </c>
      <c r="AS274" s="2" t="b">
        <f t="shared" si="36"/>
        <v>0</v>
      </c>
    </row>
    <row r="275" spans="1:45" ht="29">
      <c r="A275" s="2" t="s">
        <v>518</v>
      </c>
      <c r="B275" s="2" t="s">
        <v>359</v>
      </c>
      <c r="C275" s="2" t="s">
        <v>74</v>
      </c>
      <c r="D275" s="4">
        <v>698</v>
      </c>
      <c r="E275" s="2" t="s">
        <v>108</v>
      </c>
      <c r="F275" s="2" t="s">
        <v>255</v>
      </c>
      <c r="G275" s="2" t="s">
        <v>1002</v>
      </c>
      <c r="H275" s="13"/>
      <c r="I275" s="13"/>
      <c r="J275" s="13"/>
      <c r="K275" s="13"/>
      <c r="N275" s="2" t="e">
        <f>VLOOKUP(D275,#REF!,6,FALSE)</f>
        <v>#REF!</v>
      </c>
      <c r="O275" s="2" t="e">
        <f>VLOOKUP(D275,#REF!,4,FALSE)</f>
        <v>#REF!</v>
      </c>
      <c r="P275" s="4">
        <v>698</v>
      </c>
      <c r="Q275" s="2" t="s">
        <v>108</v>
      </c>
      <c r="R275" s="2" t="s">
        <v>255</v>
      </c>
      <c r="S275" s="2" t="s">
        <v>1505</v>
      </c>
      <c r="Z275" s="2" t="s">
        <v>359</v>
      </c>
      <c r="AA275" s="2" t="s">
        <v>74</v>
      </c>
      <c r="AB275" s="2">
        <v>698</v>
      </c>
      <c r="AC275" s="2" t="s">
        <v>108</v>
      </c>
      <c r="AD275" s="2" t="s">
        <v>255</v>
      </c>
      <c r="AE275" s="2" t="s">
        <v>1505</v>
      </c>
      <c r="AF275" s="2" t="s">
        <v>1599</v>
      </c>
      <c r="AG275" s="3" t="str">
        <f t="shared" si="30"/>
        <v>$$=concatenate(#Foster Care",char(10)," Missing#)</v>
      </c>
      <c r="AH275" s="3" t="str">
        <f>CONCATENATE("Foster Care",CHAR(10)," Missing")</f>
        <v>Foster Care
 Missing</v>
      </c>
      <c r="AN275" s="2" t="b">
        <f t="shared" si="31"/>
        <v>1</v>
      </c>
      <c r="AO275" s="2" t="b">
        <f t="shared" si="32"/>
        <v>1</v>
      </c>
      <c r="AP275" s="2" t="b">
        <f t="shared" si="33"/>
        <v>1</v>
      </c>
      <c r="AQ275" s="2" t="b">
        <f t="shared" si="34"/>
        <v>1</v>
      </c>
      <c r="AR275" s="2" t="b">
        <f t="shared" si="35"/>
        <v>1</v>
      </c>
      <c r="AS275" s="2" t="b">
        <f t="shared" si="36"/>
        <v>0</v>
      </c>
    </row>
    <row r="276" spans="1:45" ht="29">
      <c r="A276" s="2" t="s">
        <v>518</v>
      </c>
      <c r="B276" s="2" t="s">
        <v>359</v>
      </c>
      <c r="C276" s="2" t="s">
        <v>74</v>
      </c>
      <c r="D276" s="4">
        <v>698</v>
      </c>
      <c r="E276" s="2" t="s">
        <v>116</v>
      </c>
      <c r="F276" s="2" t="s">
        <v>261</v>
      </c>
      <c r="G276" s="2" t="s">
        <v>1011</v>
      </c>
      <c r="H276" s="13"/>
      <c r="I276" s="13"/>
      <c r="J276" s="13"/>
      <c r="K276" s="13"/>
      <c r="N276" s="2" t="e">
        <f>VLOOKUP(D276,#REF!,6,FALSE)</f>
        <v>#REF!</v>
      </c>
      <c r="O276" s="2" t="e">
        <f>VLOOKUP(D276,#REF!,4,FALSE)</f>
        <v>#REF!</v>
      </c>
      <c r="P276" s="4">
        <v>698</v>
      </c>
      <c r="Q276" s="2" t="s">
        <v>116</v>
      </c>
      <c r="R276" s="2" t="s">
        <v>261</v>
      </c>
      <c r="S276" s="2" t="s">
        <v>1477</v>
      </c>
      <c r="Z276" s="2" t="s">
        <v>359</v>
      </c>
      <c r="AA276" s="2" t="s">
        <v>74</v>
      </c>
      <c r="AB276" s="2">
        <v>698</v>
      </c>
      <c r="AC276" s="2" t="s">
        <v>116</v>
      </c>
      <c r="AD276" s="2" t="s">
        <v>261</v>
      </c>
      <c r="AE276" s="2" t="s">
        <v>1477</v>
      </c>
      <c r="AF276" s="2" t="s">
        <v>1575</v>
      </c>
      <c r="AG276" s="3" t="str">
        <f t="shared" si="30"/>
        <v>$$=concatenate(#Homeless enrolled",char(10)," Missing#)</v>
      </c>
      <c r="AH276" s="3" t="str">
        <f>CONCATENATE("Homeless enrolled",CHAR(10)," Missing")</f>
        <v>Homeless enrolled
 Missing</v>
      </c>
      <c r="AN276" s="2" t="b">
        <f t="shared" si="31"/>
        <v>1</v>
      </c>
      <c r="AO276" s="2" t="b">
        <f t="shared" si="32"/>
        <v>1</v>
      </c>
      <c r="AP276" s="2" t="b">
        <f t="shared" si="33"/>
        <v>1</v>
      </c>
      <c r="AQ276" s="2" t="b">
        <f t="shared" si="34"/>
        <v>1</v>
      </c>
      <c r="AR276" s="2" t="b">
        <f t="shared" si="35"/>
        <v>1</v>
      </c>
      <c r="AS276" s="2" t="b">
        <f t="shared" si="36"/>
        <v>0</v>
      </c>
    </row>
    <row r="277" spans="1:45" ht="188.5">
      <c r="A277" s="2" t="s">
        <v>518</v>
      </c>
      <c r="B277" s="2" t="s">
        <v>359</v>
      </c>
      <c r="C277" s="2" t="s">
        <v>74</v>
      </c>
      <c r="D277" s="4">
        <v>698</v>
      </c>
      <c r="E277" s="2" t="s">
        <v>132</v>
      </c>
      <c r="F277" s="2" t="s">
        <v>276</v>
      </c>
      <c r="G277" s="2" t="s">
        <v>992</v>
      </c>
      <c r="H277" s="13"/>
      <c r="I277" s="13"/>
      <c r="J277" s="13"/>
      <c r="K277" s="13"/>
      <c r="N277" s="2" t="e">
        <f>VLOOKUP(D277,#REF!,6,FALSE)</f>
        <v>#REF!</v>
      </c>
      <c r="O277" s="2" t="e">
        <f>VLOOKUP(D277,#REF!,4,FALSE)</f>
        <v>#REF!</v>
      </c>
      <c r="P277" s="4">
        <v>698</v>
      </c>
      <c r="Q277" s="2" t="s">
        <v>132</v>
      </c>
      <c r="R277" s="2" t="s">
        <v>276</v>
      </c>
      <c r="S277" s="2" t="s">
        <v>1501</v>
      </c>
      <c r="Z277" s="2" t="s">
        <v>359</v>
      </c>
      <c r="AA277" s="2" t="s">
        <v>74</v>
      </c>
      <c r="AB277" s="2">
        <v>698</v>
      </c>
      <c r="AC277" s="2" t="s">
        <v>132</v>
      </c>
      <c r="AD277" s="2" t="s">
        <v>276</v>
      </c>
      <c r="AE277" s="2" t="s">
        <v>1501</v>
      </c>
      <c r="AF277" s="2" t="s">
        <v>1601</v>
      </c>
      <c r="AG277"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77"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77" s="2" t="b">
        <f t="shared" si="31"/>
        <v>1</v>
      </c>
      <c r="AO277" s="2" t="b">
        <f t="shared" si="32"/>
        <v>1</v>
      </c>
      <c r="AP277" s="2" t="b">
        <f t="shared" si="33"/>
        <v>1</v>
      </c>
      <c r="AQ277" s="2" t="b">
        <f t="shared" si="34"/>
        <v>1</v>
      </c>
      <c r="AR277" s="2" t="b">
        <f t="shared" si="35"/>
        <v>1</v>
      </c>
      <c r="AS277" s="2" t="b">
        <f t="shared" si="36"/>
        <v>0</v>
      </c>
    </row>
    <row r="278" spans="1:45" ht="43.5">
      <c r="A278" s="2" t="s">
        <v>353</v>
      </c>
      <c r="B278" s="2" t="s">
        <v>353</v>
      </c>
      <c r="C278" s="2" t="s">
        <v>504</v>
      </c>
      <c r="D278" s="4">
        <v>702</v>
      </c>
      <c r="E278" s="2" t="s">
        <v>61</v>
      </c>
      <c r="F278" s="2" t="s">
        <v>236</v>
      </c>
      <c r="G278" s="2" t="s">
        <v>995</v>
      </c>
      <c r="H278" s="13" t="s">
        <v>1217</v>
      </c>
      <c r="I278" s="13"/>
      <c r="J278" s="13"/>
      <c r="K278" s="13"/>
      <c r="N278" s="2" t="e">
        <f>VLOOKUP(D278,#REF!,6,FALSE)</f>
        <v>#REF!</v>
      </c>
      <c r="O278" s="2" t="e">
        <f>VLOOKUP(D278,#REF!,4,FALSE)</f>
        <v>#REF!</v>
      </c>
      <c r="P278" s="4">
        <v>702</v>
      </c>
      <c r="Q278" s="2" t="s">
        <v>61</v>
      </c>
      <c r="R278" s="2" t="s">
        <v>236</v>
      </c>
      <c r="S278" s="2" t="s">
        <v>1484</v>
      </c>
      <c r="Z278" s="2" t="s">
        <v>353</v>
      </c>
      <c r="AA278" s="2" t="s">
        <v>504</v>
      </c>
      <c r="AB278" s="2">
        <v>702</v>
      </c>
      <c r="AC278" s="2" t="s">
        <v>61</v>
      </c>
      <c r="AD278" s="2" t="s">
        <v>236</v>
      </c>
      <c r="AE278" s="2" t="s">
        <v>1484</v>
      </c>
      <c r="AF278" s="2" t="s">
        <v>1578</v>
      </c>
      <c r="AG278" s="3" t="str">
        <f t="shared" si="30"/>
        <v>$$=concatenate(#ADA status",char(10)," Disability status (IDEA)",char(10)," Missing#)</v>
      </c>
      <c r="AH278" s="3" t="str">
        <f>CONCATENATE("ADA status",CHAR(10)," Disability status (IDEA)",CHAR(10)," Missing")</f>
        <v>ADA status
 Disability status (IDEA)
 Missing</v>
      </c>
      <c r="AN278" s="2" t="b">
        <f t="shared" si="31"/>
        <v>1</v>
      </c>
      <c r="AO278" s="2" t="b">
        <f t="shared" si="32"/>
        <v>1</v>
      </c>
      <c r="AP278" s="2" t="b">
        <f t="shared" si="33"/>
        <v>1</v>
      </c>
      <c r="AQ278" s="2" t="b">
        <f t="shared" si="34"/>
        <v>1</v>
      </c>
      <c r="AR278" s="2" t="b">
        <f t="shared" si="35"/>
        <v>1</v>
      </c>
      <c r="AS278" s="2" t="b">
        <f t="shared" si="36"/>
        <v>0</v>
      </c>
    </row>
    <row r="279" spans="1:45" ht="29">
      <c r="A279" s="2" t="s">
        <v>353</v>
      </c>
      <c r="B279" s="2" t="s">
        <v>353</v>
      </c>
      <c r="C279" s="2" t="s">
        <v>504</v>
      </c>
      <c r="D279" s="4">
        <v>702</v>
      </c>
      <c r="E279" s="2" t="s">
        <v>92</v>
      </c>
      <c r="F279" s="2" t="s">
        <v>242</v>
      </c>
      <c r="G279" s="2" t="s">
        <v>981</v>
      </c>
      <c r="H279" s="13" t="s">
        <v>1217</v>
      </c>
      <c r="I279" s="13"/>
      <c r="J279" s="13"/>
      <c r="K279" s="13"/>
      <c r="N279" s="2" t="e">
        <f>VLOOKUP(D279,#REF!,6,FALSE)</f>
        <v>#REF!</v>
      </c>
      <c r="O279" s="2" t="e">
        <f>VLOOKUP(D279,#REF!,4,FALSE)</f>
        <v>#REF!</v>
      </c>
      <c r="P279" s="4">
        <v>702</v>
      </c>
      <c r="Q279" s="2" t="s">
        <v>92</v>
      </c>
      <c r="R279" s="2" t="s">
        <v>242</v>
      </c>
      <c r="S279" s="2" t="s">
        <v>1480</v>
      </c>
      <c r="Z279" s="2" t="s">
        <v>353</v>
      </c>
      <c r="AA279" s="2" t="s">
        <v>504</v>
      </c>
      <c r="AB279" s="2">
        <v>702</v>
      </c>
      <c r="AC279" s="2" t="s">
        <v>92</v>
      </c>
      <c r="AD279" s="2" t="s">
        <v>242</v>
      </c>
      <c r="AE279" s="2" t="s">
        <v>1480</v>
      </c>
      <c r="AF279" s="2" t="s">
        <v>1579</v>
      </c>
      <c r="AG279" s="3" t="str">
        <f t="shared" si="30"/>
        <v>$$=concatenate(#Displaced homemaker",char(10)," Missing#)</v>
      </c>
      <c r="AH279" s="3" t="str">
        <f>CONCATENATE("Displaced homemaker",CHAR(10)," Missing")</f>
        <v>Displaced homemaker
 Missing</v>
      </c>
      <c r="AN279" s="2" t="b">
        <f t="shared" si="31"/>
        <v>1</v>
      </c>
      <c r="AO279" s="2" t="b">
        <f t="shared" si="32"/>
        <v>1</v>
      </c>
      <c r="AP279" s="2" t="b">
        <f t="shared" si="33"/>
        <v>1</v>
      </c>
      <c r="AQ279" s="2" t="b">
        <f t="shared" si="34"/>
        <v>1</v>
      </c>
      <c r="AR279" s="2" t="b">
        <f t="shared" si="35"/>
        <v>1</v>
      </c>
      <c r="AS279" s="2" t="b">
        <f t="shared" si="36"/>
        <v>0</v>
      </c>
    </row>
    <row r="280" spans="1:45" ht="29">
      <c r="A280" s="2" t="s">
        <v>353</v>
      </c>
      <c r="B280" s="2" t="s">
        <v>353</v>
      </c>
      <c r="C280" s="2" t="s">
        <v>504</v>
      </c>
      <c r="D280" s="4">
        <v>702</v>
      </c>
      <c r="E280" s="2" t="s">
        <v>93</v>
      </c>
      <c r="F280" s="2" t="s">
        <v>243</v>
      </c>
      <c r="G280" s="2" t="s">
        <v>998</v>
      </c>
      <c r="H280" s="13" t="s">
        <v>1217</v>
      </c>
      <c r="I280" s="13"/>
      <c r="J280" s="13"/>
      <c r="K280" s="13"/>
      <c r="N280" s="2" t="e">
        <f>VLOOKUP(D280,#REF!,6,FALSE)</f>
        <v>#REF!</v>
      </c>
      <c r="O280" s="2" t="e">
        <f>VLOOKUP(D280,#REF!,4,FALSE)</f>
        <v>#REF!</v>
      </c>
      <c r="P280" s="4">
        <v>702</v>
      </c>
      <c r="Q280" s="2" t="s">
        <v>93</v>
      </c>
      <c r="R280" s="2" t="s">
        <v>243</v>
      </c>
      <c r="S280" s="2" t="s">
        <v>1476</v>
      </c>
      <c r="Z280" s="2" t="s">
        <v>353</v>
      </c>
      <c r="AA280" s="2" t="s">
        <v>504</v>
      </c>
      <c r="AB280" s="2">
        <v>702</v>
      </c>
      <c r="AC280" s="2" t="s">
        <v>93</v>
      </c>
      <c r="AD280" s="2" t="s">
        <v>243</v>
      </c>
      <c r="AE280" s="2" t="s">
        <v>1476</v>
      </c>
      <c r="AF280" s="2" t="s">
        <v>1573</v>
      </c>
      <c r="AG280" s="3" t="str">
        <f t="shared" si="30"/>
        <v>$$=concatenate(#Economically Disadvantaged (ED) Students",char(10)," Missing#)</v>
      </c>
      <c r="AH280" s="3" t="str">
        <f>CONCATENATE("Economically Disadvantaged (ED) Students",CHAR(10)," Missing")</f>
        <v>Economically Disadvantaged (ED) Students
 Missing</v>
      </c>
      <c r="AN280" s="2" t="b">
        <f t="shared" si="31"/>
        <v>1</v>
      </c>
      <c r="AO280" s="2" t="b">
        <f t="shared" si="32"/>
        <v>1</v>
      </c>
      <c r="AP280" s="2" t="b">
        <f t="shared" si="33"/>
        <v>1</v>
      </c>
      <c r="AQ280" s="2" t="b">
        <f t="shared" si="34"/>
        <v>1</v>
      </c>
      <c r="AR280" s="2" t="b">
        <f t="shared" si="35"/>
        <v>1</v>
      </c>
      <c r="AS280" s="2" t="b">
        <f t="shared" si="36"/>
        <v>0</v>
      </c>
    </row>
    <row r="281" spans="1:45" ht="43.5">
      <c r="A281" s="2" t="s">
        <v>353</v>
      </c>
      <c r="B281" s="2" t="s">
        <v>353</v>
      </c>
      <c r="C281" s="2" t="s">
        <v>504</v>
      </c>
      <c r="D281" s="4">
        <v>702</v>
      </c>
      <c r="E281" s="2" t="s">
        <v>120</v>
      </c>
      <c r="F281" s="2" t="s">
        <v>265</v>
      </c>
      <c r="G281" s="2" t="s">
        <v>1051</v>
      </c>
      <c r="H281" s="13" t="s">
        <v>1217</v>
      </c>
      <c r="I281" s="13"/>
      <c r="J281" s="13"/>
      <c r="K281" s="13"/>
      <c r="N281" s="2" t="e">
        <f>VLOOKUP(D281,#REF!,6,FALSE)</f>
        <v>#REF!</v>
      </c>
      <c r="O281" s="2" t="e">
        <f>VLOOKUP(D281,#REF!,4,FALSE)</f>
        <v>#REF!</v>
      </c>
      <c r="P281" s="4">
        <v>702</v>
      </c>
      <c r="Q281" s="2" t="s">
        <v>120</v>
      </c>
      <c r="R281" s="2" t="s">
        <v>265</v>
      </c>
      <c r="S281" s="2" t="s">
        <v>1541</v>
      </c>
      <c r="Z281" s="2" t="s">
        <v>353</v>
      </c>
      <c r="AA281" s="2" t="s">
        <v>504</v>
      </c>
      <c r="AB281" s="2">
        <v>702</v>
      </c>
      <c r="AC281" s="2" t="s">
        <v>120</v>
      </c>
      <c r="AD281" s="2" t="s">
        <v>265</v>
      </c>
      <c r="AE281" s="2" t="s">
        <v>1541</v>
      </c>
      <c r="AF281" s="2" t="s">
        <v>1638</v>
      </c>
      <c r="AG281" s="3" t="str">
        <f t="shared" si="30"/>
        <v>$$=concatenate(#Included in computation as graduated",char(10)," Included in computation as not graduated#)</v>
      </c>
      <c r="AH281" s="3" t="str">
        <f>CONCATENATE("Included in computation as graduated",CHAR(10)," Included in computation as not graduated")</f>
        <v>Included in computation as graduated
 Included in computation as not graduated</v>
      </c>
      <c r="AN281" s="2" t="b">
        <f t="shared" si="31"/>
        <v>1</v>
      </c>
      <c r="AO281" s="2" t="b">
        <f t="shared" si="32"/>
        <v>1</v>
      </c>
      <c r="AP281" s="2" t="b">
        <f t="shared" si="33"/>
        <v>1</v>
      </c>
      <c r="AQ281" s="2" t="b">
        <f t="shared" si="34"/>
        <v>1</v>
      </c>
      <c r="AR281" s="2" t="b">
        <f t="shared" si="35"/>
        <v>1</v>
      </c>
      <c r="AS281" s="2" t="b">
        <f t="shared" si="36"/>
        <v>0</v>
      </c>
    </row>
    <row r="282" spans="1:45" ht="29">
      <c r="A282" s="2" t="s">
        <v>353</v>
      </c>
      <c r="B282" s="2" t="s">
        <v>353</v>
      </c>
      <c r="C282" s="2" t="s">
        <v>504</v>
      </c>
      <c r="D282" s="4">
        <v>702</v>
      </c>
      <c r="E282" s="2" t="s">
        <v>125</v>
      </c>
      <c r="F282" s="2" t="s">
        <v>270</v>
      </c>
      <c r="G282" s="2" t="s">
        <v>997</v>
      </c>
      <c r="H282" s="13" t="s">
        <v>1217</v>
      </c>
      <c r="I282" s="13"/>
      <c r="J282" s="13"/>
      <c r="K282" s="13"/>
      <c r="N282" s="2" t="e">
        <f>VLOOKUP(D282,#REF!,6,FALSE)</f>
        <v>#REF!</v>
      </c>
      <c r="O282" s="2" t="e">
        <f>VLOOKUP(D282,#REF!,4,FALSE)</f>
        <v>#REF!</v>
      </c>
      <c r="P282" s="4">
        <v>702</v>
      </c>
      <c r="Q282" s="2" t="s">
        <v>125</v>
      </c>
      <c r="R282" s="2" t="s">
        <v>270</v>
      </c>
      <c r="S282" s="2" t="s">
        <v>1485</v>
      </c>
      <c r="Z282" s="2" t="s">
        <v>353</v>
      </c>
      <c r="AA282" s="2" t="s">
        <v>504</v>
      </c>
      <c r="AB282" s="2">
        <v>702</v>
      </c>
      <c r="AC282" s="2" t="s">
        <v>125</v>
      </c>
      <c r="AD282" s="2" t="s">
        <v>270</v>
      </c>
      <c r="AE282" s="2" t="s">
        <v>1485</v>
      </c>
      <c r="AF282" s="2" t="s">
        <v>1580</v>
      </c>
      <c r="AG282" s="3" t="str">
        <f t="shared" si="30"/>
        <v>$$=concatenate(#LEP Status (Perkins)",char(10)," Missing#)</v>
      </c>
      <c r="AH282" s="3" t="str">
        <f>CONCATENATE("LEP Status (Perkins)",CHAR(10)," Missing")</f>
        <v>LEP Status (Perkins)
 Missing</v>
      </c>
      <c r="AN282" s="2" t="b">
        <f t="shared" si="31"/>
        <v>1</v>
      </c>
      <c r="AO282" s="2" t="b">
        <f t="shared" si="32"/>
        <v>1</v>
      </c>
      <c r="AP282" s="2" t="b">
        <f t="shared" si="33"/>
        <v>1</v>
      </c>
      <c r="AQ282" s="2" t="b">
        <f t="shared" si="34"/>
        <v>1</v>
      </c>
      <c r="AR282" s="2" t="b">
        <f t="shared" si="35"/>
        <v>1</v>
      </c>
      <c r="AS282" s="2" t="b">
        <f t="shared" si="36"/>
        <v>0</v>
      </c>
    </row>
    <row r="283" spans="1:45" ht="29">
      <c r="A283" s="2" t="s">
        <v>353</v>
      </c>
      <c r="B283" s="2" t="s">
        <v>353</v>
      </c>
      <c r="C283" s="2" t="s">
        <v>504</v>
      </c>
      <c r="D283" s="4">
        <v>702</v>
      </c>
      <c r="E283" s="2" t="s">
        <v>133</v>
      </c>
      <c r="F283" s="2" t="s">
        <v>277</v>
      </c>
      <c r="G283" s="2" t="s">
        <v>983</v>
      </c>
      <c r="H283" s="13" t="s">
        <v>1217</v>
      </c>
      <c r="I283" s="13"/>
      <c r="J283" s="13"/>
      <c r="K283" s="13"/>
      <c r="N283" s="2" t="e">
        <f>VLOOKUP(D283,#REF!,6,FALSE)</f>
        <v>#REF!</v>
      </c>
      <c r="O283" s="2" t="e">
        <f>VLOOKUP(D283,#REF!,4,FALSE)</f>
        <v>#REF!</v>
      </c>
      <c r="P283" s="4">
        <v>702</v>
      </c>
      <c r="Q283" s="2" t="s">
        <v>133</v>
      </c>
      <c r="R283" s="2" t="s">
        <v>277</v>
      </c>
      <c r="S283" s="2" t="s">
        <v>1478</v>
      </c>
      <c r="Z283" s="2" t="s">
        <v>353</v>
      </c>
      <c r="AA283" s="2" t="s">
        <v>504</v>
      </c>
      <c r="AB283" s="2">
        <v>702</v>
      </c>
      <c r="AC283" s="2" t="s">
        <v>133</v>
      </c>
      <c r="AD283" s="2" t="s">
        <v>277</v>
      </c>
      <c r="AE283" s="2" t="s">
        <v>1478</v>
      </c>
      <c r="AF283" s="2" t="s">
        <v>1576</v>
      </c>
      <c r="AG283" s="3" t="str">
        <f t="shared" si="30"/>
        <v>$$=concatenate(#Migratory students",char(10)," Missing#)</v>
      </c>
      <c r="AH283" s="3" t="str">
        <f>CONCATENATE("Migratory students",CHAR(10)," Missing")</f>
        <v>Migratory students
 Missing</v>
      </c>
      <c r="AN283" s="2" t="b">
        <f t="shared" si="31"/>
        <v>1</v>
      </c>
      <c r="AO283" s="2" t="b">
        <f t="shared" si="32"/>
        <v>1</v>
      </c>
      <c r="AP283" s="2" t="b">
        <f t="shared" si="33"/>
        <v>1</v>
      </c>
      <c r="AQ283" s="2" t="b">
        <f t="shared" si="34"/>
        <v>1</v>
      </c>
      <c r="AR283" s="2" t="b">
        <f t="shared" si="35"/>
        <v>1</v>
      </c>
      <c r="AS283" s="2" t="b">
        <f t="shared" si="36"/>
        <v>0</v>
      </c>
    </row>
    <row r="284" spans="1:45" ht="29">
      <c r="A284" s="2" t="s">
        <v>353</v>
      </c>
      <c r="B284" s="2" t="s">
        <v>353</v>
      </c>
      <c r="C284" s="2" t="s">
        <v>504</v>
      </c>
      <c r="D284" s="4">
        <v>702</v>
      </c>
      <c r="E284" s="2" t="s">
        <v>140</v>
      </c>
      <c r="F284" s="2" t="s">
        <v>284</v>
      </c>
      <c r="G284" s="2" t="s">
        <v>994</v>
      </c>
      <c r="H284" s="13" t="s">
        <v>1217</v>
      </c>
      <c r="I284" s="13"/>
      <c r="J284" s="13"/>
      <c r="K284" s="13"/>
      <c r="N284" s="2" t="e">
        <f>VLOOKUP(D284,#REF!,6,FALSE)</f>
        <v>#REF!</v>
      </c>
      <c r="O284" s="2" t="e">
        <f>VLOOKUP(D284,#REF!,4,FALSE)</f>
        <v>#REF!</v>
      </c>
      <c r="P284" s="4">
        <v>702</v>
      </c>
      <c r="Q284" s="2" t="s">
        <v>140</v>
      </c>
      <c r="R284" s="2" t="s">
        <v>284</v>
      </c>
      <c r="S284" s="2" t="s">
        <v>1479</v>
      </c>
      <c r="Z284" s="2" t="s">
        <v>353</v>
      </c>
      <c r="AA284" s="2" t="s">
        <v>504</v>
      </c>
      <c r="AB284" s="2">
        <v>702</v>
      </c>
      <c r="AC284" s="2" t="s">
        <v>140</v>
      </c>
      <c r="AD284" s="2" t="s">
        <v>284</v>
      </c>
      <c r="AE284" s="2" t="s">
        <v>1479</v>
      </c>
      <c r="AF284" s="2" t="s">
        <v>1581</v>
      </c>
      <c r="AG284" s="3" t="str">
        <f t="shared" si="30"/>
        <v>$$=concatenate(#Non-traditional Enrollee",char(10)," Missing#)</v>
      </c>
      <c r="AH284" s="3" t="str">
        <f>CONCATENATE("Non-traditional Enrollee",CHAR(10)," Missing")</f>
        <v>Non-traditional Enrollee
 Missing</v>
      </c>
      <c r="AN284" s="2" t="b">
        <f t="shared" si="31"/>
        <v>1</v>
      </c>
      <c r="AO284" s="2" t="b">
        <f t="shared" si="32"/>
        <v>1</v>
      </c>
      <c r="AP284" s="2" t="b">
        <f t="shared" si="33"/>
        <v>1</v>
      </c>
      <c r="AQ284" s="2" t="b">
        <f t="shared" si="34"/>
        <v>1</v>
      </c>
      <c r="AR284" s="2" t="b">
        <f t="shared" si="35"/>
        <v>1</v>
      </c>
      <c r="AS284" s="2" t="b">
        <f t="shared" si="36"/>
        <v>0</v>
      </c>
    </row>
    <row r="285" spans="1:45" ht="116">
      <c r="A285" s="2" t="s">
        <v>353</v>
      </c>
      <c r="B285" s="2" t="s">
        <v>353</v>
      </c>
      <c r="C285" s="2" t="s">
        <v>504</v>
      </c>
      <c r="D285" s="4">
        <v>702</v>
      </c>
      <c r="E285" s="2" t="s">
        <v>156</v>
      </c>
      <c r="F285" s="2" t="s">
        <v>299</v>
      </c>
      <c r="G285" s="2" t="s">
        <v>984</v>
      </c>
      <c r="H285" s="13" t="s">
        <v>1217</v>
      </c>
      <c r="I285" s="13"/>
      <c r="J285" s="13"/>
      <c r="K285" s="13"/>
      <c r="N285" s="2" t="e">
        <f>VLOOKUP(D285,#REF!,6,FALSE)</f>
        <v>#REF!</v>
      </c>
      <c r="O285" s="2" t="e">
        <f>VLOOKUP(D285,#REF!,4,FALSE)</f>
        <v>#REF!</v>
      </c>
      <c r="P285" s="4">
        <v>702</v>
      </c>
      <c r="Q285" s="2" t="s">
        <v>156</v>
      </c>
      <c r="R285" s="2" t="s">
        <v>299</v>
      </c>
      <c r="S285" s="2" t="s">
        <v>1452</v>
      </c>
      <c r="Z285" s="2" t="s">
        <v>353</v>
      </c>
      <c r="AA285" s="2" t="s">
        <v>504</v>
      </c>
      <c r="AB285" s="2">
        <v>702</v>
      </c>
      <c r="AC285" s="2" t="s">
        <v>156</v>
      </c>
      <c r="AD285" s="2" t="s">
        <v>299</v>
      </c>
      <c r="AE285" s="2" t="s">
        <v>1452</v>
      </c>
      <c r="AF285" s="2" t="s">
        <v>1556</v>
      </c>
      <c r="AG285" s="3" t="str">
        <f t="shared" si="30"/>
        <v>$$=concatenate(#American Indian or Alaska Native",char(10)," Asian",char(10)," Black or African American",char(10)," Hispanic/Latino",char(10)," Native Hawaiian or Other Pacific Islander",char(10)," Two or more races",char(10)," White",char(10)," Missing#)</v>
      </c>
      <c r="AH28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85" s="2" t="b">
        <f t="shared" si="31"/>
        <v>1</v>
      </c>
      <c r="AO285" s="2" t="b">
        <f t="shared" si="32"/>
        <v>1</v>
      </c>
      <c r="AP285" s="2" t="b">
        <f t="shared" si="33"/>
        <v>1</v>
      </c>
      <c r="AQ285" s="2" t="b">
        <f t="shared" si="34"/>
        <v>1</v>
      </c>
      <c r="AR285" s="2" t="b">
        <f t="shared" si="35"/>
        <v>1</v>
      </c>
      <c r="AS285" s="2" t="b">
        <f t="shared" si="36"/>
        <v>0</v>
      </c>
    </row>
    <row r="286" spans="1:45" ht="43.5">
      <c r="A286" s="2" t="s">
        <v>353</v>
      </c>
      <c r="B286" s="2" t="s">
        <v>353</v>
      </c>
      <c r="C286" s="2" t="s">
        <v>504</v>
      </c>
      <c r="D286" s="4">
        <v>702</v>
      </c>
      <c r="E286" s="2" t="s">
        <v>161</v>
      </c>
      <c r="F286" s="2" t="s">
        <v>304</v>
      </c>
      <c r="G286" s="2" t="s">
        <v>982</v>
      </c>
      <c r="H286" s="13" t="s">
        <v>1217</v>
      </c>
      <c r="I286" s="13"/>
      <c r="J286" s="13"/>
      <c r="K286" s="13"/>
      <c r="N286" s="2" t="e">
        <f>VLOOKUP(D286,#REF!,6,FALSE)</f>
        <v>#REF!</v>
      </c>
      <c r="O286" s="2" t="e">
        <f>VLOOKUP(D286,#REF!,4,FALSE)</f>
        <v>#REF!</v>
      </c>
      <c r="P286" s="4">
        <v>702</v>
      </c>
      <c r="Q286" s="2" t="s">
        <v>161</v>
      </c>
      <c r="R286" s="2" t="s">
        <v>304</v>
      </c>
      <c r="S286" s="2" t="s">
        <v>1459</v>
      </c>
      <c r="Z286" s="2" t="s">
        <v>353</v>
      </c>
      <c r="AA286" s="2" t="s">
        <v>504</v>
      </c>
      <c r="AB286" s="2">
        <v>702</v>
      </c>
      <c r="AC286" s="2" t="s">
        <v>161</v>
      </c>
      <c r="AD286" s="2" t="s">
        <v>304</v>
      </c>
      <c r="AE286" s="2" t="s">
        <v>1459</v>
      </c>
      <c r="AF286" s="2" t="s">
        <v>1557</v>
      </c>
      <c r="AG286" s="3" t="str">
        <f t="shared" si="30"/>
        <v>$$=concatenate(#Female",char(10)," Male",char(10)," Missing#)</v>
      </c>
      <c r="AH286" s="3" t="str">
        <f>CONCATENATE("Female",CHAR(10)," Male",CHAR(10)," Missing")</f>
        <v>Female
 Male
 Missing</v>
      </c>
      <c r="AN286" s="2" t="b">
        <f t="shared" si="31"/>
        <v>1</v>
      </c>
      <c r="AO286" s="2" t="b">
        <f t="shared" si="32"/>
        <v>1</v>
      </c>
      <c r="AP286" s="2" t="b">
        <f t="shared" si="33"/>
        <v>1</v>
      </c>
      <c r="AQ286" s="2" t="b">
        <f t="shared" si="34"/>
        <v>1</v>
      </c>
      <c r="AR286" s="2" t="b">
        <f t="shared" si="35"/>
        <v>1</v>
      </c>
      <c r="AS286" s="2" t="b">
        <f t="shared" si="36"/>
        <v>0</v>
      </c>
    </row>
    <row r="287" spans="1:45" ht="29">
      <c r="A287" s="2" t="s">
        <v>353</v>
      </c>
      <c r="B287" s="2" t="s">
        <v>353</v>
      </c>
      <c r="C287" s="2" t="s">
        <v>504</v>
      </c>
      <c r="D287" s="4">
        <v>702</v>
      </c>
      <c r="E287" s="2" t="s">
        <v>162</v>
      </c>
      <c r="F287" s="2" t="s">
        <v>1006</v>
      </c>
      <c r="G287" s="2" t="s">
        <v>1007</v>
      </c>
      <c r="H287" s="13" t="s">
        <v>1217</v>
      </c>
      <c r="I287" s="13"/>
      <c r="J287" s="13"/>
      <c r="K287" s="13"/>
      <c r="N287" s="2" t="e">
        <f>VLOOKUP(D287,#REF!,6,FALSE)</f>
        <v>#REF!</v>
      </c>
      <c r="O287" s="2" t="e">
        <f>VLOOKUP(D287,#REF!,4,FALSE)</f>
        <v>#REF!</v>
      </c>
      <c r="P287" s="4">
        <v>702</v>
      </c>
      <c r="Q287" s="2" t="s">
        <v>162</v>
      </c>
      <c r="R287" s="2" t="s">
        <v>1482</v>
      </c>
      <c r="S287" s="2" t="s">
        <v>1483</v>
      </c>
      <c r="Z287" s="2" t="s">
        <v>353</v>
      </c>
      <c r="AA287" s="2" t="s">
        <v>504</v>
      </c>
      <c r="AB287" s="2">
        <v>702</v>
      </c>
      <c r="AC287" s="2" t="s">
        <v>162</v>
      </c>
      <c r="AD287" s="2" t="s">
        <v>1482</v>
      </c>
      <c r="AE287" s="2" t="s">
        <v>1483</v>
      </c>
      <c r="AF287" s="2" t="s">
        <v>1582</v>
      </c>
      <c r="AG287" s="3" t="str">
        <f t="shared" si="30"/>
        <v>$$=concatenate(#Single Parents Status",char(10)," Missing#)</v>
      </c>
      <c r="AH287" s="3" t="str">
        <f>CONCATENATE("Single Parents Status",CHAR(10)," Missing")</f>
        <v>Single Parents Status
 Missing</v>
      </c>
      <c r="AN287" s="2" t="b">
        <f t="shared" si="31"/>
        <v>1</v>
      </c>
      <c r="AO287" s="2" t="b">
        <f t="shared" si="32"/>
        <v>1</v>
      </c>
      <c r="AP287" s="2" t="b">
        <f t="shared" si="33"/>
        <v>1</v>
      </c>
      <c r="AQ287" s="2" t="b">
        <f t="shared" si="34"/>
        <v>1</v>
      </c>
      <c r="AR287" s="2" t="b">
        <f t="shared" si="35"/>
        <v>0</v>
      </c>
      <c r="AS287" s="2" t="b">
        <f t="shared" si="36"/>
        <v>0</v>
      </c>
    </row>
    <row r="288" spans="1:45" ht="43.5">
      <c r="A288" s="2" t="s">
        <v>353</v>
      </c>
      <c r="B288" s="2" t="s">
        <v>353</v>
      </c>
      <c r="C288" s="2" t="s">
        <v>506</v>
      </c>
      <c r="D288" s="4">
        <v>703</v>
      </c>
      <c r="E288" s="2" t="s">
        <v>61</v>
      </c>
      <c r="F288" s="2" t="s">
        <v>236</v>
      </c>
      <c r="G288" s="2" t="s">
        <v>995</v>
      </c>
      <c r="H288" s="13" t="s">
        <v>1217</v>
      </c>
      <c r="I288" s="13"/>
      <c r="J288" s="13"/>
      <c r="K288" s="13"/>
      <c r="N288" s="2" t="e">
        <f>VLOOKUP(D288,#REF!,6,FALSE)</f>
        <v>#REF!</v>
      </c>
      <c r="O288" s="2" t="e">
        <f>VLOOKUP(D288,#REF!,4,FALSE)</f>
        <v>#REF!</v>
      </c>
      <c r="P288" s="4">
        <v>703</v>
      </c>
      <c r="Q288" s="2" t="s">
        <v>61</v>
      </c>
      <c r="R288" s="2" t="s">
        <v>236</v>
      </c>
      <c r="S288" s="2" t="s">
        <v>1484</v>
      </c>
      <c r="Z288" s="2" t="s">
        <v>353</v>
      </c>
      <c r="AA288" s="2" t="s">
        <v>506</v>
      </c>
      <c r="AB288" s="2">
        <v>703</v>
      </c>
      <c r="AC288" s="2" t="s">
        <v>61</v>
      </c>
      <c r="AD288" s="2" t="s">
        <v>236</v>
      </c>
      <c r="AE288" s="2" t="s">
        <v>1484</v>
      </c>
      <c r="AF288" s="2" t="s">
        <v>1578</v>
      </c>
      <c r="AG288" s="3" t="str">
        <f t="shared" si="30"/>
        <v>$$=concatenate(#ADA status",char(10)," Disability status (IDEA)",char(10)," Missing#)</v>
      </c>
      <c r="AH288" s="3" t="str">
        <f>CONCATENATE("ADA status",CHAR(10)," Disability status (IDEA)",CHAR(10)," Missing")</f>
        <v>ADA status
 Disability status (IDEA)
 Missing</v>
      </c>
      <c r="AN288" s="2" t="b">
        <f t="shared" si="31"/>
        <v>1</v>
      </c>
      <c r="AO288" s="2" t="b">
        <f t="shared" si="32"/>
        <v>1</v>
      </c>
      <c r="AP288" s="2" t="b">
        <f t="shared" si="33"/>
        <v>1</v>
      </c>
      <c r="AQ288" s="2" t="b">
        <f t="shared" si="34"/>
        <v>1</v>
      </c>
      <c r="AR288" s="2" t="b">
        <f t="shared" si="35"/>
        <v>1</v>
      </c>
      <c r="AS288" s="2" t="b">
        <f t="shared" si="36"/>
        <v>0</v>
      </c>
    </row>
    <row r="289" spans="1:45" ht="29">
      <c r="A289" s="2" t="s">
        <v>353</v>
      </c>
      <c r="B289" s="2" t="s">
        <v>353</v>
      </c>
      <c r="C289" s="2" t="s">
        <v>506</v>
      </c>
      <c r="D289" s="4">
        <v>703</v>
      </c>
      <c r="E289" s="2" t="s">
        <v>92</v>
      </c>
      <c r="F289" s="2" t="s">
        <v>242</v>
      </c>
      <c r="G289" s="2" t="s">
        <v>981</v>
      </c>
      <c r="H289" s="13" t="s">
        <v>1217</v>
      </c>
      <c r="I289" s="13"/>
      <c r="J289" s="13"/>
      <c r="K289" s="13"/>
      <c r="N289" s="2" t="e">
        <f>VLOOKUP(D289,#REF!,6,FALSE)</f>
        <v>#REF!</v>
      </c>
      <c r="O289" s="2" t="e">
        <f>VLOOKUP(D289,#REF!,4,FALSE)</f>
        <v>#REF!</v>
      </c>
      <c r="P289" s="4">
        <v>703</v>
      </c>
      <c r="Q289" s="2" t="s">
        <v>92</v>
      </c>
      <c r="R289" s="2" t="s">
        <v>242</v>
      </c>
      <c r="S289" s="2" t="s">
        <v>1480</v>
      </c>
      <c r="Z289" s="2" t="s">
        <v>353</v>
      </c>
      <c r="AA289" s="2" t="s">
        <v>506</v>
      </c>
      <c r="AB289" s="2">
        <v>703</v>
      </c>
      <c r="AC289" s="2" t="s">
        <v>92</v>
      </c>
      <c r="AD289" s="2" t="s">
        <v>242</v>
      </c>
      <c r="AE289" s="2" t="s">
        <v>1480</v>
      </c>
      <c r="AF289" s="2" t="s">
        <v>1579</v>
      </c>
      <c r="AG289" s="3" t="str">
        <f t="shared" si="30"/>
        <v>$$=concatenate(#Displaced homemaker",char(10)," Missing#)</v>
      </c>
      <c r="AH289" s="3" t="str">
        <f>CONCATENATE("Displaced homemaker",CHAR(10)," Missing")</f>
        <v>Displaced homemaker
 Missing</v>
      </c>
      <c r="AN289" s="2" t="b">
        <f t="shared" si="31"/>
        <v>1</v>
      </c>
      <c r="AO289" s="2" t="b">
        <f t="shared" si="32"/>
        <v>1</v>
      </c>
      <c r="AP289" s="2" t="b">
        <f t="shared" si="33"/>
        <v>1</v>
      </c>
      <c r="AQ289" s="2" t="b">
        <f t="shared" si="34"/>
        <v>1</v>
      </c>
      <c r="AR289" s="2" t="b">
        <f t="shared" si="35"/>
        <v>1</v>
      </c>
      <c r="AS289" s="2" t="b">
        <f t="shared" si="36"/>
        <v>0</v>
      </c>
    </row>
    <row r="290" spans="1:45" ht="29">
      <c r="A290" s="2" t="s">
        <v>353</v>
      </c>
      <c r="B290" s="2" t="s">
        <v>353</v>
      </c>
      <c r="C290" s="2" t="s">
        <v>506</v>
      </c>
      <c r="D290" s="4">
        <v>703</v>
      </c>
      <c r="E290" s="2" t="s">
        <v>93</v>
      </c>
      <c r="F290" s="2" t="s">
        <v>243</v>
      </c>
      <c r="G290" s="2" t="s">
        <v>998</v>
      </c>
      <c r="H290" s="13" t="s">
        <v>1217</v>
      </c>
      <c r="I290" s="13"/>
      <c r="J290" s="13"/>
      <c r="K290" s="13"/>
      <c r="N290" s="2" t="e">
        <f>VLOOKUP(D290,#REF!,6,FALSE)</f>
        <v>#REF!</v>
      </c>
      <c r="O290" s="2" t="e">
        <f>VLOOKUP(D290,#REF!,4,FALSE)</f>
        <v>#REF!</v>
      </c>
      <c r="P290" s="4">
        <v>703</v>
      </c>
      <c r="Q290" s="2" t="s">
        <v>93</v>
      </c>
      <c r="R290" s="2" t="s">
        <v>243</v>
      </c>
      <c r="S290" s="2" t="s">
        <v>1476</v>
      </c>
      <c r="Z290" s="2" t="s">
        <v>353</v>
      </c>
      <c r="AA290" s="2" t="s">
        <v>506</v>
      </c>
      <c r="AB290" s="2">
        <v>703</v>
      </c>
      <c r="AC290" s="2" t="s">
        <v>93</v>
      </c>
      <c r="AD290" s="2" t="s">
        <v>243</v>
      </c>
      <c r="AE290" s="2" t="s">
        <v>1476</v>
      </c>
      <c r="AF290" s="2" t="s">
        <v>1573</v>
      </c>
      <c r="AG290" s="3" t="str">
        <f t="shared" si="30"/>
        <v>$$=concatenate(#Economically Disadvantaged (ED) Students",char(10)," Missing#)</v>
      </c>
      <c r="AH290" s="3" t="str">
        <f>CONCATENATE("Economically Disadvantaged (ED) Students",CHAR(10)," Missing")</f>
        <v>Economically Disadvantaged (ED) Students
 Missing</v>
      </c>
      <c r="AN290" s="2" t="b">
        <f t="shared" si="31"/>
        <v>1</v>
      </c>
      <c r="AO290" s="2" t="b">
        <f t="shared" si="32"/>
        <v>1</v>
      </c>
      <c r="AP290" s="2" t="b">
        <f t="shared" si="33"/>
        <v>1</v>
      </c>
      <c r="AQ290" s="2" t="b">
        <f t="shared" si="34"/>
        <v>1</v>
      </c>
      <c r="AR290" s="2" t="b">
        <f t="shared" si="35"/>
        <v>1</v>
      </c>
      <c r="AS290" s="2" t="b">
        <f t="shared" si="36"/>
        <v>0</v>
      </c>
    </row>
    <row r="291" spans="1:45" ht="29">
      <c r="A291" s="2" t="s">
        <v>353</v>
      </c>
      <c r="B291" s="2" t="s">
        <v>353</v>
      </c>
      <c r="C291" s="2" t="s">
        <v>506</v>
      </c>
      <c r="D291" s="4">
        <v>703</v>
      </c>
      <c r="E291" s="2" t="s">
        <v>125</v>
      </c>
      <c r="F291" s="2" t="s">
        <v>270</v>
      </c>
      <c r="G291" s="2" t="s">
        <v>997</v>
      </c>
      <c r="H291" s="13" t="s">
        <v>1217</v>
      </c>
      <c r="I291" s="13"/>
      <c r="J291" s="13"/>
      <c r="K291" s="13"/>
      <c r="N291" s="2" t="e">
        <f>VLOOKUP(D291,#REF!,6,FALSE)</f>
        <v>#REF!</v>
      </c>
      <c r="O291" s="2" t="e">
        <f>VLOOKUP(D291,#REF!,4,FALSE)</f>
        <v>#REF!</v>
      </c>
      <c r="P291" s="4">
        <v>703</v>
      </c>
      <c r="Q291" s="2" t="s">
        <v>125</v>
      </c>
      <c r="R291" s="2" t="s">
        <v>270</v>
      </c>
      <c r="S291" s="2" t="s">
        <v>1485</v>
      </c>
      <c r="Z291" s="2" t="s">
        <v>353</v>
      </c>
      <c r="AA291" s="2" t="s">
        <v>506</v>
      </c>
      <c r="AB291" s="2">
        <v>703</v>
      </c>
      <c r="AC291" s="2" t="s">
        <v>125</v>
      </c>
      <c r="AD291" s="2" t="s">
        <v>270</v>
      </c>
      <c r="AE291" s="2" t="s">
        <v>1485</v>
      </c>
      <c r="AF291" s="2" t="s">
        <v>1580</v>
      </c>
      <c r="AG291" s="3" t="str">
        <f t="shared" si="30"/>
        <v>$$=concatenate(#LEP Status (Perkins)",char(10)," Missing#)</v>
      </c>
      <c r="AH291" s="3" t="str">
        <f>CONCATENATE("LEP Status (Perkins)",CHAR(10)," Missing")</f>
        <v>LEP Status (Perkins)
 Missing</v>
      </c>
      <c r="AN291" s="2" t="b">
        <f t="shared" si="31"/>
        <v>1</v>
      </c>
      <c r="AO291" s="2" t="b">
        <f t="shared" si="32"/>
        <v>1</v>
      </c>
      <c r="AP291" s="2" t="b">
        <f t="shared" si="33"/>
        <v>1</v>
      </c>
      <c r="AQ291" s="2" t="b">
        <f t="shared" si="34"/>
        <v>1</v>
      </c>
      <c r="AR291" s="2" t="b">
        <f t="shared" si="35"/>
        <v>1</v>
      </c>
      <c r="AS291" s="2" t="b">
        <f t="shared" si="36"/>
        <v>0</v>
      </c>
    </row>
    <row r="292" spans="1:45" ht="29">
      <c r="A292" s="2" t="s">
        <v>353</v>
      </c>
      <c r="B292" s="2" t="s">
        <v>353</v>
      </c>
      <c r="C292" s="2" t="s">
        <v>506</v>
      </c>
      <c r="D292" s="4">
        <v>703</v>
      </c>
      <c r="E292" s="2" t="s">
        <v>133</v>
      </c>
      <c r="F292" s="2" t="s">
        <v>277</v>
      </c>
      <c r="G292" s="2" t="s">
        <v>983</v>
      </c>
      <c r="H292" s="13" t="s">
        <v>1217</v>
      </c>
      <c r="I292" s="13"/>
      <c r="J292" s="13"/>
      <c r="K292" s="13"/>
      <c r="N292" s="2" t="e">
        <f>VLOOKUP(D292,#REF!,6,FALSE)</f>
        <v>#REF!</v>
      </c>
      <c r="O292" s="2" t="e">
        <f>VLOOKUP(D292,#REF!,4,FALSE)</f>
        <v>#REF!</v>
      </c>
      <c r="P292" s="4">
        <v>703</v>
      </c>
      <c r="Q292" s="2" t="s">
        <v>133</v>
      </c>
      <c r="R292" s="2" t="s">
        <v>277</v>
      </c>
      <c r="S292" s="2" t="s">
        <v>1478</v>
      </c>
      <c r="Z292" s="2" t="s">
        <v>353</v>
      </c>
      <c r="AA292" s="2" t="s">
        <v>506</v>
      </c>
      <c r="AB292" s="2">
        <v>703</v>
      </c>
      <c r="AC292" s="2" t="s">
        <v>133</v>
      </c>
      <c r="AD292" s="2" t="s">
        <v>277</v>
      </c>
      <c r="AE292" s="2" t="s">
        <v>1478</v>
      </c>
      <c r="AF292" s="2" t="s">
        <v>1576</v>
      </c>
      <c r="AG292" s="3" t="str">
        <f t="shared" si="30"/>
        <v>$$=concatenate(#Migratory students",char(10)," Missing#)</v>
      </c>
      <c r="AH292" s="3" t="str">
        <f>CONCATENATE("Migratory students",CHAR(10)," Missing")</f>
        <v>Migratory students
 Missing</v>
      </c>
      <c r="AN292" s="2" t="b">
        <f t="shared" si="31"/>
        <v>1</v>
      </c>
      <c r="AO292" s="2" t="b">
        <f t="shared" si="32"/>
        <v>1</v>
      </c>
      <c r="AP292" s="2" t="b">
        <f t="shared" si="33"/>
        <v>1</v>
      </c>
      <c r="AQ292" s="2" t="b">
        <f t="shared" si="34"/>
        <v>1</v>
      </c>
      <c r="AR292" s="2" t="b">
        <f t="shared" si="35"/>
        <v>1</v>
      </c>
      <c r="AS292" s="2" t="b">
        <f t="shared" si="36"/>
        <v>0</v>
      </c>
    </row>
    <row r="293" spans="1:45" ht="116">
      <c r="A293" s="2" t="s">
        <v>353</v>
      </c>
      <c r="B293" s="2" t="s">
        <v>353</v>
      </c>
      <c r="C293" s="2" t="s">
        <v>506</v>
      </c>
      <c r="D293" s="4">
        <v>703</v>
      </c>
      <c r="E293" s="2" t="s">
        <v>156</v>
      </c>
      <c r="F293" s="2" t="s">
        <v>299</v>
      </c>
      <c r="G293" s="2" t="s">
        <v>984</v>
      </c>
      <c r="H293" s="13" t="s">
        <v>1217</v>
      </c>
      <c r="I293" s="13"/>
      <c r="J293" s="13"/>
      <c r="K293" s="13"/>
      <c r="N293" s="2" t="e">
        <f>VLOOKUP(D293,#REF!,6,FALSE)</f>
        <v>#REF!</v>
      </c>
      <c r="O293" s="2" t="e">
        <f>VLOOKUP(D293,#REF!,4,FALSE)</f>
        <v>#REF!</v>
      </c>
      <c r="P293" s="4">
        <v>703</v>
      </c>
      <c r="Q293" s="2" t="s">
        <v>156</v>
      </c>
      <c r="R293" s="2" t="s">
        <v>299</v>
      </c>
      <c r="S293" s="2" t="s">
        <v>1452</v>
      </c>
      <c r="Z293" s="2" t="s">
        <v>353</v>
      </c>
      <c r="AA293" s="2" t="s">
        <v>506</v>
      </c>
      <c r="AB293" s="2">
        <v>703</v>
      </c>
      <c r="AC293" s="2" t="s">
        <v>156</v>
      </c>
      <c r="AD293" s="2" t="s">
        <v>299</v>
      </c>
      <c r="AE293" s="2" t="s">
        <v>1452</v>
      </c>
      <c r="AF293" s="2" t="s">
        <v>1556</v>
      </c>
      <c r="AG293" s="3" t="str">
        <f t="shared" si="30"/>
        <v>$$=concatenate(#American Indian or Alaska Native",char(10)," Asian",char(10)," Black or African American",char(10)," Hispanic/Latino",char(10)," Native Hawaiian or Other Pacific Islander",char(10)," Two or more races",char(10)," White",char(10)," Missing#)</v>
      </c>
      <c r="AH293"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93" s="2" t="b">
        <f t="shared" si="31"/>
        <v>1</v>
      </c>
      <c r="AO293" s="2" t="b">
        <f t="shared" si="32"/>
        <v>1</v>
      </c>
      <c r="AP293" s="2" t="b">
        <f t="shared" si="33"/>
        <v>1</v>
      </c>
      <c r="AQ293" s="2" t="b">
        <f t="shared" si="34"/>
        <v>1</v>
      </c>
      <c r="AR293" s="2" t="b">
        <f t="shared" si="35"/>
        <v>1</v>
      </c>
      <c r="AS293" s="2" t="b">
        <f t="shared" si="36"/>
        <v>0</v>
      </c>
    </row>
    <row r="294" spans="1:45" ht="43.5">
      <c r="A294" s="2" t="s">
        <v>353</v>
      </c>
      <c r="B294" s="2" t="s">
        <v>353</v>
      </c>
      <c r="C294" s="2" t="s">
        <v>506</v>
      </c>
      <c r="D294" s="4">
        <v>703</v>
      </c>
      <c r="E294" s="2" t="s">
        <v>160</v>
      </c>
      <c r="F294" s="2" t="s">
        <v>303</v>
      </c>
      <c r="G294" s="2" t="s">
        <v>996</v>
      </c>
      <c r="H294" s="13" t="s">
        <v>1217</v>
      </c>
      <c r="I294" s="13"/>
      <c r="J294" s="13"/>
      <c r="K294" s="13"/>
      <c r="N294" s="2" t="e">
        <f>VLOOKUP(D294,#REF!,6,FALSE)</f>
        <v>#REF!</v>
      </c>
      <c r="O294" s="2" t="e">
        <f>VLOOKUP(D294,#REF!,4,FALSE)</f>
        <v>#REF!</v>
      </c>
      <c r="P294" s="4">
        <v>703</v>
      </c>
      <c r="Q294" s="2" t="s">
        <v>160</v>
      </c>
      <c r="R294" s="2" t="s">
        <v>303</v>
      </c>
      <c r="S294" s="2" t="s">
        <v>1542</v>
      </c>
      <c r="Z294" s="2" t="s">
        <v>353</v>
      </c>
      <c r="AA294" s="2" t="s">
        <v>506</v>
      </c>
      <c r="AB294" s="2">
        <v>703</v>
      </c>
      <c r="AC294" s="2" t="s">
        <v>160</v>
      </c>
      <c r="AD294" s="2" t="s">
        <v>303</v>
      </c>
      <c r="AE294" s="2" t="s">
        <v>1542</v>
      </c>
      <c r="AF294" s="2" t="s">
        <v>1639</v>
      </c>
      <c r="AG294" s="3" t="str">
        <f t="shared" si="30"/>
        <v>$$=concatenate(#Member of an underrepresented gender group",char(10)," Not a member of an underrepresented gender group#)</v>
      </c>
      <c r="AH294" s="3" t="str">
        <f>CONCATENATE("Member of an underrepresented gender group",CHAR(10)," Not a member of an underrepresented gender group")</f>
        <v>Member of an underrepresented gender group
 Not a member of an underrepresented gender group</v>
      </c>
      <c r="AN294" s="2" t="b">
        <f t="shared" si="31"/>
        <v>1</v>
      </c>
      <c r="AO294" s="2" t="b">
        <f t="shared" si="32"/>
        <v>1</v>
      </c>
      <c r="AP294" s="2" t="b">
        <f t="shared" si="33"/>
        <v>1</v>
      </c>
      <c r="AQ294" s="2" t="b">
        <f t="shared" si="34"/>
        <v>1</v>
      </c>
      <c r="AR294" s="2" t="b">
        <f t="shared" si="35"/>
        <v>1</v>
      </c>
      <c r="AS294" s="2" t="b">
        <f t="shared" si="36"/>
        <v>0</v>
      </c>
    </row>
    <row r="295" spans="1:45" ht="43.5">
      <c r="A295" s="2" t="s">
        <v>353</v>
      </c>
      <c r="B295" s="2" t="s">
        <v>353</v>
      </c>
      <c r="C295" s="2" t="s">
        <v>506</v>
      </c>
      <c r="D295" s="4">
        <v>703</v>
      </c>
      <c r="E295" s="2" t="s">
        <v>161</v>
      </c>
      <c r="F295" s="2" t="s">
        <v>304</v>
      </c>
      <c r="G295" s="2" t="s">
        <v>982</v>
      </c>
      <c r="H295" s="13" t="s">
        <v>1217</v>
      </c>
      <c r="I295" s="13"/>
      <c r="J295" s="13"/>
      <c r="K295" s="13"/>
      <c r="N295" s="2" t="e">
        <f>VLOOKUP(D295,#REF!,6,FALSE)</f>
        <v>#REF!</v>
      </c>
      <c r="O295" s="2" t="e">
        <f>VLOOKUP(D295,#REF!,4,FALSE)</f>
        <v>#REF!</v>
      </c>
      <c r="P295" s="4">
        <v>703</v>
      </c>
      <c r="Q295" s="2" t="s">
        <v>161</v>
      </c>
      <c r="R295" s="2" t="s">
        <v>304</v>
      </c>
      <c r="S295" s="2" t="s">
        <v>1459</v>
      </c>
      <c r="Z295" s="2" t="s">
        <v>353</v>
      </c>
      <c r="AA295" s="2" t="s">
        <v>506</v>
      </c>
      <c r="AB295" s="2">
        <v>703</v>
      </c>
      <c r="AC295" s="2" t="s">
        <v>161</v>
      </c>
      <c r="AD295" s="2" t="s">
        <v>304</v>
      </c>
      <c r="AE295" s="2" t="s">
        <v>1459</v>
      </c>
      <c r="AF295" s="2" t="s">
        <v>1557</v>
      </c>
      <c r="AG295" s="3" t="str">
        <f t="shared" si="30"/>
        <v>$$=concatenate(#Female",char(10)," Male",char(10)," Missing#)</v>
      </c>
      <c r="AH295" s="3" t="str">
        <f>CONCATENATE("Female",CHAR(10)," Male",CHAR(10)," Missing")</f>
        <v>Female
 Male
 Missing</v>
      </c>
      <c r="AN295" s="2" t="b">
        <f t="shared" si="31"/>
        <v>1</v>
      </c>
      <c r="AO295" s="2" t="b">
        <f t="shared" si="32"/>
        <v>1</v>
      </c>
      <c r="AP295" s="2" t="b">
        <f t="shared" si="33"/>
        <v>1</v>
      </c>
      <c r="AQ295" s="2" t="b">
        <f t="shared" si="34"/>
        <v>1</v>
      </c>
      <c r="AR295" s="2" t="b">
        <f t="shared" si="35"/>
        <v>1</v>
      </c>
      <c r="AS295" s="2" t="b">
        <f t="shared" si="36"/>
        <v>0</v>
      </c>
    </row>
    <row r="296" spans="1:45" ht="29">
      <c r="A296" s="2" t="s">
        <v>353</v>
      </c>
      <c r="B296" s="2" t="s">
        <v>353</v>
      </c>
      <c r="C296" s="2" t="s">
        <v>506</v>
      </c>
      <c r="D296" s="4">
        <v>703</v>
      </c>
      <c r="E296" s="2" t="s">
        <v>162</v>
      </c>
      <c r="F296" s="2" t="s">
        <v>1006</v>
      </c>
      <c r="G296" s="2" t="s">
        <v>1007</v>
      </c>
      <c r="H296" s="13" t="s">
        <v>1217</v>
      </c>
      <c r="I296" s="13"/>
      <c r="J296" s="13"/>
      <c r="K296" s="13"/>
      <c r="N296" s="2" t="e">
        <f>VLOOKUP(D296,#REF!,6,FALSE)</f>
        <v>#REF!</v>
      </c>
      <c r="O296" s="2" t="e">
        <f>VLOOKUP(D296,#REF!,4,FALSE)</f>
        <v>#REF!</v>
      </c>
      <c r="P296" s="4">
        <v>703</v>
      </c>
      <c r="Q296" s="2" t="s">
        <v>162</v>
      </c>
      <c r="R296" s="2" t="s">
        <v>1482</v>
      </c>
      <c r="S296" s="2" t="s">
        <v>1483</v>
      </c>
      <c r="Z296" s="2" t="s">
        <v>353</v>
      </c>
      <c r="AA296" s="2" t="s">
        <v>506</v>
      </c>
      <c r="AB296" s="2">
        <v>703</v>
      </c>
      <c r="AC296" s="2" t="s">
        <v>162</v>
      </c>
      <c r="AD296" s="2" t="s">
        <v>1482</v>
      </c>
      <c r="AE296" s="2" t="s">
        <v>1483</v>
      </c>
      <c r="AF296" s="2" t="s">
        <v>1582</v>
      </c>
      <c r="AG296" s="3" t="str">
        <f t="shared" si="30"/>
        <v>$$=concatenate(#Single Parents Status",char(10)," Missing#)</v>
      </c>
      <c r="AH296" s="3" t="str">
        <f>CONCATENATE("Single Parents Status",CHAR(10)," Missing")</f>
        <v>Single Parents Status
 Missing</v>
      </c>
      <c r="AN296" s="2" t="b">
        <f t="shared" si="31"/>
        <v>1</v>
      </c>
      <c r="AO296" s="2" t="b">
        <f t="shared" si="32"/>
        <v>1</v>
      </c>
      <c r="AP296" s="2" t="b">
        <f t="shared" si="33"/>
        <v>1</v>
      </c>
      <c r="AQ296" s="2" t="b">
        <f t="shared" si="34"/>
        <v>1</v>
      </c>
      <c r="AR296" s="2" t="b">
        <f t="shared" si="35"/>
        <v>0</v>
      </c>
      <c r="AS296" s="2" t="b">
        <f t="shared" si="36"/>
        <v>0</v>
      </c>
    </row>
    <row r="297" spans="1:45" ht="43.5">
      <c r="A297" s="2" t="s">
        <v>353</v>
      </c>
      <c r="B297" s="2" t="s">
        <v>353</v>
      </c>
      <c r="C297" s="2" t="s">
        <v>508</v>
      </c>
      <c r="D297" s="4">
        <v>704</v>
      </c>
      <c r="E297" s="2" t="s">
        <v>61</v>
      </c>
      <c r="F297" s="2" t="s">
        <v>236</v>
      </c>
      <c r="G297" s="2" t="s">
        <v>995</v>
      </c>
      <c r="H297" s="13" t="s">
        <v>1217</v>
      </c>
      <c r="I297" s="13"/>
      <c r="J297" s="13"/>
      <c r="K297" s="13"/>
      <c r="N297" s="2" t="e">
        <f>VLOOKUP(D297,#REF!,6,FALSE)</f>
        <v>#REF!</v>
      </c>
      <c r="O297" s="2" t="e">
        <f>VLOOKUP(D297,#REF!,4,FALSE)</f>
        <v>#REF!</v>
      </c>
      <c r="P297" s="4">
        <v>704</v>
      </c>
      <c r="Q297" s="2" t="s">
        <v>61</v>
      </c>
      <c r="R297" s="2" t="s">
        <v>236</v>
      </c>
      <c r="S297" s="2" t="s">
        <v>1484</v>
      </c>
      <c r="Z297" s="2" t="s">
        <v>353</v>
      </c>
      <c r="AA297" s="2" t="s">
        <v>508</v>
      </c>
      <c r="AB297" s="2">
        <v>704</v>
      </c>
      <c r="AC297" s="2" t="s">
        <v>61</v>
      </c>
      <c r="AD297" s="2" t="s">
        <v>236</v>
      </c>
      <c r="AE297" s="2" t="s">
        <v>1484</v>
      </c>
      <c r="AF297" s="2" t="s">
        <v>1578</v>
      </c>
      <c r="AG297" s="3" t="str">
        <f t="shared" si="30"/>
        <v>$$=concatenate(#ADA status",char(10)," Disability status (IDEA)",char(10)," Missing#)</v>
      </c>
      <c r="AH297" s="3" t="str">
        <f>CONCATENATE("ADA status",CHAR(10)," Disability status (IDEA)",CHAR(10)," Missing")</f>
        <v>ADA status
 Disability status (IDEA)
 Missing</v>
      </c>
      <c r="AN297" s="2" t="b">
        <f t="shared" si="31"/>
        <v>1</v>
      </c>
      <c r="AO297" s="2" t="b">
        <f t="shared" si="32"/>
        <v>1</v>
      </c>
      <c r="AP297" s="2" t="b">
        <f t="shared" si="33"/>
        <v>1</v>
      </c>
      <c r="AQ297" s="2" t="b">
        <f t="shared" si="34"/>
        <v>1</v>
      </c>
      <c r="AR297" s="2" t="b">
        <f t="shared" si="35"/>
        <v>1</v>
      </c>
      <c r="AS297" s="2" t="b">
        <f t="shared" si="36"/>
        <v>0</v>
      </c>
    </row>
    <row r="298" spans="1:45" ht="29">
      <c r="A298" s="2" t="s">
        <v>353</v>
      </c>
      <c r="B298" s="2" t="s">
        <v>353</v>
      </c>
      <c r="C298" s="2" t="s">
        <v>508</v>
      </c>
      <c r="D298" s="4">
        <v>704</v>
      </c>
      <c r="E298" s="2" t="s">
        <v>92</v>
      </c>
      <c r="F298" s="2" t="s">
        <v>242</v>
      </c>
      <c r="G298" s="2" t="s">
        <v>981</v>
      </c>
      <c r="H298" s="13" t="s">
        <v>1217</v>
      </c>
      <c r="I298" s="13"/>
      <c r="J298" s="13"/>
      <c r="K298" s="13"/>
      <c r="N298" s="2" t="e">
        <f>VLOOKUP(D298,#REF!,6,FALSE)</f>
        <v>#REF!</v>
      </c>
      <c r="O298" s="2" t="e">
        <f>VLOOKUP(D298,#REF!,4,FALSE)</f>
        <v>#REF!</v>
      </c>
      <c r="P298" s="4">
        <v>704</v>
      </c>
      <c r="Q298" s="2" t="s">
        <v>92</v>
      </c>
      <c r="R298" s="2" t="s">
        <v>242</v>
      </c>
      <c r="S298" s="2" t="s">
        <v>1480</v>
      </c>
      <c r="Z298" s="2" t="s">
        <v>353</v>
      </c>
      <c r="AA298" s="2" t="s">
        <v>508</v>
      </c>
      <c r="AB298" s="2">
        <v>704</v>
      </c>
      <c r="AC298" s="2" t="s">
        <v>92</v>
      </c>
      <c r="AD298" s="2" t="s">
        <v>242</v>
      </c>
      <c r="AE298" s="2" t="s">
        <v>1480</v>
      </c>
      <c r="AF298" s="2" t="s">
        <v>1579</v>
      </c>
      <c r="AG298" s="3" t="str">
        <f t="shared" si="30"/>
        <v>$$=concatenate(#Displaced homemaker",char(10)," Missing#)</v>
      </c>
      <c r="AH298" s="3" t="str">
        <f>CONCATENATE("Displaced homemaker",CHAR(10)," Missing")</f>
        <v>Displaced homemaker
 Missing</v>
      </c>
      <c r="AN298" s="2" t="b">
        <f t="shared" si="31"/>
        <v>1</v>
      </c>
      <c r="AO298" s="2" t="b">
        <f t="shared" si="32"/>
        <v>1</v>
      </c>
      <c r="AP298" s="2" t="b">
        <f t="shared" si="33"/>
        <v>1</v>
      </c>
      <c r="AQ298" s="2" t="b">
        <f t="shared" si="34"/>
        <v>1</v>
      </c>
      <c r="AR298" s="2" t="b">
        <f t="shared" si="35"/>
        <v>1</v>
      </c>
      <c r="AS298" s="2" t="b">
        <f t="shared" si="36"/>
        <v>0</v>
      </c>
    </row>
    <row r="299" spans="1:45" ht="29">
      <c r="A299" s="2" t="s">
        <v>353</v>
      </c>
      <c r="B299" s="2" t="s">
        <v>353</v>
      </c>
      <c r="C299" s="2" t="s">
        <v>508</v>
      </c>
      <c r="D299" s="4">
        <v>704</v>
      </c>
      <c r="E299" s="2" t="s">
        <v>93</v>
      </c>
      <c r="F299" s="2" t="s">
        <v>243</v>
      </c>
      <c r="G299" s="2" t="s">
        <v>998</v>
      </c>
      <c r="H299" s="13" t="s">
        <v>1217</v>
      </c>
      <c r="I299" s="13"/>
      <c r="J299" s="13"/>
      <c r="K299" s="13"/>
      <c r="N299" s="2" t="e">
        <f>VLOOKUP(D299,#REF!,6,FALSE)</f>
        <v>#REF!</v>
      </c>
      <c r="O299" s="2" t="e">
        <f>VLOOKUP(D299,#REF!,4,FALSE)</f>
        <v>#REF!</v>
      </c>
      <c r="P299" s="4">
        <v>704</v>
      </c>
      <c r="Q299" s="2" t="s">
        <v>93</v>
      </c>
      <c r="R299" s="2" t="s">
        <v>243</v>
      </c>
      <c r="S299" s="2" t="s">
        <v>1476</v>
      </c>
      <c r="Z299" s="2" t="s">
        <v>353</v>
      </c>
      <c r="AA299" s="2" t="s">
        <v>508</v>
      </c>
      <c r="AB299" s="2">
        <v>704</v>
      </c>
      <c r="AC299" s="2" t="s">
        <v>93</v>
      </c>
      <c r="AD299" s="2" t="s">
        <v>243</v>
      </c>
      <c r="AE299" s="2" t="s">
        <v>1476</v>
      </c>
      <c r="AF299" s="2" t="s">
        <v>1573</v>
      </c>
      <c r="AG299" s="3" t="str">
        <f t="shared" si="30"/>
        <v>$$=concatenate(#Economically Disadvantaged (ED) Students",char(10)," Missing#)</v>
      </c>
      <c r="AH299" s="3" t="str">
        <f>CONCATENATE("Economically Disadvantaged (ED) Students",CHAR(10)," Missing")</f>
        <v>Economically Disadvantaged (ED) Students
 Missing</v>
      </c>
      <c r="AN299" s="2" t="b">
        <f t="shared" si="31"/>
        <v>1</v>
      </c>
      <c r="AO299" s="2" t="b">
        <f t="shared" si="32"/>
        <v>1</v>
      </c>
      <c r="AP299" s="2" t="b">
        <f t="shared" si="33"/>
        <v>1</v>
      </c>
      <c r="AQ299" s="2" t="b">
        <f t="shared" si="34"/>
        <v>1</v>
      </c>
      <c r="AR299" s="2" t="b">
        <f t="shared" si="35"/>
        <v>1</v>
      </c>
      <c r="AS299" s="2" t="b">
        <f t="shared" si="36"/>
        <v>0</v>
      </c>
    </row>
    <row r="300" spans="1:45" ht="29">
      <c r="A300" s="2" t="s">
        <v>353</v>
      </c>
      <c r="B300" s="2" t="s">
        <v>353</v>
      </c>
      <c r="C300" s="2" t="s">
        <v>508</v>
      </c>
      <c r="D300" s="4">
        <v>704</v>
      </c>
      <c r="E300" s="2" t="s">
        <v>125</v>
      </c>
      <c r="F300" s="2" t="s">
        <v>270</v>
      </c>
      <c r="G300" s="2" t="s">
        <v>997</v>
      </c>
      <c r="H300" s="13" t="s">
        <v>1217</v>
      </c>
      <c r="I300" s="13"/>
      <c r="J300" s="13"/>
      <c r="K300" s="13"/>
      <c r="N300" s="2" t="e">
        <f>VLOOKUP(D300,#REF!,6,FALSE)</f>
        <v>#REF!</v>
      </c>
      <c r="O300" s="2" t="e">
        <f>VLOOKUP(D300,#REF!,4,FALSE)</f>
        <v>#REF!</v>
      </c>
      <c r="P300" s="4">
        <v>704</v>
      </c>
      <c r="Q300" s="2" t="s">
        <v>125</v>
      </c>
      <c r="R300" s="2" t="s">
        <v>270</v>
      </c>
      <c r="S300" s="2" t="s">
        <v>1485</v>
      </c>
      <c r="Z300" s="2" t="s">
        <v>353</v>
      </c>
      <c r="AA300" s="2" t="s">
        <v>508</v>
      </c>
      <c r="AB300" s="2">
        <v>704</v>
      </c>
      <c r="AC300" s="2" t="s">
        <v>125</v>
      </c>
      <c r="AD300" s="2" t="s">
        <v>270</v>
      </c>
      <c r="AE300" s="2" t="s">
        <v>1485</v>
      </c>
      <c r="AF300" s="2" t="s">
        <v>1580</v>
      </c>
      <c r="AG300" s="3" t="str">
        <f t="shared" si="30"/>
        <v>$$=concatenate(#LEP Status (Perkins)",char(10)," Missing#)</v>
      </c>
      <c r="AH300" s="3" t="str">
        <f>CONCATENATE("LEP Status (Perkins)",CHAR(10)," Missing")</f>
        <v>LEP Status (Perkins)
 Missing</v>
      </c>
      <c r="AN300" s="2" t="b">
        <f t="shared" si="31"/>
        <v>1</v>
      </c>
      <c r="AO300" s="2" t="b">
        <f t="shared" si="32"/>
        <v>1</v>
      </c>
      <c r="AP300" s="2" t="b">
        <f t="shared" si="33"/>
        <v>1</v>
      </c>
      <c r="AQ300" s="2" t="b">
        <f t="shared" si="34"/>
        <v>1</v>
      </c>
      <c r="AR300" s="2" t="b">
        <f t="shared" si="35"/>
        <v>1</v>
      </c>
      <c r="AS300" s="2" t="b">
        <f t="shared" si="36"/>
        <v>0</v>
      </c>
    </row>
    <row r="301" spans="1:45" ht="29">
      <c r="A301" s="2" t="s">
        <v>353</v>
      </c>
      <c r="B301" s="2" t="s">
        <v>353</v>
      </c>
      <c r="C301" s="2" t="s">
        <v>508</v>
      </c>
      <c r="D301" s="4">
        <v>704</v>
      </c>
      <c r="E301" s="2" t="s">
        <v>133</v>
      </c>
      <c r="F301" s="2" t="s">
        <v>277</v>
      </c>
      <c r="G301" s="2" t="s">
        <v>983</v>
      </c>
      <c r="H301" s="13" t="s">
        <v>1217</v>
      </c>
      <c r="I301" s="13"/>
      <c r="J301" s="13"/>
      <c r="K301" s="13"/>
      <c r="N301" s="2" t="e">
        <f>VLOOKUP(D301,#REF!,6,FALSE)</f>
        <v>#REF!</v>
      </c>
      <c r="O301" s="2" t="e">
        <f>VLOOKUP(D301,#REF!,4,FALSE)</f>
        <v>#REF!</v>
      </c>
      <c r="P301" s="4">
        <v>704</v>
      </c>
      <c r="Q301" s="2" t="s">
        <v>133</v>
      </c>
      <c r="R301" s="2" t="s">
        <v>277</v>
      </c>
      <c r="S301" s="2" t="s">
        <v>1478</v>
      </c>
      <c r="Z301" s="2" t="s">
        <v>353</v>
      </c>
      <c r="AA301" s="2" t="s">
        <v>508</v>
      </c>
      <c r="AB301" s="2">
        <v>704</v>
      </c>
      <c r="AC301" s="2" t="s">
        <v>133</v>
      </c>
      <c r="AD301" s="2" t="s">
        <v>277</v>
      </c>
      <c r="AE301" s="2" t="s">
        <v>1478</v>
      </c>
      <c r="AF301" s="2" t="s">
        <v>1576</v>
      </c>
      <c r="AG301" s="3" t="str">
        <f t="shared" si="30"/>
        <v>$$=concatenate(#Migratory students",char(10)," Missing#)</v>
      </c>
      <c r="AH301" s="3" t="str">
        <f>CONCATENATE("Migratory students",CHAR(10)," Missing")</f>
        <v>Migratory students
 Missing</v>
      </c>
      <c r="AN301" s="2" t="b">
        <f t="shared" si="31"/>
        <v>1</v>
      </c>
      <c r="AO301" s="2" t="b">
        <f t="shared" si="32"/>
        <v>1</v>
      </c>
      <c r="AP301" s="2" t="b">
        <f t="shared" si="33"/>
        <v>1</v>
      </c>
      <c r="AQ301" s="2" t="b">
        <f t="shared" si="34"/>
        <v>1</v>
      </c>
      <c r="AR301" s="2" t="b">
        <f t="shared" si="35"/>
        <v>1</v>
      </c>
      <c r="AS301" s="2" t="b">
        <f t="shared" si="36"/>
        <v>0</v>
      </c>
    </row>
    <row r="302" spans="1:45" ht="116">
      <c r="A302" s="2" t="s">
        <v>353</v>
      </c>
      <c r="B302" s="2" t="s">
        <v>353</v>
      </c>
      <c r="C302" s="2" t="s">
        <v>508</v>
      </c>
      <c r="D302" s="4">
        <v>704</v>
      </c>
      <c r="E302" s="2" t="s">
        <v>156</v>
      </c>
      <c r="F302" s="2" t="s">
        <v>299</v>
      </c>
      <c r="G302" s="2" t="s">
        <v>984</v>
      </c>
      <c r="H302" s="13" t="s">
        <v>1217</v>
      </c>
      <c r="I302" s="13"/>
      <c r="J302" s="13"/>
      <c r="K302" s="13"/>
      <c r="N302" s="2" t="e">
        <f>VLOOKUP(D302,#REF!,6,FALSE)</f>
        <v>#REF!</v>
      </c>
      <c r="O302" s="2" t="e">
        <f>VLOOKUP(D302,#REF!,4,FALSE)</f>
        <v>#REF!</v>
      </c>
      <c r="P302" s="4">
        <v>704</v>
      </c>
      <c r="Q302" s="2" t="s">
        <v>156</v>
      </c>
      <c r="R302" s="2" t="s">
        <v>299</v>
      </c>
      <c r="S302" s="2" t="s">
        <v>1452</v>
      </c>
      <c r="Z302" s="2" t="s">
        <v>353</v>
      </c>
      <c r="AA302" s="2" t="s">
        <v>508</v>
      </c>
      <c r="AB302" s="2">
        <v>704</v>
      </c>
      <c r="AC302" s="2" t="s">
        <v>156</v>
      </c>
      <c r="AD302" s="2" t="s">
        <v>299</v>
      </c>
      <c r="AE302" s="2" t="s">
        <v>1452</v>
      </c>
      <c r="AF302" s="2" t="s">
        <v>1556</v>
      </c>
      <c r="AG302" s="3" t="str">
        <f t="shared" si="30"/>
        <v>$$=concatenate(#American Indian or Alaska Native",char(10)," Asian",char(10)," Black or African American",char(10)," Hispanic/Latino",char(10)," Native Hawaiian or Other Pacific Islander",char(10)," Two or more races",char(10)," White",char(10)," Missing#)</v>
      </c>
      <c r="AH30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02" s="2" t="b">
        <f t="shared" si="31"/>
        <v>1</v>
      </c>
      <c r="AO302" s="2" t="b">
        <f t="shared" si="32"/>
        <v>1</v>
      </c>
      <c r="AP302" s="2" t="b">
        <f t="shared" si="33"/>
        <v>1</v>
      </c>
      <c r="AQ302" s="2" t="b">
        <f t="shared" si="34"/>
        <v>1</v>
      </c>
      <c r="AR302" s="2" t="b">
        <f t="shared" si="35"/>
        <v>1</v>
      </c>
      <c r="AS302" s="2" t="b">
        <f t="shared" si="36"/>
        <v>0</v>
      </c>
    </row>
    <row r="303" spans="1:45" ht="43.5">
      <c r="A303" s="2" t="s">
        <v>353</v>
      </c>
      <c r="B303" s="2" t="s">
        <v>353</v>
      </c>
      <c r="C303" s="2" t="s">
        <v>508</v>
      </c>
      <c r="D303" s="4">
        <v>704</v>
      </c>
      <c r="E303" s="2" t="s">
        <v>160</v>
      </c>
      <c r="F303" s="2" t="s">
        <v>303</v>
      </c>
      <c r="G303" s="2" t="s">
        <v>996</v>
      </c>
      <c r="H303" s="13" t="s">
        <v>1217</v>
      </c>
      <c r="I303" s="13"/>
      <c r="J303" s="13"/>
      <c r="K303" s="13"/>
      <c r="N303" s="2" t="e">
        <f>VLOOKUP(D303,#REF!,6,FALSE)</f>
        <v>#REF!</v>
      </c>
      <c r="O303" s="2" t="e">
        <f>VLOOKUP(D303,#REF!,4,FALSE)</f>
        <v>#REF!</v>
      </c>
      <c r="P303" s="4">
        <v>704</v>
      </c>
      <c r="Q303" s="2" t="s">
        <v>160</v>
      </c>
      <c r="R303" s="2" t="s">
        <v>303</v>
      </c>
      <c r="S303" s="2" t="s">
        <v>1542</v>
      </c>
      <c r="Z303" s="2" t="s">
        <v>353</v>
      </c>
      <c r="AA303" s="2" t="s">
        <v>508</v>
      </c>
      <c r="AB303" s="2">
        <v>704</v>
      </c>
      <c r="AC303" s="2" t="s">
        <v>160</v>
      </c>
      <c r="AD303" s="2" t="s">
        <v>303</v>
      </c>
      <c r="AE303" s="2" t="s">
        <v>1542</v>
      </c>
      <c r="AF303" s="2" t="s">
        <v>1639</v>
      </c>
      <c r="AG303" s="3" t="str">
        <f t="shared" si="30"/>
        <v>$$=concatenate(#Member of an underrepresented gender group",char(10)," Not a member of an underrepresented gender group#)</v>
      </c>
      <c r="AH303" s="3" t="str">
        <f>CONCATENATE("Member of an underrepresented gender group",CHAR(10)," Not a member of an underrepresented gender group")</f>
        <v>Member of an underrepresented gender group
 Not a member of an underrepresented gender group</v>
      </c>
      <c r="AN303" s="2" t="b">
        <f t="shared" si="31"/>
        <v>1</v>
      </c>
      <c r="AO303" s="2" t="b">
        <f t="shared" si="32"/>
        <v>1</v>
      </c>
      <c r="AP303" s="2" t="b">
        <f t="shared" si="33"/>
        <v>1</v>
      </c>
      <c r="AQ303" s="2" t="b">
        <f t="shared" si="34"/>
        <v>1</v>
      </c>
      <c r="AR303" s="2" t="b">
        <f t="shared" si="35"/>
        <v>1</v>
      </c>
      <c r="AS303" s="2" t="b">
        <f t="shared" si="36"/>
        <v>0</v>
      </c>
    </row>
    <row r="304" spans="1:45" ht="43.5">
      <c r="A304" s="2" t="s">
        <v>353</v>
      </c>
      <c r="B304" s="2" t="s">
        <v>353</v>
      </c>
      <c r="C304" s="2" t="s">
        <v>508</v>
      </c>
      <c r="D304" s="4">
        <v>704</v>
      </c>
      <c r="E304" s="2" t="s">
        <v>161</v>
      </c>
      <c r="F304" s="2" t="s">
        <v>304</v>
      </c>
      <c r="G304" s="2" t="s">
        <v>982</v>
      </c>
      <c r="H304" s="13" t="s">
        <v>1217</v>
      </c>
      <c r="I304" s="13"/>
      <c r="J304" s="13"/>
      <c r="K304" s="13"/>
      <c r="N304" s="2" t="e">
        <f>VLOOKUP(D304,#REF!,6,FALSE)</f>
        <v>#REF!</v>
      </c>
      <c r="O304" s="2" t="e">
        <f>VLOOKUP(D304,#REF!,4,FALSE)</f>
        <v>#REF!</v>
      </c>
      <c r="P304" s="4">
        <v>704</v>
      </c>
      <c r="Q304" s="2" t="s">
        <v>161</v>
      </c>
      <c r="R304" s="2" t="s">
        <v>304</v>
      </c>
      <c r="S304" s="2" t="s">
        <v>1459</v>
      </c>
      <c r="Z304" s="2" t="s">
        <v>353</v>
      </c>
      <c r="AA304" s="2" t="s">
        <v>508</v>
      </c>
      <c r="AB304" s="2">
        <v>704</v>
      </c>
      <c r="AC304" s="2" t="s">
        <v>161</v>
      </c>
      <c r="AD304" s="2" t="s">
        <v>304</v>
      </c>
      <c r="AE304" s="2" t="s">
        <v>1459</v>
      </c>
      <c r="AF304" s="2" t="s">
        <v>1557</v>
      </c>
      <c r="AG304" s="3" t="str">
        <f t="shared" si="30"/>
        <v>$$=concatenate(#Female",char(10)," Male",char(10)," Missing#)</v>
      </c>
      <c r="AH304" s="3" t="str">
        <f>CONCATENATE("Female",CHAR(10)," Male",CHAR(10)," Missing")</f>
        <v>Female
 Male
 Missing</v>
      </c>
      <c r="AN304" s="2" t="b">
        <f t="shared" si="31"/>
        <v>1</v>
      </c>
      <c r="AO304" s="2" t="b">
        <f t="shared" si="32"/>
        <v>1</v>
      </c>
      <c r="AP304" s="2" t="b">
        <f t="shared" si="33"/>
        <v>1</v>
      </c>
      <c r="AQ304" s="2" t="b">
        <f t="shared" si="34"/>
        <v>1</v>
      </c>
      <c r="AR304" s="2" t="b">
        <f t="shared" si="35"/>
        <v>1</v>
      </c>
      <c r="AS304" s="2" t="b">
        <f t="shared" si="36"/>
        <v>0</v>
      </c>
    </row>
    <row r="305" spans="1:45" ht="29">
      <c r="A305" s="2" t="s">
        <v>353</v>
      </c>
      <c r="B305" s="2" t="s">
        <v>353</v>
      </c>
      <c r="C305" s="2" t="s">
        <v>508</v>
      </c>
      <c r="D305" s="4">
        <v>704</v>
      </c>
      <c r="E305" s="2" t="s">
        <v>162</v>
      </c>
      <c r="F305" s="2" t="s">
        <v>1006</v>
      </c>
      <c r="G305" s="2" t="s">
        <v>1007</v>
      </c>
      <c r="H305" s="13" t="s">
        <v>1217</v>
      </c>
      <c r="I305" s="13"/>
      <c r="J305" s="13"/>
      <c r="K305" s="13"/>
      <c r="N305" s="2" t="e">
        <f>VLOOKUP(D305,#REF!,6,FALSE)</f>
        <v>#REF!</v>
      </c>
      <c r="O305" s="2" t="e">
        <f>VLOOKUP(D305,#REF!,4,FALSE)</f>
        <v>#REF!</v>
      </c>
      <c r="P305" s="4">
        <v>704</v>
      </c>
      <c r="Q305" s="2" t="s">
        <v>162</v>
      </c>
      <c r="R305" s="2" t="s">
        <v>1482</v>
      </c>
      <c r="S305" s="2" t="s">
        <v>1483</v>
      </c>
      <c r="Z305" s="2" t="s">
        <v>353</v>
      </c>
      <c r="AA305" s="2" t="s">
        <v>508</v>
      </c>
      <c r="AB305" s="2">
        <v>704</v>
      </c>
      <c r="AC305" s="2" t="s">
        <v>162</v>
      </c>
      <c r="AD305" s="2" t="s">
        <v>1482</v>
      </c>
      <c r="AE305" s="2" t="s">
        <v>1483</v>
      </c>
      <c r="AF305" s="2" t="s">
        <v>1582</v>
      </c>
      <c r="AG305" s="3" t="str">
        <f t="shared" si="30"/>
        <v>$$=concatenate(#Single Parents Status",char(10)," Missing#)</v>
      </c>
      <c r="AH305" s="3" t="str">
        <f>CONCATENATE("Single Parents Status",CHAR(10)," Missing")</f>
        <v>Single Parents Status
 Missing</v>
      </c>
      <c r="AN305" s="2" t="b">
        <f t="shared" si="31"/>
        <v>1</v>
      </c>
      <c r="AO305" s="2" t="b">
        <f t="shared" si="32"/>
        <v>1</v>
      </c>
      <c r="AP305" s="2" t="b">
        <f t="shared" si="33"/>
        <v>1</v>
      </c>
      <c r="AQ305" s="2" t="b">
        <f t="shared" si="34"/>
        <v>1</v>
      </c>
      <c r="AR305" s="2" t="b">
        <f t="shared" si="35"/>
        <v>0</v>
      </c>
      <c r="AS305" s="2" t="b">
        <f t="shared" si="36"/>
        <v>0</v>
      </c>
    </row>
    <row r="306" spans="1:45" ht="43.5">
      <c r="A306" s="2" t="s">
        <v>353</v>
      </c>
      <c r="B306" s="2" t="s">
        <v>353</v>
      </c>
      <c r="C306" s="2" t="s">
        <v>511</v>
      </c>
      <c r="D306" s="4">
        <v>705</v>
      </c>
      <c r="E306" s="2" t="s">
        <v>61</v>
      </c>
      <c r="F306" s="2" t="s">
        <v>236</v>
      </c>
      <c r="G306" s="2" t="s">
        <v>995</v>
      </c>
      <c r="H306" s="13" t="s">
        <v>1217</v>
      </c>
      <c r="I306" s="13"/>
      <c r="J306" s="13"/>
      <c r="K306" s="13"/>
      <c r="N306" s="2" t="e">
        <f>VLOOKUP(D306,#REF!,6,FALSE)</f>
        <v>#REF!</v>
      </c>
      <c r="O306" s="2" t="e">
        <f>VLOOKUP(D306,#REF!,4,FALSE)</f>
        <v>#REF!</v>
      </c>
      <c r="P306" s="4">
        <v>705</v>
      </c>
      <c r="Q306" s="2" t="s">
        <v>61</v>
      </c>
      <c r="R306" s="2" t="s">
        <v>236</v>
      </c>
      <c r="S306" s="2" t="s">
        <v>1484</v>
      </c>
      <c r="Z306" s="2" t="s">
        <v>353</v>
      </c>
      <c r="AA306" s="2" t="s">
        <v>511</v>
      </c>
      <c r="AB306" s="2">
        <v>705</v>
      </c>
      <c r="AC306" s="2" t="s">
        <v>61</v>
      </c>
      <c r="AD306" s="2" t="s">
        <v>236</v>
      </c>
      <c r="AE306" s="2" t="s">
        <v>1484</v>
      </c>
      <c r="AF306" s="2" t="s">
        <v>1578</v>
      </c>
      <c r="AG306" s="3" t="str">
        <f t="shared" si="30"/>
        <v>$$=concatenate(#ADA status",char(10)," Disability status (IDEA)",char(10)," Missing#)</v>
      </c>
      <c r="AH306" s="3" t="str">
        <f>CONCATENATE("ADA status",CHAR(10)," Disability status (IDEA)",CHAR(10)," Missing")</f>
        <v>ADA status
 Disability status (IDEA)
 Missing</v>
      </c>
      <c r="AN306" s="2" t="b">
        <f t="shared" si="31"/>
        <v>1</v>
      </c>
      <c r="AO306" s="2" t="b">
        <f t="shared" si="32"/>
        <v>1</v>
      </c>
      <c r="AP306" s="2" t="b">
        <f t="shared" si="33"/>
        <v>1</v>
      </c>
      <c r="AQ306" s="2" t="b">
        <f t="shared" si="34"/>
        <v>1</v>
      </c>
      <c r="AR306" s="2" t="b">
        <f t="shared" si="35"/>
        <v>1</v>
      </c>
      <c r="AS306" s="2" t="b">
        <f t="shared" si="36"/>
        <v>0</v>
      </c>
    </row>
    <row r="307" spans="1:45" ht="29">
      <c r="A307" s="2" t="s">
        <v>353</v>
      </c>
      <c r="B307" s="2" t="s">
        <v>353</v>
      </c>
      <c r="C307" s="2" t="s">
        <v>511</v>
      </c>
      <c r="D307" s="4">
        <v>705</v>
      </c>
      <c r="E307" s="2" t="s">
        <v>92</v>
      </c>
      <c r="F307" s="2" t="s">
        <v>242</v>
      </c>
      <c r="G307" s="2" t="s">
        <v>981</v>
      </c>
      <c r="H307" s="13" t="s">
        <v>1217</v>
      </c>
      <c r="I307" s="13"/>
      <c r="J307" s="13"/>
      <c r="K307" s="13"/>
      <c r="N307" s="2" t="e">
        <f>VLOOKUP(D307,#REF!,6,FALSE)</f>
        <v>#REF!</v>
      </c>
      <c r="O307" s="2" t="e">
        <f>VLOOKUP(D307,#REF!,4,FALSE)</f>
        <v>#REF!</v>
      </c>
      <c r="P307" s="4">
        <v>705</v>
      </c>
      <c r="Q307" s="2" t="s">
        <v>92</v>
      </c>
      <c r="R307" s="2" t="s">
        <v>242</v>
      </c>
      <c r="S307" s="2" t="s">
        <v>1480</v>
      </c>
      <c r="Z307" s="2" t="s">
        <v>353</v>
      </c>
      <c r="AA307" s="2" t="s">
        <v>511</v>
      </c>
      <c r="AB307" s="2">
        <v>705</v>
      </c>
      <c r="AC307" s="2" t="s">
        <v>92</v>
      </c>
      <c r="AD307" s="2" t="s">
        <v>242</v>
      </c>
      <c r="AE307" s="2" t="s">
        <v>1480</v>
      </c>
      <c r="AF307" s="2" t="s">
        <v>1579</v>
      </c>
      <c r="AG307" s="3" t="str">
        <f t="shared" si="30"/>
        <v>$$=concatenate(#Displaced homemaker",char(10)," Missing#)</v>
      </c>
      <c r="AH307" s="3" t="str">
        <f>CONCATENATE("Displaced homemaker",CHAR(10)," Missing")</f>
        <v>Displaced homemaker
 Missing</v>
      </c>
      <c r="AN307" s="2" t="b">
        <f t="shared" si="31"/>
        <v>1</v>
      </c>
      <c r="AO307" s="2" t="b">
        <f t="shared" si="32"/>
        <v>1</v>
      </c>
      <c r="AP307" s="2" t="b">
        <f t="shared" si="33"/>
        <v>1</v>
      </c>
      <c r="AQ307" s="2" t="b">
        <f t="shared" si="34"/>
        <v>1</v>
      </c>
      <c r="AR307" s="2" t="b">
        <f t="shared" si="35"/>
        <v>1</v>
      </c>
      <c r="AS307" s="2" t="b">
        <f t="shared" si="36"/>
        <v>0</v>
      </c>
    </row>
    <row r="308" spans="1:45" ht="29">
      <c r="A308" s="2" t="s">
        <v>353</v>
      </c>
      <c r="B308" s="2" t="s">
        <v>353</v>
      </c>
      <c r="C308" s="2" t="s">
        <v>511</v>
      </c>
      <c r="D308" s="4">
        <v>705</v>
      </c>
      <c r="E308" s="2" t="s">
        <v>93</v>
      </c>
      <c r="F308" s="2" t="s">
        <v>243</v>
      </c>
      <c r="G308" s="2" t="s">
        <v>998</v>
      </c>
      <c r="H308" s="13" t="s">
        <v>1217</v>
      </c>
      <c r="I308" s="13"/>
      <c r="J308" s="13"/>
      <c r="K308" s="13"/>
      <c r="N308" s="2" t="e">
        <f>VLOOKUP(D308,#REF!,6,FALSE)</f>
        <v>#REF!</v>
      </c>
      <c r="O308" s="2" t="e">
        <f>VLOOKUP(D308,#REF!,4,FALSE)</f>
        <v>#REF!</v>
      </c>
      <c r="P308" s="4">
        <v>705</v>
      </c>
      <c r="Q308" s="2" t="s">
        <v>93</v>
      </c>
      <c r="R308" s="2" t="s">
        <v>243</v>
      </c>
      <c r="S308" s="2" t="s">
        <v>1476</v>
      </c>
      <c r="Z308" s="2" t="s">
        <v>353</v>
      </c>
      <c r="AA308" s="2" t="s">
        <v>511</v>
      </c>
      <c r="AB308" s="2">
        <v>705</v>
      </c>
      <c r="AC308" s="2" t="s">
        <v>93</v>
      </c>
      <c r="AD308" s="2" t="s">
        <v>243</v>
      </c>
      <c r="AE308" s="2" t="s">
        <v>1476</v>
      </c>
      <c r="AF308" s="2" t="s">
        <v>1573</v>
      </c>
      <c r="AG308" s="3" t="str">
        <f t="shared" si="30"/>
        <v>$$=concatenate(#Economically Disadvantaged (ED) Students",char(10)," Missing#)</v>
      </c>
      <c r="AH308" s="3" t="str">
        <f>CONCATENATE("Economically Disadvantaged (ED) Students",CHAR(10)," Missing")</f>
        <v>Economically Disadvantaged (ED) Students
 Missing</v>
      </c>
      <c r="AN308" s="2" t="b">
        <f t="shared" si="31"/>
        <v>1</v>
      </c>
      <c r="AO308" s="2" t="b">
        <f t="shared" si="32"/>
        <v>1</v>
      </c>
      <c r="AP308" s="2" t="b">
        <f t="shared" si="33"/>
        <v>1</v>
      </c>
      <c r="AQ308" s="2" t="b">
        <f t="shared" si="34"/>
        <v>1</v>
      </c>
      <c r="AR308" s="2" t="b">
        <f t="shared" si="35"/>
        <v>1</v>
      </c>
      <c r="AS308" s="2" t="b">
        <f t="shared" si="36"/>
        <v>0</v>
      </c>
    </row>
    <row r="309" spans="1:45" ht="29">
      <c r="A309" s="2" t="s">
        <v>353</v>
      </c>
      <c r="B309" s="2" t="s">
        <v>353</v>
      </c>
      <c r="C309" s="2" t="s">
        <v>511</v>
      </c>
      <c r="D309" s="4">
        <v>705</v>
      </c>
      <c r="E309" s="2" t="s">
        <v>125</v>
      </c>
      <c r="F309" s="2" t="s">
        <v>270</v>
      </c>
      <c r="G309" s="2" t="s">
        <v>997</v>
      </c>
      <c r="H309" s="13" t="s">
        <v>1217</v>
      </c>
      <c r="I309" s="13"/>
      <c r="J309" s="13"/>
      <c r="K309" s="13"/>
      <c r="N309" s="2" t="e">
        <f>VLOOKUP(D309,#REF!,6,FALSE)</f>
        <v>#REF!</v>
      </c>
      <c r="O309" s="2" t="e">
        <f>VLOOKUP(D309,#REF!,4,FALSE)</f>
        <v>#REF!</v>
      </c>
      <c r="P309" s="4">
        <v>705</v>
      </c>
      <c r="Q309" s="2" t="s">
        <v>125</v>
      </c>
      <c r="R309" s="2" t="s">
        <v>270</v>
      </c>
      <c r="S309" s="2" t="s">
        <v>1485</v>
      </c>
      <c r="Z309" s="2" t="s">
        <v>353</v>
      </c>
      <c r="AA309" s="2" t="s">
        <v>511</v>
      </c>
      <c r="AB309" s="2">
        <v>705</v>
      </c>
      <c r="AC309" s="2" t="s">
        <v>125</v>
      </c>
      <c r="AD309" s="2" t="s">
        <v>270</v>
      </c>
      <c r="AE309" s="2" t="s">
        <v>1485</v>
      </c>
      <c r="AF309" s="2" t="s">
        <v>1580</v>
      </c>
      <c r="AG309" s="3" t="str">
        <f t="shared" si="30"/>
        <v>$$=concatenate(#LEP Status (Perkins)",char(10)," Missing#)</v>
      </c>
      <c r="AH309" s="3" t="str">
        <f>CONCATENATE("LEP Status (Perkins)",CHAR(10)," Missing")</f>
        <v>LEP Status (Perkins)
 Missing</v>
      </c>
      <c r="AN309" s="2" t="b">
        <f t="shared" si="31"/>
        <v>1</v>
      </c>
      <c r="AO309" s="2" t="b">
        <f t="shared" si="32"/>
        <v>1</v>
      </c>
      <c r="AP309" s="2" t="b">
        <f t="shared" si="33"/>
        <v>1</v>
      </c>
      <c r="AQ309" s="2" t="b">
        <f t="shared" si="34"/>
        <v>1</v>
      </c>
      <c r="AR309" s="2" t="b">
        <f t="shared" si="35"/>
        <v>1</v>
      </c>
      <c r="AS309" s="2" t="b">
        <f t="shared" si="36"/>
        <v>0</v>
      </c>
    </row>
    <row r="310" spans="1:45" ht="29">
      <c r="A310" s="2" t="s">
        <v>353</v>
      </c>
      <c r="B310" s="2" t="s">
        <v>353</v>
      </c>
      <c r="C310" s="2" t="s">
        <v>511</v>
      </c>
      <c r="D310" s="4">
        <v>705</v>
      </c>
      <c r="E310" s="2" t="s">
        <v>133</v>
      </c>
      <c r="F310" s="2" t="s">
        <v>277</v>
      </c>
      <c r="G310" s="2" t="s">
        <v>983</v>
      </c>
      <c r="H310" s="13" t="s">
        <v>1217</v>
      </c>
      <c r="I310" s="13"/>
      <c r="J310" s="13"/>
      <c r="K310" s="13"/>
      <c r="N310" s="2" t="e">
        <f>VLOOKUP(D310,#REF!,6,FALSE)</f>
        <v>#REF!</v>
      </c>
      <c r="O310" s="2" t="e">
        <f>VLOOKUP(D310,#REF!,4,FALSE)</f>
        <v>#REF!</v>
      </c>
      <c r="P310" s="4">
        <v>705</v>
      </c>
      <c r="Q310" s="2" t="s">
        <v>133</v>
      </c>
      <c r="R310" s="2" t="s">
        <v>277</v>
      </c>
      <c r="S310" s="2" t="s">
        <v>1478</v>
      </c>
      <c r="Z310" s="2" t="s">
        <v>353</v>
      </c>
      <c r="AA310" s="2" t="s">
        <v>511</v>
      </c>
      <c r="AB310" s="2">
        <v>705</v>
      </c>
      <c r="AC310" s="2" t="s">
        <v>133</v>
      </c>
      <c r="AD310" s="2" t="s">
        <v>277</v>
      </c>
      <c r="AE310" s="2" t="s">
        <v>1478</v>
      </c>
      <c r="AF310" s="2" t="s">
        <v>1576</v>
      </c>
      <c r="AG310" s="3" t="str">
        <f t="shared" si="30"/>
        <v>$$=concatenate(#Migratory students",char(10)," Missing#)</v>
      </c>
      <c r="AH310" s="3" t="str">
        <f>CONCATENATE("Migratory students",CHAR(10)," Missing")</f>
        <v>Migratory students
 Missing</v>
      </c>
      <c r="AN310" s="2" t="b">
        <f t="shared" si="31"/>
        <v>1</v>
      </c>
      <c r="AO310" s="2" t="b">
        <f t="shared" si="32"/>
        <v>1</v>
      </c>
      <c r="AP310" s="2" t="b">
        <f t="shared" si="33"/>
        <v>1</v>
      </c>
      <c r="AQ310" s="2" t="b">
        <f t="shared" si="34"/>
        <v>1</v>
      </c>
      <c r="AR310" s="2" t="b">
        <f t="shared" si="35"/>
        <v>1</v>
      </c>
      <c r="AS310" s="2" t="b">
        <f t="shared" si="36"/>
        <v>0</v>
      </c>
    </row>
    <row r="311" spans="1:45" ht="29">
      <c r="A311" s="2" t="s">
        <v>353</v>
      </c>
      <c r="B311" s="2" t="s">
        <v>353</v>
      </c>
      <c r="C311" s="2" t="s">
        <v>511</v>
      </c>
      <c r="D311" s="4">
        <v>705</v>
      </c>
      <c r="E311" s="2" t="s">
        <v>140</v>
      </c>
      <c r="F311" s="2" t="s">
        <v>284</v>
      </c>
      <c r="G311" s="2" t="s">
        <v>994</v>
      </c>
      <c r="H311" s="13" t="s">
        <v>1217</v>
      </c>
      <c r="I311" s="13"/>
      <c r="J311" s="13"/>
      <c r="K311" s="13"/>
      <c r="N311" s="2" t="e">
        <f>VLOOKUP(D311,#REF!,6,FALSE)</f>
        <v>#REF!</v>
      </c>
      <c r="O311" s="2" t="e">
        <f>VLOOKUP(D311,#REF!,4,FALSE)</f>
        <v>#REF!</v>
      </c>
      <c r="P311" s="4">
        <v>705</v>
      </c>
      <c r="Q311" s="2" t="s">
        <v>140</v>
      </c>
      <c r="R311" s="2" t="s">
        <v>284</v>
      </c>
      <c r="S311" s="2" t="s">
        <v>1479</v>
      </c>
      <c r="Z311" s="2" t="s">
        <v>353</v>
      </c>
      <c r="AA311" s="2" t="s">
        <v>511</v>
      </c>
      <c r="AB311" s="2">
        <v>705</v>
      </c>
      <c r="AC311" s="2" t="s">
        <v>140</v>
      </c>
      <c r="AD311" s="2" t="s">
        <v>284</v>
      </c>
      <c r="AE311" s="2" t="s">
        <v>1479</v>
      </c>
      <c r="AF311" s="2" t="s">
        <v>1581</v>
      </c>
      <c r="AG311" s="3" t="str">
        <f t="shared" si="30"/>
        <v>$$=concatenate(#Non-traditional Enrollee",char(10)," Missing#)</v>
      </c>
      <c r="AH311" s="3" t="str">
        <f>CONCATENATE("Non-traditional Enrollee",CHAR(10)," Missing")</f>
        <v>Non-traditional Enrollee
 Missing</v>
      </c>
      <c r="AN311" s="2" t="b">
        <f t="shared" si="31"/>
        <v>1</v>
      </c>
      <c r="AO311" s="2" t="b">
        <f t="shared" si="32"/>
        <v>1</v>
      </c>
      <c r="AP311" s="2" t="b">
        <f t="shared" si="33"/>
        <v>1</v>
      </c>
      <c r="AQ311" s="2" t="b">
        <f t="shared" si="34"/>
        <v>1</v>
      </c>
      <c r="AR311" s="2" t="b">
        <f t="shared" si="35"/>
        <v>1</v>
      </c>
      <c r="AS311" s="2" t="b">
        <f t="shared" si="36"/>
        <v>0</v>
      </c>
    </row>
    <row r="312" spans="1:45" ht="116">
      <c r="A312" s="2" t="s">
        <v>353</v>
      </c>
      <c r="B312" s="2" t="s">
        <v>353</v>
      </c>
      <c r="C312" s="2" t="s">
        <v>511</v>
      </c>
      <c r="D312" s="4">
        <v>705</v>
      </c>
      <c r="E312" s="2" t="s">
        <v>156</v>
      </c>
      <c r="F312" s="2" t="s">
        <v>299</v>
      </c>
      <c r="G312" s="2" t="s">
        <v>984</v>
      </c>
      <c r="H312" s="13" t="s">
        <v>1217</v>
      </c>
      <c r="I312" s="13"/>
      <c r="J312" s="13"/>
      <c r="K312" s="13"/>
      <c r="N312" s="2" t="e">
        <f>VLOOKUP(D312,#REF!,6,FALSE)</f>
        <v>#REF!</v>
      </c>
      <c r="O312" s="2" t="e">
        <f>VLOOKUP(D312,#REF!,4,FALSE)</f>
        <v>#REF!</v>
      </c>
      <c r="P312" s="4">
        <v>705</v>
      </c>
      <c r="Q312" s="2" t="s">
        <v>156</v>
      </c>
      <c r="R312" s="2" t="s">
        <v>299</v>
      </c>
      <c r="S312" s="2" t="s">
        <v>1452</v>
      </c>
      <c r="Z312" s="2" t="s">
        <v>353</v>
      </c>
      <c r="AA312" s="2" t="s">
        <v>511</v>
      </c>
      <c r="AB312" s="2">
        <v>705</v>
      </c>
      <c r="AC312" s="2" t="s">
        <v>156</v>
      </c>
      <c r="AD312" s="2" t="s">
        <v>299</v>
      </c>
      <c r="AE312" s="2" t="s">
        <v>1452</v>
      </c>
      <c r="AF312" s="2" t="s">
        <v>1556</v>
      </c>
      <c r="AG312" s="3" t="str">
        <f t="shared" si="30"/>
        <v>$$=concatenate(#American Indian or Alaska Native",char(10)," Asian",char(10)," Black or African American",char(10)," Hispanic/Latino",char(10)," Native Hawaiian or Other Pacific Islander",char(10)," Two or more races",char(10)," White",char(10)," Missing#)</v>
      </c>
      <c r="AH31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12" s="2" t="b">
        <f t="shared" si="31"/>
        <v>1</v>
      </c>
      <c r="AO312" s="2" t="b">
        <f t="shared" si="32"/>
        <v>1</v>
      </c>
      <c r="AP312" s="2" t="b">
        <f t="shared" si="33"/>
        <v>1</v>
      </c>
      <c r="AQ312" s="2" t="b">
        <f t="shared" si="34"/>
        <v>1</v>
      </c>
      <c r="AR312" s="2" t="b">
        <f t="shared" si="35"/>
        <v>1</v>
      </c>
      <c r="AS312" s="2" t="b">
        <f t="shared" si="36"/>
        <v>0</v>
      </c>
    </row>
    <row r="313" spans="1:45" ht="43.5">
      <c r="A313" s="2" t="s">
        <v>353</v>
      </c>
      <c r="B313" s="2" t="s">
        <v>353</v>
      </c>
      <c r="C313" s="2" t="s">
        <v>511</v>
      </c>
      <c r="D313" s="4">
        <v>705</v>
      </c>
      <c r="E313" s="2" t="s">
        <v>161</v>
      </c>
      <c r="F313" s="2" t="s">
        <v>304</v>
      </c>
      <c r="G313" s="2" t="s">
        <v>982</v>
      </c>
      <c r="H313" s="13" t="s">
        <v>1217</v>
      </c>
      <c r="I313" s="13"/>
      <c r="J313" s="13"/>
      <c r="K313" s="13"/>
      <c r="N313" s="2" t="e">
        <f>VLOOKUP(D313,#REF!,6,FALSE)</f>
        <v>#REF!</v>
      </c>
      <c r="O313" s="2" t="e">
        <f>VLOOKUP(D313,#REF!,4,FALSE)</f>
        <v>#REF!</v>
      </c>
      <c r="P313" s="4">
        <v>705</v>
      </c>
      <c r="Q313" s="2" t="s">
        <v>161</v>
      </c>
      <c r="R313" s="2" t="s">
        <v>304</v>
      </c>
      <c r="S313" s="2" t="s">
        <v>1459</v>
      </c>
      <c r="Z313" s="2" t="s">
        <v>353</v>
      </c>
      <c r="AA313" s="2" t="s">
        <v>511</v>
      </c>
      <c r="AB313" s="2">
        <v>705</v>
      </c>
      <c r="AC313" s="2" t="s">
        <v>161</v>
      </c>
      <c r="AD313" s="2" t="s">
        <v>304</v>
      </c>
      <c r="AE313" s="2" t="s">
        <v>1459</v>
      </c>
      <c r="AF313" s="2" t="s">
        <v>1557</v>
      </c>
      <c r="AG313" s="3" t="str">
        <f t="shared" si="30"/>
        <v>$$=concatenate(#Female",char(10)," Male",char(10)," Missing#)</v>
      </c>
      <c r="AH313" s="3" t="str">
        <f>CONCATENATE("Female",CHAR(10)," Male",CHAR(10)," Missing")</f>
        <v>Female
 Male
 Missing</v>
      </c>
      <c r="AN313" s="2" t="b">
        <f t="shared" si="31"/>
        <v>1</v>
      </c>
      <c r="AO313" s="2" t="b">
        <f t="shared" si="32"/>
        <v>1</v>
      </c>
      <c r="AP313" s="2" t="b">
        <f t="shared" si="33"/>
        <v>1</v>
      </c>
      <c r="AQ313" s="2" t="b">
        <f t="shared" si="34"/>
        <v>1</v>
      </c>
      <c r="AR313" s="2" t="b">
        <f t="shared" si="35"/>
        <v>1</v>
      </c>
      <c r="AS313" s="2" t="b">
        <f t="shared" si="36"/>
        <v>0</v>
      </c>
    </row>
    <row r="314" spans="1:45" ht="29">
      <c r="A314" s="2" t="s">
        <v>353</v>
      </c>
      <c r="B314" s="2" t="s">
        <v>353</v>
      </c>
      <c r="C314" s="2" t="s">
        <v>511</v>
      </c>
      <c r="D314" s="4">
        <v>705</v>
      </c>
      <c r="E314" s="2" t="s">
        <v>162</v>
      </c>
      <c r="F314" s="2" t="s">
        <v>1006</v>
      </c>
      <c r="G314" s="2" t="s">
        <v>1007</v>
      </c>
      <c r="H314" s="13" t="s">
        <v>1217</v>
      </c>
      <c r="I314" s="13"/>
      <c r="J314" s="13"/>
      <c r="K314" s="13"/>
      <c r="N314" s="2" t="e">
        <f>VLOOKUP(D314,#REF!,6,FALSE)</f>
        <v>#REF!</v>
      </c>
      <c r="O314" s="2" t="e">
        <f>VLOOKUP(D314,#REF!,4,FALSE)</f>
        <v>#REF!</v>
      </c>
      <c r="P314" s="4">
        <v>705</v>
      </c>
      <c r="Q314" s="2" t="s">
        <v>162</v>
      </c>
      <c r="R314" s="2" t="s">
        <v>1482</v>
      </c>
      <c r="S314" s="2" t="s">
        <v>1483</v>
      </c>
      <c r="Z314" s="2" t="s">
        <v>353</v>
      </c>
      <c r="AA314" s="2" t="s">
        <v>511</v>
      </c>
      <c r="AB314" s="2">
        <v>705</v>
      </c>
      <c r="AC314" s="2" t="s">
        <v>162</v>
      </c>
      <c r="AD314" s="2" t="s">
        <v>1482</v>
      </c>
      <c r="AE314" s="2" t="s">
        <v>1483</v>
      </c>
      <c r="AF314" s="2" t="s">
        <v>1582</v>
      </c>
      <c r="AG314" s="3" t="str">
        <f t="shared" si="30"/>
        <v>$$=concatenate(#Single Parents Status",char(10)," Missing#)</v>
      </c>
      <c r="AH314" s="3" t="str">
        <f>CONCATENATE("Single Parents Status",CHAR(10)," Missing")</f>
        <v>Single Parents Status
 Missing</v>
      </c>
      <c r="AN314" s="2" t="b">
        <f t="shared" si="31"/>
        <v>1</v>
      </c>
      <c r="AO314" s="2" t="b">
        <f t="shared" si="32"/>
        <v>1</v>
      </c>
      <c r="AP314" s="2" t="b">
        <f t="shared" si="33"/>
        <v>1</v>
      </c>
      <c r="AQ314" s="2" t="b">
        <f t="shared" si="34"/>
        <v>1</v>
      </c>
      <c r="AR314" s="2" t="b">
        <f t="shared" si="35"/>
        <v>0</v>
      </c>
      <c r="AS314" s="2" t="b">
        <f t="shared" si="36"/>
        <v>0</v>
      </c>
    </row>
    <row r="315" spans="1:45" ht="29">
      <c r="A315" s="2" t="s">
        <v>353</v>
      </c>
      <c r="B315" s="2" t="s">
        <v>353</v>
      </c>
      <c r="C315" s="2" t="s">
        <v>511</v>
      </c>
      <c r="D315" s="4">
        <v>705</v>
      </c>
      <c r="E315" s="2" t="s">
        <v>166</v>
      </c>
      <c r="F315" s="2" t="s">
        <v>307</v>
      </c>
      <c r="G315" s="2" t="s">
        <v>1052</v>
      </c>
      <c r="H315" s="13" t="s">
        <v>1217</v>
      </c>
      <c r="I315" s="13"/>
      <c r="J315" s="13"/>
      <c r="K315" s="13"/>
      <c r="N315" s="2" t="e">
        <f>VLOOKUP(D315,#REF!,6,FALSE)</f>
        <v>#REF!</v>
      </c>
      <c r="O315" s="2" t="e">
        <f>VLOOKUP(D315,#REF!,4,FALSE)</f>
        <v>#REF!</v>
      </c>
      <c r="P315" s="4">
        <v>705</v>
      </c>
      <c r="Q315" s="2" t="s">
        <v>166</v>
      </c>
      <c r="R315" s="2" t="s">
        <v>307</v>
      </c>
      <c r="S315" s="2" t="s">
        <v>1543</v>
      </c>
      <c r="Z315" s="2" t="s">
        <v>353</v>
      </c>
      <c r="AA315" s="2" t="s">
        <v>511</v>
      </c>
      <c r="AB315" s="2">
        <v>705</v>
      </c>
      <c r="AC315" s="2" t="s">
        <v>166</v>
      </c>
      <c r="AD315" s="2" t="s">
        <v>307</v>
      </c>
      <c r="AE315" s="2" t="s">
        <v>1543</v>
      </c>
      <c r="AF315" s="2" t="s">
        <v>1640</v>
      </c>
      <c r="AG315" s="3" t="str">
        <f t="shared" si="30"/>
        <v>$$=concatenate(#Passed",char(10)," Did not pass#)</v>
      </c>
      <c r="AH315" s="3" t="str">
        <f>CONCATENATE("Passed",CHAR(10)," Did not pass")</f>
        <v>Passed
 Did not pass</v>
      </c>
      <c r="AN315" s="2" t="b">
        <f t="shared" si="31"/>
        <v>1</v>
      </c>
      <c r="AO315" s="2" t="b">
        <f t="shared" si="32"/>
        <v>1</v>
      </c>
      <c r="AP315" s="2" t="b">
        <f t="shared" si="33"/>
        <v>1</v>
      </c>
      <c r="AQ315" s="2" t="b">
        <f t="shared" si="34"/>
        <v>1</v>
      </c>
      <c r="AR315" s="2" t="b">
        <f t="shared" si="35"/>
        <v>1</v>
      </c>
      <c r="AS315" s="2" t="b">
        <f t="shared" si="36"/>
        <v>0</v>
      </c>
    </row>
    <row r="316" spans="1:45" ht="43.5">
      <c r="A316" s="2" t="s">
        <v>353</v>
      </c>
      <c r="B316" s="2" t="s">
        <v>353</v>
      </c>
      <c r="C316" s="2" t="s">
        <v>513</v>
      </c>
      <c r="D316" s="4">
        <v>736</v>
      </c>
      <c r="E316" s="2" t="s">
        <v>61</v>
      </c>
      <c r="F316" s="2" t="s">
        <v>236</v>
      </c>
      <c r="G316" s="2" t="s">
        <v>995</v>
      </c>
      <c r="H316" s="13" t="s">
        <v>1217</v>
      </c>
      <c r="I316" s="13"/>
      <c r="J316" s="13"/>
      <c r="K316" s="13"/>
      <c r="N316" s="2" t="e">
        <f>VLOOKUP(D316,#REF!,6,FALSE)</f>
        <v>#REF!</v>
      </c>
      <c r="O316" s="2" t="e">
        <f>VLOOKUP(D316,#REF!,4,FALSE)</f>
        <v>#REF!</v>
      </c>
      <c r="P316" s="4">
        <v>736</v>
      </c>
      <c r="Q316" s="2" t="s">
        <v>61</v>
      </c>
      <c r="R316" s="2" t="s">
        <v>236</v>
      </c>
      <c r="S316" s="2" t="s">
        <v>1484</v>
      </c>
      <c r="Z316" s="2" t="s">
        <v>353</v>
      </c>
      <c r="AA316" s="2" t="s">
        <v>513</v>
      </c>
      <c r="AB316" s="2">
        <v>736</v>
      </c>
      <c r="AC316" s="2" t="s">
        <v>61</v>
      </c>
      <c r="AD316" s="2" t="s">
        <v>236</v>
      </c>
      <c r="AE316" s="2" t="s">
        <v>1484</v>
      </c>
      <c r="AF316" s="2" t="s">
        <v>1578</v>
      </c>
      <c r="AG316" s="3" t="str">
        <f t="shared" si="30"/>
        <v>$$=concatenate(#ADA status",char(10)," Disability status (IDEA)",char(10)," Missing#)</v>
      </c>
      <c r="AH316" s="3" t="str">
        <f>CONCATENATE("ADA status",CHAR(10)," Disability status (IDEA)",CHAR(10)," Missing")</f>
        <v>ADA status
 Disability status (IDEA)
 Missing</v>
      </c>
      <c r="AN316" s="2" t="b">
        <f t="shared" si="31"/>
        <v>1</v>
      </c>
      <c r="AO316" s="2" t="b">
        <f t="shared" si="32"/>
        <v>1</v>
      </c>
      <c r="AP316" s="2" t="b">
        <f t="shared" si="33"/>
        <v>1</v>
      </c>
      <c r="AQ316" s="2" t="b">
        <f t="shared" si="34"/>
        <v>1</v>
      </c>
      <c r="AR316" s="2" t="b">
        <f t="shared" si="35"/>
        <v>1</v>
      </c>
      <c r="AS316" s="2" t="b">
        <f t="shared" si="36"/>
        <v>0</v>
      </c>
    </row>
    <row r="317" spans="1:45" ht="29">
      <c r="A317" s="2" t="s">
        <v>353</v>
      </c>
      <c r="B317" s="2" t="s">
        <v>353</v>
      </c>
      <c r="C317" s="2" t="s">
        <v>513</v>
      </c>
      <c r="D317" s="4">
        <v>736</v>
      </c>
      <c r="E317" s="2" t="s">
        <v>92</v>
      </c>
      <c r="F317" s="2" t="s">
        <v>242</v>
      </c>
      <c r="G317" s="2" t="s">
        <v>981</v>
      </c>
      <c r="H317" s="13" t="s">
        <v>1217</v>
      </c>
      <c r="I317" s="13"/>
      <c r="J317" s="13"/>
      <c r="K317" s="13"/>
      <c r="N317" s="2" t="e">
        <f>VLOOKUP(D317,#REF!,6,FALSE)</f>
        <v>#REF!</v>
      </c>
      <c r="O317" s="2" t="e">
        <f>VLOOKUP(D317,#REF!,4,FALSE)</f>
        <v>#REF!</v>
      </c>
      <c r="P317" s="4">
        <v>736</v>
      </c>
      <c r="Q317" s="2" t="s">
        <v>92</v>
      </c>
      <c r="R317" s="2" t="s">
        <v>242</v>
      </c>
      <c r="S317" s="2" t="s">
        <v>1480</v>
      </c>
      <c r="Z317" s="2" t="s">
        <v>353</v>
      </c>
      <c r="AA317" s="2" t="s">
        <v>513</v>
      </c>
      <c r="AB317" s="2">
        <v>736</v>
      </c>
      <c r="AC317" s="2" t="s">
        <v>92</v>
      </c>
      <c r="AD317" s="2" t="s">
        <v>242</v>
      </c>
      <c r="AE317" s="2" t="s">
        <v>1480</v>
      </c>
      <c r="AF317" s="2" t="s">
        <v>1579</v>
      </c>
      <c r="AG317" s="3" t="str">
        <f t="shared" si="30"/>
        <v>$$=concatenate(#Displaced homemaker",char(10)," Missing#)</v>
      </c>
      <c r="AH317" s="3" t="str">
        <f>CONCATENATE("Displaced homemaker",CHAR(10)," Missing")</f>
        <v>Displaced homemaker
 Missing</v>
      </c>
      <c r="AN317" s="2" t="b">
        <f t="shared" si="31"/>
        <v>1</v>
      </c>
      <c r="AO317" s="2" t="b">
        <f t="shared" si="32"/>
        <v>1</v>
      </c>
      <c r="AP317" s="2" t="b">
        <f t="shared" si="33"/>
        <v>1</v>
      </c>
      <c r="AQ317" s="2" t="b">
        <f t="shared" si="34"/>
        <v>1</v>
      </c>
      <c r="AR317" s="2" t="b">
        <f t="shared" si="35"/>
        <v>1</v>
      </c>
      <c r="AS317" s="2" t="b">
        <f t="shared" si="36"/>
        <v>0</v>
      </c>
    </row>
    <row r="318" spans="1:45" ht="29">
      <c r="A318" s="2" t="s">
        <v>353</v>
      </c>
      <c r="B318" s="2" t="s">
        <v>353</v>
      </c>
      <c r="C318" s="2" t="s">
        <v>513</v>
      </c>
      <c r="D318" s="4">
        <v>736</v>
      </c>
      <c r="E318" s="2" t="s">
        <v>93</v>
      </c>
      <c r="F318" s="2" t="s">
        <v>243</v>
      </c>
      <c r="G318" s="2" t="s">
        <v>998</v>
      </c>
      <c r="H318" s="13" t="s">
        <v>1217</v>
      </c>
      <c r="I318" s="13"/>
      <c r="J318" s="13"/>
      <c r="K318" s="13"/>
      <c r="N318" s="2" t="e">
        <f>VLOOKUP(D318,#REF!,6,FALSE)</f>
        <v>#REF!</v>
      </c>
      <c r="O318" s="2" t="e">
        <f>VLOOKUP(D318,#REF!,4,FALSE)</f>
        <v>#REF!</v>
      </c>
      <c r="P318" s="4">
        <v>736</v>
      </c>
      <c r="Q318" s="2" t="s">
        <v>93</v>
      </c>
      <c r="R318" s="2" t="s">
        <v>243</v>
      </c>
      <c r="S318" s="2" t="s">
        <v>1476</v>
      </c>
      <c r="Z318" s="2" t="s">
        <v>353</v>
      </c>
      <c r="AA318" s="2" t="s">
        <v>513</v>
      </c>
      <c r="AB318" s="2">
        <v>736</v>
      </c>
      <c r="AC318" s="2" t="s">
        <v>93</v>
      </c>
      <c r="AD318" s="2" t="s">
        <v>243</v>
      </c>
      <c r="AE318" s="2" t="s">
        <v>1476</v>
      </c>
      <c r="AF318" s="2" t="s">
        <v>1573</v>
      </c>
      <c r="AG318" s="3" t="str">
        <f t="shared" si="30"/>
        <v>$$=concatenate(#Economically Disadvantaged (ED) Students",char(10)," Missing#)</v>
      </c>
      <c r="AH318" s="3" t="str">
        <f>CONCATENATE("Economically Disadvantaged (ED) Students",CHAR(10)," Missing")</f>
        <v>Economically Disadvantaged (ED) Students
 Missing</v>
      </c>
      <c r="AN318" s="2" t="b">
        <f t="shared" si="31"/>
        <v>1</v>
      </c>
      <c r="AO318" s="2" t="b">
        <f t="shared" si="32"/>
        <v>1</v>
      </c>
      <c r="AP318" s="2" t="b">
        <f t="shared" si="33"/>
        <v>1</v>
      </c>
      <c r="AQ318" s="2" t="b">
        <f t="shared" si="34"/>
        <v>1</v>
      </c>
      <c r="AR318" s="2" t="b">
        <f t="shared" si="35"/>
        <v>1</v>
      </c>
      <c r="AS318" s="2" t="b">
        <f t="shared" si="36"/>
        <v>0</v>
      </c>
    </row>
    <row r="319" spans="1:45" ht="29">
      <c r="A319" s="2" t="s">
        <v>353</v>
      </c>
      <c r="B319" s="2" t="s">
        <v>353</v>
      </c>
      <c r="C319" s="2" t="s">
        <v>513</v>
      </c>
      <c r="D319" s="4">
        <v>736</v>
      </c>
      <c r="E319" s="2" t="s">
        <v>125</v>
      </c>
      <c r="F319" s="2" t="s">
        <v>270</v>
      </c>
      <c r="G319" s="2" t="s">
        <v>997</v>
      </c>
      <c r="H319" s="13" t="s">
        <v>1217</v>
      </c>
      <c r="I319" s="13"/>
      <c r="J319" s="13"/>
      <c r="K319" s="13"/>
      <c r="N319" s="2" t="e">
        <f>VLOOKUP(D319,#REF!,6,FALSE)</f>
        <v>#REF!</v>
      </c>
      <c r="O319" s="2" t="e">
        <f>VLOOKUP(D319,#REF!,4,FALSE)</f>
        <v>#REF!</v>
      </c>
      <c r="P319" s="4">
        <v>736</v>
      </c>
      <c r="Q319" s="2" t="s">
        <v>125</v>
      </c>
      <c r="R319" s="2" t="s">
        <v>270</v>
      </c>
      <c r="S319" s="2" t="s">
        <v>1485</v>
      </c>
      <c r="Z319" s="2" t="s">
        <v>353</v>
      </c>
      <c r="AA319" s="2" t="s">
        <v>513</v>
      </c>
      <c r="AB319" s="2">
        <v>736</v>
      </c>
      <c r="AC319" s="2" t="s">
        <v>125</v>
      </c>
      <c r="AD319" s="2" t="s">
        <v>270</v>
      </c>
      <c r="AE319" s="2" t="s">
        <v>1485</v>
      </c>
      <c r="AF319" s="2" t="s">
        <v>1580</v>
      </c>
      <c r="AG319" s="3" t="str">
        <f t="shared" si="30"/>
        <v>$$=concatenate(#LEP Status (Perkins)",char(10)," Missing#)</v>
      </c>
      <c r="AH319" s="3" t="str">
        <f>CONCATENATE("LEP Status (Perkins)",CHAR(10)," Missing")</f>
        <v>LEP Status (Perkins)
 Missing</v>
      </c>
      <c r="AN319" s="2" t="b">
        <f t="shared" si="31"/>
        <v>1</v>
      </c>
      <c r="AO319" s="2" t="b">
        <f t="shared" si="32"/>
        <v>1</v>
      </c>
      <c r="AP319" s="2" t="b">
        <f t="shared" si="33"/>
        <v>1</v>
      </c>
      <c r="AQ319" s="2" t="b">
        <f t="shared" si="34"/>
        <v>1</v>
      </c>
      <c r="AR319" s="2" t="b">
        <f t="shared" si="35"/>
        <v>1</v>
      </c>
      <c r="AS319" s="2" t="b">
        <f t="shared" si="36"/>
        <v>0</v>
      </c>
    </row>
    <row r="320" spans="1:45" ht="29">
      <c r="A320" s="2" t="s">
        <v>353</v>
      </c>
      <c r="B320" s="2" t="s">
        <v>353</v>
      </c>
      <c r="C320" s="2" t="s">
        <v>513</v>
      </c>
      <c r="D320" s="4">
        <v>736</v>
      </c>
      <c r="E320" s="2" t="s">
        <v>133</v>
      </c>
      <c r="F320" s="2" t="s">
        <v>277</v>
      </c>
      <c r="G320" s="2" t="s">
        <v>983</v>
      </c>
      <c r="H320" s="13" t="s">
        <v>1217</v>
      </c>
      <c r="I320" s="13"/>
      <c r="J320" s="13"/>
      <c r="K320" s="13"/>
      <c r="N320" s="2" t="e">
        <f>VLOOKUP(D320,#REF!,6,FALSE)</f>
        <v>#REF!</v>
      </c>
      <c r="O320" s="2" t="e">
        <f>VLOOKUP(D320,#REF!,4,FALSE)</f>
        <v>#REF!</v>
      </c>
      <c r="P320" s="4">
        <v>736</v>
      </c>
      <c r="Q320" s="2" t="s">
        <v>133</v>
      </c>
      <c r="R320" s="2" t="s">
        <v>277</v>
      </c>
      <c r="S320" s="2" t="s">
        <v>1478</v>
      </c>
      <c r="Z320" s="2" t="s">
        <v>353</v>
      </c>
      <c r="AA320" s="2" t="s">
        <v>513</v>
      </c>
      <c r="AB320" s="2">
        <v>736</v>
      </c>
      <c r="AC320" s="2" t="s">
        <v>133</v>
      </c>
      <c r="AD320" s="2" t="s">
        <v>277</v>
      </c>
      <c r="AE320" s="2" t="s">
        <v>1478</v>
      </c>
      <c r="AF320" s="2" t="s">
        <v>1576</v>
      </c>
      <c r="AG320" s="3" t="str">
        <f t="shared" si="30"/>
        <v>$$=concatenate(#Migratory students",char(10)," Missing#)</v>
      </c>
      <c r="AH320" s="3" t="str">
        <f>CONCATENATE("Migratory students",CHAR(10)," Missing")</f>
        <v>Migratory students
 Missing</v>
      </c>
      <c r="AN320" s="2" t="b">
        <f t="shared" si="31"/>
        <v>1</v>
      </c>
      <c r="AO320" s="2" t="b">
        <f t="shared" si="32"/>
        <v>1</v>
      </c>
      <c r="AP320" s="2" t="b">
        <f t="shared" si="33"/>
        <v>1</v>
      </c>
      <c r="AQ320" s="2" t="b">
        <f t="shared" si="34"/>
        <v>1</v>
      </c>
      <c r="AR320" s="2" t="b">
        <f t="shared" si="35"/>
        <v>1</v>
      </c>
      <c r="AS320" s="2" t="b">
        <f t="shared" si="36"/>
        <v>0</v>
      </c>
    </row>
    <row r="321" spans="1:45" ht="29">
      <c r="A321" s="2" t="s">
        <v>353</v>
      </c>
      <c r="B321" s="2" t="s">
        <v>353</v>
      </c>
      <c r="C321" s="2" t="s">
        <v>513</v>
      </c>
      <c r="D321" s="4">
        <v>736</v>
      </c>
      <c r="E321" s="2" t="s">
        <v>140</v>
      </c>
      <c r="F321" s="2" t="s">
        <v>284</v>
      </c>
      <c r="G321" s="2" t="s">
        <v>994</v>
      </c>
      <c r="H321" s="13" t="s">
        <v>1217</v>
      </c>
      <c r="I321" s="13"/>
      <c r="J321" s="13"/>
      <c r="K321" s="13"/>
      <c r="N321" s="2" t="e">
        <f>VLOOKUP(D321,#REF!,6,FALSE)</f>
        <v>#REF!</v>
      </c>
      <c r="O321" s="2" t="e">
        <f>VLOOKUP(D321,#REF!,4,FALSE)</f>
        <v>#REF!</v>
      </c>
      <c r="P321" s="4">
        <v>736</v>
      </c>
      <c r="Q321" s="2" t="s">
        <v>140</v>
      </c>
      <c r="R321" s="2" t="s">
        <v>284</v>
      </c>
      <c r="S321" s="2" t="s">
        <v>1479</v>
      </c>
      <c r="Z321" s="2" t="s">
        <v>353</v>
      </c>
      <c r="AA321" s="2" t="s">
        <v>513</v>
      </c>
      <c r="AB321" s="2">
        <v>736</v>
      </c>
      <c r="AC321" s="2" t="s">
        <v>140</v>
      </c>
      <c r="AD321" s="2" t="s">
        <v>284</v>
      </c>
      <c r="AE321" s="2" t="s">
        <v>1479</v>
      </c>
      <c r="AF321" s="2" t="s">
        <v>1581</v>
      </c>
      <c r="AG321" s="3" t="str">
        <f t="shared" si="30"/>
        <v>$$=concatenate(#Non-traditional Enrollee",char(10)," Missing#)</v>
      </c>
      <c r="AH321" s="3" t="str">
        <f>CONCATENATE("Non-traditional Enrollee",CHAR(10)," Missing")</f>
        <v>Non-traditional Enrollee
 Missing</v>
      </c>
      <c r="AN321" s="2" t="b">
        <f t="shared" si="31"/>
        <v>1</v>
      </c>
      <c r="AO321" s="2" t="b">
        <f t="shared" si="32"/>
        <v>1</v>
      </c>
      <c r="AP321" s="2" t="b">
        <f t="shared" si="33"/>
        <v>1</v>
      </c>
      <c r="AQ321" s="2" t="b">
        <f t="shared" si="34"/>
        <v>1</v>
      </c>
      <c r="AR321" s="2" t="b">
        <f t="shared" si="35"/>
        <v>1</v>
      </c>
      <c r="AS321" s="2" t="b">
        <f t="shared" si="36"/>
        <v>0</v>
      </c>
    </row>
    <row r="322" spans="1:45" ht="43.5">
      <c r="A322" s="2" t="s">
        <v>353</v>
      </c>
      <c r="B322" s="2" t="s">
        <v>353</v>
      </c>
      <c r="C322" s="2" t="s">
        <v>513</v>
      </c>
      <c r="D322" s="4">
        <v>736</v>
      </c>
      <c r="E322" s="2" t="s">
        <v>146</v>
      </c>
      <c r="F322" s="2" t="s">
        <v>290</v>
      </c>
      <c r="G322" s="2" t="s">
        <v>1055</v>
      </c>
      <c r="H322" s="13" t="s">
        <v>1217</v>
      </c>
      <c r="I322" s="13"/>
      <c r="J322" s="13"/>
      <c r="K322" s="13"/>
      <c r="N322" s="2" t="e">
        <f>VLOOKUP(D322,#REF!,6,FALSE)</f>
        <v>#REF!</v>
      </c>
      <c r="O322" s="2" t="e">
        <f>VLOOKUP(D322,#REF!,4,FALSE)</f>
        <v>#REF!</v>
      </c>
      <c r="P322" s="4">
        <v>736</v>
      </c>
      <c r="Q322" s="2" t="s">
        <v>146</v>
      </c>
      <c r="R322" s="2" t="s">
        <v>290</v>
      </c>
      <c r="S322" s="2" t="s">
        <v>1544</v>
      </c>
      <c r="Z322" s="2" t="s">
        <v>353</v>
      </c>
      <c r="AA322" s="2" t="s">
        <v>513</v>
      </c>
      <c r="AB322" s="2">
        <v>736</v>
      </c>
      <c r="AC322" s="2" t="s">
        <v>146</v>
      </c>
      <c r="AD322" s="2" t="s">
        <v>290</v>
      </c>
      <c r="AE322" s="2" t="s">
        <v>1544</v>
      </c>
      <c r="AF322" s="2" t="s">
        <v>1641</v>
      </c>
      <c r="AG322" s="3" t="str">
        <f t="shared" si="30"/>
        <v>$$=concatenate(#Placed",char(10)," Not Placed",char(10)," Missing#)</v>
      </c>
      <c r="AH322" s="3" t="str">
        <f>CONCATENATE("Placed",CHAR(10)," Not Placed",CHAR(10)," Missing")</f>
        <v>Placed
 Not Placed
 Missing</v>
      </c>
      <c r="AN322" s="2" t="b">
        <f t="shared" si="31"/>
        <v>1</v>
      </c>
      <c r="AO322" s="2" t="b">
        <f t="shared" si="32"/>
        <v>1</v>
      </c>
      <c r="AP322" s="2" t="b">
        <f t="shared" si="33"/>
        <v>1</v>
      </c>
      <c r="AQ322" s="2" t="b">
        <f t="shared" si="34"/>
        <v>1</v>
      </c>
      <c r="AR322" s="2" t="b">
        <f t="shared" si="35"/>
        <v>1</v>
      </c>
      <c r="AS322" s="2" t="b">
        <f t="shared" si="36"/>
        <v>0</v>
      </c>
    </row>
    <row r="323" spans="1:45" ht="116">
      <c r="A323" s="2" t="s">
        <v>353</v>
      </c>
      <c r="B323" s="2" t="s">
        <v>353</v>
      </c>
      <c r="C323" s="2" t="s">
        <v>513</v>
      </c>
      <c r="D323" s="4">
        <v>736</v>
      </c>
      <c r="E323" s="2" t="s">
        <v>156</v>
      </c>
      <c r="F323" s="2" t="s">
        <v>299</v>
      </c>
      <c r="G323" s="2" t="s">
        <v>984</v>
      </c>
      <c r="H323" s="13" t="s">
        <v>1217</v>
      </c>
      <c r="I323" s="13"/>
      <c r="J323" s="13"/>
      <c r="K323" s="13"/>
      <c r="N323" s="2" t="e">
        <f>VLOOKUP(D323,#REF!,6,FALSE)</f>
        <v>#REF!</v>
      </c>
      <c r="O323" s="2" t="e">
        <f>VLOOKUP(D323,#REF!,4,FALSE)</f>
        <v>#REF!</v>
      </c>
      <c r="P323" s="4">
        <v>736</v>
      </c>
      <c r="Q323" s="2" t="s">
        <v>156</v>
      </c>
      <c r="R323" s="2" t="s">
        <v>299</v>
      </c>
      <c r="S323" s="2" t="s">
        <v>1452</v>
      </c>
      <c r="Z323" s="2" t="s">
        <v>353</v>
      </c>
      <c r="AA323" s="2" t="s">
        <v>513</v>
      </c>
      <c r="AB323" s="2">
        <v>736</v>
      </c>
      <c r="AC323" s="2" t="s">
        <v>156</v>
      </c>
      <c r="AD323" s="2" t="s">
        <v>299</v>
      </c>
      <c r="AE323" s="2" t="s">
        <v>1452</v>
      </c>
      <c r="AF323" s="2" t="s">
        <v>1556</v>
      </c>
      <c r="AG323" s="3" t="str">
        <f t="shared" si="30"/>
        <v>$$=concatenate(#American Indian or Alaska Native",char(10)," Asian",char(10)," Black or African American",char(10)," Hispanic/Latino",char(10)," Native Hawaiian or Other Pacific Islander",char(10)," Two or more races",char(10)," White",char(10)," Missing#)</v>
      </c>
      <c r="AH323"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23" s="2" t="b">
        <f t="shared" si="31"/>
        <v>1</v>
      </c>
      <c r="AO323" s="2" t="b">
        <f t="shared" si="32"/>
        <v>1</v>
      </c>
      <c r="AP323" s="2" t="b">
        <f t="shared" si="33"/>
        <v>1</v>
      </c>
      <c r="AQ323" s="2" t="b">
        <f t="shared" si="34"/>
        <v>1</v>
      </c>
      <c r="AR323" s="2" t="b">
        <f t="shared" si="35"/>
        <v>1</v>
      </c>
      <c r="AS323" s="2" t="b">
        <f t="shared" si="36"/>
        <v>0</v>
      </c>
    </row>
    <row r="324" spans="1:45" ht="43.5">
      <c r="A324" s="2" t="s">
        <v>353</v>
      </c>
      <c r="B324" s="2" t="s">
        <v>353</v>
      </c>
      <c r="C324" s="2" t="s">
        <v>513</v>
      </c>
      <c r="D324" s="4">
        <v>736</v>
      </c>
      <c r="E324" s="2" t="s">
        <v>161</v>
      </c>
      <c r="F324" s="2" t="s">
        <v>304</v>
      </c>
      <c r="G324" s="2" t="s">
        <v>982</v>
      </c>
      <c r="H324" s="13" t="s">
        <v>1217</v>
      </c>
      <c r="I324" s="13"/>
      <c r="J324" s="13"/>
      <c r="K324" s="13"/>
      <c r="N324" s="2" t="e">
        <f>VLOOKUP(D324,#REF!,6,FALSE)</f>
        <v>#REF!</v>
      </c>
      <c r="O324" s="2" t="e">
        <f>VLOOKUP(D324,#REF!,4,FALSE)</f>
        <v>#REF!</v>
      </c>
      <c r="P324" s="4">
        <v>736</v>
      </c>
      <c r="Q324" s="2" t="s">
        <v>161</v>
      </c>
      <c r="R324" s="2" t="s">
        <v>304</v>
      </c>
      <c r="S324" s="2" t="s">
        <v>1459</v>
      </c>
      <c r="Z324" s="2" t="s">
        <v>353</v>
      </c>
      <c r="AA324" s="2" t="s">
        <v>513</v>
      </c>
      <c r="AB324" s="2">
        <v>736</v>
      </c>
      <c r="AC324" s="2" t="s">
        <v>161</v>
      </c>
      <c r="AD324" s="2" t="s">
        <v>304</v>
      </c>
      <c r="AE324" s="2" t="s">
        <v>1459</v>
      </c>
      <c r="AF324" s="2" t="s">
        <v>1557</v>
      </c>
      <c r="AG324" s="3" t="str">
        <f t="shared" si="30"/>
        <v>$$=concatenate(#Female",char(10)," Male",char(10)," Missing#)</v>
      </c>
      <c r="AH324" s="3" t="str">
        <f>CONCATENATE("Female",CHAR(10)," Male",CHAR(10)," Missing")</f>
        <v>Female
 Male
 Missing</v>
      </c>
      <c r="AN324" s="2" t="b">
        <f t="shared" si="31"/>
        <v>1</v>
      </c>
      <c r="AO324" s="2" t="b">
        <f t="shared" si="32"/>
        <v>1</v>
      </c>
      <c r="AP324" s="2" t="b">
        <f t="shared" si="33"/>
        <v>1</v>
      </c>
      <c r="AQ324" s="2" t="b">
        <f t="shared" si="34"/>
        <v>1</v>
      </c>
      <c r="AR324" s="2" t="b">
        <f t="shared" si="35"/>
        <v>1</v>
      </c>
      <c r="AS324" s="2" t="b">
        <f t="shared" si="36"/>
        <v>0</v>
      </c>
    </row>
    <row r="325" spans="1:45" ht="29">
      <c r="A325" s="2" t="s">
        <v>353</v>
      </c>
      <c r="B325" s="2" t="s">
        <v>353</v>
      </c>
      <c r="C325" s="2" t="s">
        <v>513</v>
      </c>
      <c r="D325" s="4">
        <v>736</v>
      </c>
      <c r="E325" s="2" t="s">
        <v>162</v>
      </c>
      <c r="F325" s="2" t="s">
        <v>1006</v>
      </c>
      <c r="G325" s="2" t="s">
        <v>1007</v>
      </c>
      <c r="H325" s="13" t="s">
        <v>1217</v>
      </c>
      <c r="I325" s="13"/>
      <c r="J325" s="13"/>
      <c r="K325" s="13"/>
      <c r="N325" s="2" t="e">
        <f>VLOOKUP(D325,#REF!,6,FALSE)</f>
        <v>#REF!</v>
      </c>
      <c r="O325" s="2" t="e">
        <f>VLOOKUP(D325,#REF!,4,FALSE)</f>
        <v>#REF!</v>
      </c>
      <c r="P325" s="4">
        <v>736</v>
      </c>
      <c r="Q325" s="2" t="s">
        <v>162</v>
      </c>
      <c r="R325" s="2" t="s">
        <v>1482</v>
      </c>
      <c r="S325" s="2" t="s">
        <v>1483</v>
      </c>
      <c r="Z325" s="2" t="s">
        <v>353</v>
      </c>
      <c r="AA325" s="2" t="s">
        <v>513</v>
      </c>
      <c r="AB325" s="2">
        <v>736</v>
      </c>
      <c r="AC325" s="2" t="s">
        <v>162</v>
      </c>
      <c r="AD325" s="2" t="s">
        <v>1482</v>
      </c>
      <c r="AE325" s="2" t="s">
        <v>1483</v>
      </c>
      <c r="AF325" s="2" t="s">
        <v>1582</v>
      </c>
      <c r="AG325" s="3" t="str">
        <f t="shared" ref="AG325:AG388" si="37">CONCATENATE("$$=concatenate(#",AF325,"#)",)</f>
        <v>$$=concatenate(#Single Parents Status",char(10)," Missing#)</v>
      </c>
      <c r="AH325" s="3" t="str">
        <f>CONCATENATE("Single Parents Status",CHAR(10)," Missing")</f>
        <v>Single Parents Status
 Missing</v>
      </c>
      <c r="AN325" s="2" t="b">
        <f t="shared" ref="AN325:AN388" si="38">EXACT(B325,Z325)</f>
        <v>1</v>
      </c>
      <c r="AO325" s="2" t="b">
        <f t="shared" ref="AO325:AO388" si="39">EXACT(C325,AA325)</f>
        <v>1</v>
      </c>
      <c r="AP325" s="2" t="b">
        <f t="shared" ref="AP325:AP388" si="40">EXACT(D325,AB325)</f>
        <v>1</v>
      </c>
      <c r="AQ325" s="2" t="b">
        <f t="shared" ref="AQ325:AQ388" si="41">EXACT(E325,AC325)</f>
        <v>1</v>
      </c>
      <c r="AR325" s="2" t="b">
        <f t="shared" ref="AR325:AR388" si="42">EXACT(F325,AD325)</f>
        <v>0</v>
      </c>
      <c r="AS325" s="2" t="b">
        <f t="shared" ref="AS325:AS388" si="43">EXACT(G325,AE325)</f>
        <v>0</v>
      </c>
    </row>
    <row r="326" spans="1:45" ht="29">
      <c r="A326" s="2" t="s">
        <v>518</v>
      </c>
      <c r="B326" s="2" t="s">
        <v>518</v>
      </c>
      <c r="C326" s="2" t="s">
        <v>515</v>
      </c>
      <c r="D326" s="4">
        <v>739</v>
      </c>
      <c r="E326" s="2" t="s">
        <v>71</v>
      </c>
      <c r="F326" s="2" t="s">
        <v>238</v>
      </c>
      <c r="G326" s="2" t="s">
        <v>979</v>
      </c>
      <c r="H326" s="13"/>
      <c r="I326" s="13"/>
      <c r="J326" s="13"/>
      <c r="K326" s="13"/>
      <c r="N326" s="2" t="e">
        <f>VLOOKUP(D326,#REF!,6,FALSE)</f>
        <v>#REF!</v>
      </c>
      <c r="O326" s="2" t="e">
        <f>VLOOKUP(D326,#REF!,4,FALSE)</f>
        <v>#REF!</v>
      </c>
      <c r="P326" s="4">
        <v>739</v>
      </c>
      <c r="Q326" s="2" t="s">
        <v>71</v>
      </c>
      <c r="R326" s="2" t="s">
        <v>238</v>
      </c>
      <c r="S326" s="2" t="s">
        <v>1472</v>
      </c>
      <c r="Z326" s="2" t="s">
        <v>518</v>
      </c>
      <c r="AA326" s="2" t="s">
        <v>515</v>
      </c>
      <c r="AB326" s="2">
        <v>739</v>
      </c>
      <c r="AC326" s="2" t="s">
        <v>71</v>
      </c>
      <c r="AD326" s="2" t="s">
        <v>238</v>
      </c>
      <c r="AE326" s="2" t="s">
        <v>1472</v>
      </c>
      <c r="AF326" s="2" t="s">
        <v>1569</v>
      </c>
      <c r="AG326" s="3" t="str">
        <f t="shared" si="37"/>
        <v>$$=concatenate(#Children with one or more disabilities (IDEA)",char(10)," Missing#)</v>
      </c>
      <c r="AH326" s="3" t="str">
        <f>CONCATENATE("Children with one or more disabilities (IDEA)",CHAR(10)," Missing")</f>
        <v>Children with one or more disabilities (IDEA)
 Missing</v>
      </c>
      <c r="AN326" s="2" t="b">
        <f t="shared" si="38"/>
        <v>1</v>
      </c>
      <c r="AO326" s="2" t="b">
        <f t="shared" si="39"/>
        <v>1</v>
      </c>
      <c r="AP326" s="2" t="b">
        <f t="shared" si="40"/>
        <v>1</v>
      </c>
      <c r="AQ326" s="2" t="b">
        <f t="shared" si="41"/>
        <v>1</v>
      </c>
      <c r="AR326" s="2" t="b">
        <f t="shared" si="42"/>
        <v>1</v>
      </c>
      <c r="AS326" s="2" t="b">
        <f t="shared" si="43"/>
        <v>0</v>
      </c>
    </row>
    <row r="327" spans="1:45" ht="29">
      <c r="A327" s="2" t="s">
        <v>518</v>
      </c>
      <c r="B327" s="2" t="s">
        <v>518</v>
      </c>
      <c r="C327" s="2" t="s">
        <v>515</v>
      </c>
      <c r="D327" s="4">
        <v>739</v>
      </c>
      <c r="E327" s="2" t="s">
        <v>93</v>
      </c>
      <c r="F327" s="2" t="s">
        <v>243</v>
      </c>
      <c r="G327" s="2" t="s">
        <v>998</v>
      </c>
      <c r="H327" s="13"/>
      <c r="I327" s="13"/>
      <c r="J327" s="13"/>
      <c r="K327" s="13"/>
      <c r="N327" s="2" t="e">
        <f>VLOOKUP(D327,#REF!,6,FALSE)</f>
        <v>#REF!</v>
      </c>
      <c r="O327" s="2" t="e">
        <f>VLOOKUP(D327,#REF!,4,FALSE)</f>
        <v>#REF!</v>
      </c>
      <c r="P327" s="4">
        <v>739</v>
      </c>
      <c r="Q327" s="2" t="s">
        <v>93</v>
      </c>
      <c r="R327" s="2" t="s">
        <v>243</v>
      </c>
      <c r="S327" s="2" t="s">
        <v>1476</v>
      </c>
      <c r="Z327" s="2" t="s">
        <v>518</v>
      </c>
      <c r="AA327" s="2" t="s">
        <v>515</v>
      </c>
      <c r="AB327" s="2">
        <v>739</v>
      </c>
      <c r="AC327" s="2" t="s">
        <v>93</v>
      </c>
      <c r="AD327" s="2" t="s">
        <v>243</v>
      </c>
      <c r="AE327" s="2" t="s">
        <v>1476</v>
      </c>
      <c r="AF327" s="2" t="s">
        <v>1573</v>
      </c>
      <c r="AG327" s="3" t="str">
        <f t="shared" si="37"/>
        <v>$$=concatenate(#Economically Disadvantaged (ED) Students",char(10)," Missing#)</v>
      </c>
      <c r="AH327" s="3" t="str">
        <f>CONCATENATE("Economically Disadvantaged (ED) Students",CHAR(10)," Missing")</f>
        <v>Economically Disadvantaged (ED) Students
 Missing</v>
      </c>
      <c r="AN327" s="2" t="b">
        <f t="shared" si="38"/>
        <v>1</v>
      </c>
      <c r="AO327" s="2" t="b">
        <f t="shared" si="39"/>
        <v>1</v>
      </c>
      <c r="AP327" s="2" t="b">
        <f t="shared" si="40"/>
        <v>1</v>
      </c>
      <c r="AQ327" s="2" t="b">
        <f t="shared" si="41"/>
        <v>1</v>
      </c>
      <c r="AR327" s="2" t="b">
        <f t="shared" si="42"/>
        <v>1</v>
      </c>
      <c r="AS327" s="2" t="b">
        <f t="shared" si="43"/>
        <v>0</v>
      </c>
    </row>
    <row r="328" spans="1:45" ht="29">
      <c r="A328" s="2" t="s">
        <v>518</v>
      </c>
      <c r="B328" s="2" t="s">
        <v>518</v>
      </c>
      <c r="C328" s="2" t="s">
        <v>515</v>
      </c>
      <c r="D328" s="4">
        <v>739</v>
      </c>
      <c r="E328" s="2" t="s">
        <v>103</v>
      </c>
      <c r="F328" s="2" t="s">
        <v>251</v>
      </c>
      <c r="G328" s="2" t="s">
        <v>978</v>
      </c>
      <c r="H328" s="13"/>
      <c r="I328" s="13"/>
      <c r="J328" s="13"/>
      <c r="K328" s="13"/>
      <c r="N328" s="2" t="e">
        <f>VLOOKUP(D328,#REF!,6,FALSE)</f>
        <v>#REF!</v>
      </c>
      <c r="O328" s="2" t="e">
        <f>VLOOKUP(D328,#REF!,4,FALSE)</f>
        <v>#REF!</v>
      </c>
      <c r="P328" s="4">
        <v>739</v>
      </c>
      <c r="Q328" s="2" t="s">
        <v>103</v>
      </c>
      <c r="R328" s="2" t="s">
        <v>251</v>
      </c>
      <c r="S328" s="2" t="s">
        <v>1474</v>
      </c>
      <c r="Z328" s="2" t="s">
        <v>518</v>
      </c>
      <c r="AA328" s="2" t="s">
        <v>515</v>
      </c>
      <c r="AB328" s="2">
        <v>739</v>
      </c>
      <c r="AC328" s="2" t="s">
        <v>103</v>
      </c>
      <c r="AD328" s="2" t="s">
        <v>251</v>
      </c>
      <c r="AE328" s="2" t="s">
        <v>1474</v>
      </c>
      <c r="AF328" s="2" t="s">
        <v>1574</v>
      </c>
      <c r="AG328" s="3" t="str">
        <f t="shared" si="37"/>
        <v>$$=concatenate(#English learner",char(10)," Missing#)</v>
      </c>
      <c r="AH328" s="3" t="str">
        <f>CONCATENATE("English learner",CHAR(10)," Missing")</f>
        <v>English learner
 Missing</v>
      </c>
      <c r="AN328" s="2" t="b">
        <f t="shared" si="38"/>
        <v>1</v>
      </c>
      <c r="AO328" s="2" t="b">
        <f t="shared" si="39"/>
        <v>1</v>
      </c>
      <c r="AP328" s="2" t="b">
        <f t="shared" si="40"/>
        <v>1</v>
      </c>
      <c r="AQ328" s="2" t="b">
        <f t="shared" si="41"/>
        <v>1</v>
      </c>
      <c r="AR328" s="2" t="b">
        <f t="shared" si="42"/>
        <v>1</v>
      </c>
      <c r="AS328" s="2" t="b">
        <f t="shared" si="43"/>
        <v>0</v>
      </c>
    </row>
    <row r="329" spans="1:45" ht="188.5">
      <c r="A329" s="2" t="s">
        <v>518</v>
      </c>
      <c r="B329" s="2" t="s">
        <v>518</v>
      </c>
      <c r="C329" s="2" t="s">
        <v>515</v>
      </c>
      <c r="D329" s="4">
        <v>739</v>
      </c>
      <c r="E329" s="2" t="s">
        <v>132</v>
      </c>
      <c r="F329" s="2" t="s">
        <v>276</v>
      </c>
      <c r="G329" s="2" t="s">
        <v>992</v>
      </c>
      <c r="H329" s="13"/>
      <c r="I329" s="13"/>
      <c r="J329" s="13"/>
      <c r="K329" s="13"/>
      <c r="N329" s="2" t="e">
        <f>VLOOKUP(D329,#REF!,6,FALSE)</f>
        <v>#REF!</v>
      </c>
      <c r="O329" s="2" t="e">
        <f>VLOOKUP(D329,#REF!,4,FALSE)</f>
        <v>#REF!</v>
      </c>
      <c r="P329" s="4">
        <v>739</v>
      </c>
      <c r="Q329" s="2" t="s">
        <v>132</v>
      </c>
      <c r="R329" s="2" t="s">
        <v>276</v>
      </c>
      <c r="S329" s="2" t="s">
        <v>1501</v>
      </c>
      <c r="Z329" s="2" t="s">
        <v>518</v>
      </c>
      <c r="AA329" s="2" t="s">
        <v>515</v>
      </c>
      <c r="AB329" s="2">
        <v>739</v>
      </c>
      <c r="AC329" s="2" t="s">
        <v>132</v>
      </c>
      <c r="AD329" s="2" t="s">
        <v>276</v>
      </c>
      <c r="AE329" s="2" t="s">
        <v>1501</v>
      </c>
      <c r="AF329" s="2" t="s">
        <v>1601</v>
      </c>
      <c r="AG329"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29"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29" s="2" t="b">
        <f t="shared" si="38"/>
        <v>1</v>
      </c>
      <c r="AO329" s="2" t="b">
        <f t="shared" si="39"/>
        <v>1</v>
      </c>
      <c r="AP329" s="2" t="b">
        <f t="shared" si="40"/>
        <v>1</v>
      </c>
      <c r="AQ329" s="2" t="b">
        <f t="shared" si="41"/>
        <v>1</v>
      </c>
      <c r="AR329" s="2" t="b">
        <f t="shared" si="42"/>
        <v>1</v>
      </c>
      <c r="AS329" s="2" t="b">
        <f t="shared" si="43"/>
        <v>0</v>
      </c>
    </row>
    <row r="330" spans="1:45" ht="58">
      <c r="A330" s="2" t="s">
        <v>518</v>
      </c>
      <c r="B330" s="2" t="s">
        <v>518</v>
      </c>
      <c r="C330" s="2" t="s">
        <v>515</v>
      </c>
      <c r="D330" s="4">
        <v>739</v>
      </c>
      <c r="E330" s="2" t="s">
        <v>149</v>
      </c>
      <c r="F330" s="2" t="s">
        <v>292</v>
      </c>
      <c r="G330" s="2" t="s">
        <v>1058</v>
      </c>
      <c r="H330" s="13"/>
      <c r="I330" s="13"/>
      <c r="J330" s="13"/>
      <c r="K330" s="13"/>
      <c r="N330" s="2" t="e">
        <f>VLOOKUP(D330,#REF!,6,FALSE)</f>
        <v>#REF!</v>
      </c>
      <c r="O330" s="2" t="e">
        <f>VLOOKUP(D330,#REF!,4,FALSE)</f>
        <v>#REF!</v>
      </c>
      <c r="P330" s="4">
        <v>739</v>
      </c>
      <c r="Q330" s="2" t="s">
        <v>149</v>
      </c>
      <c r="R330" s="2" t="s">
        <v>292</v>
      </c>
      <c r="S330" s="2" t="s">
        <v>1545</v>
      </c>
      <c r="Z330" s="2" t="s">
        <v>518</v>
      </c>
      <c r="AA330" s="2" t="s">
        <v>515</v>
      </c>
      <c r="AB330" s="2">
        <v>739</v>
      </c>
      <c r="AC330" s="2" t="s">
        <v>149</v>
      </c>
      <c r="AD330" s="2" t="s">
        <v>292</v>
      </c>
      <c r="AE330" s="2" t="s">
        <v>1545</v>
      </c>
      <c r="AF330" s="2" t="s">
        <v>1642</v>
      </c>
      <c r="AG330" s="3" t="str">
        <f t="shared" si="37"/>
        <v>$$=concatenate(#Enrolled in an IHE",char(10)," Did not enroll in an IHE",char(10)," No information on postsecondary actions",char(10)," Missing#)</v>
      </c>
      <c r="AH330" s="3" t="str">
        <f>CONCATENATE("Enrolled in an IHE",CHAR(10)," Did not enroll in an IHE",CHAR(10)," No information on postsecondary actions",CHAR(10)," Missing")</f>
        <v>Enrolled in an IHE
 Did not enroll in an IHE
 No information on postsecondary actions
 Missing</v>
      </c>
      <c r="AN330" s="2" t="b">
        <f t="shared" si="38"/>
        <v>1</v>
      </c>
      <c r="AO330" s="2" t="b">
        <f t="shared" si="39"/>
        <v>1</v>
      </c>
      <c r="AP330" s="2" t="b">
        <f t="shared" si="40"/>
        <v>1</v>
      </c>
      <c r="AQ330" s="2" t="b">
        <f t="shared" si="41"/>
        <v>1</v>
      </c>
      <c r="AR330" s="2" t="b">
        <f t="shared" si="42"/>
        <v>1</v>
      </c>
      <c r="AS330" s="2" t="b">
        <f t="shared" si="43"/>
        <v>0</v>
      </c>
    </row>
    <row r="331" spans="1:45" ht="43.5">
      <c r="A331" s="2" t="s">
        <v>518</v>
      </c>
      <c r="B331" s="2" t="s">
        <v>518</v>
      </c>
      <c r="C331" s="2" t="s">
        <v>515</v>
      </c>
      <c r="D331" s="4">
        <v>739</v>
      </c>
      <c r="E331" s="2" t="s">
        <v>161</v>
      </c>
      <c r="F331" s="2" t="s">
        <v>304</v>
      </c>
      <c r="G331" s="2" t="s">
        <v>982</v>
      </c>
      <c r="H331" s="13"/>
      <c r="I331" s="13"/>
      <c r="J331" s="13"/>
      <c r="K331" s="13"/>
      <c r="N331" s="2" t="e">
        <f>VLOOKUP(D331,#REF!,6,FALSE)</f>
        <v>#REF!</v>
      </c>
      <c r="O331" s="2" t="e">
        <f>VLOOKUP(D331,#REF!,4,FALSE)</f>
        <v>#REF!</v>
      </c>
      <c r="P331" s="4">
        <v>739</v>
      </c>
      <c r="Q331" s="2" t="s">
        <v>161</v>
      </c>
      <c r="R331" s="2" t="s">
        <v>304</v>
      </c>
      <c r="S331" s="2" t="s">
        <v>1459</v>
      </c>
      <c r="Z331" s="2" t="s">
        <v>518</v>
      </c>
      <c r="AA331" s="2" t="s">
        <v>515</v>
      </c>
      <c r="AB331" s="2">
        <v>739</v>
      </c>
      <c r="AC331" s="2" t="s">
        <v>161</v>
      </c>
      <c r="AD331" s="2" t="s">
        <v>304</v>
      </c>
      <c r="AE331" s="2" t="s">
        <v>1459</v>
      </c>
      <c r="AF331" s="2" t="s">
        <v>1557</v>
      </c>
      <c r="AG331" s="3" t="str">
        <f t="shared" si="37"/>
        <v>$$=concatenate(#Female",char(10)," Male",char(10)," Missing#)</v>
      </c>
      <c r="AH331" s="3" t="str">
        <f>CONCATENATE("Female",CHAR(10)," Male",CHAR(10)," Missing")</f>
        <v>Female
 Male
 Missing</v>
      </c>
      <c r="AN331" s="2" t="b">
        <f t="shared" si="38"/>
        <v>1</v>
      </c>
      <c r="AO331" s="2" t="b">
        <f t="shared" si="39"/>
        <v>1</v>
      </c>
      <c r="AP331" s="2" t="b">
        <f t="shared" si="40"/>
        <v>1</v>
      </c>
      <c r="AQ331" s="2" t="b">
        <f t="shared" si="41"/>
        <v>1</v>
      </c>
      <c r="AR331" s="2" t="b">
        <f t="shared" si="42"/>
        <v>1</v>
      </c>
      <c r="AS331" s="2" t="b">
        <f t="shared" si="43"/>
        <v>0</v>
      </c>
    </row>
    <row r="332" spans="1:45" ht="72.5">
      <c r="A332" s="2" t="s">
        <v>353</v>
      </c>
      <c r="B332" s="2" t="s">
        <v>353</v>
      </c>
      <c r="C332" s="2" t="s">
        <v>525</v>
      </c>
      <c r="D332" s="4">
        <v>753</v>
      </c>
      <c r="E332" s="2" t="s">
        <v>147</v>
      </c>
      <c r="F332" s="2" t="s">
        <v>291</v>
      </c>
      <c r="G332" s="2" t="s">
        <v>1047</v>
      </c>
      <c r="H332" s="13" t="s">
        <v>1217</v>
      </c>
      <c r="I332" s="13"/>
      <c r="J332" s="13"/>
      <c r="K332" s="13"/>
      <c r="N332" s="2" t="e">
        <f>VLOOKUP(D332,#REF!,6,FALSE)</f>
        <v>#REF!</v>
      </c>
      <c r="O332" s="2" t="e">
        <f>VLOOKUP(D332,#REF!,4,FALSE)</f>
        <v>#REF!</v>
      </c>
      <c r="P332" s="4">
        <v>753</v>
      </c>
      <c r="Q332" s="2" t="s">
        <v>147</v>
      </c>
      <c r="R332" s="2" t="s">
        <v>291</v>
      </c>
      <c r="S332" s="2" t="s">
        <v>1546</v>
      </c>
      <c r="Z332" s="2" t="s">
        <v>353</v>
      </c>
      <c r="AA332" s="2" t="s">
        <v>525</v>
      </c>
      <c r="AB332" s="2">
        <v>753</v>
      </c>
      <c r="AC332" s="2" t="s">
        <v>147</v>
      </c>
      <c r="AD332" s="2" t="s">
        <v>291</v>
      </c>
      <c r="AE332" s="2" t="s">
        <v>1546</v>
      </c>
      <c r="AF332" s="2" t="s">
        <v>1643</v>
      </c>
      <c r="AG332" s="3" t="str">
        <f t="shared" si="37"/>
        <v>$$=concatenate(#Advanced training",char(10)," Employment",char(10)," Military service",char(10)," Were accepted and/or enrolled into post-secondary education#)</v>
      </c>
      <c r="AH332" s="3" t="str">
        <f>CONCATENATE("Advanced training",CHAR(10)," Employment",CHAR(10)," Military service",CHAR(10)," Were accepted and/or enrolled into post-secondary education")</f>
        <v>Advanced training
 Employment
 Military service
 Were accepted and/or enrolled into post-secondary education</v>
      </c>
      <c r="AN332" s="2" t="b">
        <f t="shared" si="38"/>
        <v>1</v>
      </c>
      <c r="AO332" s="2" t="b">
        <f t="shared" si="39"/>
        <v>1</v>
      </c>
      <c r="AP332" s="2" t="b">
        <f t="shared" si="40"/>
        <v>1</v>
      </c>
      <c r="AQ332" s="2" t="b">
        <f t="shared" si="41"/>
        <v>1</v>
      </c>
      <c r="AR332" s="2" t="b">
        <f t="shared" si="42"/>
        <v>1</v>
      </c>
      <c r="AS332" s="2" t="b">
        <f t="shared" si="43"/>
        <v>0</v>
      </c>
    </row>
    <row r="333" spans="1:45" ht="29">
      <c r="A333" s="2" t="s">
        <v>518</v>
      </c>
      <c r="B333" s="2" t="s">
        <v>359</v>
      </c>
      <c r="C333" s="2" t="s">
        <v>494</v>
      </c>
      <c r="D333" s="4">
        <v>755</v>
      </c>
      <c r="E333" s="2" t="s">
        <v>71</v>
      </c>
      <c r="F333" s="2" t="s">
        <v>238</v>
      </c>
      <c r="G333" s="2" t="s">
        <v>979</v>
      </c>
      <c r="H333" s="13"/>
      <c r="I333" s="13"/>
      <c r="J333" s="13"/>
      <c r="K333" s="13"/>
      <c r="N333" s="2" t="e">
        <f>VLOOKUP(D333,#REF!,6,FALSE)</f>
        <v>#REF!</v>
      </c>
      <c r="O333" s="2" t="e">
        <f>VLOOKUP(D333,#REF!,4,FALSE)</f>
        <v>#REF!</v>
      </c>
      <c r="P333" s="4">
        <v>755</v>
      </c>
      <c r="Q333" s="2" t="s">
        <v>71</v>
      </c>
      <c r="R333" s="2" t="s">
        <v>238</v>
      </c>
      <c r="S333" s="2" t="s">
        <v>1472</v>
      </c>
      <c r="Z333" s="2" t="s">
        <v>359</v>
      </c>
      <c r="AA333" s="2" t="s">
        <v>494</v>
      </c>
      <c r="AB333" s="2">
        <v>755</v>
      </c>
      <c r="AC333" s="2" t="s">
        <v>71</v>
      </c>
      <c r="AD333" s="2" t="s">
        <v>238</v>
      </c>
      <c r="AE333" s="2" t="s">
        <v>1472</v>
      </c>
      <c r="AF333" s="2" t="s">
        <v>1569</v>
      </c>
      <c r="AG333" s="3" t="str">
        <f t="shared" si="37"/>
        <v>$$=concatenate(#Children with one or more disabilities (IDEA)",char(10)," Missing#)</v>
      </c>
      <c r="AH333" s="3" t="str">
        <f>CONCATENATE("Children with one or more disabilities (IDEA)",CHAR(10)," Missing")</f>
        <v>Children with one or more disabilities (IDEA)
 Missing</v>
      </c>
      <c r="AN333" s="2" t="b">
        <f t="shared" si="38"/>
        <v>1</v>
      </c>
      <c r="AO333" s="2" t="b">
        <f t="shared" si="39"/>
        <v>1</v>
      </c>
      <c r="AP333" s="2" t="b">
        <f t="shared" si="40"/>
        <v>1</v>
      </c>
      <c r="AQ333" s="2" t="b">
        <f t="shared" si="41"/>
        <v>1</v>
      </c>
      <c r="AR333" s="2" t="b">
        <f t="shared" si="42"/>
        <v>1</v>
      </c>
      <c r="AS333" s="2" t="b">
        <f t="shared" si="43"/>
        <v>0</v>
      </c>
    </row>
    <row r="334" spans="1:45" ht="29">
      <c r="A334" s="2" t="s">
        <v>518</v>
      </c>
      <c r="B334" s="2" t="s">
        <v>359</v>
      </c>
      <c r="C334" s="2" t="s">
        <v>494</v>
      </c>
      <c r="D334" s="4">
        <v>755</v>
      </c>
      <c r="E334" s="2" t="s">
        <v>93</v>
      </c>
      <c r="F334" s="2" t="s">
        <v>243</v>
      </c>
      <c r="G334" s="2" t="s">
        <v>998</v>
      </c>
      <c r="H334" s="13"/>
      <c r="I334" s="13"/>
      <c r="J334" s="13"/>
      <c r="K334" s="13"/>
      <c r="N334" s="2" t="e">
        <f>VLOOKUP(D334,#REF!,6,FALSE)</f>
        <v>#REF!</v>
      </c>
      <c r="O334" s="2" t="e">
        <f>VLOOKUP(D334,#REF!,4,FALSE)</f>
        <v>#REF!</v>
      </c>
      <c r="P334" s="4">
        <v>755</v>
      </c>
      <c r="Q334" s="2" t="s">
        <v>93</v>
      </c>
      <c r="R334" s="2" t="s">
        <v>243</v>
      </c>
      <c r="S334" s="2" t="s">
        <v>1476</v>
      </c>
      <c r="Z334" s="2" t="s">
        <v>359</v>
      </c>
      <c r="AA334" s="2" t="s">
        <v>494</v>
      </c>
      <c r="AB334" s="2">
        <v>755</v>
      </c>
      <c r="AC334" s="2" t="s">
        <v>93</v>
      </c>
      <c r="AD334" s="2" t="s">
        <v>243</v>
      </c>
      <c r="AE334" s="2" t="s">
        <v>1476</v>
      </c>
      <c r="AF334" s="2" t="s">
        <v>1573</v>
      </c>
      <c r="AG334" s="3" t="str">
        <f t="shared" si="37"/>
        <v>$$=concatenate(#Economically Disadvantaged (ED) Students",char(10)," Missing#)</v>
      </c>
      <c r="AH334" s="3" t="str">
        <f>CONCATENATE("Economically Disadvantaged (ED) Students",CHAR(10)," Missing")</f>
        <v>Economically Disadvantaged (ED) Students
 Missing</v>
      </c>
      <c r="AN334" s="2" t="b">
        <f t="shared" si="38"/>
        <v>1</v>
      </c>
      <c r="AO334" s="2" t="b">
        <f t="shared" si="39"/>
        <v>1</v>
      </c>
      <c r="AP334" s="2" t="b">
        <f t="shared" si="40"/>
        <v>1</v>
      </c>
      <c r="AQ334" s="2" t="b">
        <f t="shared" si="41"/>
        <v>1</v>
      </c>
      <c r="AR334" s="2" t="b">
        <f t="shared" si="42"/>
        <v>1</v>
      </c>
      <c r="AS334" s="2" t="b">
        <f t="shared" si="43"/>
        <v>0</v>
      </c>
    </row>
    <row r="335" spans="1:45" ht="29">
      <c r="A335" s="2" t="s">
        <v>518</v>
      </c>
      <c r="B335" s="2" t="s">
        <v>359</v>
      </c>
      <c r="C335" s="2" t="s">
        <v>494</v>
      </c>
      <c r="D335" s="4">
        <v>755</v>
      </c>
      <c r="E335" s="2" t="s">
        <v>103</v>
      </c>
      <c r="F335" s="2" t="s">
        <v>251</v>
      </c>
      <c r="G335" s="2" t="s">
        <v>978</v>
      </c>
      <c r="H335" s="13"/>
      <c r="I335" s="13"/>
      <c r="J335" s="13"/>
      <c r="K335" s="13"/>
      <c r="N335" s="2" t="e">
        <f>VLOOKUP(D335,#REF!,6,FALSE)</f>
        <v>#REF!</v>
      </c>
      <c r="O335" s="2" t="e">
        <f>VLOOKUP(D335,#REF!,4,FALSE)</f>
        <v>#REF!</v>
      </c>
      <c r="P335" s="4">
        <v>755</v>
      </c>
      <c r="Q335" s="2" t="s">
        <v>103</v>
      </c>
      <c r="R335" s="2" t="s">
        <v>251</v>
      </c>
      <c r="S335" s="2" t="s">
        <v>1474</v>
      </c>
      <c r="Z335" s="2" t="s">
        <v>359</v>
      </c>
      <c r="AA335" s="2" t="s">
        <v>494</v>
      </c>
      <c r="AB335" s="2">
        <v>755</v>
      </c>
      <c r="AC335" s="2" t="s">
        <v>103</v>
      </c>
      <c r="AD335" s="2" t="s">
        <v>251</v>
      </c>
      <c r="AE335" s="2" t="s">
        <v>1474</v>
      </c>
      <c r="AF335" s="2" t="s">
        <v>1574</v>
      </c>
      <c r="AG335" s="3" t="str">
        <f t="shared" si="37"/>
        <v>$$=concatenate(#English learner",char(10)," Missing#)</v>
      </c>
      <c r="AH335" s="3" t="str">
        <f>CONCATENATE("English learner",CHAR(10)," Missing")</f>
        <v>English learner
 Missing</v>
      </c>
      <c r="AN335" s="2" t="b">
        <f t="shared" si="38"/>
        <v>1</v>
      </c>
      <c r="AO335" s="2" t="b">
        <f t="shared" si="39"/>
        <v>1</v>
      </c>
      <c r="AP335" s="2" t="b">
        <f t="shared" si="40"/>
        <v>1</v>
      </c>
      <c r="AQ335" s="2" t="b">
        <f t="shared" si="41"/>
        <v>1</v>
      </c>
      <c r="AR335" s="2" t="b">
        <f t="shared" si="42"/>
        <v>1</v>
      </c>
      <c r="AS335" s="2" t="b">
        <f t="shared" si="43"/>
        <v>0</v>
      </c>
    </row>
    <row r="336" spans="1:45" ht="29">
      <c r="A336" s="2" t="s">
        <v>518</v>
      </c>
      <c r="B336" s="2" t="s">
        <v>359</v>
      </c>
      <c r="C336" s="2" t="s">
        <v>494</v>
      </c>
      <c r="D336" s="4">
        <v>755</v>
      </c>
      <c r="E336" s="2" t="s">
        <v>108</v>
      </c>
      <c r="F336" s="2" t="s">
        <v>255</v>
      </c>
      <c r="G336" s="2" t="s">
        <v>1002</v>
      </c>
      <c r="H336" s="13"/>
      <c r="I336" s="13"/>
      <c r="J336" s="13"/>
      <c r="K336" s="13"/>
      <c r="N336" s="2" t="e">
        <f>VLOOKUP(D336,#REF!,6,FALSE)</f>
        <v>#REF!</v>
      </c>
      <c r="O336" s="2" t="e">
        <f>VLOOKUP(D336,#REF!,4,FALSE)</f>
        <v>#REF!</v>
      </c>
      <c r="P336" s="4">
        <v>755</v>
      </c>
      <c r="Q336" s="2" t="s">
        <v>108</v>
      </c>
      <c r="R336" s="2" t="s">
        <v>255</v>
      </c>
      <c r="S336" s="2" t="s">
        <v>1505</v>
      </c>
      <c r="Z336" s="2" t="s">
        <v>359</v>
      </c>
      <c r="AA336" s="2" t="s">
        <v>494</v>
      </c>
      <c r="AB336" s="2">
        <v>755</v>
      </c>
      <c r="AC336" s="2" t="s">
        <v>108</v>
      </c>
      <c r="AD336" s="2" t="s">
        <v>255</v>
      </c>
      <c r="AE336" s="2" t="s">
        <v>1505</v>
      </c>
      <c r="AF336" s="2" t="s">
        <v>1599</v>
      </c>
      <c r="AG336" s="3" t="str">
        <f t="shared" si="37"/>
        <v>$$=concatenate(#Foster Care",char(10)," Missing#)</v>
      </c>
      <c r="AH336" s="3" t="str">
        <f>CONCATENATE("Foster Care",CHAR(10)," Missing")</f>
        <v>Foster Care
 Missing</v>
      </c>
      <c r="AN336" s="2" t="b">
        <f t="shared" si="38"/>
        <v>1</v>
      </c>
      <c r="AO336" s="2" t="b">
        <f t="shared" si="39"/>
        <v>1</v>
      </c>
      <c r="AP336" s="2" t="b">
        <f t="shared" si="40"/>
        <v>1</v>
      </c>
      <c r="AQ336" s="2" t="b">
        <f t="shared" si="41"/>
        <v>1</v>
      </c>
      <c r="AR336" s="2" t="b">
        <f t="shared" si="42"/>
        <v>1</v>
      </c>
      <c r="AS336" s="2" t="b">
        <f t="shared" si="43"/>
        <v>0</v>
      </c>
    </row>
    <row r="337" spans="1:45" ht="29">
      <c r="A337" s="2" t="s">
        <v>518</v>
      </c>
      <c r="B337" s="2" t="s">
        <v>359</v>
      </c>
      <c r="C337" s="2" t="s">
        <v>494</v>
      </c>
      <c r="D337" s="4">
        <v>755</v>
      </c>
      <c r="E337" s="2" t="s">
        <v>116</v>
      </c>
      <c r="F337" s="2" t="s">
        <v>261</v>
      </c>
      <c r="G337" s="2" t="s">
        <v>1011</v>
      </c>
      <c r="H337" s="13"/>
      <c r="I337" s="13"/>
      <c r="J337" s="13"/>
      <c r="K337" s="13"/>
      <c r="N337" s="2" t="e">
        <f>VLOOKUP(D337,#REF!,6,FALSE)</f>
        <v>#REF!</v>
      </c>
      <c r="O337" s="2" t="e">
        <f>VLOOKUP(D337,#REF!,4,FALSE)</f>
        <v>#REF!</v>
      </c>
      <c r="P337" s="4">
        <v>755</v>
      </c>
      <c r="Q337" s="2" t="s">
        <v>116</v>
      </c>
      <c r="R337" s="2" t="s">
        <v>261</v>
      </c>
      <c r="S337" s="2" t="s">
        <v>1477</v>
      </c>
      <c r="Z337" s="2" t="s">
        <v>359</v>
      </c>
      <c r="AA337" s="2" t="s">
        <v>494</v>
      </c>
      <c r="AB337" s="2">
        <v>755</v>
      </c>
      <c r="AC337" s="2" t="s">
        <v>116</v>
      </c>
      <c r="AD337" s="2" t="s">
        <v>261</v>
      </c>
      <c r="AE337" s="2" t="s">
        <v>1477</v>
      </c>
      <c r="AF337" s="2" t="s">
        <v>1575</v>
      </c>
      <c r="AG337" s="3" t="str">
        <f t="shared" si="37"/>
        <v>$$=concatenate(#Homeless enrolled",char(10)," Missing#)</v>
      </c>
      <c r="AH337" s="3" t="str">
        <f>CONCATENATE("Homeless enrolled",CHAR(10)," Missing")</f>
        <v>Homeless enrolled
 Missing</v>
      </c>
      <c r="AN337" s="2" t="b">
        <f t="shared" si="38"/>
        <v>1</v>
      </c>
      <c r="AO337" s="2" t="b">
        <f t="shared" si="39"/>
        <v>1</v>
      </c>
      <c r="AP337" s="2" t="b">
        <f t="shared" si="40"/>
        <v>1</v>
      </c>
      <c r="AQ337" s="2" t="b">
        <f t="shared" si="41"/>
        <v>1</v>
      </c>
      <c r="AR337" s="2" t="b">
        <f t="shared" si="42"/>
        <v>1</v>
      </c>
      <c r="AS337" s="2" t="b">
        <f t="shared" si="43"/>
        <v>0</v>
      </c>
    </row>
    <row r="338" spans="1:45" ht="188.5">
      <c r="A338" s="2" t="s">
        <v>518</v>
      </c>
      <c r="B338" s="2" t="s">
        <v>359</v>
      </c>
      <c r="C338" s="2" t="s">
        <v>494</v>
      </c>
      <c r="D338" s="4">
        <v>755</v>
      </c>
      <c r="E338" s="2" t="s">
        <v>132</v>
      </c>
      <c r="F338" s="2" t="s">
        <v>276</v>
      </c>
      <c r="G338" s="2" t="s">
        <v>992</v>
      </c>
      <c r="H338" s="13"/>
      <c r="I338" s="13"/>
      <c r="J338" s="13"/>
      <c r="K338" s="13"/>
      <c r="N338" s="2" t="e">
        <f>VLOOKUP(D338,#REF!,6,FALSE)</f>
        <v>#REF!</v>
      </c>
      <c r="O338" s="2" t="e">
        <f>VLOOKUP(D338,#REF!,4,FALSE)</f>
        <v>#REF!</v>
      </c>
      <c r="P338" s="4">
        <v>755</v>
      </c>
      <c r="Q338" s="2" t="s">
        <v>132</v>
      </c>
      <c r="R338" s="2" t="s">
        <v>276</v>
      </c>
      <c r="S338" s="2" t="s">
        <v>1501</v>
      </c>
      <c r="Z338" s="2" t="s">
        <v>359</v>
      </c>
      <c r="AA338" s="2" t="s">
        <v>494</v>
      </c>
      <c r="AB338" s="2">
        <v>755</v>
      </c>
      <c r="AC338" s="2" t="s">
        <v>132</v>
      </c>
      <c r="AD338" s="2" t="s">
        <v>276</v>
      </c>
      <c r="AE338" s="2" t="s">
        <v>1501</v>
      </c>
      <c r="AF338" s="2" t="s">
        <v>1601</v>
      </c>
      <c r="AG338"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3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38" s="2" t="b">
        <f t="shared" si="38"/>
        <v>1</v>
      </c>
      <c r="AO338" s="2" t="b">
        <f t="shared" si="39"/>
        <v>1</v>
      </c>
      <c r="AP338" s="2" t="b">
        <f t="shared" si="40"/>
        <v>1</v>
      </c>
      <c r="AQ338" s="2" t="b">
        <f t="shared" si="41"/>
        <v>1</v>
      </c>
      <c r="AR338" s="2" t="b">
        <f t="shared" si="42"/>
        <v>1</v>
      </c>
      <c r="AS338" s="2" t="b">
        <f t="shared" si="43"/>
        <v>0</v>
      </c>
    </row>
    <row r="339" spans="1:45" ht="145">
      <c r="A339" s="2" t="s">
        <v>518</v>
      </c>
      <c r="B339" s="2" t="s">
        <v>359</v>
      </c>
      <c r="C339" s="2" t="s">
        <v>74</v>
      </c>
      <c r="D339" s="4">
        <v>756</v>
      </c>
      <c r="E339" s="2" t="s">
        <v>43</v>
      </c>
      <c r="F339" s="2" t="s">
        <v>229</v>
      </c>
      <c r="G339" s="2" t="s">
        <v>1001</v>
      </c>
      <c r="H339" s="13"/>
      <c r="I339" s="13"/>
      <c r="J339" s="13"/>
      <c r="K339" s="13"/>
      <c r="N339" s="2" t="e">
        <f>VLOOKUP(D339,#REF!,6,FALSE)</f>
        <v>#REF!</v>
      </c>
      <c r="O339" s="2" t="e">
        <f>VLOOKUP(D339,#REF!,4,FALSE)</f>
        <v>#REF!</v>
      </c>
      <c r="P339" s="4">
        <v>756</v>
      </c>
      <c r="Q339" s="2" t="s">
        <v>43</v>
      </c>
      <c r="R339" s="2" t="s">
        <v>229</v>
      </c>
      <c r="S339" s="2" t="s">
        <v>1540</v>
      </c>
      <c r="Z339" s="2" t="s">
        <v>359</v>
      </c>
      <c r="AA339" s="2" t="s">
        <v>74</v>
      </c>
      <c r="AB339" s="2">
        <v>756</v>
      </c>
      <c r="AC339" s="2" t="s">
        <v>43</v>
      </c>
      <c r="AD339" s="2" t="s">
        <v>229</v>
      </c>
      <c r="AE339" s="2" t="s">
        <v>1540</v>
      </c>
      <c r="AF339" s="2" t="s">
        <v>1637</v>
      </c>
      <c r="AG339" s="3" t="str">
        <f t="shared" si="37"/>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339"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339" s="2" t="b">
        <f t="shared" si="38"/>
        <v>1</v>
      </c>
      <c r="AO339" s="2" t="b">
        <f t="shared" si="39"/>
        <v>1</v>
      </c>
      <c r="AP339" s="2" t="b">
        <f t="shared" si="40"/>
        <v>1</v>
      </c>
      <c r="AQ339" s="2" t="b">
        <f t="shared" si="41"/>
        <v>1</v>
      </c>
      <c r="AR339" s="2" t="b">
        <f t="shared" si="42"/>
        <v>1</v>
      </c>
      <c r="AS339" s="2" t="b">
        <f t="shared" si="43"/>
        <v>0</v>
      </c>
    </row>
    <row r="340" spans="1:45" ht="29">
      <c r="A340" s="2" t="s">
        <v>518</v>
      </c>
      <c r="B340" s="2" t="s">
        <v>359</v>
      </c>
      <c r="C340" s="2" t="s">
        <v>74</v>
      </c>
      <c r="D340" s="4">
        <v>756</v>
      </c>
      <c r="E340" s="2" t="s">
        <v>71</v>
      </c>
      <c r="F340" s="2" t="s">
        <v>238</v>
      </c>
      <c r="G340" s="2" t="s">
        <v>979</v>
      </c>
      <c r="H340" s="13"/>
      <c r="I340" s="13"/>
      <c r="J340" s="13"/>
      <c r="K340" s="13"/>
      <c r="N340" s="2" t="e">
        <f>VLOOKUP(D340,#REF!,6,FALSE)</f>
        <v>#REF!</v>
      </c>
      <c r="O340" s="2" t="e">
        <f>VLOOKUP(D340,#REF!,4,FALSE)</f>
        <v>#REF!</v>
      </c>
      <c r="P340" s="4">
        <v>756</v>
      </c>
      <c r="Q340" s="2" t="s">
        <v>71</v>
      </c>
      <c r="R340" s="2" t="s">
        <v>238</v>
      </c>
      <c r="S340" s="2" t="s">
        <v>1472</v>
      </c>
      <c r="Z340" s="2" t="s">
        <v>359</v>
      </c>
      <c r="AA340" s="2" t="s">
        <v>74</v>
      </c>
      <c r="AB340" s="2">
        <v>756</v>
      </c>
      <c r="AC340" s="2" t="s">
        <v>71</v>
      </c>
      <c r="AD340" s="2" t="s">
        <v>238</v>
      </c>
      <c r="AE340" s="2" t="s">
        <v>1472</v>
      </c>
      <c r="AF340" s="2" t="s">
        <v>1569</v>
      </c>
      <c r="AG340" s="3" t="str">
        <f t="shared" si="37"/>
        <v>$$=concatenate(#Children with one or more disabilities (IDEA)",char(10)," Missing#)</v>
      </c>
      <c r="AH340" s="3" t="str">
        <f>CONCATENATE("Children with one or more disabilities (IDEA)",CHAR(10)," Missing")</f>
        <v>Children with one or more disabilities (IDEA)
 Missing</v>
      </c>
      <c r="AN340" s="2" t="b">
        <f t="shared" si="38"/>
        <v>1</v>
      </c>
      <c r="AO340" s="2" t="b">
        <f t="shared" si="39"/>
        <v>1</v>
      </c>
      <c r="AP340" s="2" t="b">
        <f t="shared" si="40"/>
        <v>1</v>
      </c>
      <c r="AQ340" s="2" t="b">
        <f t="shared" si="41"/>
        <v>1</v>
      </c>
      <c r="AR340" s="2" t="b">
        <f t="shared" si="42"/>
        <v>1</v>
      </c>
      <c r="AS340" s="2" t="b">
        <f t="shared" si="43"/>
        <v>0</v>
      </c>
    </row>
    <row r="341" spans="1:45" ht="29">
      <c r="A341" s="2" t="s">
        <v>518</v>
      </c>
      <c r="B341" s="2" t="s">
        <v>359</v>
      </c>
      <c r="C341" s="2" t="s">
        <v>74</v>
      </c>
      <c r="D341" s="4">
        <v>756</v>
      </c>
      <c r="E341" s="2" t="s">
        <v>93</v>
      </c>
      <c r="F341" s="2" t="s">
        <v>243</v>
      </c>
      <c r="G341" s="2" t="s">
        <v>998</v>
      </c>
      <c r="H341" s="13"/>
      <c r="I341" s="13"/>
      <c r="J341" s="13"/>
      <c r="K341" s="13"/>
      <c r="N341" s="2" t="e">
        <f>VLOOKUP(D341,#REF!,6,FALSE)</f>
        <v>#REF!</v>
      </c>
      <c r="O341" s="2" t="e">
        <f>VLOOKUP(D341,#REF!,4,FALSE)</f>
        <v>#REF!</v>
      </c>
      <c r="P341" s="4">
        <v>756</v>
      </c>
      <c r="Q341" s="2" t="s">
        <v>93</v>
      </c>
      <c r="R341" s="2" t="s">
        <v>243</v>
      </c>
      <c r="S341" s="2" t="s">
        <v>1476</v>
      </c>
      <c r="Z341" s="2" t="s">
        <v>359</v>
      </c>
      <c r="AA341" s="2" t="s">
        <v>74</v>
      </c>
      <c r="AB341" s="2">
        <v>756</v>
      </c>
      <c r="AC341" s="2" t="s">
        <v>93</v>
      </c>
      <c r="AD341" s="2" t="s">
        <v>243</v>
      </c>
      <c r="AE341" s="2" t="s">
        <v>1476</v>
      </c>
      <c r="AF341" s="2" t="s">
        <v>1573</v>
      </c>
      <c r="AG341" s="3" t="str">
        <f t="shared" si="37"/>
        <v>$$=concatenate(#Economically Disadvantaged (ED) Students",char(10)," Missing#)</v>
      </c>
      <c r="AH341" s="3" t="str">
        <f>CONCATENATE("Economically Disadvantaged (ED) Students",CHAR(10)," Missing")</f>
        <v>Economically Disadvantaged (ED) Students
 Missing</v>
      </c>
      <c r="AN341" s="2" t="b">
        <f t="shared" si="38"/>
        <v>1</v>
      </c>
      <c r="AO341" s="2" t="b">
        <f t="shared" si="39"/>
        <v>1</v>
      </c>
      <c r="AP341" s="2" t="b">
        <f t="shared" si="40"/>
        <v>1</v>
      </c>
      <c r="AQ341" s="2" t="b">
        <f t="shared" si="41"/>
        <v>1</v>
      </c>
      <c r="AR341" s="2" t="b">
        <f t="shared" si="42"/>
        <v>1</v>
      </c>
      <c r="AS341" s="2" t="b">
        <f t="shared" si="43"/>
        <v>0</v>
      </c>
    </row>
    <row r="342" spans="1:45" ht="29">
      <c r="A342" s="2" t="s">
        <v>518</v>
      </c>
      <c r="B342" s="2" t="s">
        <v>359</v>
      </c>
      <c r="C342" s="2" t="s">
        <v>74</v>
      </c>
      <c r="D342" s="4">
        <v>756</v>
      </c>
      <c r="E342" s="2" t="s">
        <v>103</v>
      </c>
      <c r="F342" s="2" t="s">
        <v>251</v>
      </c>
      <c r="G342" s="2" t="s">
        <v>978</v>
      </c>
      <c r="H342" s="13"/>
      <c r="I342" s="13"/>
      <c r="J342" s="13"/>
      <c r="K342" s="13"/>
      <c r="N342" s="2" t="e">
        <f>VLOOKUP(D342,#REF!,6,FALSE)</f>
        <v>#REF!</v>
      </c>
      <c r="O342" s="2" t="e">
        <f>VLOOKUP(D342,#REF!,4,FALSE)</f>
        <v>#REF!</v>
      </c>
      <c r="P342" s="4">
        <v>756</v>
      </c>
      <c r="Q342" s="2" t="s">
        <v>103</v>
      </c>
      <c r="R342" s="2" t="s">
        <v>251</v>
      </c>
      <c r="S342" s="2" t="s">
        <v>1474</v>
      </c>
      <c r="Z342" s="2" t="s">
        <v>359</v>
      </c>
      <c r="AA342" s="2" t="s">
        <v>74</v>
      </c>
      <c r="AB342" s="2">
        <v>756</v>
      </c>
      <c r="AC342" s="2" t="s">
        <v>103</v>
      </c>
      <c r="AD342" s="2" t="s">
        <v>251</v>
      </c>
      <c r="AE342" s="2" t="s">
        <v>1474</v>
      </c>
      <c r="AF342" s="2" t="s">
        <v>1574</v>
      </c>
      <c r="AG342" s="3" t="str">
        <f t="shared" si="37"/>
        <v>$$=concatenate(#English learner",char(10)," Missing#)</v>
      </c>
      <c r="AH342" s="3" t="str">
        <f>CONCATENATE("English learner",CHAR(10)," Missing")</f>
        <v>English learner
 Missing</v>
      </c>
      <c r="AN342" s="2" t="b">
        <f t="shared" si="38"/>
        <v>1</v>
      </c>
      <c r="AO342" s="2" t="b">
        <f t="shared" si="39"/>
        <v>1</v>
      </c>
      <c r="AP342" s="2" t="b">
        <f t="shared" si="40"/>
        <v>1</v>
      </c>
      <c r="AQ342" s="2" t="b">
        <f t="shared" si="41"/>
        <v>1</v>
      </c>
      <c r="AR342" s="2" t="b">
        <f t="shared" si="42"/>
        <v>1</v>
      </c>
      <c r="AS342" s="2" t="b">
        <f t="shared" si="43"/>
        <v>0</v>
      </c>
    </row>
    <row r="343" spans="1:45" ht="29">
      <c r="A343" s="2" t="s">
        <v>518</v>
      </c>
      <c r="B343" s="2" t="s">
        <v>359</v>
      </c>
      <c r="C343" s="2" t="s">
        <v>74</v>
      </c>
      <c r="D343" s="4">
        <v>756</v>
      </c>
      <c r="E343" s="2" t="s">
        <v>108</v>
      </c>
      <c r="F343" s="2" t="s">
        <v>255</v>
      </c>
      <c r="G343" s="2" t="s">
        <v>1002</v>
      </c>
      <c r="H343" s="13"/>
      <c r="I343" s="13"/>
      <c r="J343" s="13"/>
      <c r="K343" s="13"/>
      <c r="N343" s="2" t="e">
        <f>VLOOKUP(D343,#REF!,6,FALSE)</f>
        <v>#REF!</v>
      </c>
      <c r="O343" s="2" t="e">
        <f>VLOOKUP(D343,#REF!,4,FALSE)</f>
        <v>#REF!</v>
      </c>
      <c r="P343" s="4">
        <v>756</v>
      </c>
      <c r="Q343" s="2" t="s">
        <v>108</v>
      </c>
      <c r="R343" s="2" t="s">
        <v>255</v>
      </c>
      <c r="S343" s="2" t="s">
        <v>1505</v>
      </c>
      <c r="Z343" s="2" t="s">
        <v>359</v>
      </c>
      <c r="AA343" s="2" t="s">
        <v>74</v>
      </c>
      <c r="AB343" s="2">
        <v>756</v>
      </c>
      <c r="AC343" s="2" t="s">
        <v>108</v>
      </c>
      <c r="AD343" s="2" t="s">
        <v>255</v>
      </c>
      <c r="AE343" s="2" t="s">
        <v>1505</v>
      </c>
      <c r="AF343" s="2" t="s">
        <v>1599</v>
      </c>
      <c r="AG343" s="3" t="str">
        <f t="shared" si="37"/>
        <v>$$=concatenate(#Foster Care",char(10)," Missing#)</v>
      </c>
      <c r="AH343" s="3" t="str">
        <f>CONCATENATE("Foster Care",CHAR(10)," Missing")</f>
        <v>Foster Care
 Missing</v>
      </c>
      <c r="AN343" s="2" t="b">
        <f t="shared" si="38"/>
        <v>1</v>
      </c>
      <c r="AO343" s="2" t="b">
        <f t="shared" si="39"/>
        <v>1</v>
      </c>
      <c r="AP343" s="2" t="b">
        <f t="shared" si="40"/>
        <v>1</v>
      </c>
      <c r="AQ343" s="2" t="b">
        <f t="shared" si="41"/>
        <v>1</v>
      </c>
      <c r="AR343" s="2" t="b">
        <f t="shared" si="42"/>
        <v>1</v>
      </c>
      <c r="AS343" s="2" t="b">
        <f t="shared" si="43"/>
        <v>0</v>
      </c>
    </row>
    <row r="344" spans="1:45" ht="29">
      <c r="A344" s="2" t="s">
        <v>518</v>
      </c>
      <c r="B344" s="2" t="s">
        <v>359</v>
      </c>
      <c r="C344" s="2" t="s">
        <v>74</v>
      </c>
      <c r="D344" s="4">
        <v>756</v>
      </c>
      <c r="E344" s="2" t="s">
        <v>116</v>
      </c>
      <c r="F344" s="2" t="s">
        <v>261</v>
      </c>
      <c r="G344" s="2" t="s">
        <v>1011</v>
      </c>
      <c r="H344" s="13"/>
      <c r="I344" s="13"/>
      <c r="J344" s="13"/>
      <c r="K344" s="13"/>
      <c r="N344" s="2" t="e">
        <f>VLOOKUP(D344,#REF!,6,FALSE)</f>
        <v>#REF!</v>
      </c>
      <c r="O344" s="2" t="e">
        <f>VLOOKUP(D344,#REF!,4,FALSE)</f>
        <v>#REF!</v>
      </c>
      <c r="P344" s="4">
        <v>756</v>
      </c>
      <c r="Q344" s="2" t="s">
        <v>116</v>
      </c>
      <c r="R344" s="2" t="s">
        <v>261</v>
      </c>
      <c r="S344" s="2" t="s">
        <v>1477</v>
      </c>
      <c r="Z344" s="2" t="s">
        <v>359</v>
      </c>
      <c r="AA344" s="2" t="s">
        <v>74</v>
      </c>
      <c r="AB344" s="2">
        <v>756</v>
      </c>
      <c r="AC344" s="2" t="s">
        <v>116</v>
      </c>
      <c r="AD344" s="2" t="s">
        <v>261</v>
      </c>
      <c r="AE344" s="2" t="s">
        <v>1477</v>
      </c>
      <c r="AF344" s="2" t="s">
        <v>1575</v>
      </c>
      <c r="AG344" s="3" t="str">
        <f t="shared" si="37"/>
        <v>$$=concatenate(#Homeless enrolled",char(10)," Missing#)</v>
      </c>
      <c r="AH344" s="3" t="str">
        <f>CONCATENATE("Homeless enrolled",CHAR(10)," Missing")</f>
        <v>Homeless enrolled
 Missing</v>
      </c>
      <c r="AN344" s="2" t="b">
        <f t="shared" si="38"/>
        <v>1</v>
      </c>
      <c r="AO344" s="2" t="b">
        <f t="shared" si="39"/>
        <v>1</v>
      </c>
      <c r="AP344" s="2" t="b">
        <f t="shared" si="40"/>
        <v>1</v>
      </c>
      <c r="AQ344" s="2" t="b">
        <f t="shared" si="41"/>
        <v>1</v>
      </c>
      <c r="AR344" s="2" t="b">
        <f t="shared" si="42"/>
        <v>1</v>
      </c>
      <c r="AS344" s="2" t="b">
        <f t="shared" si="43"/>
        <v>0</v>
      </c>
    </row>
    <row r="345" spans="1:45" ht="188.5">
      <c r="A345" s="2" t="s">
        <v>518</v>
      </c>
      <c r="B345" s="2" t="s">
        <v>359</v>
      </c>
      <c r="C345" s="2" t="s">
        <v>74</v>
      </c>
      <c r="D345" s="4">
        <v>756</v>
      </c>
      <c r="E345" s="2" t="s">
        <v>132</v>
      </c>
      <c r="F345" s="2" t="s">
        <v>276</v>
      </c>
      <c r="G345" s="2" t="s">
        <v>992</v>
      </c>
      <c r="H345" s="13"/>
      <c r="I345" s="13"/>
      <c r="J345" s="13"/>
      <c r="K345" s="13"/>
      <c r="N345" s="2" t="e">
        <f>VLOOKUP(D345,#REF!,6,FALSE)</f>
        <v>#REF!</v>
      </c>
      <c r="O345" s="2" t="e">
        <f>VLOOKUP(D345,#REF!,4,FALSE)</f>
        <v>#REF!</v>
      </c>
      <c r="P345" s="4">
        <v>756</v>
      </c>
      <c r="Q345" s="2" t="s">
        <v>132</v>
      </c>
      <c r="R345" s="2" t="s">
        <v>276</v>
      </c>
      <c r="S345" s="2" t="s">
        <v>1501</v>
      </c>
      <c r="Z345" s="2" t="s">
        <v>359</v>
      </c>
      <c r="AA345" s="2" t="s">
        <v>74</v>
      </c>
      <c r="AB345" s="2">
        <v>756</v>
      </c>
      <c r="AC345" s="2" t="s">
        <v>132</v>
      </c>
      <c r="AD345" s="2" t="s">
        <v>276</v>
      </c>
      <c r="AE345" s="2" t="s">
        <v>1501</v>
      </c>
      <c r="AF345" s="2" t="s">
        <v>1601</v>
      </c>
      <c r="AG345"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4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45" s="2" t="b">
        <f t="shared" si="38"/>
        <v>1</v>
      </c>
      <c r="AO345" s="2" t="b">
        <f t="shared" si="39"/>
        <v>1</v>
      </c>
      <c r="AP345" s="2" t="b">
        <f t="shared" si="40"/>
        <v>1</v>
      </c>
      <c r="AQ345" s="2" t="b">
        <f t="shared" si="41"/>
        <v>1</v>
      </c>
      <c r="AR345" s="2" t="b">
        <f t="shared" si="42"/>
        <v>1</v>
      </c>
      <c r="AS345" s="2" t="b">
        <f t="shared" si="43"/>
        <v>0</v>
      </c>
    </row>
    <row r="346" spans="1:45" ht="130.5">
      <c r="A346" s="2" t="s">
        <v>518</v>
      </c>
      <c r="B346" s="2" t="s">
        <v>446</v>
      </c>
      <c r="C346" s="2" t="s">
        <v>532</v>
      </c>
      <c r="D346" s="4">
        <v>782</v>
      </c>
      <c r="E346" s="2" t="s">
        <v>1048</v>
      </c>
      <c r="F346" s="2" t="s">
        <v>1049</v>
      </c>
      <c r="G346" s="2" t="s">
        <v>1050</v>
      </c>
      <c r="H346" s="13"/>
      <c r="I346" s="13"/>
      <c r="J346" s="13"/>
      <c r="K346" s="13"/>
      <c r="N346" s="2" t="e">
        <f>VLOOKUP(D346,#REF!,6,FALSE)</f>
        <v>#REF!</v>
      </c>
      <c r="O346" s="2" t="e">
        <f>VLOOKUP(D346,#REF!,4,FALSE)</f>
        <v>#REF!</v>
      </c>
      <c r="P346" s="4">
        <v>782</v>
      </c>
      <c r="Q346" s="2" t="s">
        <v>1048</v>
      </c>
      <c r="R346" s="2" t="s">
        <v>1049</v>
      </c>
      <c r="S346" s="2" t="s">
        <v>1547</v>
      </c>
      <c r="Z346" s="2" t="s">
        <v>446</v>
      </c>
      <c r="AA346" s="2" t="s">
        <v>532</v>
      </c>
      <c r="AB346" s="2">
        <v>782</v>
      </c>
      <c r="AC346" s="2" t="s">
        <v>1048</v>
      </c>
      <c r="AD346" s="2" t="s">
        <v>1049</v>
      </c>
      <c r="AE346" s="2" t="s">
        <v>1547</v>
      </c>
      <c r="AF346" s="2" t="s">
        <v>1644</v>
      </c>
      <c r="AG346" s="3" t="str">
        <f t="shared" si="37"/>
        <v>$$=concatenate(#Earned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46" s="3" t="str">
        <f>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f>
        <v>Earned a GED
 Obtained high school diploma
 Earned high school course credits
 Enrolled in a GED program
 Were accepted and/or enrolled into post-secondary education
 Enrolled in  job training courses/programs
 Obtained employment
 Missing</v>
      </c>
      <c r="AN346" s="2" t="b">
        <f t="shared" si="38"/>
        <v>1</v>
      </c>
      <c r="AO346" s="2" t="b">
        <f t="shared" si="39"/>
        <v>1</v>
      </c>
      <c r="AP346" s="2" t="b">
        <f t="shared" si="40"/>
        <v>1</v>
      </c>
      <c r="AQ346" s="2" t="b">
        <f t="shared" si="41"/>
        <v>1</v>
      </c>
      <c r="AR346" s="2" t="b">
        <f t="shared" si="42"/>
        <v>1</v>
      </c>
      <c r="AS346" s="2" t="b">
        <f t="shared" si="43"/>
        <v>0</v>
      </c>
    </row>
    <row r="347" spans="1:45" ht="87">
      <c r="A347" s="2" t="s">
        <v>518</v>
      </c>
      <c r="B347" s="2" t="s">
        <v>446</v>
      </c>
      <c r="C347" s="2" t="s">
        <v>532</v>
      </c>
      <c r="D347" s="4">
        <v>782</v>
      </c>
      <c r="E347" s="2" t="s">
        <v>139</v>
      </c>
      <c r="F347" s="2" t="s">
        <v>283</v>
      </c>
      <c r="G347" s="2" t="s">
        <v>1026</v>
      </c>
      <c r="H347" s="13"/>
      <c r="I347" s="13"/>
      <c r="J347" s="13"/>
      <c r="K347" s="13"/>
      <c r="N347" s="2" t="e">
        <f>VLOOKUP(D347,#REF!,6,FALSE)</f>
        <v>#REF!</v>
      </c>
      <c r="O347" s="2" t="e">
        <f>VLOOKUP(D347,#REF!,4,FALSE)</f>
        <v>#REF!</v>
      </c>
      <c r="P347" s="4">
        <v>782</v>
      </c>
      <c r="Q347" s="2" t="s">
        <v>139</v>
      </c>
      <c r="R347" s="2" t="s">
        <v>283</v>
      </c>
      <c r="S347" s="2" t="s">
        <v>1520</v>
      </c>
      <c r="Z347" s="2" t="s">
        <v>446</v>
      </c>
      <c r="AA347" s="2" t="s">
        <v>532</v>
      </c>
      <c r="AB347" s="2">
        <v>782</v>
      </c>
      <c r="AC347" s="2" t="s">
        <v>139</v>
      </c>
      <c r="AD347" s="2" t="s">
        <v>283</v>
      </c>
      <c r="AE347" s="2" t="s">
        <v>1520</v>
      </c>
      <c r="AF347" s="2" t="s">
        <v>1617</v>
      </c>
      <c r="AG347" s="3" t="str">
        <f t="shared" si="37"/>
        <v>$$=concatenate(#At-risk programs",char(10)," Neglected programs",char(10)," Juvenile detention",char(10)," Juvenile correction",char(10)," Other programs",char(10)," Missing#)</v>
      </c>
      <c r="AH347" s="3" t="str">
        <f>CONCATENATE("At-risk programs",CHAR(10)," Neglected programs",CHAR(10)," Juvenile detention",CHAR(10)," Juvenile correction",CHAR(10)," Other programs",CHAR(10)," Missing")</f>
        <v>At-risk programs
 Neglected programs
 Juvenile detention
 Juvenile correction
 Other programs
 Missing</v>
      </c>
      <c r="AN347" s="2" t="b">
        <f t="shared" si="38"/>
        <v>1</v>
      </c>
      <c r="AO347" s="2" t="b">
        <f t="shared" si="39"/>
        <v>1</v>
      </c>
      <c r="AP347" s="2" t="b">
        <f t="shared" si="40"/>
        <v>1</v>
      </c>
      <c r="AQ347" s="2" t="b">
        <f t="shared" si="41"/>
        <v>1</v>
      </c>
      <c r="AR347" s="2" t="b">
        <f t="shared" si="42"/>
        <v>1</v>
      </c>
      <c r="AS347" s="2" t="b">
        <f t="shared" si="43"/>
        <v>0</v>
      </c>
    </row>
    <row r="348" spans="1:45" ht="130.5">
      <c r="A348" s="2" t="s">
        <v>518</v>
      </c>
      <c r="B348" s="2" t="s">
        <v>446</v>
      </c>
      <c r="C348" s="2" t="s">
        <v>532</v>
      </c>
      <c r="D348" s="4">
        <v>783</v>
      </c>
      <c r="E348" s="2" t="s">
        <v>1048</v>
      </c>
      <c r="F348" s="2" t="s">
        <v>1049</v>
      </c>
      <c r="G348" s="2" t="s">
        <v>1050</v>
      </c>
      <c r="H348" s="13"/>
      <c r="I348" s="13"/>
      <c r="J348" s="13"/>
      <c r="K348" s="13"/>
      <c r="N348" s="2" t="e">
        <f>VLOOKUP(D348,#REF!,6,FALSE)</f>
        <v>#REF!</v>
      </c>
      <c r="O348" s="2" t="e">
        <f>VLOOKUP(D348,#REF!,4,FALSE)</f>
        <v>#REF!</v>
      </c>
      <c r="P348" s="4">
        <v>783</v>
      </c>
      <c r="Q348" s="2" t="s">
        <v>1048</v>
      </c>
      <c r="R348" s="2" t="s">
        <v>1049</v>
      </c>
      <c r="S348" s="2" t="s">
        <v>1547</v>
      </c>
      <c r="Z348" s="2" t="s">
        <v>446</v>
      </c>
      <c r="AA348" s="2" t="s">
        <v>532</v>
      </c>
      <c r="AB348" s="2">
        <v>783</v>
      </c>
      <c r="AC348" s="2" t="s">
        <v>1048</v>
      </c>
      <c r="AD348" s="2" t="s">
        <v>1049</v>
      </c>
      <c r="AE348" s="2" t="s">
        <v>1547</v>
      </c>
      <c r="AF348" s="2" t="s">
        <v>1644</v>
      </c>
      <c r="AG348" s="3" t="str">
        <f t="shared" si="37"/>
        <v>$$=concatenate(#Earned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48" s="3" t="str">
        <f>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f>
        <v>Earned a GED
 Obtained high school diploma
 Earned high school course credits
 Enrolled in a GED program
 Were accepted and/or enrolled into post-secondary education
 Enrolled in  job training courses/programs
 Obtained employment
 Missing</v>
      </c>
      <c r="AN348" s="2" t="b">
        <f t="shared" si="38"/>
        <v>1</v>
      </c>
      <c r="AO348" s="2" t="b">
        <f t="shared" si="39"/>
        <v>1</v>
      </c>
      <c r="AP348" s="2" t="b">
        <f t="shared" si="40"/>
        <v>1</v>
      </c>
      <c r="AQ348" s="2" t="b">
        <f t="shared" si="41"/>
        <v>1</v>
      </c>
      <c r="AR348" s="2" t="b">
        <f t="shared" si="42"/>
        <v>1</v>
      </c>
      <c r="AS348" s="2" t="b">
        <f t="shared" si="43"/>
        <v>0</v>
      </c>
    </row>
    <row r="349" spans="1:45" ht="87">
      <c r="A349" s="2" t="s">
        <v>518</v>
      </c>
      <c r="B349" s="2" t="s">
        <v>446</v>
      </c>
      <c r="C349" s="2" t="s">
        <v>532</v>
      </c>
      <c r="D349" s="4">
        <v>783</v>
      </c>
      <c r="E349" s="2" t="s">
        <v>138</v>
      </c>
      <c r="F349" s="2" t="s">
        <v>282</v>
      </c>
      <c r="G349" s="2" t="s">
        <v>1062</v>
      </c>
      <c r="H349" s="13"/>
      <c r="I349" s="13"/>
      <c r="J349" s="13"/>
      <c r="K349" s="13"/>
      <c r="N349" s="2" t="e">
        <f>VLOOKUP(D349,#REF!,6,FALSE)</f>
        <v>#REF!</v>
      </c>
      <c r="O349" s="2" t="e">
        <f>VLOOKUP(D349,#REF!,4,FALSE)</f>
        <v>#REF!</v>
      </c>
      <c r="P349" s="4">
        <v>783</v>
      </c>
      <c r="Q349" s="2" t="s">
        <v>138</v>
      </c>
      <c r="R349" s="2" t="s">
        <v>282</v>
      </c>
      <c r="S349" s="2" t="s">
        <v>1519</v>
      </c>
      <c r="Z349" s="2" t="s">
        <v>446</v>
      </c>
      <c r="AA349" s="2" t="s">
        <v>532</v>
      </c>
      <c r="AB349" s="2">
        <v>783</v>
      </c>
      <c r="AC349" s="2" t="s">
        <v>138</v>
      </c>
      <c r="AD349" s="2" t="s">
        <v>282</v>
      </c>
      <c r="AE349" s="2" t="s">
        <v>1519</v>
      </c>
      <c r="AF349" s="2" t="s">
        <v>1615</v>
      </c>
      <c r="AG349" s="3" t="str">
        <f t="shared" si="37"/>
        <v>$$=concatenate(#Neglected programs",char(10)," Juvenile detention",char(10)," Juvenile correction",char(10)," Adult correction",char(10)," Other programs",char(10)," Missing#)</v>
      </c>
      <c r="AH349" s="3" t="str">
        <f>CONCATENATE("Neglected programs",CHAR(10)," Juvenile detention",CHAR(10)," Juvenile correction",CHAR(10)," Adult correction",CHAR(10)," Other programs",CHAR(10)," Missing")</f>
        <v>Neglected programs
 Juvenile detention
 Juvenile correction
 Adult correction
 Other programs
 Missing</v>
      </c>
      <c r="AN349" s="2" t="b">
        <f t="shared" si="38"/>
        <v>1</v>
      </c>
      <c r="AO349" s="2" t="b">
        <f t="shared" si="39"/>
        <v>1</v>
      </c>
      <c r="AP349" s="2" t="b">
        <f t="shared" si="40"/>
        <v>1</v>
      </c>
      <c r="AQ349" s="2" t="b">
        <f t="shared" si="41"/>
        <v>1</v>
      </c>
      <c r="AR349" s="2" t="b">
        <f t="shared" si="42"/>
        <v>1</v>
      </c>
      <c r="AS349" s="2" t="b">
        <f t="shared" si="43"/>
        <v>0</v>
      </c>
    </row>
    <row r="350" spans="1:45" ht="145">
      <c r="A350" s="2" t="s">
        <v>518</v>
      </c>
      <c r="B350" s="2" t="s">
        <v>446</v>
      </c>
      <c r="C350" s="2" t="s">
        <v>533</v>
      </c>
      <c r="D350" s="4">
        <v>784</v>
      </c>
      <c r="E350" s="2" t="s">
        <v>985</v>
      </c>
      <c r="F350" s="2" t="s">
        <v>986</v>
      </c>
      <c r="G350" s="2" t="s">
        <v>987</v>
      </c>
      <c r="H350" s="13"/>
      <c r="I350" s="13"/>
      <c r="J350" s="13"/>
      <c r="K350" s="13"/>
      <c r="N350" s="2" t="e">
        <f>VLOOKUP(D350,#REF!,6,FALSE)</f>
        <v>#REF!</v>
      </c>
      <c r="O350" s="2" t="e">
        <f>VLOOKUP(D350,#REF!,4,FALSE)</f>
        <v>#REF!</v>
      </c>
      <c r="P350" s="4">
        <v>784</v>
      </c>
      <c r="Q350" s="2" t="s">
        <v>985</v>
      </c>
      <c r="R350" s="2" t="s">
        <v>986</v>
      </c>
      <c r="S350" s="2" t="s">
        <v>1548</v>
      </c>
      <c r="Z350" s="2" t="s">
        <v>446</v>
      </c>
      <c r="AA350" s="2" t="s">
        <v>533</v>
      </c>
      <c r="AB350" s="2">
        <v>784</v>
      </c>
      <c r="AC350" s="2" t="s">
        <v>985</v>
      </c>
      <c r="AD350" s="2" t="s">
        <v>986</v>
      </c>
      <c r="AE350" s="2" t="s">
        <v>1548</v>
      </c>
      <c r="AF350" s="2" t="s">
        <v>1645</v>
      </c>
      <c r="AG350" s="3" t="str">
        <f t="shared" si="37"/>
        <v>$$=concatenate(#Enrolled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50" s="3" t="str">
        <f>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f>
        <v>Enrolled in local district school
 Earned a GED
 Obtained high school diploma
 Earned high school course credits
 Enrolled in a GED program
 Were accepted and/or enrolled into post-secondary education
 Enrolled in  job training courses/programs
 Obtained employment
 Missing</v>
      </c>
      <c r="AN350" s="2" t="b">
        <f t="shared" si="38"/>
        <v>1</v>
      </c>
      <c r="AO350" s="2" t="b">
        <f t="shared" si="39"/>
        <v>1</v>
      </c>
      <c r="AP350" s="2" t="b">
        <f t="shared" si="40"/>
        <v>1</v>
      </c>
      <c r="AQ350" s="2" t="b">
        <f t="shared" si="41"/>
        <v>1</v>
      </c>
      <c r="AR350" s="2" t="b">
        <f t="shared" si="42"/>
        <v>1</v>
      </c>
      <c r="AS350" s="2" t="b">
        <f t="shared" si="43"/>
        <v>0</v>
      </c>
    </row>
    <row r="351" spans="1:45" ht="87">
      <c r="A351" s="2" t="s">
        <v>518</v>
      </c>
      <c r="B351" s="2" t="s">
        <v>446</v>
      </c>
      <c r="C351" s="2" t="s">
        <v>533</v>
      </c>
      <c r="D351" s="4">
        <v>784</v>
      </c>
      <c r="E351" s="2" t="s">
        <v>139</v>
      </c>
      <c r="F351" s="2" t="s">
        <v>283</v>
      </c>
      <c r="G351" s="2" t="s">
        <v>1026</v>
      </c>
      <c r="H351" s="13"/>
      <c r="I351" s="13"/>
      <c r="J351" s="13"/>
      <c r="K351" s="13"/>
      <c r="N351" s="2" t="e">
        <f>VLOOKUP(D351,#REF!,6,FALSE)</f>
        <v>#REF!</v>
      </c>
      <c r="O351" s="2" t="e">
        <f>VLOOKUP(D351,#REF!,4,FALSE)</f>
        <v>#REF!</v>
      </c>
      <c r="P351" s="4">
        <v>784</v>
      </c>
      <c r="Q351" s="2" t="s">
        <v>139</v>
      </c>
      <c r="R351" s="2" t="s">
        <v>283</v>
      </c>
      <c r="S351" s="2" t="s">
        <v>1520</v>
      </c>
      <c r="Z351" s="2" t="s">
        <v>446</v>
      </c>
      <c r="AA351" s="2" t="s">
        <v>533</v>
      </c>
      <c r="AB351" s="2">
        <v>784</v>
      </c>
      <c r="AC351" s="2" t="s">
        <v>139</v>
      </c>
      <c r="AD351" s="2" t="s">
        <v>283</v>
      </c>
      <c r="AE351" s="2" t="s">
        <v>1520</v>
      </c>
      <c r="AF351" s="2" t="s">
        <v>1617</v>
      </c>
      <c r="AG351" s="3" t="str">
        <f t="shared" si="37"/>
        <v>$$=concatenate(#At-risk programs",char(10)," Neglected programs",char(10)," Juvenile detention",char(10)," Juvenile correction",char(10)," Other programs",char(10)," Missing#)</v>
      </c>
      <c r="AH351" s="3" t="str">
        <f>CONCATENATE("At-risk programs",CHAR(10)," Neglected programs",CHAR(10)," Juvenile detention",CHAR(10)," Juvenile correction",CHAR(10)," Other programs",CHAR(10)," Missing")</f>
        <v>At-risk programs
 Neglected programs
 Juvenile detention
 Juvenile correction
 Other programs
 Missing</v>
      </c>
      <c r="AN351" s="2" t="b">
        <f t="shared" si="38"/>
        <v>1</v>
      </c>
      <c r="AO351" s="2" t="b">
        <f t="shared" si="39"/>
        <v>1</v>
      </c>
      <c r="AP351" s="2" t="b">
        <f t="shared" si="40"/>
        <v>1</v>
      </c>
      <c r="AQ351" s="2" t="b">
        <f t="shared" si="41"/>
        <v>1</v>
      </c>
      <c r="AR351" s="2" t="b">
        <f t="shared" si="42"/>
        <v>1</v>
      </c>
      <c r="AS351" s="2" t="b">
        <f t="shared" si="43"/>
        <v>0</v>
      </c>
    </row>
    <row r="352" spans="1:45" ht="145">
      <c r="A352" s="2" t="s">
        <v>518</v>
      </c>
      <c r="B352" s="2" t="s">
        <v>446</v>
      </c>
      <c r="C352" s="2" t="s">
        <v>533</v>
      </c>
      <c r="D352" s="4">
        <v>785</v>
      </c>
      <c r="E352" s="2" t="s">
        <v>985</v>
      </c>
      <c r="F352" s="2" t="s">
        <v>986</v>
      </c>
      <c r="G352" s="2" t="s">
        <v>987</v>
      </c>
      <c r="H352" s="13"/>
      <c r="I352" s="13"/>
      <c r="J352" s="13"/>
      <c r="K352" s="13"/>
      <c r="N352" s="2" t="e">
        <f>VLOOKUP(D352,#REF!,6,FALSE)</f>
        <v>#REF!</v>
      </c>
      <c r="O352" s="2" t="e">
        <f>VLOOKUP(D352,#REF!,4,FALSE)</f>
        <v>#REF!</v>
      </c>
      <c r="P352" s="4">
        <v>785</v>
      </c>
      <c r="Q352" s="2" t="s">
        <v>985</v>
      </c>
      <c r="R352" s="2" t="s">
        <v>986</v>
      </c>
      <c r="S352" s="2" t="s">
        <v>1548</v>
      </c>
      <c r="Z352" s="2" t="s">
        <v>446</v>
      </c>
      <c r="AA352" s="2" t="s">
        <v>533</v>
      </c>
      <c r="AB352" s="2">
        <v>785</v>
      </c>
      <c r="AC352" s="2" t="s">
        <v>985</v>
      </c>
      <c r="AD352" s="2" t="s">
        <v>986</v>
      </c>
      <c r="AE352" s="2" t="s">
        <v>1548</v>
      </c>
      <c r="AF352" s="2" t="s">
        <v>1645</v>
      </c>
      <c r="AG352" s="3" t="str">
        <f t="shared" si="37"/>
        <v>$$=concatenate(#Enrolled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52" s="3" t="str">
        <f>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f>
        <v>Enrolled in local district school
 Earned a GED
 Obtained high school diploma
 Earned high school course credits
 Enrolled in a GED program
 Were accepted and/or enrolled into post-secondary education
 Enrolled in  job training courses/programs
 Obtained employment
 Missing</v>
      </c>
      <c r="AN352" s="2" t="b">
        <f t="shared" si="38"/>
        <v>1</v>
      </c>
      <c r="AO352" s="2" t="b">
        <f t="shared" si="39"/>
        <v>1</v>
      </c>
      <c r="AP352" s="2" t="b">
        <f t="shared" si="40"/>
        <v>1</v>
      </c>
      <c r="AQ352" s="2" t="b">
        <f t="shared" si="41"/>
        <v>1</v>
      </c>
      <c r="AR352" s="2" t="b">
        <f t="shared" si="42"/>
        <v>1</v>
      </c>
      <c r="AS352" s="2" t="b">
        <f t="shared" si="43"/>
        <v>0</v>
      </c>
    </row>
    <row r="353" spans="1:45" ht="87">
      <c r="A353" s="2" t="s">
        <v>518</v>
      </c>
      <c r="B353" s="2" t="s">
        <v>446</v>
      </c>
      <c r="C353" s="2" t="s">
        <v>533</v>
      </c>
      <c r="D353" s="4">
        <v>785</v>
      </c>
      <c r="E353" s="2" t="s">
        <v>138</v>
      </c>
      <c r="F353" s="2" t="s">
        <v>282</v>
      </c>
      <c r="G353" s="2" t="s">
        <v>1062</v>
      </c>
      <c r="H353" s="13"/>
      <c r="I353" s="13"/>
      <c r="J353" s="13"/>
      <c r="K353" s="13"/>
      <c r="N353" s="2" t="e">
        <f>VLOOKUP(D353,#REF!,6,FALSE)</f>
        <v>#REF!</v>
      </c>
      <c r="O353" s="2" t="e">
        <f>VLOOKUP(D353,#REF!,4,FALSE)</f>
        <v>#REF!</v>
      </c>
      <c r="P353" s="4">
        <v>785</v>
      </c>
      <c r="Q353" s="2" t="s">
        <v>138</v>
      </c>
      <c r="R353" s="2" t="s">
        <v>282</v>
      </c>
      <c r="S353" s="2" t="s">
        <v>1519</v>
      </c>
      <c r="Z353" s="2" t="s">
        <v>446</v>
      </c>
      <c r="AA353" s="2" t="s">
        <v>533</v>
      </c>
      <c r="AB353" s="2">
        <v>785</v>
      </c>
      <c r="AC353" s="2" t="s">
        <v>138</v>
      </c>
      <c r="AD353" s="2" t="s">
        <v>282</v>
      </c>
      <c r="AE353" s="2" t="s">
        <v>1519</v>
      </c>
      <c r="AF353" s="2" t="s">
        <v>1615</v>
      </c>
      <c r="AG353" s="3" t="str">
        <f t="shared" si="37"/>
        <v>$$=concatenate(#Neglected programs",char(10)," Juvenile detention",char(10)," Juvenile correction",char(10)," Adult correction",char(10)," Other programs",char(10)," Missing#)</v>
      </c>
      <c r="AH353" s="3" t="str">
        <f>CONCATENATE("Neglected programs",CHAR(10)," Juvenile detention",CHAR(10)," Juvenile correction",CHAR(10)," Adult correction",CHAR(10)," Other programs",CHAR(10)," Missing")</f>
        <v>Neglected programs
 Juvenile detention
 Juvenile correction
 Adult correction
 Other programs
 Missing</v>
      </c>
      <c r="AN353" s="2" t="b">
        <f t="shared" si="38"/>
        <v>1</v>
      </c>
      <c r="AO353" s="2" t="b">
        <f t="shared" si="39"/>
        <v>1</v>
      </c>
      <c r="AP353" s="2" t="b">
        <f t="shared" si="40"/>
        <v>1</v>
      </c>
      <c r="AQ353" s="2" t="b">
        <f t="shared" si="41"/>
        <v>1</v>
      </c>
      <c r="AR353" s="2" t="b">
        <f t="shared" si="42"/>
        <v>1</v>
      </c>
      <c r="AS353" s="2" t="b">
        <f t="shared" si="43"/>
        <v>0</v>
      </c>
    </row>
    <row r="354" spans="1:45">
      <c r="A354" s="2" t="s">
        <v>518</v>
      </c>
      <c r="B354" s="2" t="s">
        <v>321</v>
      </c>
      <c r="C354" s="2" t="s">
        <v>540</v>
      </c>
      <c r="D354" s="4">
        <v>796</v>
      </c>
      <c r="E354" s="2" t="s">
        <v>23</v>
      </c>
      <c r="F354" s="2" t="s">
        <v>223</v>
      </c>
      <c r="G354" s="2" t="s">
        <v>1064</v>
      </c>
      <c r="H354" s="13"/>
      <c r="I354" s="13"/>
      <c r="J354" s="13"/>
      <c r="K354" s="13"/>
      <c r="N354" s="2" t="e">
        <f>VLOOKUP(D354,#REF!,6,FALSE)</f>
        <v>#REF!</v>
      </c>
      <c r="O354" s="2" t="e">
        <f>VLOOKUP(D354,#REF!,4,FALSE)</f>
        <v>#REF!</v>
      </c>
      <c r="P354" s="4"/>
      <c r="Z354" s="2" t="e">
        <v>#N/A</v>
      </c>
      <c r="AA354" s="2" t="e">
        <v>#N/A</v>
      </c>
      <c r="AG354" s="3" t="str">
        <f t="shared" si="37"/>
        <v>$$=concatenate(##)</v>
      </c>
      <c r="AH354" s="3" t="str">
        <f t="shared" ref="AH354:AH364" si="44">CONCATENATE("")</f>
        <v/>
      </c>
      <c r="AN354" s="2" t="e">
        <f t="shared" si="38"/>
        <v>#N/A</v>
      </c>
      <c r="AO354" s="2" t="e">
        <f t="shared" si="39"/>
        <v>#N/A</v>
      </c>
      <c r="AP354" s="2" t="b">
        <f t="shared" si="40"/>
        <v>0</v>
      </c>
      <c r="AQ354" s="2" t="b">
        <f t="shared" si="41"/>
        <v>0</v>
      </c>
      <c r="AR354" s="2" t="b">
        <f t="shared" si="42"/>
        <v>0</v>
      </c>
      <c r="AS354" s="2" t="b">
        <f t="shared" si="43"/>
        <v>0</v>
      </c>
    </row>
    <row r="355" spans="1:45">
      <c r="A355" s="2" t="s">
        <v>518</v>
      </c>
      <c r="B355" s="2" t="s">
        <v>321</v>
      </c>
      <c r="C355" s="2" t="s">
        <v>540</v>
      </c>
      <c r="D355" s="4">
        <v>796</v>
      </c>
      <c r="E355" s="2" t="s">
        <v>131</v>
      </c>
      <c r="F355" s="2" t="s">
        <v>275</v>
      </c>
      <c r="G355" s="2" t="s">
        <v>1068</v>
      </c>
      <c r="H355" s="13"/>
      <c r="I355" s="13"/>
      <c r="J355" s="13"/>
      <c r="K355" s="13"/>
      <c r="N355" s="2" t="e">
        <f>VLOOKUP(D355,#REF!,6,FALSE)</f>
        <v>#REF!</v>
      </c>
      <c r="O355" s="2" t="e">
        <f>VLOOKUP(D355,#REF!,4,FALSE)</f>
        <v>#REF!</v>
      </c>
      <c r="P355" s="4"/>
      <c r="Z355" s="2" t="e">
        <v>#N/A</v>
      </c>
      <c r="AA355" s="2" t="e">
        <v>#N/A</v>
      </c>
      <c r="AG355" s="3" t="str">
        <f t="shared" si="37"/>
        <v>$$=concatenate(##)</v>
      </c>
      <c r="AH355" s="3" t="str">
        <f t="shared" si="44"/>
        <v/>
      </c>
      <c r="AN355" s="2" t="e">
        <f t="shared" si="38"/>
        <v>#N/A</v>
      </c>
      <c r="AO355" s="2" t="e">
        <f t="shared" si="39"/>
        <v>#N/A</v>
      </c>
      <c r="AP355" s="2" t="b">
        <f t="shared" si="40"/>
        <v>0</v>
      </c>
      <c r="AQ355" s="2" t="b">
        <f t="shared" si="41"/>
        <v>0</v>
      </c>
      <c r="AR355" s="2" t="b">
        <f t="shared" si="42"/>
        <v>0</v>
      </c>
      <c r="AS355" s="2" t="b">
        <f t="shared" si="43"/>
        <v>0</v>
      </c>
    </row>
    <row r="356" spans="1:45">
      <c r="A356" s="2" t="s">
        <v>518</v>
      </c>
      <c r="B356" s="2" t="s">
        <v>553</v>
      </c>
      <c r="D356" s="4">
        <v>811</v>
      </c>
      <c r="E356" s="2" t="s">
        <v>43</v>
      </c>
      <c r="F356" s="2" t="s">
        <v>229</v>
      </c>
      <c r="G356" s="2" t="s">
        <v>1001</v>
      </c>
      <c r="H356" s="13"/>
      <c r="I356" s="13"/>
      <c r="J356" s="13"/>
      <c r="K356" s="13"/>
      <c r="N356" s="2" t="e">
        <f>VLOOKUP(D356,#REF!,6,FALSE)</f>
        <v>#REF!</v>
      </c>
      <c r="O356" s="2" t="e">
        <f>VLOOKUP(D356,#REF!,4,FALSE)</f>
        <v>#REF!</v>
      </c>
      <c r="P356" s="4"/>
      <c r="Z356" s="2" t="e">
        <v>#N/A</v>
      </c>
      <c r="AA356" s="2" t="e">
        <v>#N/A</v>
      </c>
      <c r="AG356" s="3" t="str">
        <f t="shared" si="37"/>
        <v>$$=concatenate(##)</v>
      </c>
      <c r="AH356" s="3" t="str">
        <f t="shared" si="44"/>
        <v/>
      </c>
      <c r="AN356" s="2" t="e">
        <f t="shared" si="38"/>
        <v>#N/A</v>
      </c>
      <c r="AO356" s="2" t="e">
        <f t="shared" si="39"/>
        <v>#N/A</v>
      </c>
      <c r="AP356" s="2" t="b">
        <f t="shared" si="40"/>
        <v>0</v>
      </c>
      <c r="AQ356" s="2" t="b">
        <f t="shared" si="41"/>
        <v>0</v>
      </c>
      <c r="AR356" s="2" t="b">
        <f t="shared" si="42"/>
        <v>0</v>
      </c>
      <c r="AS356" s="2" t="b">
        <f t="shared" si="43"/>
        <v>0</v>
      </c>
    </row>
    <row r="357" spans="1:45">
      <c r="A357" s="2" t="s">
        <v>518</v>
      </c>
      <c r="B357" s="2" t="s">
        <v>553</v>
      </c>
      <c r="D357" s="4">
        <v>811</v>
      </c>
      <c r="E357" s="2" t="s">
        <v>71</v>
      </c>
      <c r="F357" s="2" t="s">
        <v>238</v>
      </c>
      <c r="G357" s="2" t="s">
        <v>979</v>
      </c>
      <c r="H357" s="13"/>
      <c r="I357" s="13"/>
      <c r="J357" s="13"/>
      <c r="K357" s="13"/>
      <c r="N357" s="2" t="e">
        <f>VLOOKUP(D357,#REF!,6,FALSE)</f>
        <v>#REF!</v>
      </c>
      <c r="O357" s="2" t="e">
        <f>VLOOKUP(D357,#REF!,4,FALSE)</f>
        <v>#REF!</v>
      </c>
      <c r="P357" s="4"/>
      <c r="Z357" s="2" t="e">
        <v>#N/A</v>
      </c>
      <c r="AA357" s="2" t="e">
        <v>#N/A</v>
      </c>
      <c r="AG357" s="3" t="str">
        <f t="shared" si="37"/>
        <v>$$=concatenate(##)</v>
      </c>
      <c r="AH357" s="3" t="str">
        <f t="shared" si="44"/>
        <v/>
      </c>
      <c r="AN357" s="2" t="e">
        <f t="shared" si="38"/>
        <v>#N/A</v>
      </c>
      <c r="AO357" s="2" t="e">
        <f t="shared" si="39"/>
        <v>#N/A</v>
      </c>
      <c r="AP357" s="2" t="b">
        <f t="shared" si="40"/>
        <v>0</v>
      </c>
      <c r="AQ357" s="2" t="b">
        <f t="shared" si="41"/>
        <v>0</v>
      </c>
      <c r="AR357" s="2" t="b">
        <f t="shared" si="42"/>
        <v>0</v>
      </c>
      <c r="AS357" s="2" t="b">
        <f t="shared" si="43"/>
        <v>0</v>
      </c>
    </row>
    <row r="358" spans="1:45">
      <c r="A358" s="2" t="s">
        <v>518</v>
      </c>
      <c r="B358" s="2" t="s">
        <v>553</v>
      </c>
      <c r="D358" s="4">
        <v>811</v>
      </c>
      <c r="E358" s="2" t="s">
        <v>93</v>
      </c>
      <c r="F358" s="2" t="s">
        <v>243</v>
      </c>
      <c r="G358" s="2" t="s">
        <v>998</v>
      </c>
      <c r="H358" s="13"/>
      <c r="I358" s="13"/>
      <c r="J358" s="13"/>
      <c r="K358" s="13"/>
      <c r="N358" s="2" t="e">
        <f>VLOOKUP(D358,#REF!,6,FALSE)</f>
        <v>#REF!</v>
      </c>
      <c r="O358" s="2" t="e">
        <f>VLOOKUP(D358,#REF!,4,FALSE)</f>
        <v>#REF!</v>
      </c>
      <c r="P358" s="4"/>
      <c r="Z358" s="2" t="e">
        <v>#N/A</v>
      </c>
      <c r="AA358" s="2" t="e">
        <v>#N/A</v>
      </c>
      <c r="AG358" s="3" t="str">
        <f t="shared" si="37"/>
        <v>$$=concatenate(##)</v>
      </c>
      <c r="AH358" s="3" t="str">
        <f t="shared" si="44"/>
        <v/>
      </c>
      <c r="AN358" s="2" t="e">
        <f t="shared" si="38"/>
        <v>#N/A</v>
      </c>
      <c r="AO358" s="2" t="e">
        <f t="shared" si="39"/>
        <v>#N/A</v>
      </c>
      <c r="AP358" s="2" t="b">
        <f t="shared" si="40"/>
        <v>0</v>
      </c>
      <c r="AQ358" s="2" t="b">
        <f t="shared" si="41"/>
        <v>0</v>
      </c>
      <c r="AR358" s="2" t="b">
        <f t="shared" si="42"/>
        <v>0</v>
      </c>
      <c r="AS358" s="2" t="b">
        <f t="shared" si="43"/>
        <v>0</v>
      </c>
    </row>
    <row r="359" spans="1:45">
      <c r="A359" s="2" t="s">
        <v>518</v>
      </c>
      <c r="B359" s="2" t="s">
        <v>553</v>
      </c>
      <c r="D359" s="4">
        <v>811</v>
      </c>
      <c r="E359" s="2" t="s">
        <v>103</v>
      </c>
      <c r="F359" s="2" t="s">
        <v>251</v>
      </c>
      <c r="G359" s="2" t="s">
        <v>978</v>
      </c>
      <c r="H359" s="13"/>
      <c r="I359" s="13"/>
      <c r="J359" s="13"/>
      <c r="K359" s="13"/>
      <c r="N359" s="2" t="e">
        <f>VLOOKUP(D359,#REF!,6,FALSE)</f>
        <v>#REF!</v>
      </c>
      <c r="O359" s="2" t="e">
        <f>VLOOKUP(D359,#REF!,4,FALSE)</f>
        <v>#REF!</v>
      </c>
      <c r="P359" s="4"/>
      <c r="Z359" s="2" t="e">
        <v>#N/A</v>
      </c>
      <c r="AA359" s="2" t="e">
        <v>#N/A</v>
      </c>
      <c r="AG359" s="3" t="str">
        <f t="shared" si="37"/>
        <v>$$=concatenate(##)</v>
      </c>
      <c r="AH359" s="3" t="str">
        <f t="shared" si="44"/>
        <v/>
      </c>
      <c r="AN359" s="2" t="e">
        <f t="shared" si="38"/>
        <v>#N/A</v>
      </c>
      <c r="AO359" s="2" t="e">
        <f t="shared" si="39"/>
        <v>#N/A</v>
      </c>
      <c r="AP359" s="2" t="b">
        <f t="shared" si="40"/>
        <v>0</v>
      </c>
      <c r="AQ359" s="2" t="b">
        <f t="shared" si="41"/>
        <v>0</v>
      </c>
      <c r="AR359" s="2" t="b">
        <f t="shared" si="42"/>
        <v>0</v>
      </c>
      <c r="AS359" s="2" t="b">
        <f t="shared" si="43"/>
        <v>0</v>
      </c>
    </row>
    <row r="360" spans="1:45">
      <c r="A360" s="2" t="s">
        <v>518</v>
      </c>
      <c r="B360" s="2" t="s">
        <v>553</v>
      </c>
      <c r="D360" s="4">
        <v>811</v>
      </c>
      <c r="E360" s="2" t="s">
        <v>132</v>
      </c>
      <c r="F360" s="2" t="s">
        <v>276</v>
      </c>
      <c r="G360" s="2" t="s">
        <v>992</v>
      </c>
      <c r="H360" s="13"/>
      <c r="I360" s="13"/>
      <c r="J360" s="13"/>
      <c r="K360" s="13"/>
      <c r="N360" s="2" t="e">
        <f>VLOOKUP(D360,#REF!,6,FALSE)</f>
        <v>#REF!</v>
      </c>
      <c r="O360" s="2" t="e">
        <f>VLOOKUP(D360,#REF!,4,FALSE)</f>
        <v>#REF!</v>
      </c>
      <c r="P360" s="4"/>
      <c r="Z360" s="2" t="e">
        <v>#N/A</v>
      </c>
      <c r="AA360" s="2" t="e">
        <v>#N/A</v>
      </c>
      <c r="AG360" s="3" t="str">
        <f t="shared" si="37"/>
        <v>$$=concatenate(##)</v>
      </c>
      <c r="AH360" s="3" t="str">
        <f t="shared" si="44"/>
        <v/>
      </c>
      <c r="AN360" s="2" t="e">
        <f t="shared" si="38"/>
        <v>#N/A</v>
      </c>
      <c r="AO360" s="2" t="e">
        <f t="shared" si="39"/>
        <v>#N/A</v>
      </c>
      <c r="AP360" s="2" t="b">
        <f t="shared" si="40"/>
        <v>0</v>
      </c>
      <c r="AQ360" s="2" t="b">
        <f t="shared" si="41"/>
        <v>0</v>
      </c>
      <c r="AR360" s="2" t="b">
        <f t="shared" si="42"/>
        <v>0</v>
      </c>
      <c r="AS360" s="2" t="b">
        <f t="shared" si="43"/>
        <v>0</v>
      </c>
    </row>
    <row r="361" spans="1:45">
      <c r="A361" s="2" t="s">
        <v>518</v>
      </c>
      <c r="B361" s="2" t="s">
        <v>553</v>
      </c>
      <c r="D361" s="4">
        <v>812</v>
      </c>
      <c r="E361" s="2" t="s">
        <v>71</v>
      </c>
      <c r="F361" s="2" t="s">
        <v>238</v>
      </c>
      <c r="G361" s="2" t="s">
        <v>979</v>
      </c>
      <c r="H361" s="13"/>
      <c r="I361" s="13"/>
      <c r="J361" s="13"/>
      <c r="K361" s="13"/>
      <c r="N361" s="2" t="e">
        <f>VLOOKUP(D361,#REF!,6,FALSE)</f>
        <v>#REF!</v>
      </c>
      <c r="O361" s="2" t="e">
        <f>VLOOKUP(D361,#REF!,4,FALSE)</f>
        <v>#REF!</v>
      </c>
      <c r="P361" s="4"/>
      <c r="Z361" s="2" t="e">
        <v>#N/A</v>
      </c>
      <c r="AA361" s="2" t="e">
        <v>#N/A</v>
      </c>
      <c r="AG361" s="3" t="str">
        <f t="shared" si="37"/>
        <v>$$=concatenate(##)</v>
      </c>
      <c r="AH361" s="3" t="str">
        <f t="shared" si="44"/>
        <v/>
      </c>
      <c r="AN361" s="2" t="e">
        <f t="shared" si="38"/>
        <v>#N/A</v>
      </c>
      <c r="AO361" s="2" t="e">
        <f t="shared" si="39"/>
        <v>#N/A</v>
      </c>
      <c r="AP361" s="2" t="b">
        <f t="shared" si="40"/>
        <v>0</v>
      </c>
      <c r="AQ361" s="2" t="b">
        <f t="shared" si="41"/>
        <v>0</v>
      </c>
      <c r="AR361" s="2" t="b">
        <f t="shared" si="42"/>
        <v>0</v>
      </c>
      <c r="AS361" s="2" t="b">
        <f t="shared" si="43"/>
        <v>0</v>
      </c>
    </row>
    <row r="362" spans="1:45">
      <c r="A362" s="2" t="s">
        <v>518</v>
      </c>
      <c r="B362" s="2" t="s">
        <v>553</v>
      </c>
      <c r="D362" s="4">
        <v>812</v>
      </c>
      <c r="E362" s="2" t="s">
        <v>93</v>
      </c>
      <c r="F362" s="2" t="s">
        <v>243</v>
      </c>
      <c r="G362" s="2" t="s">
        <v>998</v>
      </c>
      <c r="H362" s="13"/>
      <c r="I362" s="13"/>
      <c r="J362" s="13"/>
      <c r="K362" s="13"/>
      <c r="N362" s="2" t="e">
        <f>VLOOKUP(D362,#REF!,6,FALSE)</f>
        <v>#REF!</v>
      </c>
      <c r="O362" s="2" t="e">
        <f>VLOOKUP(D362,#REF!,4,FALSE)</f>
        <v>#REF!</v>
      </c>
      <c r="P362" s="4"/>
      <c r="Z362" s="2" t="e">
        <v>#N/A</v>
      </c>
      <c r="AA362" s="2" t="e">
        <v>#N/A</v>
      </c>
      <c r="AG362" s="3" t="str">
        <f t="shared" si="37"/>
        <v>$$=concatenate(##)</v>
      </c>
      <c r="AH362" s="3" t="str">
        <f t="shared" si="44"/>
        <v/>
      </c>
      <c r="AN362" s="2" t="e">
        <f t="shared" si="38"/>
        <v>#N/A</v>
      </c>
      <c r="AO362" s="2" t="e">
        <f t="shared" si="39"/>
        <v>#N/A</v>
      </c>
      <c r="AP362" s="2" t="b">
        <f t="shared" si="40"/>
        <v>0</v>
      </c>
      <c r="AQ362" s="2" t="b">
        <f t="shared" si="41"/>
        <v>0</v>
      </c>
      <c r="AR362" s="2" t="b">
        <f t="shared" si="42"/>
        <v>0</v>
      </c>
      <c r="AS362" s="2" t="b">
        <f t="shared" si="43"/>
        <v>0</v>
      </c>
    </row>
    <row r="363" spans="1:45">
      <c r="A363" s="2" t="s">
        <v>518</v>
      </c>
      <c r="B363" s="2" t="s">
        <v>553</v>
      </c>
      <c r="D363" s="4">
        <v>812</v>
      </c>
      <c r="E363" s="2" t="s">
        <v>103</v>
      </c>
      <c r="F363" s="2" t="s">
        <v>251</v>
      </c>
      <c r="G363" s="2" t="s">
        <v>978</v>
      </c>
      <c r="H363" s="13"/>
      <c r="I363" s="13"/>
      <c r="J363" s="13"/>
      <c r="K363" s="13"/>
      <c r="N363" s="2" t="e">
        <f>VLOOKUP(D363,#REF!,6,FALSE)</f>
        <v>#REF!</v>
      </c>
      <c r="O363" s="2" t="e">
        <f>VLOOKUP(D363,#REF!,4,FALSE)</f>
        <v>#REF!</v>
      </c>
      <c r="P363" s="4"/>
      <c r="Z363" s="2" t="e">
        <v>#N/A</v>
      </c>
      <c r="AA363" s="2" t="e">
        <v>#N/A</v>
      </c>
      <c r="AG363" s="3" t="str">
        <f t="shared" si="37"/>
        <v>$$=concatenate(##)</v>
      </c>
      <c r="AH363" s="3" t="str">
        <f t="shared" si="44"/>
        <v/>
      </c>
      <c r="AN363" s="2" t="e">
        <f t="shared" si="38"/>
        <v>#N/A</v>
      </c>
      <c r="AO363" s="2" t="e">
        <f t="shared" si="39"/>
        <v>#N/A</v>
      </c>
      <c r="AP363" s="2" t="b">
        <f t="shared" si="40"/>
        <v>0</v>
      </c>
      <c r="AQ363" s="2" t="b">
        <f t="shared" si="41"/>
        <v>0</v>
      </c>
      <c r="AR363" s="2" t="b">
        <f t="shared" si="42"/>
        <v>0</v>
      </c>
      <c r="AS363" s="2" t="b">
        <f t="shared" si="43"/>
        <v>0</v>
      </c>
    </row>
    <row r="364" spans="1:45">
      <c r="A364" s="2" t="s">
        <v>518</v>
      </c>
      <c r="B364" s="2" t="s">
        <v>553</v>
      </c>
      <c r="D364" s="4">
        <v>812</v>
      </c>
      <c r="E364" s="2" t="s">
        <v>132</v>
      </c>
      <c r="F364" s="2" t="s">
        <v>276</v>
      </c>
      <c r="G364" s="2" t="s">
        <v>992</v>
      </c>
      <c r="H364" s="13"/>
      <c r="I364" s="13"/>
      <c r="J364" s="13"/>
      <c r="K364" s="13"/>
      <c r="N364" s="2" t="e">
        <f>VLOOKUP(D364,#REF!,6,FALSE)</f>
        <v>#REF!</v>
      </c>
      <c r="O364" s="2" t="e">
        <f>VLOOKUP(D364,#REF!,4,FALSE)</f>
        <v>#REF!</v>
      </c>
      <c r="P364" s="4"/>
      <c r="Z364" s="2" t="e">
        <v>#N/A</v>
      </c>
      <c r="AA364" s="2" t="e">
        <v>#N/A</v>
      </c>
      <c r="AG364" s="3" t="str">
        <f t="shared" si="37"/>
        <v>$$=concatenate(##)</v>
      </c>
      <c r="AH364" s="3" t="str">
        <f t="shared" si="44"/>
        <v/>
      </c>
      <c r="AN364" s="2" t="e">
        <f t="shared" si="38"/>
        <v>#N/A</v>
      </c>
      <c r="AO364" s="2" t="e">
        <f t="shared" si="39"/>
        <v>#N/A</v>
      </c>
      <c r="AP364" s="2" t="b">
        <f t="shared" si="40"/>
        <v>0</v>
      </c>
      <c r="AQ364" s="2" t="b">
        <f t="shared" si="41"/>
        <v>0</v>
      </c>
      <c r="AR364" s="2" t="b">
        <f t="shared" si="42"/>
        <v>0</v>
      </c>
      <c r="AS364" s="2" t="b">
        <f t="shared" si="43"/>
        <v>0</v>
      </c>
    </row>
    <row r="365" spans="1:45" ht="29">
      <c r="A365" s="2" t="s">
        <v>518</v>
      </c>
      <c r="B365" s="2" t="s">
        <v>561</v>
      </c>
      <c r="C365" s="2" t="s">
        <v>559</v>
      </c>
      <c r="D365" s="4">
        <v>814</v>
      </c>
      <c r="E365" s="2" t="s">
        <v>59</v>
      </c>
      <c r="F365" s="2" t="s">
        <v>235</v>
      </c>
      <c r="G365" s="2" t="s">
        <v>1003</v>
      </c>
      <c r="H365" s="13"/>
      <c r="I365" s="13"/>
      <c r="J365" s="13"/>
      <c r="K365" s="13"/>
      <c r="N365" s="2" t="e">
        <f>VLOOKUP(D365,#REF!,6,FALSE)</f>
        <v>#REF!</v>
      </c>
      <c r="O365" s="2" t="e">
        <f>VLOOKUP(D365,#REF!,4,FALSE)</f>
        <v>#REF!</v>
      </c>
      <c r="P365" s="4">
        <v>814</v>
      </c>
      <c r="Q365" s="2" t="s">
        <v>59</v>
      </c>
      <c r="R365" s="2" t="s">
        <v>235</v>
      </c>
      <c r="S365" s="2" t="s">
        <v>1549</v>
      </c>
      <c r="Z365" s="2" t="s">
        <v>561</v>
      </c>
      <c r="AA365" s="2" t="s">
        <v>559</v>
      </c>
      <c r="AB365" s="2">
        <v>814</v>
      </c>
      <c r="AC365" s="2" t="s">
        <v>59</v>
      </c>
      <c r="AD365" s="2" t="s">
        <v>235</v>
      </c>
      <c r="AE365" s="2" t="s">
        <v>1549</v>
      </c>
      <c r="AF365" s="2" t="s">
        <v>1646</v>
      </c>
      <c r="AG365" s="3" t="str">
        <f t="shared" si="37"/>
        <v>$$=concatenate(#Section 504 Status",char(10)," Missing#)</v>
      </c>
      <c r="AH365" s="3" t="str">
        <f>CONCATENATE("Section 504 Status",CHAR(10)," Missing")</f>
        <v>Section 504 Status
 Missing</v>
      </c>
      <c r="AN365" s="2" t="b">
        <f t="shared" si="38"/>
        <v>1</v>
      </c>
      <c r="AO365" s="2" t="b">
        <f t="shared" si="39"/>
        <v>1</v>
      </c>
      <c r="AP365" s="2" t="b">
        <f t="shared" si="40"/>
        <v>1</v>
      </c>
      <c r="AQ365" s="2" t="b">
        <f t="shared" si="41"/>
        <v>1</v>
      </c>
      <c r="AR365" s="2" t="b">
        <f t="shared" si="42"/>
        <v>1</v>
      </c>
      <c r="AS365" s="2" t="b">
        <f t="shared" si="43"/>
        <v>0</v>
      </c>
    </row>
    <row r="366" spans="1:45" ht="29">
      <c r="A366" s="2" t="s">
        <v>518</v>
      </c>
      <c r="B366" s="2" t="s">
        <v>561</v>
      </c>
      <c r="C366" s="2" t="s">
        <v>559</v>
      </c>
      <c r="D366" s="4">
        <v>814</v>
      </c>
      <c r="E366" s="2" t="s">
        <v>71</v>
      </c>
      <c r="F366" s="2" t="s">
        <v>238</v>
      </c>
      <c r="G366" s="2" t="s">
        <v>979</v>
      </c>
      <c r="H366" s="13"/>
      <c r="I366" s="13"/>
      <c r="J366" s="13"/>
      <c r="K366" s="13"/>
      <c r="N366" s="2" t="e">
        <f>VLOOKUP(D366,#REF!,6,FALSE)</f>
        <v>#REF!</v>
      </c>
      <c r="O366" s="2" t="e">
        <f>VLOOKUP(D366,#REF!,4,FALSE)</f>
        <v>#REF!</v>
      </c>
      <c r="P366" s="4">
        <v>814</v>
      </c>
      <c r="Q366" s="2" t="s">
        <v>71</v>
      </c>
      <c r="R366" s="2" t="s">
        <v>238</v>
      </c>
      <c r="S366" s="2" t="s">
        <v>1472</v>
      </c>
      <c r="Z366" s="2" t="s">
        <v>561</v>
      </c>
      <c r="AA366" s="2" t="s">
        <v>559</v>
      </c>
      <c r="AB366" s="2">
        <v>814</v>
      </c>
      <c r="AC366" s="2" t="s">
        <v>71</v>
      </c>
      <c r="AD366" s="2" t="s">
        <v>238</v>
      </c>
      <c r="AE366" s="2" t="s">
        <v>1472</v>
      </c>
      <c r="AF366" s="2" t="s">
        <v>1569</v>
      </c>
      <c r="AG366" s="3" t="str">
        <f t="shared" si="37"/>
        <v>$$=concatenate(#Children with one or more disabilities (IDEA)",char(10)," Missing#)</v>
      </c>
      <c r="AH366" s="3" t="str">
        <f>CONCATENATE("Children with one or more disabilities (IDEA)",CHAR(10)," Missing")</f>
        <v>Children with one or more disabilities (IDEA)
 Missing</v>
      </c>
      <c r="AN366" s="2" t="b">
        <f t="shared" si="38"/>
        <v>1</v>
      </c>
      <c r="AO366" s="2" t="b">
        <f t="shared" si="39"/>
        <v>1</v>
      </c>
      <c r="AP366" s="2" t="b">
        <f t="shared" si="40"/>
        <v>1</v>
      </c>
      <c r="AQ366" s="2" t="b">
        <f t="shared" si="41"/>
        <v>1</v>
      </c>
      <c r="AR366" s="2" t="b">
        <f t="shared" si="42"/>
        <v>1</v>
      </c>
      <c r="AS366" s="2" t="b">
        <f t="shared" si="43"/>
        <v>0</v>
      </c>
    </row>
    <row r="367" spans="1:45" ht="29">
      <c r="A367" s="2" t="s">
        <v>518</v>
      </c>
      <c r="B367" s="2" t="s">
        <v>561</v>
      </c>
      <c r="C367" s="2" t="s">
        <v>559</v>
      </c>
      <c r="D367" s="4">
        <v>814</v>
      </c>
      <c r="E367" s="2" t="s">
        <v>103</v>
      </c>
      <c r="F367" s="2" t="s">
        <v>251</v>
      </c>
      <c r="G367" s="2" t="s">
        <v>978</v>
      </c>
      <c r="H367" s="13"/>
      <c r="I367" s="13"/>
      <c r="J367" s="13"/>
      <c r="K367" s="13"/>
      <c r="N367" s="2" t="e">
        <f>VLOOKUP(D367,#REF!,6,FALSE)</f>
        <v>#REF!</v>
      </c>
      <c r="O367" s="2" t="e">
        <f>VLOOKUP(D367,#REF!,4,FALSE)</f>
        <v>#REF!</v>
      </c>
      <c r="P367" s="4">
        <v>814</v>
      </c>
      <c r="Q367" s="2" t="s">
        <v>103</v>
      </c>
      <c r="R367" s="2" t="s">
        <v>251</v>
      </c>
      <c r="S367" s="2" t="s">
        <v>1474</v>
      </c>
      <c r="Z367" s="2" t="s">
        <v>561</v>
      </c>
      <c r="AA367" s="2" t="s">
        <v>559</v>
      </c>
      <c r="AB367" s="2">
        <v>814</v>
      </c>
      <c r="AC367" s="2" t="s">
        <v>103</v>
      </c>
      <c r="AD367" s="2" t="s">
        <v>251</v>
      </c>
      <c r="AE367" s="2" t="s">
        <v>1474</v>
      </c>
      <c r="AF367" s="2" t="s">
        <v>1574</v>
      </c>
      <c r="AG367" s="3" t="str">
        <f t="shared" si="37"/>
        <v>$$=concatenate(#English learner",char(10)," Missing#)</v>
      </c>
      <c r="AH367" s="3" t="str">
        <f>CONCATENATE("English learner",CHAR(10)," Missing")</f>
        <v>English learner
 Missing</v>
      </c>
      <c r="AN367" s="2" t="b">
        <f t="shared" si="38"/>
        <v>1</v>
      </c>
      <c r="AO367" s="2" t="b">
        <f t="shared" si="39"/>
        <v>1</v>
      </c>
      <c r="AP367" s="2" t="b">
        <f t="shared" si="40"/>
        <v>1</v>
      </c>
      <c r="AQ367" s="2" t="b">
        <f t="shared" si="41"/>
        <v>1</v>
      </c>
      <c r="AR367" s="2" t="b">
        <f t="shared" si="42"/>
        <v>1</v>
      </c>
      <c r="AS367" s="2" t="b">
        <f t="shared" si="43"/>
        <v>0</v>
      </c>
    </row>
    <row r="368" spans="1:45" ht="29">
      <c r="A368" s="2" t="s">
        <v>518</v>
      </c>
      <c r="B368" s="2" t="s">
        <v>561</v>
      </c>
      <c r="C368" s="2" t="s">
        <v>559</v>
      </c>
      <c r="D368" s="4">
        <v>814</v>
      </c>
      <c r="E368" s="2" t="s">
        <v>116</v>
      </c>
      <c r="F368" s="2" t="s">
        <v>261</v>
      </c>
      <c r="G368" s="2" t="s">
        <v>1011</v>
      </c>
      <c r="H368" s="13"/>
      <c r="I368" s="13"/>
      <c r="J368" s="13"/>
      <c r="K368" s="13"/>
      <c r="N368" s="2" t="e">
        <f>VLOOKUP(D368,#REF!,6,FALSE)</f>
        <v>#REF!</v>
      </c>
      <c r="O368" s="2" t="e">
        <f>VLOOKUP(D368,#REF!,4,FALSE)</f>
        <v>#REF!</v>
      </c>
      <c r="P368" s="4">
        <v>814</v>
      </c>
      <c r="Q368" s="2" t="s">
        <v>116</v>
      </c>
      <c r="R368" s="2" t="s">
        <v>261</v>
      </c>
      <c r="S368" s="2" t="s">
        <v>1477</v>
      </c>
      <c r="Z368" s="2" t="s">
        <v>561</v>
      </c>
      <c r="AA368" s="2" t="s">
        <v>559</v>
      </c>
      <c r="AB368" s="2">
        <v>814</v>
      </c>
      <c r="AC368" s="2" t="s">
        <v>116</v>
      </c>
      <c r="AD368" s="2" t="s">
        <v>261</v>
      </c>
      <c r="AE368" s="2" t="s">
        <v>1477</v>
      </c>
      <c r="AF368" s="2" t="s">
        <v>1575</v>
      </c>
      <c r="AG368" s="3" t="str">
        <f t="shared" si="37"/>
        <v>$$=concatenate(#Homeless enrolled",char(10)," Missing#)</v>
      </c>
      <c r="AH368" s="3" t="str">
        <f>CONCATENATE("Homeless enrolled",CHAR(10)," Missing")</f>
        <v>Homeless enrolled
 Missing</v>
      </c>
      <c r="AN368" s="2" t="b">
        <f t="shared" si="38"/>
        <v>1</v>
      </c>
      <c r="AO368" s="2" t="b">
        <f t="shared" si="39"/>
        <v>1</v>
      </c>
      <c r="AP368" s="2" t="b">
        <f t="shared" si="40"/>
        <v>1</v>
      </c>
      <c r="AQ368" s="2" t="b">
        <f t="shared" si="41"/>
        <v>1</v>
      </c>
      <c r="AR368" s="2" t="b">
        <f t="shared" si="42"/>
        <v>1</v>
      </c>
      <c r="AS368" s="2" t="b">
        <f t="shared" si="43"/>
        <v>0</v>
      </c>
    </row>
    <row r="369" spans="1:45" ht="116">
      <c r="A369" s="2" t="s">
        <v>518</v>
      </c>
      <c r="B369" s="2" t="s">
        <v>561</v>
      </c>
      <c r="C369" s="2" t="s">
        <v>559</v>
      </c>
      <c r="D369" s="4">
        <v>814</v>
      </c>
      <c r="E369" s="2" t="s">
        <v>156</v>
      </c>
      <c r="F369" s="2" t="s">
        <v>299</v>
      </c>
      <c r="G369" s="2" t="s">
        <v>984</v>
      </c>
      <c r="H369" s="13"/>
      <c r="I369" s="13"/>
      <c r="J369" s="13"/>
      <c r="K369" s="13"/>
      <c r="N369" s="2" t="e">
        <f>VLOOKUP(D369,#REF!,6,FALSE)</f>
        <v>#REF!</v>
      </c>
      <c r="O369" s="2" t="e">
        <f>VLOOKUP(D369,#REF!,4,FALSE)</f>
        <v>#REF!</v>
      </c>
      <c r="P369" s="4">
        <v>814</v>
      </c>
      <c r="Q369" s="2" t="s">
        <v>156</v>
      </c>
      <c r="R369" s="2" t="s">
        <v>299</v>
      </c>
      <c r="S369" s="2" t="s">
        <v>1452</v>
      </c>
      <c r="Z369" s="2" t="s">
        <v>561</v>
      </c>
      <c r="AA369" s="2" t="s">
        <v>559</v>
      </c>
      <c r="AB369" s="2">
        <v>814</v>
      </c>
      <c r="AC369" s="2" t="s">
        <v>156</v>
      </c>
      <c r="AD369" s="2" t="s">
        <v>299</v>
      </c>
      <c r="AE369" s="2" t="s">
        <v>1452</v>
      </c>
      <c r="AF369" s="2" t="s">
        <v>1556</v>
      </c>
      <c r="AG369" s="3" t="str">
        <f t="shared" si="37"/>
        <v>$$=concatenate(#American Indian or Alaska Native",char(10)," Asian",char(10)," Black or African American",char(10)," Hispanic/Latino",char(10)," Native Hawaiian or Other Pacific Islander",char(10)," Two or more races",char(10)," White",char(10)," Missing#)</v>
      </c>
      <c r="AH36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69" s="2" t="b">
        <f t="shared" si="38"/>
        <v>1</v>
      </c>
      <c r="AO369" s="2" t="b">
        <f t="shared" si="39"/>
        <v>1</v>
      </c>
      <c r="AP369" s="2" t="b">
        <f t="shared" si="40"/>
        <v>1</v>
      </c>
      <c r="AQ369" s="2" t="b">
        <f t="shared" si="41"/>
        <v>1</v>
      </c>
      <c r="AR369" s="2" t="b">
        <f t="shared" si="42"/>
        <v>1</v>
      </c>
      <c r="AS369" s="2" t="b">
        <f t="shared" si="43"/>
        <v>0</v>
      </c>
    </row>
    <row r="370" spans="1:45" ht="43.5">
      <c r="A370" s="2" t="s">
        <v>518</v>
      </c>
      <c r="B370" s="2" t="s">
        <v>561</v>
      </c>
      <c r="C370" s="2" t="s">
        <v>559</v>
      </c>
      <c r="D370" s="4">
        <v>814</v>
      </c>
      <c r="E370" s="2" t="s">
        <v>161</v>
      </c>
      <c r="F370" s="2" t="s">
        <v>304</v>
      </c>
      <c r="G370" s="2" t="s">
        <v>982</v>
      </c>
      <c r="H370" s="13"/>
      <c r="I370" s="13"/>
      <c r="J370" s="13"/>
      <c r="K370" s="13"/>
      <c r="N370" s="2" t="e">
        <f>VLOOKUP(D370,#REF!,6,FALSE)</f>
        <v>#REF!</v>
      </c>
      <c r="O370" s="2" t="e">
        <f>VLOOKUP(D370,#REF!,4,FALSE)</f>
        <v>#REF!</v>
      </c>
      <c r="P370" s="4">
        <v>814</v>
      </c>
      <c r="Q370" s="2" t="s">
        <v>161</v>
      </c>
      <c r="R370" s="2" t="s">
        <v>304</v>
      </c>
      <c r="S370" s="2" t="s">
        <v>1459</v>
      </c>
      <c r="Z370" s="2" t="s">
        <v>561</v>
      </c>
      <c r="AA370" s="2" t="s">
        <v>559</v>
      </c>
      <c r="AB370" s="2">
        <v>814</v>
      </c>
      <c r="AC370" s="2" t="s">
        <v>161</v>
      </c>
      <c r="AD370" s="2" t="s">
        <v>304</v>
      </c>
      <c r="AE370" s="2" t="s">
        <v>1459</v>
      </c>
      <c r="AF370" s="2" t="s">
        <v>1557</v>
      </c>
      <c r="AG370" s="3" t="str">
        <f t="shared" si="37"/>
        <v>$$=concatenate(#Female",char(10)," Male",char(10)," Missing#)</v>
      </c>
      <c r="AH370" s="3" t="str">
        <f>CONCATENATE("Female",CHAR(10)," Male",CHAR(10)," Missing")</f>
        <v>Female
 Male
 Missing</v>
      </c>
      <c r="AN370" s="2" t="b">
        <f t="shared" si="38"/>
        <v>1</v>
      </c>
      <c r="AO370" s="2" t="b">
        <f t="shared" si="39"/>
        <v>1</v>
      </c>
      <c r="AP370" s="2" t="b">
        <f t="shared" si="40"/>
        <v>1</v>
      </c>
      <c r="AQ370" s="2" t="b">
        <f t="shared" si="41"/>
        <v>1</v>
      </c>
      <c r="AR370" s="2" t="b">
        <f t="shared" si="42"/>
        <v>1</v>
      </c>
      <c r="AS370" s="2" t="b">
        <f t="shared" si="43"/>
        <v>0</v>
      </c>
    </row>
    <row r="371" spans="1:45" ht="43.5">
      <c r="A371" s="2" t="s">
        <v>518</v>
      </c>
      <c r="B371" s="2" t="s">
        <v>463</v>
      </c>
      <c r="C371" s="2" t="s">
        <v>562</v>
      </c>
      <c r="D371" s="4">
        <v>818</v>
      </c>
      <c r="E371" s="2" t="s">
        <v>14</v>
      </c>
      <c r="F371" s="2" t="s">
        <v>220</v>
      </c>
      <c r="G371" s="2" t="s">
        <v>1038</v>
      </c>
      <c r="H371" s="13"/>
      <c r="I371" s="13"/>
      <c r="J371" s="13"/>
      <c r="K371" s="13"/>
      <c r="N371" s="2" t="e">
        <f>VLOOKUP(D371,#REF!,6,FALSE)</f>
        <v>#REF!</v>
      </c>
      <c r="O371" s="2" t="e">
        <f>VLOOKUP(D371,#REF!,4,FALSE)</f>
        <v>#REF!</v>
      </c>
      <c r="P371" s="4">
        <v>818</v>
      </c>
      <c r="Q371" s="2" t="s">
        <v>14</v>
      </c>
      <c r="R371" s="2" t="s">
        <v>220</v>
      </c>
      <c r="S371" s="2" t="s">
        <v>1550</v>
      </c>
      <c r="Z371" s="2" t="s">
        <v>463</v>
      </c>
      <c r="AA371" s="2" t="s">
        <v>562</v>
      </c>
      <c r="AB371" s="2">
        <v>818</v>
      </c>
      <c r="AC371" s="2" t="s">
        <v>14</v>
      </c>
      <c r="AD371" s="2" t="s">
        <v>220</v>
      </c>
      <c r="AE371" s="2" t="s">
        <v>1550</v>
      </c>
      <c r="AF371" s="2" t="s">
        <v>1647</v>
      </c>
      <c r="AG371" s="3" t="str">
        <f t="shared" si="37"/>
        <v>$$=concatenate(#Age Birth through 2",char(10)," Age 3 through 5 (not Kindergarten)",char(10)," Missing#)</v>
      </c>
      <c r="AH371" s="3" t="str">
        <f>CONCATENATE("Age Birth through 2",CHAR(10)," Age 3 through 5 (not Kindergarten)",CHAR(10)," Missing")</f>
        <v>Age Birth through 2
 Age 3 through 5 (not Kindergarten)
 Missing</v>
      </c>
      <c r="AN371" s="2" t="b">
        <f t="shared" si="38"/>
        <v>1</v>
      </c>
      <c r="AO371" s="2" t="b">
        <f t="shared" si="39"/>
        <v>1</v>
      </c>
      <c r="AP371" s="2" t="b">
        <f t="shared" si="40"/>
        <v>1</v>
      </c>
      <c r="AQ371" s="2" t="b">
        <f t="shared" si="41"/>
        <v>1</v>
      </c>
      <c r="AR371" s="2" t="b">
        <f t="shared" si="42"/>
        <v>1</v>
      </c>
      <c r="AS371" s="2" t="b">
        <f t="shared" si="43"/>
        <v>0</v>
      </c>
    </row>
    <row r="372" spans="1:45" ht="29">
      <c r="A372" s="2" t="s">
        <v>518</v>
      </c>
      <c r="B372" s="2" t="s">
        <v>359</v>
      </c>
      <c r="C372" s="2" t="s">
        <v>568</v>
      </c>
      <c r="D372" s="4">
        <v>834</v>
      </c>
      <c r="E372" s="2" t="s">
        <v>71</v>
      </c>
      <c r="F372" s="2" t="s">
        <v>238</v>
      </c>
      <c r="G372" s="2" t="s">
        <v>979</v>
      </c>
      <c r="H372" s="13"/>
      <c r="I372" s="13"/>
      <c r="J372" s="13"/>
      <c r="K372" s="13"/>
      <c r="N372" s="2" t="e">
        <f>VLOOKUP(D372,#REF!,6,FALSE)</f>
        <v>#REF!</v>
      </c>
      <c r="O372" s="2" t="e">
        <f>VLOOKUP(D372,#REF!,4,FALSE)</f>
        <v>#REF!</v>
      </c>
      <c r="P372" s="4">
        <v>834</v>
      </c>
      <c r="Q372" s="2" t="s">
        <v>71</v>
      </c>
      <c r="R372" s="2" t="s">
        <v>238</v>
      </c>
      <c r="S372" s="2" t="s">
        <v>1472</v>
      </c>
      <c r="Z372" s="2" t="s">
        <v>359</v>
      </c>
      <c r="AA372" s="2" t="s">
        <v>568</v>
      </c>
      <c r="AB372" s="2">
        <v>834</v>
      </c>
      <c r="AC372" s="2" t="s">
        <v>71</v>
      </c>
      <c r="AD372" s="2" t="s">
        <v>238</v>
      </c>
      <c r="AE372" s="2" t="s">
        <v>1472</v>
      </c>
      <c r="AF372" s="2" t="s">
        <v>1569</v>
      </c>
      <c r="AG372" s="3" t="str">
        <f t="shared" si="37"/>
        <v>$$=concatenate(#Children with one or more disabilities (IDEA)",char(10)," Missing#)</v>
      </c>
      <c r="AH372" s="3" t="str">
        <f>CONCATENATE("Children with one or more disabilities (IDEA)",CHAR(10)," Missing")</f>
        <v>Children with one or more disabilities (IDEA)
 Missing</v>
      </c>
      <c r="AN372" s="2" t="b">
        <f t="shared" si="38"/>
        <v>1</v>
      </c>
      <c r="AO372" s="2" t="b">
        <f t="shared" si="39"/>
        <v>1</v>
      </c>
      <c r="AP372" s="2" t="b">
        <f t="shared" si="40"/>
        <v>1</v>
      </c>
      <c r="AQ372" s="2" t="b">
        <f t="shared" si="41"/>
        <v>1</v>
      </c>
      <c r="AR372" s="2" t="b">
        <f t="shared" si="42"/>
        <v>1</v>
      </c>
      <c r="AS372" s="2" t="b">
        <f t="shared" si="43"/>
        <v>0</v>
      </c>
    </row>
    <row r="373" spans="1:45" ht="29">
      <c r="A373" s="2" t="s">
        <v>518</v>
      </c>
      <c r="B373" s="2" t="s">
        <v>359</v>
      </c>
      <c r="C373" s="2" t="s">
        <v>568</v>
      </c>
      <c r="D373" s="4">
        <v>834</v>
      </c>
      <c r="E373" s="2" t="s">
        <v>93</v>
      </c>
      <c r="F373" s="2" t="s">
        <v>243</v>
      </c>
      <c r="G373" s="2" t="s">
        <v>998</v>
      </c>
      <c r="H373" s="13"/>
      <c r="I373" s="13"/>
      <c r="J373" s="13"/>
      <c r="K373" s="13"/>
      <c r="N373" s="2" t="e">
        <f>VLOOKUP(D373,#REF!,6,FALSE)</f>
        <v>#REF!</v>
      </c>
      <c r="O373" s="2" t="e">
        <f>VLOOKUP(D373,#REF!,4,FALSE)</f>
        <v>#REF!</v>
      </c>
      <c r="P373" s="4">
        <v>834</v>
      </c>
      <c r="Q373" s="2" t="s">
        <v>93</v>
      </c>
      <c r="R373" s="2" t="s">
        <v>243</v>
      </c>
      <c r="S373" s="2" t="s">
        <v>1476</v>
      </c>
      <c r="Z373" s="2" t="s">
        <v>359</v>
      </c>
      <c r="AA373" s="2" t="s">
        <v>568</v>
      </c>
      <c r="AB373" s="2">
        <v>834</v>
      </c>
      <c r="AC373" s="2" t="s">
        <v>93</v>
      </c>
      <c r="AD373" s="2" t="s">
        <v>243</v>
      </c>
      <c r="AE373" s="2" t="s">
        <v>1476</v>
      </c>
      <c r="AF373" s="2" t="s">
        <v>1573</v>
      </c>
      <c r="AG373" s="3" t="str">
        <f t="shared" si="37"/>
        <v>$$=concatenate(#Economically Disadvantaged (ED) Students",char(10)," Missing#)</v>
      </c>
      <c r="AH373" s="3" t="str">
        <f>CONCATENATE("Economically Disadvantaged (ED) Students",CHAR(10)," Missing")</f>
        <v>Economically Disadvantaged (ED) Students
 Missing</v>
      </c>
      <c r="AN373" s="2" t="b">
        <f t="shared" si="38"/>
        <v>1</v>
      </c>
      <c r="AO373" s="2" t="b">
        <f t="shared" si="39"/>
        <v>1</v>
      </c>
      <c r="AP373" s="2" t="b">
        <f t="shared" si="40"/>
        <v>1</v>
      </c>
      <c r="AQ373" s="2" t="b">
        <f t="shared" si="41"/>
        <v>1</v>
      </c>
      <c r="AR373" s="2" t="b">
        <f t="shared" si="42"/>
        <v>1</v>
      </c>
      <c r="AS373" s="2" t="b">
        <f t="shared" si="43"/>
        <v>0</v>
      </c>
    </row>
    <row r="374" spans="1:45" ht="29">
      <c r="A374" s="2" t="s">
        <v>518</v>
      </c>
      <c r="B374" s="2" t="s">
        <v>359</v>
      </c>
      <c r="C374" s="2" t="s">
        <v>568</v>
      </c>
      <c r="D374" s="4">
        <v>834</v>
      </c>
      <c r="E374" s="2" t="s">
        <v>103</v>
      </c>
      <c r="F374" s="2" t="s">
        <v>251</v>
      </c>
      <c r="G374" s="2" t="s">
        <v>978</v>
      </c>
      <c r="H374" s="13"/>
      <c r="I374" s="13"/>
      <c r="J374" s="13"/>
      <c r="K374" s="13"/>
      <c r="N374" s="2" t="e">
        <f>VLOOKUP(D374,#REF!,6,FALSE)</f>
        <v>#REF!</v>
      </c>
      <c r="O374" s="2" t="e">
        <f>VLOOKUP(D374,#REF!,4,FALSE)</f>
        <v>#REF!</v>
      </c>
      <c r="P374" s="4">
        <v>834</v>
      </c>
      <c r="Q374" s="2" t="s">
        <v>103</v>
      </c>
      <c r="R374" s="2" t="s">
        <v>251</v>
      </c>
      <c r="S374" s="2" t="s">
        <v>1474</v>
      </c>
      <c r="Z374" s="2" t="s">
        <v>359</v>
      </c>
      <c r="AA374" s="2" t="s">
        <v>568</v>
      </c>
      <c r="AB374" s="2">
        <v>834</v>
      </c>
      <c r="AC374" s="2" t="s">
        <v>103</v>
      </c>
      <c r="AD374" s="2" t="s">
        <v>251</v>
      </c>
      <c r="AE374" s="2" t="s">
        <v>1474</v>
      </c>
      <c r="AF374" s="2" t="s">
        <v>1574</v>
      </c>
      <c r="AG374" s="3" t="str">
        <f t="shared" si="37"/>
        <v>$$=concatenate(#English learner",char(10)," Missing#)</v>
      </c>
      <c r="AH374" s="3" t="str">
        <f>CONCATENATE("English learner",CHAR(10)," Missing")</f>
        <v>English learner
 Missing</v>
      </c>
      <c r="AN374" s="2" t="b">
        <f t="shared" si="38"/>
        <v>1</v>
      </c>
      <c r="AO374" s="2" t="b">
        <f t="shared" si="39"/>
        <v>1</v>
      </c>
      <c r="AP374" s="2" t="b">
        <f t="shared" si="40"/>
        <v>1</v>
      </c>
      <c r="AQ374" s="2" t="b">
        <f t="shared" si="41"/>
        <v>1</v>
      </c>
      <c r="AR374" s="2" t="b">
        <f t="shared" si="42"/>
        <v>1</v>
      </c>
      <c r="AS374" s="2" t="b">
        <f t="shared" si="43"/>
        <v>0</v>
      </c>
    </row>
    <row r="375" spans="1:45" ht="188.5">
      <c r="A375" s="2" t="s">
        <v>518</v>
      </c>
      <c r="B375" s="2" t="s">
        <v>359</v>
      </c>
      <c r="C375" s="2" t="s">
        <v>568</v>
      </c>
      <c r="D375" s="4">
        <v>834</v>
      </c>
      <c r="E375" s="2" t="s">
        <v>132</v>
      </c>
      <c r="F375" s="2" t="s">
        <v>276</v>
      </c>
      <c r="G375" s="2" t="s">
        <v>992</v>
      </c>
      <c r="H375" s="13"/>
      <c r="I375" s="13"/>
      <c r="J375" s="13"/>
      <c r="K375" s="13"/>
      <c r="N375" s="2" t="e">
        <f>VLOOKUP(D375,#REF!,6,FALSE)</f>
        <v>#REF!</v>
      </c>
      <c r="O375" s="2" t="e">
        <f>VLOOKUP(D375,#REF!,4,FALSE)</f>
        <v>#REF!</v>
      </c>
      <c r="P375" s="4">
        <v>834</v>
      </c>
      <c r="Q375" s="2" t="s">
        <v>132</v>
      </c>
      <c r="R375" s="2" t="s">
        <v>276</v>
      </c>
      <c r="S375" s="2" t="s">
        <v>1501</v>
      </c>
      <c r="Z375" s="2" t="s">
        <v>359</v>
      </c>
      <c r="AA375" s="2" t="s">
        <v>568</v>
      </c>
      <c r="AB375" s="2">
        <v>834</v>
      </c>
      <c r="AC375" s="2" t="s">
        <v>132</v>
      </c>
      <c r="AD375" s="2" t="s">
        <v>276</v>
      </c>
      <c r="AE375" s="2" t="s">
        <v>1501</v>
      </c>
      <c r="AF375" s="2" t="s">
        <v>1601</v>
      </c>
      <c r="AG375"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7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75" s="2" t="b">
        <f t="shared" si="38"/>
        <v>1</v>
      </c>
      <c r="AO375" s="2" t="b">
        <f t="shared" si="39"/>
        <v>1</v>
      </c>
      <c r="AP375" s="2" t="b">
        <f t="shared" si="40"/>
        <v>1</v>
      </c>
      <c r="AQ375" s="2" t="b">
        <f t="shared" si="41"/>
        <v>1</v>
      </c>
      <c r="AR375" s="2" t="b">
        <f t="shared" si="42"/>
        <v>1</v>
      </c>
      <c r="AS375" s="2" t="b">
        <f t="shared" si="43"/>
        <v>0</v>
      </c>
    </row>
    <row r="376" spans="1:45" ht="29">
      <c r="A376" s="2" t="s">
        <v>518</v>
      </c>
      <c r="B376" s="2" t="s">
        <v>359</v>
      </c>
      <c r="C376" s="2" t="s">
        <v>570</v>
      </c>
      <c r="D376" s="4">
        <v>835</v>
      </c>
      <c r="E376" s="2" t="s">
        <v>71</v>
      </c>
      <c r="F376" s="2" t="s">
        <v>238</v>
      </c>
      <c r="G376" s="2" t="s">
        <v>979</v>
      </c>
      <c r="H376" s="13"/>
      <c r="I376" s="13"/>
      <c r="J376" s="13"/>
      <c r="K376" s="13"/>
      <c r="N376" s="2" t="e">
        <f>VLOOKUP(D376,#REF!,6,FALSE)</f>
        <v>#REF!</v>
      </c>
      <c r="O376" s="2" t="e">
        <f>VLOOKUP(D376,#REF!,4,FALSE)</f>
        <v>#REF!</v>
      </c>
      <c r="P376" s="4">
        <v>835</v>
      </c>
      <c r="Q376" s="2" t="s">
        <v>71</v>
      </c>
      <c r="R376" s="2" t="s">
        <v>238</v>
      </c>
      <c r="S376" s="2" t="s">
        <v>1472</v>
      </c>
      <c r="Z376" s="2" t="s">
        <v>359</v>
      </c>
      <c r="AA376" s="2" t="s">
        <v>570</v>
      </c>
      <c r="AB376" s="2">
        <v>835</v>
      </c>
      <c r="AC376" s="2" t="s">
        <v>71</v>
      </c>
      <c r="AD376" s="2" t="s">
        <v>238</v>
      </c>
      <c r="AE376" s="2" t="s">
        <v>1472</v>
      </c>
      <c r="AF376" s="2" t="s">
        <v>1569</v>
      </c>
      <c r="AG376" s="3" t="str">
        <f t="shared" si="37"/>
        <v>$$=concatenate(#Children with one or more disabilities (IDEA)",char(10)," Missing#)</v>
      </c>
      <c r="AH376" s="3" t="str">
        <f>CONCATENATE("Children with one or more disabilities (IDEA)",CHAR(10)," Missing")</f>
        <v>Children with one or more disabilities (IDEA)
 Missing</v>
      </c>
      <c r="AN376" s="2" t="b">
        <f t="shared" si="38"/>
        <v>1</v>
      </c>
      <c r="AO376" s="2" t="b">
        <f t="shared" si="39"/>
        <v>1</v>
      </c>
      <c r="AP376" s="2" t="b">
        <f t="shared" si="40"/>
        <v>1</v>
      </c>
      <c r="AQ376" s="2" t="b">
        <f t="shared" si="41"/>
        <v>1</v>
      </c>
      <c r="AR376" s="2" t="b">
        <f t="shared" si="42"/>
        <v>1</v>
      </c>
      <c r="AS376" s="2" t="b">
        <f t="shared" si="43"/>
        <v>0</v>
      </c>
    </row>
    <row r="377" spans="1:45" ht="29">
      <c r="A377" s="2" t="s">
        <v>518</v>
      </c>
      <c r="B377" s="2" t="s">
        <v>359</v>
      </c>
      <c r="C377" s="2" t="s">
        <v>570</v>
      </c>
      <c r="D377" s="4">
        <v>835</v>
      </c>
      <c r="E377" s="2" t="s">
        <v>93</v>
      </c>
      <c r="F377" s="2" t="s">
        <v>243</v>
      </c>
      <c r="G377" s="2" t="s">
        <v>998</v>
      </c>
      <c r="H377" s="13"/>
      <c r="I377" s="13"/>
      <c r="J377" s="13"/>
      <c r="K377" s="13"/>
      <c r="N377" s="2" t="e">
        <f>VLOOKUP(D377,#REF!,6,FALSE)</f>
        <v>#REF!</v>
      </c>
      <c r="O377" s="2" t="e">
        <f>VLOOKUP(D377,#REF!,4,FALSE)</f>
        <v>#REF!</v>
      </c>
      <c r="P377" s="4">
        <v>835</v>
      </c>
      <c r="Q377" s="2" t="s">
        <v>93</v>
      </c>
      <c r="R377" s="2" t="s">
        <v>243</v>
      </c>
      <c r="S377" s="2" t="s">
        <v>1476</v>
      </c>
      <c r="Z377" s="2" t="s">
        <v>359</v>
      </c>
      <c r="AA377" s="2" t="s">
        <v>570</v>
      </c>
      <c r="AB377" s="2">
        <v>835</v>
      </c>
      <c r="AC377" s="2" t="s">
        <v>93</v>
      </c>
      <c r="AD377" s="2" t="s">
        <v>243</v>
      </c>
      <c r="AE377" s="2" t="s">
        <v>1476</v>
      </c>
      <c r="AF377" s="2" t="s">
        <v>1573</v>
      </c>
      <c r="AG377" s="3" t="str">
        <f t="shared" si="37"/>
        <v>$$=concatenate(#Economically Disadvantaged (ED) Students",char(10)," Missing#)</v>
      </c>
      <c r="AH377" s="3" t="str">
        <f>CONCATENATE("Economically Disadvantaged (ED) Students",CHAR(10)," Missing")</f>
        <v>Economically Disadvantaged (ED) Students
 Missing</v>
      </c>
      <c r="AN377" s="2" t="b">
        <f t="shared" si="38"/>
        <v>1</v>
      </c>
      <c r="AO377" s="2" t="b">
        <f t="shared" si="39"/>
        <v>1</v>
      </c>
      <c r="AP377" s="2" t="b">
        <f t="shared" si="40"/>
        <v>1</v>
      </c>
      <c r="AQ377" s="2" t="b">
        <f t="shared" si="41"/>
        <v>1</v>
      </c>
      <c r="AR377" s="2" t="b">
        <f t="shared" si="42"/>
        <v>1</v>
      </c>
      <c r="AS377" s="2" t="b">
        <f t="shared" si="43"/>
        <v>0</v>
      </c>
    </row>
    <row r="378" spans="1:45" ht="29">
      <c r="A378" s="2" t="s">
        <v>518</v>
      </c>
      <c r="B378" s="2" t="s">
        <v>359</v>
      </c>
      <c r="C378" s="2" t="s">
        <v>570</v>
      </c>
      <c r="D378" s="4">
        <v>835</v>
      </c>
      <c r="E378" s="2" t="s">
        <v>103</v>
      </c>
      <c r="F378" s="2" t="s">
        <v>251</v>
      </c>
      <c r="G378" s="2" t="s">
        <v>978</v>
      </c>
      <c r="H378" s="13"/>
      <c r="I378" s="13"/>
      <c r="J378" s="13"/>
      <c r="K378" s="13"/>
      <c r="N378" s="2" t="e">
        <f>VLOOKUP(D378,#REF!,6,FALSE)</f>
        <v>#REF!</v>
      </c>
      <c r="O378" s="2" t="e">
        <f>VLOOKUP(D378,#REF!,4,FALSE)</f>
        <v>#REF!</v>
      </c>
      <c r="P378" s="4">
        <v>835</v>
      </c>
      <c r="Q378" s="2" t="s">
        <v>103</v>
      </c>
      <c r="R378" s="2" t="s">
        <v>251</v>
      </c>
      <c r="S378" s="2" t="s">
        <v>1474</v>
      </c>
      <c r="Z378" s="2" t="s">
        <v>359</v>
      </c>
      <c r="AA378" s="2" t="s">
        <v>570</v>
      </c>
      <c r="AB378" s="2">
        <v>835</v>
      </c>
      <c r="AC378" s="2" t="s">
        <v>103</v>
      </c>
      <c r="AD378" s="2" t="s">
        <v>251</v>
      </c>
      <c r="AE378" s="2" t="s">
        <v>1474</v>
      </c>
      <c r="AF378" s="2" t="s">
        <v>1574</v>
      </c>
      <c r="AG378" s="3" t="str">
        <f t="shared" si="37"/>
        <v>$$=concatenate(#English learner",char(10)," Missing#)</v>
      </c>
      <c r="AH378" s="3" t="str">
        <f>CONCATENATE("English learner",CHAR(10)," Missing")</f>
        <v>English learner
 Missing</v>
      </c>
      <c r="AN378" s="2" t="b">
        <f t="shared" si="38"/>
        <v>1</v>
      </c>
      <c r="AO378" s="2" t="b">
        <f t="shared" si="39"/>
        <v>1</v>
      </c>
      <c r="AP378" s="2" t="b">
        <f t="shared" si="40"/>
        <v>1</v>
      </c>
      <c r="AQ378" s="2" t="b">
        <f t="shared" si="41"/>
        <v>1</v>
      </c>
      <c r="AR378" s="2" t="b">
        <f t="shared" si="42"/>
        <v>1</v>
      </c>
      <c r="AS378" s="2" t="b">
        <f t="shared" si="43"/>
        <v>0</v>
      </c>
    </row>
    <row r="379" spans="1:45" ht="188.5">
      <c r="A379" s="2" t="s">
        <v>518</v>
      </c>
      <c r="B379" s="2" t="s">
        <v>359</v>
      </c>
      <c r="C379" s="2" t="s">
        <v>570</v>
      </c>
      <c r="D379" s="4">
        <v>835</v>
      </c>
      <c r="E379" s="2" t="s">
        <v>132</v>
      </c>
      <c r="F379" s="2" t="s">
        <v>276</v>
      </c>
      <c r="G379" s="2" t="s">
        <v>992</v>
      </c>
      <c r="H379" s="13"/>
      <c r="I379" s="13"/>
      <c r="J379" s="13"/>
      <c r="K379" s="13"/>
      <c r="N379" s="2" t="e">
        <f>VLOOKUP(D379,#REF!,6,FALSE)</f>
        <v>#REF!</v>
      </c>
      <c r="O379" s="2" t="e">
        <f>VLOOKUP(D379,#REF!,4,FALSE)</f>
        <v>#REF!</v>
      </c>
      <c r="P379" s="4">
        <v>835</v>
      </c>
      <c r="Q379" s="2" t="s">
        <v>132</v>
      </c>
      <c r="R379" s="2" t="s">
        <v>276</v>
      </c>
      <c r="S379" s="2" t="s">
        <v>1501</v>
      </c>
      <c r="Z379" s="2" t="s">
        <v>359</v>
      </c>
      <c r="AA379" s="2" t="s">
        <v>570</v>
      </c>
      <c r="AB379" s="2">
        <v>835</v>
      </c>
      <c r="AC379" s="2" t="s">
        <v>132</v>
      </c>
      <c r="AD379" s="2" t="s">
        <v>276</v>
      </c>
      <c r="AE379" s="2" t="s">
        <v>1501</v>
      </c>
      <c r="AF379" s="2" t="s">
        <v>1601</v>
      </c>
      <c r="AG379"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79"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79" s="2" t="b">
        <f t="shared" si="38"/>
        <v>1</v>
      </c>
      <c r="AO379" s="2" t="b">
        <f t="shared" si="39"/>
        <v>1</v>
      </c>
      <c r="AP379" s="2" t="b">
        <f t="shared" si="40"/>
        <v>1</v>
      </c>
      <c r="AQ379" s="2" t="b">
        <f t="shared" si="41"/>
        <v>1</v>
      </c>
      <c r="AR379" s="2" t="b">
        <f t="shared" si="42"/>
        <v>1</v>
      </c>
      <c r="AS379" s="2" t="b">
        <f t="shared" si="43"/>
        <v>0</v>
      </c>
    </row>
    <row r="380" spans="1:45" ht="29">
      <c r="A380" s="2" t="s">
        <v>518</v>
      </c>
      <c r="B380" s="2" t="s">
        <v>359</v>
      </c>
      <c r="C380" s="2" t="s">
        <v>572</v>
      </c>
      <c r="D380" s="4">
        <v>836</v>
      </c>
      <c r="E380" s="2" t="s">
        <v>71</v>
      </c>
      <c r="F380" s="2" t="s">
        <v>238</v>
      </c>
      <c r="G380" s="2" t="s">
        <v>979</v>
      </c>
      <c r="H380" s="13"/>
      <c r="I380" s="13"/>
      <c r="J380" s="13"/>
      <c r="K380" s="13"/>
      <c r="N380" s="2" t="e">
        <f>VLOOKUP(D380,#REF!,6,FALSE)</f>
        <v>#REF!</v>
      </c>
      <c r="O380" s="2" t="e">
        <f>VLOOKUP(D380,#REF!,4,FALSE)</f>
        <v>#REF!</v>
      </c>
      <c r="P380" s="4">
        <v>836</v>
      </c>
      <c r="Q380" s="2" t="s">
        <v>71</v>
      </c>
      <c r="R380" s="2" t="s">
        <v>238</v>
      </c>
      <c r="S380" s="2" t="s">
        <v>1472</v>
      </c>
      <c r="Z380" s="2" t="s">
        <v>359</v>
      </c>
      <c r="AA380" s="2" t="s">
        <v>572</v>
      </c>
      <c r="AB380" s="2">
        <v>836</v>
      </c>
      <c r="AC380" s="2" t="s">
        <v>71</v>
      </c>
      <c r="AD380" s="2" t="s">
        <v>238</v>
      </c>
      <c r="AE380" s="2" t="s">
        <v>1472</v>
      </c>
      <c r="AF380" s="2" t="s">
        <v>1569</v>
      </c>
      <c r="AG380" s="3" t="str">
        <f t="shared" si="37"/>
        <v>$$=concatenate(#Children with one or more disabilities (IDEA)",char(10)," Missing#)</v>
      </c>
      <c r="AH380" s="3" t="str">
        <f>CONCATENATE("Children with one or more disabilities (IDEA)",CHAR(10)," Missing")</f>
        <v>Children with one or more disabilities (IDEA)
 Missing</v>
      </c>
      <c r="AN380" s="2" t="b">
        <f t="shared" si="38"/>
        <v>1</v>
      </c>
      <c r="AO380" s="2" t="b">
        <f t="shared" si="39"/>
        <v>1</v>
      </c>
      <c r="AP380" s="2" t="b">
        <f t="shared" si="40"/>
        <v>1</v>
      </c>
      <c r="AQ380" s="2" t="b">
        <f t="shared" si="41"/>
        <v>1</v>
      </c>
      <c r="AR380" s="2" t="b">
        <f t="shared" si="42"/>
        <v>1</v>
      </c>
      <c r="AS380" s="2" t="b">
        <f t="shared" si="43"/>
        <v>0</v>
      </c>
    </row>
    <row r="381" spans="1:45" ht="29">
      <c r="A381" s="2" t="s">
        <v>518</v>
      </c>
      <c r="B381" s="2" t="s">
        <v>359</v>
      </c>
      <c r="C381" s="2" t="s">
        <v>572</v>
      </c>
      <c r="D381" s="4">
        <v>836</v>
      </c>
      <c r="E381" s="2" t="s">
        <v>93</v>
      </c>
      <c r="F381" s="2" t="s">
        <v>243</v>
      </c>
      <c r="G381" s="2" t="s">
        <v>998</v>
      </c>
      <c r="H381" s="13"/>
      <c r="I381" s="13"/>
      <c r="J381" s="13"/>
      <c r="K381" s="13"/>
      <c r="N381" s="2" t="e">
        <f>VLOOKUP(D381,#REF!,6,FALSE)</f>
        <v>#REF!</v>
      </c>
      <c r="O381" s="2" t="e">
        <f>VLOOKUP(D381,#REF!,4,FALSE)</f>
        <v>#REF!</v>
      </c>
      <c r="P381" s="4">
        <v>836</v>
      </c>
      <c r="Q381" s="2" t="s">
        <v>93</v>
      </c>
      <c r="R381" s="2" t="s">
        <v>243</v>
      </c>
      <c r="S381" s="2" t="s">
        <v>1476</v>
      </c>
      <c r="Z381" s="2" t="s">
        <v>359</v>
      </c>
      <c r="AA381" s="2" t="s">
        <v>572</v>
      </c>
      <c r="AB381" s="2">
        <v>836</v>
      </c>
      <c r="AC381" s="2" t="s">
        <v>93</v>
      </c>
      <c r="AD381" s="2" t="s">
        <v>243</v>
      </c>
      <c r="AE381" s="2" t="s">
        <v>1476</v>
      </c>
      <c r="AF381" s="2" t="s">
        <v>1573</v>
      </c>
      <c r="AG381" s="3" t="str">
        <f t="shared" si="37"/>
        <v>$$=concatenate(#Economically Disadvantaged (ED) Students",char(10)," Missing#)</v>
      </c>
      <c r="AH381" s="3" t="str">
        <f>CONCATENATE("Economically Disadvantaged (ED) Students",CHAR(10)," Missing")</f>
        <v>Economically Disadvantaged (ED) Students
 Missing</v>
      </c>
      <c r="AN381" s="2" t="b">
        <f t="shared" si="38"/>
        <v>1</v>
      </c>
      <c r="AO381" s="2" t="b">
        <f t="shared" si="39"/>
        <v>1</v>
      </c>
      <c r="AP381" s="2" t="b">
        <f t="shared" si="40"/>
        <v>1</v>
      </c>
      <c r="AQ381" s="2" t="b">
        <f t="shared" si="41"/>
        <v>1</v>
      </c>
      <c r="AR381" s="2" t="b">
        <f t="shared" si="42"/>
        <v>1</v>
      </c>
      <c r="AS381" s="2" t="b">
        <f t="shared" si="43"/>
        <v>0</v>
      </c>
    </row>
    <row r="382" spans="1:45" ht="29">
      <c r="A382" s="2" t="s">
        <v>518</v>
      </c>
      <c r="B382" s="2" t="s">
        <v>359</v>
      </c>
      <c r="C382" s="2" t="s">
        <v>572</v>
      </c>
      <c r="D382" s="4">
        <v>836</v>
      </c>
      <c r="E382" s="2" t="s">
        <v>103</v>
      </c>
      <c r="F382" s="2" t="s">
        <v>251</v>
      </c>
      <c r="G382" s="2" t="s">
        <v>978</v>
      </c>
      <c r="H382" s="13"/>
      <c r="I382" s="13"/>
      <c r="J382" s="13"/>
      <c r="K382" s="13"/>
      <c r="N382" s="2" t="e">
        <f>VLOOKUP(D382,#REF!,6,FALSE)</f>
        <v>#REF!</v>
      </c>
      <c r="O382" s="2" t="e">
        <f>VLOOKUP(D382,#REF!,4,FALSE)</f>
        <v>#REF!</v>
      </c>
      <c r="P382" s="4">
        <v>836</v>
      </c>
      <c r="Q382" s="2" t="s">
        <v>103</v>
      </c>
      <c r="R382" s="2" t="s">
        <v>251</v>
      </c>
      <c r="S382" s="2" t="s">
        <v>1474</v>
      </c>
      <c r="Z382" s="2" t="s">
        <v>359</v>
      </c>
      <c r="AA382" s="2" t="s">
        <v>572</v>
      </c>
      <c r="AB382" s="2">
        <v>836</v>
      </c>
      <c r="AC382" s="2" t="s">
        <v>103</v>
      </c>
      <c r="AD382" s="2" t="s">
        <v>251</v>
      </c>
      <c r="AE382" s="2" t="s">
        <v>1474</v>
      </c>
      <c r="AF382" s="2" t="s">
        <v>1574</v>
      </c>
      <c r="AG382" s="3" t="str">
        <f t="shared" si="37"/>
        <v>$$=concatenate(#English learner",char(10)," Missing#)</v>
      </c>
      <c r="AH382" s="3" t="str">
        <f>CONCATENATE("English learner",CHAR(10)," Missing")</f>
        <v>English learner
 Missing</v>
      </c>
      <c r="AN382" s="2" t="b">
        <f t="shared" si="38"/>
        <v>1</v>
      </c>
      <c r="AO382" s="2" t="b">
        <f t="shared" si="39"/>
        <v>1</v>
      </c>
      <c r="AP382" s="2" t="b">
        <f t="shared" si="40"/>
        <v>1</v>
      </c>
      <c r="AQ382" s="2" t="b">
        <f t="shared" si="41"/>
        <v>1</v>
      </c>
      <c r="AR382" s="2" t="b">
        <f t="shared" si="42"/>
        <v>1</v>
      </c>
      <c r="AS382" s="2" t="b">
        <f t="shared" si="43"/>
        <v>0</v>
      </c>
    </row>
    <row r="383" spans="1:45" ht="188.5">
      <c r="A383" s="2" t="s">
        <v>518</v>
      </c>
      <c r="B383" s="2" t="s">
        <v>359</v>
      </c>
      <c r="C383" s="2" t="s">
        <v>572</v>
      </c>
      <c r="D383" s="4">
        <v>836</v>
      </c>
      <c r="E383" s="2" t="s">
        <v>132</v>
      </c>
      <c r="F383" s="2" t="s">
        <v>276</v>
      </c>
      <c r="G383" s="2" t="s">
        <v>992</v>
      </c>
      <c r="H383" s="13"/>
      <c r="I383" s="13"/>
      <c r="J383" s="13"/>
      <c r="K383" s="13"/>
      <c r="N383" s="2" t="e">
        <f>VLOOKUP(D383,#REF!,6,FALSE)</f>
        <v>#REF!</v>
      </c>
      <c r="O383" s="2" t="e">
        <f>VLOOKUP(D383,#REF!,4,FALSE)</f>
        <v>#REF!</v>
      </c>
      <c r="P383" s="4">
        <v>836</v>
      </c>
      <c r="Q383" s="2" t="s">
        <v>132</v>
      </c>
      <c r="R383" s="2" t="s">
        <v>276</v>
      </c>
      <c r="S383" s="2" t="s">
        <v>1501</v>
      </c>
      <c r="Z383" s="2" t="s">
        <v>359</v>
      </c>
      <c r="AA383" s="2" t="s">
        <v>572</v>
      </c>
      <c r="AB383" s="2">
        <v>836</v>
      </c>
      <c r="AC383" s="2" t="s">
        <v>132</v>
      </c>
      <c r="AD383" s="2" t="s">
        <v>276</v>
      </c>
      <c r="AE383" s="2" t="s">
        <v>1501</v>
      </c>
      <c r="AF383" s="2" t="s">
        <v>1601</v>
      </c>
      <c r="AG383"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83"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83" s="2" t="b">
        <f t="shared" si="38"/>
        <v>1</v>
      </c>
      <c r="AO383" s="2" t="b">
        <f t="shared" si="39"/>
        <v>1</v>
      </c>
      <c r="AP383" s="2" t="b">
        <f t="shared" si="40"/>
        <v>1</v>
      </c>
      <c r="AQ383" s="2" t="b">
        <f t="shared" si="41"/>
        <v>1</v>
      </c>
      <c r="AR383" s="2" t="b">
        <f t="shared" si="42"/>
        <v>1</v>
      </c>
      <c r="AS383" s="2" t="b">
        <f t="shared" si="43"/>
        <v>0</v>
      </c>
    </row>
    <row r="384" spans="1:45" ht="29">
      <c r="A384" s="2" t="s">
        <v>518</v>
      </c>
      <c r="B384" s="2" t="s">
        <v>359</v>
      </c>
      <c r="C384" s="2" t="s">
        <v>576</v>
      </c>
      <c r="D384" s="4">
        <v>838</v>
      </c>
      <c r="E384" s="2" t="s">
        <v>71</v>
      </c>
      <c r="F384" s="2" t="s">
        <v>238</v>
      </c>
      <c r="G384" s="2" t="s">
        <v>979</v>
      </c>
      <c r="H384" s="13"/>
      <c r="I384" s="13"/>
      <c r="J384" s="13"/>
      <c r="K384" s="13"/>
      <c r="N384" s="2" t="e">
        <f>VLOOKUP(D384,#REF!,6,FALSE)</f>
        <v>#REF!</v>
      </c>
      <c r="O384" s="2" t="e">
        <f>VLOOKUP(D384,#REF!,4,FALSE)</f>
        <v>#REF!</v>
      </c>
      <c r="P384" s="4">
        <v>838</v>
      </c>
      <c r="Q384" s="2" t="s">
        <v>71</v>
      </c>
      <c r="R384" s="2" t="s">
        <v>238</v>
      </c>
      <c r="S384" s="2" t="s">
        <v>1472</v>
      </c>
      <c r="Z384" s="2" t="s">
        <v>359</v>
      </c>
      <c r="AA384" s="2" t="s">
        <v>576</v>
      </c>
      <c r="AB384" s="2">
        <v>838</v>
      </c>
      <c r="AC384" s="2" t="s">
        <v>71</v>
      </c>
      <c r="AD384" s="2" t="s">
        <v>238</v>
      </c>
      <c r="AE384" s="2" t="s">
        <v>1472</v>
      </c>
      <c r="AF384" s="2" t="s">
        <v>1569</v>
      </c>
      <c r="AG384" s="3" t="str">
        <f t="shared" si="37"/>
        <v>$$=concatenate(#Children with one or more disabilities (IDEA)",char(10)," Missing#)</v>
      </c>
      <c r="AH384" s="3" t="str">
        <f>CONCATENATE("Children with one or more disabilities (IDEA)",CHAR(10)," Missing")</f>
        <v>Children with one or more disabilities (IDEA)
 Missing</v>
      </c>
      <c r="AN384" s="2" t="b">
        <f t="shared" si="38"/>
        <v>1</v>
      </c>
      <c r="AO384" s="2" t="b">
        <f t="shared" si="39"/>
        <v>1</v>
      </c>
      <c r="AP384" s="2" t="b">
        <f t="shared" si="40"/>
        <v>1</v>
      </c>
      <c r="AQ384" s="2" t="b">
        <f t="shared" si="41"/>
        <v>1</v>
      </c>
      <c r="AR384" s="2" t="b">
        <f t="shared" si="42"/>
        <v>1</v>
      </c>
      <c r="AS384" s="2" t="b">
        <f t="shared" si="43"/>
        <v>0</v>
      </c>
    </row>
    <row r="385" spans="1:45" ht="29">
      <c r="A385" s="2" t="s">
        <v>518</v>
      </c>
      <c r="B385" s="2" t="s">
        <v>359</v>
      </c>
      <c r="C385" s="2" t="s">
        <v>576</v>
      </c>
      <c r="D385" s="4">
        <v>838</v>
      </c>
      <c r="E385" s="2" t="s">
        <v>93</v>
      </c>
      <c r="F385" s="2" t="s">
        <v>243</v>
      </c>
      <c r="G385" s="2" t="s">
        <v>998</v>
      </c>
      <c r="H385" s="13"/>
      <c r="I385" s="13"/>
      <c r="J385" s="13"/>
      <c r="K385" s="13"/>
      <c r="N385" s="2" t="e">
        <f>VLOOKUP(D385,#REF!,6,FALSE)</f>
        <v>#REF!</v>
      </c>
      <c r="O385" s="2" t="e">
        <f>VLOOKUP(D385,#REF!,4,FALSE)</f>
        <v>#REF!</v>
      </c>
      <c r="P385" s="4">
        <v>838</v>
      </c>
      <c r="Q385" s="2" t="s">
        <v>93</v>
      </c>
      <c r="R385" s="2" t="s">
        <v>243</v>
      </c>
      <c r="S385" s="2" t="s">
        <v>1476</v>
      </c>
      <c r="Z385" s="2" t="s">
        <v>359</v>
      </c>
      <c r="AA385" s="2" t="s">
        <v>576</v>
      </c>
      <c r="AB385" s="2">
        <v>838</v>
      </c>
      <c r="AC385" s="2" t="s">
        <v>93</v>
      </c>
      <c r="AD385" s="2" t="s">
        <v>243</v>
      </c>
      <c r="AE385" s="2" t="s">
        <v>1476</v>
      </c>
      <c r="AF385" s="2" t="s">
        <v>1573</v>
      </c>
      <c r="AG385" s="3" t="str">
        <f t="shared" si="37"/>
        <v>$$=concatenate(#Economically Disadvantaged (ED) Students",char(10)," Missing#)</v>
      </c>
      <c r="AH385" s="3" t="str">
        <f>CONCATENATE("Economically Disadvantaged (ED) Students",CHAR(10)," Missing")</f>
        <v>Economically Disadvantaged (ED) Students
 Missing</v>
      </c>
      <c r="AN385" s="2" t="b">
        <f t="shared" si="38"/>
        <v>1</v>
      </c>
      <c r="AO385" s="2" t="b">
        <f t="shared" si="39"/>
        <v>1</v>
      </c>
      <c r="AP385" s="2" t="b">
        <f t="shared" si="40"/>
        <v>1</v>
      </c>
      <c r="AQ385" s="2" t="b">
        <f t="shared" si="41"/>
        <v>1</v>
      </c>
      <c r="AR385" s="2" t="b">
        <f t="shared" si="42"/>
        <v>1</v>
      </c>
      <c r="AS385" s="2" t="b">
        <f t="shared" si="43"/>
        <v>0</v>
      </c>
    </row>
    <row r="386" spans="1:45" ht="29">
      <c r="A386" s="2" t="s">
        <v>518</v>
      </c>
      <c r="B386" s="2" t="s">
        <v>359</v>
      </c>
      <c r="C386" s="2" t="s">
        <v>576</v>
      </c>
      <c r="D386" s="4">
        <v>838</v>
      </c>
      <c r="E386" s="2" t="s">
        <v>103</v>
      </c>
      <c r="F386" s="2" t="s">
        <v>251</v>
      </c>
      <c r="G386" s="2" t="s">
        <v>978</v>
      </c>
      <c r="H386" s="13"/>
      <c r="I386" s="13"/>
      <c r="J386" s="13"/>
      <c r="K386" s="13"/>
      <c r="N386" s="2" t="e">
        <f>VLOOKUP(D386,#REF!,6,FALSE)</f>
        <v>#REF!</v>
      </c>
      <c r="O386" s="2" t="e">
        <f>VLOOKUP(D386,#REF!,4,FALSE)</f>
        <v>#REF!</v>
      </c>
      <c r="P386" s="4">
        <v>838</v>
      </c>
      <c r="Q386" s="2" t="s">
        <v>103</v>
      </c>
      <c r="R386" s="2" t="s">
        <v>251</v>
      </c>
      <c r="S386" s="2" t="s">
        <v>1474</v>
      </c>
      <c r="Z386" s="2" t="s">
        <v>359</v>
      </c>
      <c r="AA386" s="2" t="s">
        <v>576</v>
      </c>
      <c r="AB386" s="2">
        <v>838</v>
      </c>
      <c r="AC386" s="2" t="s">
        <v>103</v>
      </c>
      <c r="AD386" s="2" t="s">
        <v>251</v>
      </c>
      <c r="AE386" s="2" t="s">
        <v>1474</v>
      </c>
      <c r="AF386" s="2" t="s">
        <v>1574</v>
      </c>
      <c r="AG386" s="3" t="str">
        <f t="shared" si="37"/>
        <v>$$=concatenate(#English learner",char(10)," Missing#)</v>
      </c>
      <c r="AH386" s="3" t="str">
        <f>CONCATENATE("English learner",CHAR(10)," Missing")</f>
        <v>English learner
 Missing</v>
      </c>
      <c r="AN386" s="2" t="b">
        <f t="shared" si="38"/>
        <v>1</v>
      </c>
      <c r="AO386" s="2" t="b">
        <f t="shared" si="39"/>
        <v>1</v>
      </c>
      <c r="AP386" s="2" t="b">
        <f t="shared" si="40"/>
        <v>1</v>
      </c>
      <c r="AQ386" s="2" t="b">
        <f t="shared" si="41"/>
        <v>1</v>
      </c>
      <c r="AR386" s="2" t="b">
        <f t="shared" si="42"/>
        <v>1</v>
      </c>
      <c r="AS386" s="2" t="b">
        <f t="shared" si="43"/>
        <v>0</v>
      </c>
    </row>
    <row r="387" spans="1:45" ht="145">
      <c r="A387" s="2" t="s">
        <v>518</v>
      </c>
      <c r="B387" s="2" t="s">
        <v>359</v>
      </c>
      <c r="C387" s="2" t="s">
        <v>576</v>
      </c>
      <c r="D387" s="4">
        <v>838</v>
      </c>
      <c r="E387" s="2" t="s">
        <v>121</v>
      </c>
      <c r="F387" s="2" t="s">
        <v>266</v>
      </c>
      <c r="G387" s="2" t="s">
        <v>1069</v>
      </c>
      <c r="H387" s="13"/>
      <c r="I387" s="13"/>
      <c r="J387" s="13"/>
      <c r="K387" s="13"/>
      <c r="N387" s="2" t="e">
        <f>VLOOKUP(D387,#REF!,6,FALSE)</f>
        <v>#REF!</v>
      </c>
      <c r="O387" s="2" t="e">
        <f>VLOOKUP(D387,#REF!,4,FALSE)</f>
        <v>#REF!</v>
      </c>
      <c r="P387" s="4">
        <v>838</v>
      </c>
      <c r="Q387" s="2" t="s">
        <v>121</v>
      </c>
      <c r="R387" s="2" t="s">
        <v>266</v>
      </c>
      <c r="S387" s="2" t="s">
        <v>1551</v>
      </c>
      <c r="Z387" s="2" t="s">
        <v>359</v>
      </c>
      <c r="AA387" s="2" t="s">
        <v>576</v>
      </c>
      <c r="AB387" s="2">
        <v>838</v>
      </c>
      <c r="AC387" s="2" t="s">
        <v>121</v>
      </c>
      <c r="AD387" s="2" t="s">
        <v>266</v>
      </c>
      <c r="AE387" s="2" t="s">
        <v>1551</v>
      </c>
      <c r="AF387" s="2" t="s">
        <v>1648</v>
      </c>
      <c r="AG387" s="3" t="str">
        <f t="shared" si="37"/>
        <v>$$=concatenate(#Indicator 1",char(10)," Indicator 2",char(10)," Indicator 3",char(10)," Indicator 4",char(10)," Indicator 5",char(10)," Indicator 6",char(10)," Indicator 7",char(10)," Indicator 8",char(10)," Indicator 9",char(10)," Indicator 10#)</v>
      </c>
      <c r="AH387" s="3" t="str">
        <f>CONCATENATE("Indicator 1",CHAR(10)," Indicator 2",CHAR(10)," Indicator 3",CHAR(10)," Indicator 4",CHAR(10)," Indicator 5",CHAR(10)," Indicator 6",CHAR(10)," Indicator 7",CHAR(10)," Indicator 8",CHAR(10)," Indicator 9",CHAR(10)," Indicator 10")</f>
        <v>Indicator 1
 Indicator 2
 Indicator 3
 Indicator 4
 Indicator 5
 Indicator 6
 Indicator 7
 Indicator 8
 Indicator 9
 Indicator 10</v>
      </c>
      <c r="AN387" s="2" t="b">
        <f t="shared" si="38"/>
        <v>1</v>
      </c>
      <c r="AO387" s="2" t="b">
        <f t="shared" si="39"/>
        <v>1</v>
      </c>
      <c r="AP387" s="2" t="b">
        <f t="shared" si="40"/>
        <v>1</v>
      </c>
      <c r="AQ387" s="2" t="b">
        <f t="shared" si="41"/>
        <v>1</v>
      </c>
      <c r="AR387" s="2" t="b">
        <f t="shared" si="42"/>
        <v>1</v>
      </c>
      <c r="AS387" s="2" t="b">
        <f t="shared" si="43"/>
        <v>0</v>
      </c>
    </row>
    <row r="388" spans="1:45" ht="188.5">
      <c r="A388" s="2" t="s">
        <v>518</v>
      </c>
      <c r="B388" s="2" t="s">
        <v>359</v>
      </c>
      <c r="C388" s="2" t="s">
        <v>576</v>
      </c>
      <c r="D388" s="4">
        <v>838</v>
      </c>
      <c r="E388" s="2" t="s">
        <v>132</v>
      </c>
      <c r="F388" s="2" t="s">
        <v>276</v>
      </c>
      <c r="G388" s="2" t="s">
        <v>992</v>
      </c>
      <c r="H388" s="13"/>
      <c r="I388" s="13"/>
      <c r="J388" s="13"/>
      <c r="K388" s="13"/>
      <c r="N388" s="2" t="e">
        <f>VLOOKUP(D388,#REF!,6,FALSE)</f>
        <v>#REF!</v>
      </c>
      <c r="O388" s="2" t="e">
        <f>VLOOKUP(D388,#REF!,4,FALSE)</f>
        <v>#REF!</v>
      </c>
      <c r="P388" s="4">
        <v>838</v>
      </c>
      <c r="Q388" s="2" t="s">
        <v>132</v>
      </c>
      <c r="R388" s="2" t="s">
        <v>276</v>
      </c>
      <c r="S388" s="2" t="s">
        <v>1501</v>
      </c>
      <c r="Z388" s="2" t="s">
        <v>359</v>
      </c>
      <c r="AA388" s="2" t="s">
        <v>576</v>
      </c>
      <c r="AB388" s="2">
        <v>838</v>
      </c>
      <c r="AC388" s="2" t="s">
        <v>132</v>
      </c>
      <c r="AD388" s="2" t="s">
        <v>276</v>
      </c>
      <c r="AE388" s="2" t="s">
        <v>1501</v>
      </c>
      <c r="AF388" s="2" t="s">
        <v>1601</v>
      </c>
      <c r="AG388"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8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88" s="2" t="b">
        <f t="shared" si="38"/>
        <v>1</v>
      </c>
      <c r="AO388" s="2" t="b">
        <f t="shared" si="39"/>
        <v>1</v>
      </c>
      <c r="AP388" s="2" t="b">
        <f t="shared" si="40"/>
        <v>1</v>
      </c>
      <c r="AQ388" s="2" t="b">
        <f t="shared" si="41"/>
        <v>1</v>
      </c>
      <c r="AR388" s="2" t="b">
        <f t="shared" si="42"/>
        <v>1</v>
      </c>
      <c r="AS388" s="2" t="b">
        <f t="shared" si="43"/>
        <v>0</v>
      </c>
    </row>
    <row r="389" spans="1:45" ht="43.5">
      <c r="A389" s="2" t="s">
        <v>518</v>
      </c>
      <c r="B389" s="2" t="s">
        <v>359</v>
      </c>
      <c r="C389" s="2" t="s">
        <v>578</v>
      </c>
      <c r="D389" s="4">
        <v>839</v>
      </c>
      <c r="E389" s="2" t="s">
        <v>97</v>
      </c>
      <c r="F389" s="2" t="s">
        <v>247</v>
      </c>
      <c r="G389" s="2" t="s">
        <v>1070</v>
      </c>
      <c r="H389" s="13"/>
      <c r="I389" s="13"/>
      <c r="J389" s="13"/>
      <c r="K389" s="13"/>
      <c r="N389" s="2" t="e">
        <f>VLOOKUP(D389,#REF!,6,FALSE)</f>
        <v>#REF!</v>
      </c>
      <c r="O389" s="2" t="e">
        <f>VLOOKUP(D389,#REF!,4,FALSE)</f>
        <v>#REF!</v>
      </c>
      <c r="P389" s="4">
        <v>839</v>
      </c>
      <c r="Q389" s="2" t="s">
        <v>97</v>
      </c>
      <c r="R389" s="2" t="s">
        <v>247</v>
      </c>
      <c r="S389" s="2" t="s">
        <v>1553</v>
      </c>
      <c r="Z389" s="2" t="s">
        <v>359</v>
      </c>
      <c r="AA389" s="2" t="s">
        <v>578</v>
      </c>
      <c r="AB389" s="2">
        <v>839</v>
      </c>
      <c r="AC389" s="2" t="s">
        <v>97</v>
      </c>
      <c r="AD389" s="2" t="s">
        <v>247</v>
      </c>
      <c r="AE389" s="2" t="s">
        <v>1553</v>
      </c>
      <c r="AF389" s="2" t="s">
        <v>1649</v>
      </c>
      <c r="AG389" s="3" t="str">
        <f t="shared" ref="AG389:AG391" si="45">CONCATENATE("$$=concatenate(#",AF389,"#)",)</f>
        <v>$$=concatenate(#No Emergency or Provisional",char(10)," Emergency or Provisional",char(10)," Missing#)</v>
      </c>
      <c r="AH389" s="3" t="str">
        <f>CONCATENATE("No Emergency or Provisional",CHAR(10)," Emergency or Provisional",CHAR(10)," Missing")</f>
        <v>No Emergency or Provisional
 Emergency or Provisional
 Missing</v>
      </c>
      <c r="AN389" s="2" t="b">
        <f t="shared" ref="AN389:AN391" si="46">EXACT(B389,Z389)</f>
        <v>1</v>
      </c>
      <c r="AO389" s="2" t="b">
        <f t="shared" ref="AO389:AO391" si="47">EXACT(C389,AA389)</f>
        <v>1</v>
      </c>
      <c r="AP389" s="2" t="b">
        <f t="shared" ref="AP389:AP391" si="48">EXACT(D389,AB389)</f>
        <v>1</v>
      </c>
      <c r="AQ389" s="2" t="b">
        <f t="shared" ref="AQ389:AQ391" si="49">EXACT(E389,AC389)</f>
        <v>1</v>
      </c>
      <c r="AR389" s="2" t="b">
        <f t="shared" ref="AR389:AR391" si="50">EXACT(F389,AD389)</f>
        <v>1</v>
      </c>
      <c r="AS389" s="2" t="b">
        <f t="shared" ref="AS389:AS391" si="51">EXACT(G389,AE389)</f>
        <v>0</v>
      </c>
    </row>
    <row r="390" spans="1:45" ht="43.5">
      <c r="A390" s="2" t="s">
        <v>518</v>
      </c>
      <c r="B390" s="2" t="s">
        <v>359</v>
      </c>
      <c r="C390" s="2" t="s">
        <v>578</v>
      </c>
      <c r="D390" s="4">
        <v>839</v>
      </c>
      <c r="E390" s="2" t="s">
        <v>122</v>
      </c>
      <c r="F390" s="2" t="s">
        <v>267</v>
      </c>
      <c r="G390" s="2" t="s">
        <v>1020</v>
      </c>
      <c r="H390" s="13"/>
      <c r="I390" s="13"/>
      <c r="J390" s="13"/>
      <c r="K390" s="13"/>
      <c r="N390" s="2" t="e">
        <f>VLOOKUP(D390,#REF!,6,FALSE)</f>
        <v>#REF!</v>
      </c>
      <c r="O390" s="2" t="e">
        <f>VLOOKUP(D390,#REF!,4,FALSE)</f>
        <v>#REF!</v>
      </c>
      <c r="P390" s="4">
        <v>839</v>
      </c>
      <c r="Q390" s="2" t="s">
        <v>122</v>
      </c>
      <c r="R390" s="2" t="s">
        <v>267</v>
      </c>
      <c r="S390" s="2" t="s">
        <v>1552</v>
      </c>
      <c r="Z390" s="2" t="s">
        <v>359</v>
      </c>
      <c r="AA390" s="2" t="s">
        <v>578</v>
      </c>
      <c r="AB390" s="2">
        <v>839</v>
      </c>
      <c r="AC390" s="2" t="s">
        <v>122</v>
      </c>
      <c r="AD390" s="2" t="s">
        <v>267</v>
      </c>
      <c r="AE390" s="2" t="s">
        <v>1552</v>
      </c>
      <c r="AF390" s="2" t="s">
        <v>1650</v>
      </c>
      <c r="AG390" s="3" t="str">
        <f t="shared" si="45"/>
        <v>$$=concatenate(#Experienced teacher",char(10)," Inexperienced teacher",char(10)," Missing#)</v>
      </c>
      <c r="AH390" s="3" t="str">
        <f>CONCATENATE("Experienced teacher",CHAR(10)," Inexperienced teacher",CHAR(10)," Missing")</f>
        <v>Experienced teacher
 Inexperienced teacher
 Missing</v>
      </c>
      <c r="AN390" s="2" t="b">
        <f t="shared" si="46"/>
        <v>1</v>
      </c>
      <c r="AO390" s="2" t="b">
        <f t="shared" si="47"/>
        <v>1</v>
      </c>
      <c r="AP390" s="2" t="b">
        <f t="shared" si="48"/>
        <v>1</v>
      </c>
      <c r="AQ390" s="2" t="b">
        <f t="shared" si="49"/>
        <v>1</v>
      </c>
      <c r="AR390" s="2" t="b">
        <f t="shared" si="50"/>
        <v>1</v>
      </c>
      <c r="AS390" s="2" t="b">
        <f t="shared" si="51"/>
        <v>0</v>
      </c>
    </row>
    <row r="391" spans="1:45" ht="43.5">
      <c r="A391" s="2" t="s">
        <v>518</v>
      </c>
      <c r="B391" s="2" t="s">
        <v>359</v>
      </c>
      <c r="C391" s="2" t="s">
        <v>578</v>
      </c>
      <c r="D391" s="4">
        <v>839</v>
      </c>
      <c r="E391" s="2" t="s">
        <v>141</v>
      </c>
      <c r="F391" s="2" t="s">
        <v>285</v>
      </c>
      <c r="G391" s="2" t="s">
        <v>1078</v>
      </c>
      <c r="H391" s="13"/>
      <c r="I391" s="13"/>
      <c r="J391" s="13"/>
      <c r="K391" s="13"/>
      <c r="N391" s="2" t="e">
        <f>VLOOKUP(D391,#REF!,6,FALSE)</f>
        <v>#REF!</v>
      </c>
      <c r="O391" s="2" t="e">
        <f>VLOOKUP(D391,#REF!,4,FALSE)</f>
        <v>#REF!</v>
      </c>
      <c r="P391" s="4">
        <v>839</v>
      </c>
      <c r="Q391" s="2" t="s">
        <v>141</v>
      </c>
      <c r="R391" s="2" t="s">
        <v>285</v>
      </c>
      <c r="S391" s="2" t="s">
        <v>1554</v>
      </c>
      <c r="Z391" s="2" t="s">
        <v>359</v>
      </c>
      <c r="AA391" s="2" t="s">
        <v>578</v>
      </c>
      <c r="AB391" s="2">
        <v>839</v>
      </c>
      <c r="AC391" s="2" t="s">
        <v>141</v>
      </c>
      <c r="AD391" s="2" t="s">
        <v>285</v>
      </c>
      <c r="AE391" s="2" t="s">
        <v>1554</v>
      </c>
      <c r="AF391" s="2" t="s">
        <v>1651</v>
      </c>
      <c r="AG391" s="3" t="str">
        <f t="shared" si="45"/>
        <v>$$=concatenate(#Teaching in field",char(10)," Not teaching in field",char(10)," Missing#)</v>
      </c>
      <c r="AH391" s="3" t="str">
        <f>CONCATENATE("Teaching in field",CHAR(10)," Not teaching in field",CHAR(10)," Missing")</f>
        <v>Teaching in field
 Not teaching in field
 Missing</v>
      </c>
      <c r="AN391" s="2" t="b">
        <f t="shared" si="46"/>
        <v>1</v>
      </c>
      <c r="AO391" s="2" t="b">
        <f t="shared" si="47"/>
        <v>1</v>
      </c>
      <c r="AP391" s="2" t="b">
        <f t="shared" si="48"/>
        <v>1</v>
      </c>
      <c r="AQ391" s="2" t="b">
        <f t="shared" si="49"/>
        <v>1</v>
      </c>
      <c r="AR391" s="2" t="b">
        <f t="shared" si="50"/>
        <v>1</v>
      </c>
      <c r="AS391" s="2" t="b">
        <f t="shared" si="51"/>
        <v>0</v>
      </c>
    </row>
    <row r="392" spans="1:45">
      <c r="P392" s="4"/>
    </row>
    <row r="393" spans="1:45">
      <c r="P393" s="4"/>
    </row>
    <row r="394" spans="1:45">
      <c r="P394" s="4"/>
    </row>
    <row r="395" spans="1:45">
      <c r="P395" s="4"/>
    </row>
    <row r="396" spans="1:45">
      <c r="P396" s="4"/>
    </row>
    <row r="397" spans="1:45">
      <c r="P397" s="4"/>
    </row>
    <row r="398" spans="1:45">
      <c r="P398" s="4"/>
    </row>
    <row r="399" spans="1:45">
      <c r="P399" s="4"/>
    </row>
    <row r="400" spans="1:45">
      <c r="P400" s="4"/>
    </row>
    <row r="401" spans="16:16">
      <c r="P401" s="4"/>
    </row>
    <row r="402" spans="16:16">
      <c r="P402" s="4"/>
    </row>
  </sheetData>
  <sheetProtection insertRows="0" insertHyperlinks="0" sort="0" autoFilter="0" pivotTables="0"/>
  <protectedRanges>
    <protectedRange sqref="H4:K391" name="Range1"/>
  </protectedRanges>
  <autoFilter ref="A3:AW391" xr:uid="{00000000-0009-0000-0000-000008000000}"/>
  <dataValidations count="1">
    <dataValidation type="list" errorStyle="warning" allowBlank="1" showInputMessage="1" showErrorMessage="1" errorTitle="Select from dropdown" error="Select option from dropdown" prompt="[Select from dropdown]" sqref="H4:H391" xr:uid="{00000000-0002-0000-0800-000000000000}">
      <formula1>"No Change, Revised, Retire, New"</formula1>
    </dataValidation>
  </dataValidation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F136"/>
  <sheetViews>
    <sheetView workbookViewId="0">
      <selection activeCell="I85" sqref="I85"/>
    </sheetView>
  </sheetViews>
  <sheetFormatPr defaultRowHeight="14.5"/>
  <cols>
    <col min="1" max="3" width="9.1796875" style="2"/>
    <col min="4" max="5" width="7.1796875"/>
  </cols>
  <sheetData>
    <row r="1" spans="1:6">
      <c r="A1" s="2" t="s">
        <v>1661</v>
      </c>
      <c r="D1" t="s">
        <v>1662</v>
      </c>
    </row>
    <row r="2" spans="1:6" ht="29">
      <c r="A2" s="12" t="s">
        <v>767</v>
      </c>
      <c r="B2" s="12"/>
      <c r="C2" s="12"/>
      <c r="D2" t="s">
        <v>1369</v>
      </c>
      <c r="E2" t="s">
        <v>1370</v>
      </c>
    </row>
    <row r="3" spans="1:6" hidden="1">
      <c r="A3" s="4">
        <v>39</v>
      </c>
      <c r="B3" s="4">
        <f t="shared" ref="B3:B34" si="0">COUNTIF(E:E,A3)</f>
        <v>1</v>
      </c>
      <c r="C3" s="4"/>
      <c r="D3" s="56">
        <v>74</v>
      </c>
      <c r="E3" t="s">
        <v>519</v>
      </c>
      <c r="F3">
        <f t="shared" ref="F3:F34" si="1">COUNTIF(A:A,D3)</f>
        <v>2</v>
      </c>
    </row>
    <row r="4" spans="1:6" hidden="1">
      <c r="A4" s="4">
        <v>306</v>
      </c>
      <c r="B4" s="4">
        <f t="shared" si="0"/>
        <v>0</v>
      </c>
      <c r="C4" s="4"/>
      <c r="D4" s="56">
        <v>85</v>
      </c>
      <c r="E4" t="s">
        <v>583</v>
      </c>
      <c r="F4">
        <f t="shared" si="1"/>
        <v>1</v>
      </c>
    </row>
    <row r="5" spans="1:6" hidden="1">
      <c r="A5" s="4">
        <v>326</v>
      </c>
      <c r="B5" s="4">
        <f t="shared" si="0"/>
        <v>0</v>
      </c>
      <c r="C5" s="4"/>
      <c r="D5" s="56">
        <v>613</v>
      </c>
      <c r="E5" t="s">
        <v>437</v>
      </c>
      <c r="F5">
        <f t="shared" si="1"/>
        <v>1</v>
      </c>
    </row>
    <row r="6" spans="1:6" hidden="1">
      <c r="A6" s="4">
        <v>528</v>
      </c>
      <c r="B6" s="4">
        <f t="shared" si="0"/>
        <v>0</v>
      </c>
      <c r="C6" s="4"/>
      <c r="D6" s="56">
        <v>39</v>
      </c>
      <c r="E6" t="s">
        <v>362</v>
      </c>
      <c r="F6">
        <f t="shared" si="1"/>
        <v>1</v>
      </c>
    </row>
    <row r="7" spans="1:6" hidden="1">
      <c r="A7" s="4">
        <v>565</v>
      </c>
      <c r="B7" s="4">
        <f t="shared" si="0"/>
        <v>0</v>
      </c>
      <c r="C7" s="4"/>
      <c r="D7" s="56">
        <v>486</v>
      </c>
      <c r="E7" t="s">
        <v>376</v>
      </c>
      <c r="F7">
        <f t="shared" si="1"/>
        <v>1</v>
      </c>
    </row>
    <row r="8" spans="1:6" hidden="1">
      <c r="A8" s="4">
        <v>644</v>
      </c>
      <c r="B8" s="4">
        <f t="shared" si="0"/>
        <v>0</v>
      </c>
      <c r="C8" s="4"/>
      <c r="D8" s="56">
        <v>647</v>
      </c>
      <c r="E8" t="s">
        <v>456</v>
      </c>
      <c r="F8">
        <f t="shared" si="1"/>
        <v>1</v>
      </c>
    </row>
    <row r="9" spans="1:6" hidden="1">
      <c r="A9" s="4">
        <v>813</v>
      </c>
      <c r="B9" s="4">
        <f t="shared" si="0"/>
        <v>0</v>
      </c>
      <c r="C9" s="4"/>
      <c r="D9" s="56">
        <v>320</v>
      </c>
      <c r="E9" t="s">
        <v>349</v>
      </c>
      <c r="F9">
        <f t="shared" si="1"/>
        <v>1</v>
      </c>
    </row>
    <row r="10" spans="1:6" hidden="1">
      <c r="A10" s="4">
        <v>547</v>
      </c>
      <c r="B10" s="4">
        <f t="shared" si="0"/>
        <v>0</v>
      </c>
      <c r="C10" s="4"/>
      <c r="D10" s="56">
        <v>583</v>
      </c>
      <c r="E10" t="s">
        <v>415</v>
      </c>
      <c r="F10">
        <f t="shared" si="1"/>
        <v>2</v>
      </c>
    </row>
    <row r="11" spans="1:6" hidden="1">
      <c r="A11" s="4">
        <v>320</v>
      </c>
      <c r="B11" s="4">
        <f t="shared" si="0"/>
        <v>0</v>
      </c>
      <c r="C11" s="4"/>
      <c r="D11" s="56">
        <v>584</v>
      </c>
      <c r="E11" t="s">
        <v>418</v>
      </c>
      <c r="F11">
        <f t="shared" si="1"/>
        <v>2</v>
      </c>
    </row>
    <row r="12" spans="1:6" hidden="1">
      <c r="A12" s="4">
        <v>521</v>
      </c>
      <c r="B12" s="4">
        <f t="shared" si="0"/>
        <v>0</v>
      </c>
      <c r="C12" s="4"/>
      <c r="D12" s="56">
        <v>585</v>
      </c>
      <c r="E12" t="s">
        <v>420</v>
      </c>
      <c r="F12">
        <f t="shared" si="1"/>
        <v>1</v>
      </c>
    </row>
    <row r="13" spans="1:6" hidden="1">
      <c r="A13" s="4">
        <v>681</v>
      </c>
      <c r="B13" s="4">
        <f t="shared" si="0"/>
        <v>0</v>
      </c>
      <c r="C13" s="4"/>
      <c r="D13" s="56">
        <v>588</v>
      </c>
      <c r="E13" t="s">
        <v>422</v>
      </c>
      <c r="F13">
        <f t="shared" si="1"/>
        <v>2</v>
      </c>
    </row>
    <row r="14" spans="1:6" hidden="1">
      <c r="A14" s="4">
        <v>702</v>
      </c>
      <c r="B14" s="4">
        <f t="shared" si="0"/>
        <v>0</v>
      </c>
      <c r="C14" s="4"/>
      <c r="D14" s="56">
        <v>589</v>
      </c>
      <c r="E14" t="s">
        <v>424</v>
      </c>
      <c r="F14">
        <f t="shared" si="1"/>
        <v>2</v>
      </c>
    </row>
    <row r="15" spans="1:6" hidden="1">
      <c r="A15" s="4">
        <v>703</v>
      </c>
      <c r="B15" s="4">
        <f t="shared" si="0"/>
        <v>0</v>
      </c>
      <c r="C15" s="4"/>
      <c r="D15" s="56">
        <v>590</v>
      </c>
      <c r="E15" t="s">
        <v>426</v>
      </c>
      <c r="F15">
        <f t="shared" si="1"/>
        <v>1</v>
      </c>
    </row>
    <row r="16" spans="1:6" hidden="1">
      <c r="A16" s="4">
        <v>704</v>
      </c>
      <c r="B16" s="4">
        <f t="shared" si="0"/>
        <v>0</v>
      </c>
      <c r="C16" s="4"/>
      <c r="D16" s="56">
        <v>681</v>
      </c>
      <c r="E16" t="s">
        <v>485</v>
      </c>
      <c r="F16">
        <f t="shared" si="1"/>
        <v>1</v>
      </c>
    </row>
    <row r="17" spans="1:6" hidden="1">
      <c r="A17" s="4">
        <v>705</v>
      </c>
      <c r="B17" s="4">
        <f t="shared" si="0"/>
        <v>0</v>
      </c>
      <c r="C17" s="4"/>
      <c r="D17" s="56">
        <v>702</v>
      </c>
      <c r="E17" t="s">
        <v>504</v>
      </c>
      <c r="F17">
        <f t="shared" si="1"/>
        <v>1</v>
      </c>
    </row>
    <row r="18" spans="1:6" hidden="1">
      <c r="A18" s="4">
        <v>736</v>
      </c>
      <c r="B18" s="4">
        <f t="shared" si="0"/>
        <v>0</v>
      </c>
      <c r="C18" s="4"/>
      <c r="D18" s="56">
        <v>705</v>
      </c>
      <c r="E18" t="s">
        <v>511</v>
      </c>
      <c r="F18">
        <f t="shared" si="1"/>
        <v>1</v>
      </c>
    </row>
    <row r="19" spans="1:6" hidden="1">
      <c r="A19" s="4">
        <v>753</v>
      </c>
      <c r="B19" s="4">
        <f t="shared" si="0"/>
        <v>0</v>
      </c>
      <c r="C19" s="4"/>
      <c r="D19" s="56">
        <v>736</v>
      </c>
      <c r="E19" t="s">
        <v>513</v>
      </c>
      <c r="F19">
        <f t="shared" si="1"/>
        <v>1</v>
      </c>
    </row>
    <row r="20" spans="1:6" hidden="1">
      <c r="A20" s="4">
        <v>739</v>
      </c>
      <c r="B20" s="4">
        <f t="shared" si="0"/>
        <v>0</v>
      </c>
      <c r="C20" s="4"/>
      <c r="D20" s="56">
        <v>703</v>
      </c>
      <c r="E20" t="s">
        <v>506</v>
      </c>
      <c r="F20">
        <f t="shared" si="1"/>
        <v>1</v>
      </c>
    </row>
    <row r="21" spans="1:6" hidden="1">
      <c r="A21" s="4">
        <v>814</v>
      </c>
      <c r="B21" s="4">
        <f t="shared" si="0"/>
        <v>0</v>
      </c>
      <c r="C21" s="4"/>
      <c r="D21" s="56">
        <v>704</v>
      </c>
      <c r="E21" t="s">
        <v>508</v>
      </c>
      <c r="F21">
        <f t="shared" si="1"/>
        <v>1</v>
      </c>
    </row>
    <row r="22" spans="1:6" hidden="1">
      <c r="A22" s="4">
        <v>814</v>
      </c>
      <c r="B22" s="4">
        <f t="shared" si="0"/>
        <v>0</v>
      </c>
      <c r="C22" s="4"/>
      <c r="D22" s="56">
        <v>634</v>
      </c>
      <c r="E22" t="s">
        <v>449</v>
      </c>
      <c r="F22">
        <f t="shared" si="1"/>
        <v>1</v>
      </c>
    </row>
    <row r="23" spans="1:6" hidden="1">
      <c r="A23" s="4">
        <v>102</v>
      </c>
      <c r="B23" s="4">
        <f t="shared" si="0"/>
        <v>0</v>
      </c>
      <c r="C23" s="4"/>
      <c r="D23" s="56">
        <v>306</v>
      </c>
      <c r="E23" t="s">
        <v>344</v>
      </c>
      <c r="F23">
        <f t="shared" si="1"/>
        <v>1</v>
      </c>
    </row>
    <row r="24" spans="1:6" hidden="1">
      <c r="A24" s="4">
        <v>110</v>
      </c>
      <c r="B24" s="4">
        <f t="shared" si="0"/>
        <v>0</v>
      </c>
      <c r="C24" s="4"/>
      <c r="D24" s="56">
        <v>326</v>
      </c>
      <c r="E24" t="s">
        <v>354</v>
      </c>
      <c r="F24">
        <f t="shared" si="1"/>
        <v>1</v>
      </c>
    </row>
    <row r="25" spans="1:6" hidden="1">
      <c r="A25" s="4">
        <v>514</v>
      </c>
      <c r="B25" s="4">
        <f t="shared" si="0"/>
        <v>0</v>
      </c>
      <c r="C25" s="4"/>
      <c r="D25" s="56">
        <v>656</v>
      </c>
      <c r="E25" t="s">
        <v>464</v>
      </c>
      <c r="F25">
        <f t="shared" si="1"/>
        <v>1</v>
      </c>
    </row>
    <row r="26" spans="1:6" hidden="1">
      <c r="A26" s="4">
        <v>634</v>
      </c>
      <c r="B26" s="4">
        <f t="shared" si="0"/>
        <v>0</v>
      </c>
      <c r="C26" s="4"/>
      <c r="D26" s="56">
        <v>657</v>
      </c>
      <c r="E26" t="s">
        <v>467</v>
      </c>
      <c r="F26">
        <f t="shared" si="1"/>
        <v>1</v>
      </c>
    </row>
    <row r="27" spans="1:6" hidden="1">
      <c r="A27" s="4">
        <v>635</v>
      </c>
      <c r="B27" s="4">
        <f t="shared" si="0"/>
        <v>0</v>
      </c>
      <c r="C27" s="4"/>
      <c r="D27" s="56">
        <v>696</v>
      </c>
      <c r="E27" t="s">
        <v>74</v>
      </c>
      <c r="F27">
        <f t="shared" si="1"/>
        <v>1</v>
      </c>
    </row>
    <row r="28" spans="1:6" hidden="1">
      <c r="A28" s="4">
        <v>684</v>
      </c>
      <c r="B28" s="4">
        <f t="shared" si="0"/>
        <v>0</v>
      </c>
      <c r="C28" s="4"/>
      <c r="D28" s="56">
        <v>698</v>
      </c>
      <c r="E28" t="s">
        <v>74</v>
      </c>
      <c r="F28">
        <f t="shared" si="1"/>
        <v>1</v>
      </c>
    </row>
    <row r="29" spans="1:6" hidden="1">
      <c r="A29" s="4">
        <v>796</v>
      </c>
      <c r="B29" s="4">
        <f t="shared" si="0"/>
        <v>0</v>
      </c>
      <c r="C29" s="4"/>
      <c r="D29" s="56">
        <v>756</v>
      </c>
      <c r="E29" t="s">
        <v>74</v>
      </c>
      <c r="F29">
        <f t="shared" si="1"/>
        <v>1</v>
      </c>
    </row>
    <row r="30" spans="1:6" hidden="1">
      <c r="A30" s="4">
        <v>36</v>
      </c>
      <c r="B30" s="4">
        <f t="shared" si="0"/>
        <v>0</v>
      </c>
      <c r="C30" s="4"/>
      <c r="D30" s="56">
        <v>739</v>
      </c>
      <c r="E30" t="s">
        <v>515</v>
      </c>
      <c r="F30">
        <f t="shared" si="1"/>
        <v>1</v>
      </c>
    </row>
    <row r="31" spans="1:6" hidden="1">
      <c r="A31" s="4">
        <v>596</v>
      </c>
      <c r="B31" s="4">
        <f t="shared" si="0"/>
        <v>0</v>
      </c>
      <c r="C31" s="4"/>
      <c r="D31" s="56">
        <v>475</v>
      </c>
      <c r="E31" t="s">
        <v>370</v>
      </c>
      <c r="F31">
        <f t="shared" si="1"/>
        <v>1</v>
      </c>
    </row>
    <row r="32" spans="1:6" hidden="1">
      <c r="A32" s="4">
        <v>603</v>
      </c>
      <c r="B32" s="4">
        <f t="shared" si="0"/>
        <v>0</v>
      </c>
      <c r="C32" s="4"/>
      <c r="D32" s="56">
        <v>476</v>
      </c>
      <c r="E32" t="s">
        <v>374</v>
      </c>
      <c r="F32">
        <f t="shared" si="1"/>
        <v>1</v>
      </c>
    </row>
    <row r="33" spans="1:6" hidden="1">
      <c r="A33" s="4">
        <v>655</v>
      </c>
      <c r="B33" s="4">
        <f t="shared" si="0"/>
        <v>0</v>
      </c>
      <c r="C33" s="4"/>
      <c r="D33" s="56">
        <v>512</v>
      </c>
      <c r="E33" t="s">
        <v>380</v>
      </c>
      <c r="F33">
        <f t="shared" si="1"/>
        <v>1</v>
      </c>
    </row>
    <row r="34" spans="1:6" hidden="1">
      <c r="A34" s="4">
        <v>754</v>
      </c>
      <c r="B34" s="4">
        <f t="shared" si="0"/>
        <v>0</v>
      </c>
      <c r="C34" s="4"/>
      <c r="D34" s="56">
        <v>598</v>
      </c>
      <c r="E34" t="s">
        <v>431</v>
      </c>
      <c r="F34">
        <f t="shared" si="1"/>
        <v>1</v>
      </c>
    </row>
    <row r="35" spans="1:6" hidden="1">
      <c r="A35" s="4">
        <v>818</v>
      </c>
      <c r="B35" s="4">
        <f t="shared" ref="B35:B66" si="2">COUNTIF(E:E,A35)</f>
        <v>0</v>
      </c>
      <c r="C35" s="4"/>
      <c r="D35" s="56">
        <v>838</v>
      </c>
      <c r="E35" t="s">
        <v>576</v>
      </c>
      <c r="F35">
        <f t="shared" ref="F35:F66" si="3">COUNTIF(A:A,D35)</f>
        <v>1</v>
      </c>
    </row>
    <row r="36" spans="1:6" hidden="1">
      <c r="A36" s="4">
        <v>628</v>
      </c>
      <c r="B36" s="4">
        <f t="shared" si="2"/>
        <v>0</v>
      </c>
      <c r="C36" s="4"/>
      <c r="D36" s="56">
        <v>609</v>
      </c>
      <c r="E36" t="s">
        <v>435</v>
      </c>
      <c r="F36">
        <f t="shared" si="3"/>
        <v>1</v>
      </c>
    </row>
    <row r="37" spans="1:6" hidden="1">
      <c r="A37" s="4">
        <v>629</v>
      </c>
      <c r="B37" s="4">
        <f t="shared" si="2"/>
        <v>0</v>
      </c>
      <c r="C37" s="4"/>
      <c r="D37" s="56">
        <v>521</v>
      </c>
      <c r="E37" t="s">
        <v>386</v>
      </c>
      <c r="F37">
        <f t="shared" si="3"/>
        <v>1</v>
      </c>
    </row>
    <row r="38" spans="1:6" hidden="1">
      <c r="A38" s="4">
        <v>656</v>
      </c>
      <c r="B38" s="4">
        <f t="shared" si="2"/>
        <v>0</v>
      </c>
      <c r="C38" s="4"/>
      <c r="D38" s="56">
        <v>655</v>
      </c>
      <c r="E38" t="s">
        <v>460</v>
      </c>
      <c r="F38">
        <f t="shared" si="3"/>
        <v>1</v>
      </c>
    </row>
    <row r="39" spans="1:6" hidden="1">
      <c r="A39" s="4">
        <v>657</v>
      </c>
      <c r="B39" s="4">
        <f t="shared" si="2"/>
        <v>0</v>
      </c>
      <c r="C39" s="4"/>
      <c r="D39" s="56">
        <v>695</v>
      </c>
      <c r="E39" t="s">
        <v>494</v>
      </c>
      <c r="F39">
        <f t="shared" si="3"/>
        <v>1</v>
      </c>
    </row>
    <row r="40" spans="1:6" hidden="1">
      <c r="A40" s="4">
        <v>782</v>
      </c>
      <c r="B40" s="4">
        <f t="shared" si="2"/>
        <v>0</v>
      </c>
      <c r="C40" s="4"/>
      <c r="D40" s="56">
        <v>697</v>
      </c>
      <c r="E40" t="s">
        <v>494</v>
      </c>
      <c r="F40">
        <f t="shared" si="3"/>
        <v>1</v>
      </c>
    </row>
    <row r="41" spans="1:6" hidden="1">
      <c r="A41" s="4">
        <v>783</v>
      </c>
      <c r="B41" s="4">
        <f t="shared" si="2"/>
        <v>0</v>
      </c>
      <c r="C41" s="4"/>
      <c r="D41" s="56">
        <v>755</v>
      </c>
      <c r="E41" t="s">
        <v>494</v>
      </c>
      <c r="F41">
        <f t="shared" si="3"/>
        <v>1</v>
      </c>
    </row>
    <row r="42" spans="1:6" hidden="1">
      <c r="A42" s="4">
        <v>784</v>
      </c>
      <c r="B42" s="4">
        <f t="shared" si="2"/>
        <v>0</v>
      </c>
      <c r="C42" s="4"/>
      <c r="D42" s="56">
        <v>548</v>
      </c>
      <c r="E42" t="s">
        <v>398</v>
      </c>
      <c r="F42">
        <f t="shared" si="3"/>
        <v>1</v>
      </c>
    </row>
    <row r="43" spans="1:6" hidden="1">
      <c r="A43" s="4">
        <v>785</v>
      </c>
      <c r="B43" s="4">
        <f t="shared" si="2"/>
        <v>0</v>
      </c>
      <c r="C43" s="4"/>
      <c r="D43" s="56">
        <v>814</v>
      </c>
      <c r="E43" t="s">
        <v>559</v>
      </c>
      <c r="F43">
        <f t="shared" si="3"/>
        <v>2</v>
      </c>
    </row>
    <row r="44" spans="1:6" hidden="1">
      <c r="A44" s="22">
        <v>56</v>
      </c>
      <c r="B44" s="4">
        <f t="shared" si="2"/>
        <v>0</v>
      </c>
      <c r="C44" s="4"/>
      <c r="D44" s="56">
        <v>675</v>
      </c>
      <c r="E44" t="s">
        <v>479</v>
      </c>
      <c r="F44">
        <f t="shared" si="3"/>
        <v>1</v>
      </c>
    </row>
    <row r="45" spans="1:6" hidden="1">
      <c r="A45" s="4">
        <v>585</v>
      </c>
      <c r="B45" s="4">
        <f t="shared" si="2"/>
        <v>0</v>
      </c>
      <c r="C45" s="4"/>
      <c r="D45" s="56">
        <v>678</v>
      </c>
      <c r="E45" t="s">
        <v>483</v>
      </c>
      <c r="F45">
        <f t="shared" si="3"/>
        <v>1</v>
      </c>
    </row>
    <row r="46" spans="1:6" hidden="1">
      <c r="A46" s="4">
        <v>590</v>
      </c>
      <c r="B46" s="4">
        <f t="shared" si="2"/>
        <v>0</v>
      </c>
      <c r="C46" s="4"/>
      <c r="D46" s="56">
        <v>682</v>
      </c>
      <c r="E46" t="s">
        <v>488</v>
      </c>
      <c r="F46">
        <f t="shared" si="3"/>
        <v>1</v>
      </c>
    </row>
    <row r="47" spans="1:6" hidden="1">
      <c r="A47" s="4">
        <v>695</v>
      </c>
      <c r="B47" s="4">
        <f t="shared" si="2"/>
        <v>0</v>
      </c>
      <c r="C47" s="4"/>
      <c r="D47" s="56">
        <v>834</v>
      </c>
      <c r="E47" t="s">
        <v>568</v>
      </c>
      <c r="F47">
        <f t="shared" si="3"/>
        <v>1</v>
      </c>
    </row>
    <row r="48" spans="1:6" hidden="1">
      <c r="A48" s="4">
        <v>696</v>
      </c>
      <c r="B48" s="4">
        <f t="shared" si="2"/>
        <v>0</v>
      </c>
      <c r="C48" s="4"/>
      <c r="D48" s="56">
        <v>835</v>
      </c>
      <c r="E48" t="s">
        <v>570</v>
      </c>
      <c r="F48">
        <f t="shared" si="3"/>
        <v>1</v>
      </c>
    </row>
    <row r="49" spans="1:6" hidden="1">
      <c r="A49" s="4">
        <v>697</v>
      </c>
      <c r="B49" s="4">
        <f t="shared" si="2"/>
        <v>0</v>
      </c>
      <c r="C49" s="4"/>
      <c r="D49" s="56">
        <v>836</v>
      </c>
      <c r="E49" t="s">
        <v>572</v>
      </c>
      <c r="F49">
        <f t="shared" si="3"/>
        <v>1</v>
      </c>
    </row>
    <row r="50" spans="1:6" hidden="1">
      <c r="A50" s="4">
        <v>698</v>
      </c>
      <c r="B50" s="4">
        <f t="shared" si="2"/>
        <v>0</v>
      </c>
      <c r="C50" s="4"/>
      <c r="D50" s="56">
        <v>102</v>
      </c>
      <c r="E50" t="s">
        <v>317</v>
      </c>
      <c r="F50">
        <f t="shared" si="3"/>
        <v>1</v>
      </c>
    </row>
    <row r="51" spans="1:6" hidden="1">
      <c r="A51" s="4">
        <v>699</v>
      </c>
      <c r="B51" s="4">
        <f t="shared" si="2"/>
        <v>0</v>
      </c>
      <c r="C51" s="4"/>
      <c r="D51" s="56">
        <v>519</v>
      </c>
      <c r="E51" t="s">
        <v>384</v>
      </c>
      <c r="F51">
        <f t="shared" si="3"/>
        <v>1</v>
      </c>
    </row>
    <row r="52" spans="1:6" hidden="1">
      <c r="A52" s="4">
        <v>755</v>
      </c>
      <c r="B52" s="4">
        <f t="shared" si="2"/>
        <v>0</v>
      </c>
      <c r="C52" s="4"/>
      <c r="D52" s="56">
        <v>596</v>
      </c>
      <c r="E52" t="s">
        <v>428</v>
      </c>
      <c r="F52">
        <f t="shared" si="3"/>
        <v>1</v>
      </c>
    </row>
    <row r="53" spans="1:6" hidden="1">
      <c r="A53" s="4">
        <v>756</v>
      </c>
      <c r="B53" s="4">
        <f t="shared" si="2"/>
        <v>0</v>
      </c>
      <c r="C53" s="4"/>
      <c r="D53" s="56">
        <v>668</v>
      </c>
      <c r="E53" t="s">
        <v>470</v>
      </c>
      <c r="F53">
        <f t="shared" si="3"/>
        <v>1</v>
      </c>
    </row>
    <row r="54" spans="1:6" hidden="1">
      <c r="A54" s="4">
        <v>794</v>
      </c>
      <c r="B54" s="4">
        <f t="shared" si="2"/>
        <v>0</v>
      </c>
      <c r="C54" s="4"/>
      <c r="D54" s="56">
        <v>839</v>
      </c>
      <c r="E54" t="s">
        <v>578</v>
      </c>
      <c r="F54">
        <f t="shared" si="3"/>
        <v>1</v>
      </c>
    </row>
    <row r="55" spans="1:6" hidden="1">
      <c r="A55" s="4">
        <v>834</v>
      </c>
      <c r="B55" s="4">
        <f t="shared" si="2"/>
        <v>0</v>
      </c>
      <c r="C55" s="4"/>
      <c r="D55" s="56">
        <v>151</v>
      </c>
      <c r="E55" t="s">
        <v>327</v>
      </c>
      <c r="F55">
        <f t="shared" si="3"/>
        <v>1</v>
      </c>
    </row>
    <row r="56" spans="1:6" hidden="1">
      <c r="A56" s="4">
        <v>835</v>
      </c>
      <c r="B56" s="4">
        <f t="shared" si="2"/>
        <v>0</v>
      </c>
      <c r="C56" s="4"/>
      <c r="D56" s="56">
        <v>547</v>
      </c>
      <c r="E56" t="s">
        <v>393</v>
      </c>
      <c r="F56">
        <f t="shared" si="3"/>
        <v>1</v>
      </c>
    </row>
    <row r="57" spans="1:6" hidden="1">
      <c r="A57" s="4">
        <v>836</v>
      </c>
      <c r="B57" s="4">
        <f t="shared" si="2"/>
        <v>0</v>
      </c>
      <c r="C57" s="4"/>
      <c r="D57" s="56">
        <v>648</v>
      </c>
      <c r="E57" t="s">
        <v>458</v>
      </c>
      <c r="F57">
        <f t="shared" si="3"/>
        <v>1</v>
      </c>
    </row>
    <row r="58" spans="1:6" hidden="1">
      <c r="A58" s="4">
        <v>837</v>
      </c>
      <c r="B58" s="4">
        <f t="shared" si="2"/>
        <v>0</v>
      </c>
      <c r="C58" s="4"/>
      <c r="D58" s="56">
        <v>674</v>
      </c>
      <c r="E58" t="s">
        <v>477</v>
      </c>
      <c r="F58">
        <f t="shared" si="3"/>
        <v>1</v>
      </c>
    </row>
    <row r="59" spans="1:6" hidden="1">
      <c r="A59" s="4">
        <v>838</v>
      </c>
      <c r="B59" s="4">
        <f t="shared" si="2"/>
        <v>0</v>
      </c>
      <c r="C59" s="4"/>
      <c r="D59" s="56">
        <v>422</v>
      </c>
      <c r="E59" t="s">
        <v>365</v>
      </c>
      <c r="F59">
        <f t="shared" si="3"/>
        <v>1</v>
      </c>
    </row>
    <row r="60" spans="1:6" hidden="1">
      <c r="A60" s="4">
        <v>839</v>
      </c>
      <c r="B60" s="4">
        <f t="shared" si="2"/>
        <v>0</v>
      </c>
      <c r="C60" s="4"/>
      <c r="D60" s="56">
        <v>528</v>
      </c>
      <c r="E60" t="s">
        <v>389</v>
      </c>
      <c r="F60">
        <f t="shared" si="3"/>
        <v>1</v>
      </c>
    </row>
    <row r="61" spans="1:6" hidden="1">
      <c r="A61" s="4">
        <v>842</v>
      </c>
      <c r="B61" s="4">
        <f t="shared" si="2"/>
        <v>0</v>
      </c>
      <c r="C61" s="4"/>
      <c r="D61" s="56">
        <v>565</v>
      </c>
      <c r="E61" t="s">
        <v>407</v>
      </c>
      <c r="F61">
        <f t="shared" si="3"/>
        <v>1</v>
      </c>
    </row>
    <row r="62" spans="1:6" hidden="1">
      <c r="A62" s="4">
        <v>843</v>
      </c>
      <c r="B62" s="4">
        <f t="shared" si="2"/>
        <v>0</v>
      </c>
      <c r="C62" s="4"/>
      <c r="D62" s="56">
        <v>628</v>
      </c>
      <c r="E62" t="s">
        <v>442</v>
      </c>
      <c r="F62">
        <f t="shared" si="3"/>
        <v>1</v>
      </c>
    </row>
    <row r="63" spans="1:6" hidden="1">
      <c r="A63" s="4">
        <v>844</v>
      </c>
      <c r="B63" s="4">
        <f t="shared" si="2"/>
        <v>0</v>
      </c>
      <c r="C63" s="4"/>
      <c r="D63" s="56">
        <v>629</v>
      </c>
      <c r="E63" t="s">
        <v>447</v>
      </c>
      <c r="F63">
        <f t="shared" si="3"/>
        <v>1</v>
      </c>
    </row>
    <row r="64" spans="1:6" hidden="1">
      <c r="A64" s="4">
        <v>583</v>
      </c>
      <c r="B64" s="4">
        <f t="shared" si="2"/>
        <v>0</v>
      </c>
      <c r="C64" s="4"/>
      <c r="D64" s="56">
        <v>635</v>
      </c>
      <c r="E64" t="s">
        <v>452</v>
      </c>
      <c r="F64">
        <f t="shared" si="3"/>
        <v>1</v>
      </c>
    </row>
    <row r="65" spans="1:6" hidden="1">
      <c r="A65" s="4">
        <v>584</v>
      </c>
      <c r="B65" s="4">
        <f t="shared" si="2"/>
        <v>0</v>
      </c>
      <c r="C65" s="4"/>
      <c r="D65" s="56">
        <v>670</v>
      </c>
      <c r="E65" t="s">
        <v>474</v>
      </c>
      <c r="F65">
        <f t="shared" si="3"/>
        <v>1</v>
      </c>
    </row>
    <row r="66" spans="1:6" hidden="1">
      <c r="A66" s="4">
        <v>588</v>
      </c>
      <c r="B66" s="4">
        <f t="shared" si="2"/>
        <v>0</v>
      </c>
      <c r="C66" s="4"/>
      <c r="D66" s="56">
        <v>676</v>
      </c>
      <c r="E66" t="s">
        <v>481</v>
      </c>
      <c r="F66">
        <f t="shared" si="3"/>
        <v>1</v>
      </c>
    </row>
    <row r="67" spans="1:6" hidden="1">
      <c r="A67" s="4">
        <v>589</v>
      </c>
      <c r="B67" s="4">
        <f t="shared" ref="B67:B98" si="4">COUNTIF(E:E,A67)</f>
        <v>0</v>
      </c>
      <c r="C67" s="4"/>
      <c r="D67" s="56">
        <v>683</v>
      </c>
      <c r="E67" t="s">
        <v>490</v>
      </c>
      <c r="F67">
        <f t="shared" ref="F67:F98" si="5">COUNTIF(A:A,D67)</f>
        <v>1</v>
      </c>
    </row>
    <row r="68" spans="1:6" hidden="1">
      <c r="A68" s="4">
        <v>548</v>
      </c>
      <c r="B68" s="4">
        <f t="shared" si="4"/>
        <v>0</v>
      </c>
      <c r="C68" s="4"/>
      <c r="D68" s="56">
        <v>684</v>
      </c>
      <c r="E68" t="s">
        <v>492</v>
      </c>
      <c r="F68">
        <f t="shared" si="5"/>
        <v>1</v>
      </c>
    </row>
    <row r="69" spans="1:6" hidden="1">
      <c r="A69" s="4">
        <v>670</v>
      </c>
      <c r="B69" s="4">
        <f t="shared" si="4"/>
        <v>0</v>
      </c>
      <c r="C69" s="4"/>
      <c r="D69" s="56">
        <v>753</v>
      </c>
      <c r="E69" t="s">
        <v>525</v>
      </c>
      <c r="F69">
        <f t="shared" si="5"/>
        <v>1</v>
      </c>
    </row>
    <row r="70" spans="1:6" hidden="1">
      <c r="A70" s="4">
        <v>788</v>
      </c>
      <c r="B70" s="4">
        <f t="shared" si="4"/>
        <v>0</v>
      </c>
      <c r="C70" s="4"/>
      <c r="D70" s="56">
        <v>782</v>
      </c>
      <c r="E70" t="s">
        <v>532</v>
      </c>
      <c r="F70">
        <f t="shared" si="5"/>
        <v>1</v>
      </c>
    </row>
    <row r="71" spans="1:6" hidden="1">
      <c r="A71" s="4">
        <v>797</v>
      </c>
      <c r="B71" s="4">
        <f t="shared" si="4"/>
        <v>0</v>
      </c>
      <c r="C71" s="4"/>
      <c r="D71" s="56">
        <v>783</v>
      </c>
      <c r="E71" t="s">
        <v>532</v>
      </c>
      <c r="F71">
        <f t="shared" si="5"/>
        <v>1</v>
      </c>
    </row>
    <row r="72" spans="1:6" hidden="1">
      <c r="A72" s="4">
        <v>151</v>
      </c>
      <c r="B72" s="4">
        <f t="shared" si="4"/>
        <v>3</v>
      </c>
      <c r="C72" s="4"/>
      <c r="D72" s="56">
        <v>784</v>
      </c>
      <c r="E72" t="s">
        <v>533</v>
      </c>
      <c r="F72">
        <f t="shared" si="5"/>
        <v>1</v>
      </c>
    </row>
    <row r="73" spans="1:6" hidden="1">
      <c r="A73" s="4">
        <v>422</v>
      </c>
      <c r="B73" s="4">
        <f t="shared" si="4"/>
        <v>0</v>
      </c>
      <c r="C73" s="4"/>
      <c r="D73" s="56">
        <v>785</v>
      </c>
      <c r="E73" t="s">
        <v>533</v>
      </c>
      <c r="F73">
        <f t="shared" si="5"/>
        <v>1</v>
      </c>
    </row>
    <row r="74" spans="1:6" hidden="1">
      <c r="A74" s="4">
        <v>519</v>
      </c>
      <c r="B74" s="4">
        <f t="shared" si="4"/>
        <v>0</v>
      </c>
      <c r="C74" s="4"/>
      <c r="D74" s="56">
        <v>818</v>
      </c>
      <c r="E74" t="s">
        <v>562</v>
      </c>
      <c r="F74">
        <f t="shared" si="5"/>
        <v>1</v>
      </c>
    </row>
    <row r="75" spans="1:6">
      <c r="A75" s="4">
        <v>648</v>
      </c>
      <c r="B75" s="4">
        <f t="shared" si="4"/>
        <v>0</v>
      </c>
      <c r="C75" s="4"/>
      <c r="D75" s="56">
        <v>1</v>
      </c>
      <c r="E75" t="s">
        <v>312</v>
      </c>
      <c r="F75">
        <f t="shared" si="5"/>
        <v>0</v>
      </c>
    </row>
    <row r="76" spans="1:6">
      <c r="A76" s="4">
        <v>668</v>
      </c>
      <c r="B76" s="4">
        <f t="shared" si="4"/>
        <v>0</v>
      </c>
      <c r="C76" s="4"/>
      <c r="D76" s="56">
        <v>4</v>
      </c>
      <c r="E76" t="s">
        <v>312</v>
      </c>
      <c r="F76">
        <f t="shared" si="5"/>
        <v>0</v>
      </c>
    </row>
    <row r="77" spans="1:6">
      <c r="A77" s="4">
        <v>674</v>
      </c>
      <c r="B77" s="4">
        <f t="shared" si="4"/>
        <v>0</v>
      </c>
      <c r="C77" s="4"/>
      <c r="D77" s="56">
        <v>5</v>
      </c>
      <c r="E77" t="s">
        <v>312</v>
      </c>
      <c r="F77">
        <f t="shared" si="5"/>
        <v>0</v>
      </c>
    </row>
    <row r="78" spans="1:6">
      <c r="A78" s="4">
        <v>675</v>
      </c>
      <c r="B78" s="4">
        <f t="shared" si="4"/>
        <v>0</v>
      </c>
      <c r="C78" s="4"/>
      <c r="D78" s="56">
        <v>7</v>
      </c>
      <c r="E78" t="s">
        <v>312</v>
      </c>
      <c r="F78">
        <f t="shared" si="5"/>
        <v>0</v>
      </c>
    </row>
    <row r="79" spans="1:6">
      <c r="A79" s="4">
        <v>676</v>
      </c>
      <c r="B79" s="4">
        <f t="shared" si="4"/>
        <v>0</v>
      </c>
      <c r="C79" s="4"/>
      <c r="D79" s="56">
        <v>8</v>
      </c>
      <c r="E79" t="s">
        <v>312</v>
      </c>
      <c r="F79">
        <f t="shared" si="5"/>
        <v>0</v>
      </c>
    </row>
    <row r="80" spans="1:6">
      <c r="A80" s="4">
        <v>678</v>
      </c>
      <c r="B80" s="4">
        <f t="shared" si="4"/>
        <v>0</v>
      </c>
      <c r="C80" s="4"/>
      <c r="D80" s="56">
        <v>9</v>
      </c>
      <c r="E80" t="s">
        <v>312</v>
      </c>
      <c r="F80">
        <f t="shared" si="5"/>
        <v>0</v>
      </c>
    </row>
    <row r="81" spans="1:6">
      <c r="A81" s="4">
        <v>840</v>
      </c>
      <c r="B81" s="4">
        <f t="shared" si="4"/>
        <v>0</v>
      </c>
      <c r="C81" s="4"/>
      <c r="D81" s="56">
        <v>10</v>
      </c>
      <c r="E81" t="s">
        <v>312</v>
      </c>
      <c r="F81">
        <f t="shared" si="5"/>
        <v>0</v>
      </c>
    </row>
    <row r="82" spans="1:6">
      <c r="A82" s="4">
        <v>841</v>
      </c>
      <c r="B82" s="4">
        <f t="shared" si="4"/>
        <v>0</v>
      </c>
      <c r="C82" s="4"/>
      <c r="D82" s="56">
        <v>11</v>
      </c>
      <c r="E82" t="s">
        <v>312</v>
      </c>
      <c r="F82">
        <f t="shared" si="5"/>
        <v>0</v>
      </c>
    </row>
    <row r="83" spans="1:6">
      <c r="A83" s="22">
        <v>614</v>
      </c>
      <c r="B83" s="4">
        <f t="shared" si="4"/>
        <v>0</v>
      </c>
      <c r="C83" s="4"/>
      <c r="D83" s="56">
        <v>16</v>
      </c>
      <c r="E83" t="s">
        <v>312</v>
      </c>
      <c r="F83">
        <f t="shared" si="5"/>
        <v>0</v>
      </c>
    </row>
    <row r="84" spans="1:6">
      <c r="A84" s="4">
        <v>85</v>
      </c>
      <c r="B84" s="4">
        <f t="shared" si="4"/>
        <v>0</v>
      </c>
      <c r="C84" s="4"/>
      <c r="D84" s="56">
        <v>18</v>
      </c>
      <c r="E84" t="s">
        <v>333</v>
      </c>
      <c r="F84">
        <f t="shared" si="5"/>
        <v>0</v>
      </c>
    </row>
    <row r="85" spans="1:6">
      <c r="A85" s="4">
        <v>475</v>
      </c>
      <c r="B85" s="4">
        <f t="shared" si="4"/>
        <v>0</v>
      </c>
      <c r="C85" s="4"/>
      <c r="D85" s="56">
        <v>21</v>
      </c>
      <c r="E85" t="s">
        <v>312</v>
      </c>
      <c r="F85">
        <f t="shared" si="5"/>
        <v>0</v>
      </c>
    </row>
    <row r="86" spans="1:6">
      <c r="A86" s="4">
        <v>476</v>
      </c>
      <c r="B86" s="4">
        <f t="shared" si="4"/>
        <v>0</v>
      </c>
      <c r="C86" s="4"/>
      <c r="D86" s="56">
        <v>22</v>
      </c>
      <c r="E86" t="s">
        <v>337</v>
      </c>
      <c r="F86">
        <f t="shared" si="5"/>
        <v>0</v>
      </c>
    </row>
    <row r="87" spans="1:6">
      <c r="A87" s="4">
        <v>486</v>
      </c>
      <c r="B87" s="4">
        <f t="shared" si="4"/>
        <v>0</v>
      </c>
      <c r="C87" s="4"/>
      <c r="D87" s="56">
        <v>24</v>
      </c>
      <c r="E87" t="s">
        <v>337</v>
      </c>
      <c r="F87">
        <f t="shared" si="5"/>
        <v>0</v>
      </c>
    </row>
    <row r="88" spans="1:6">
      <c r="A88" s="4">
        <v>512</v>
      </c>
      <c r="B88" s="4">
        <f t="shared" si="4"/>
        <v>0</v>
      </c>
      <c r="C88" s="4"/>
      <c r="D88" s="56">
        <v>27</v>
      </c>
      <c r="E88" t="s">
        <v>312</v>
      </c>
      <c r="F88">
        <f t="shared" si="5"/>
        <v>0</v>
      </c>
    </row>
    <row r="89" spans="1:6" hidden="1">
      <c r="A89" s="4">
        <v>598</v>
      </c>
      <c r="B89" s="4">
        <f t="shared" si="4"/>
        <v>0</v>
      </c>
      <c r="C89" s="4"/>
      <c r="D89" s="56">
        <v>36</v>
      </c>
      <c r="E89" t="s">
        <v>356</v>
      </c>
      <c r="F89">
        <f t="shared" si="5"/>
        <v>1</v>
      </c>
    </row>
    <row r="90" spans="1:6" hidden="1">
      <c r="A90" s="4">
        <v>609</v>
      </c>
      <c r="B90" s="4">
        <f t="shared" si="4"/>
        <v>0</v>
      </c>
      <c r="C90" s="4"/>
      <c r="D90" s="56">
        <v>56</v>
      </c>
      <c r="E90" t="s">
        <v>405</v>
      </c>
      <c r="F90">
        <f t="shared" si="5"/>
        <v>1</v>
      </c>
    </row>
    <row r="91" spans="1:6" hidden="1">
      <c r="A91" s="4">
        <v>613</v>
      </c>
      <c r="B91" s="4">
        <f t="shared" si="4"/>
        <v>0</v>
      </c>
      <c r="C91" s="4"/>
      <c r="D91" s="56">
        <v>110</v>
      </c>
      <c r="E91" t="s">
        <v>323</v>
      </c>
      <c r="F91">
        <f t="shared" si="5"/>
        <v>1</v>
      </c>
    </row>
    <row r="92" spans="1:6">
      <c r="A92" s="4">
        <v>647</v>
      </c>
      <c r="B92" s="4">
        <f t="shared" si="4"/>
        <v>0</v>
      </c>
      <c r="C92" s="4"/>
      <c r="D92" s="56">
        <v>453</v>
      </c>
      <c r="E92" t="s">
        <v>312</v>
      </c>
      <c r="F92">
        <f t="shared" si="5"/>
        <v>0</v>
      </c>
    </row>
    <row r="93" spans="1:6">
      <c r="A93" s="4">
        <v>682</v>
      </c>
      <c r="B93" s="4">
        <f t="shared" si="4"/>
        <v>0</v>
      </c>
      <c r="C93" s="4"/>
      <c r="D93" s="56">
        <v>458</v>
      </c>
      <c r="E93" t="s">
        <v>312</v>
      </c>
      <c r="F93">
        <f t="shared" si="5"/>
        <v>0</v>
      </c>
    </row>
    <row r="94" spans="1:6" hidden="1">
      <c r="A94" s="4">
        <v>683</v>
      </c>
      <c r="B94" s="4">
        <f t="shared" si="4"/>
        <v>0</v>
      </c>
      <c r="C94" s="4"/>
      <c r="D94" s="56">
        <v>514</v>
      </c>
      <c r="E94" t="s">
        <v>323</v>
      </c>
      <c r="F94">
        <f t="shared" si="5"/>
        <v>1</v>
      </c>
    </row>
    <row r="95" spans="1:6">
      <c r="A95" s="4">
        <v>74</v>
      </c>
      <c r="B95" s="4">
        <f t="shared" si="4"/>
        <v>0</v>
      </c>
      <c r="C95" s="4"/>
      <c r="D95" s="56">
        <v>529</v>
      </c>
      <c r="E95" t="s">
        <v>312</v>
      </c>
      <c r="F95">
        <f t="shared" si="5"/>
        <v>0</v>
      </c>
    </row>
    <row r="96" spans="1:6">
      <c r="A96" s="4">
        <v>583</v>
      </c>
      <c r="B96" s="4">
        <f t="shared" si="4"/>
        <v>0</v>
      </c>
      <c r="C96" s="4"/>
      <c r="D96" s="56">
        <v>531</v>
      </c>
      <c r="E96" t="s">
        <v>312</v>
      </c>
      <c r="F96">
        <f t="shared" si="5"/>
        <v>0</v>
      </c>
    </row>
    <row r="97" spans="1:6">
      <c r="A97" s="4">
        <v>584</v>
      </c>
      <c r="B97" s="4">
        <f t="shared" si="4"/>
        <v>0</v>
      </c>
      <c r="C97" s="4"/>
      <c r="D97" s="56">
        <v>551</v>
      </c>
      <c r="E97" t="s">
        <v>312</v>
      </c>
      <c r="F97">
        <f t="shared" si="5"/>
        <v>0</v>
      </c>
    </row>
    <row r="98" spans="1:6">
      <c r="A98" s="4">
        <v>588</v>
      </c>
      <c r="B98" s="4">
        <f t="shared" si="4"/>
        <v>0</v>
      </c>
      <c r="C98" s="4"/>
      <c r="D98" s="56">
        <v>559</v>
      </c>
      <c r="E98" t="s">
        <v>312</v>
      </c>
      <c r="F98">
        <f t="shared" si="5"/>
        <v>0</v>
      </c>
    </row>
    <row r="99" spans="1:6">
      <c r="A99" s="4">
        <v>589</v>
      </c>
      <c r="B99" s="4">
        <f t="shared" ref="B99:B100" si="6">COUNTIF(E:E,A99)</f>
        <v>0</v>
      </c>
      <c r="C99" s="4"/>
      <c r="D99" s="56">
        <v>570</v>
      </c>
      <c r="E99" t="s">
        <v>312</v>
      </c>
      <c r="F99">
        <f t="shared" ref="F99:F130" si="7">COUNTIF(A:A,D99)</f>
        <v>0</v>
      </c>
    </row>
    <row r="100" spans="1:6">
      <c r="A100" s="4">
        <v>74</v>
      </c>
      <c r="B100" s="4">
        <f t="shared" si="6"/>
        <v>0</v>
      </c>
      <c r="C100" s="4"/>
      <c r="D100" s="56">
        <v>571</v>
      </c>
      <c r="E100" t="s">
        <v>312</v>
      </c>
      <c r="F100">
        <f t="shared" si="7"/>
        <v>0</v>
      </c>
    </row>
    <row r="101" spans="1:6">
      <c r="D101" s="56">
        <v>573</v>
      </c>
      <c r="E101" t="s">
        <v>337</v>
      </c>
      <c r="F101">
        <f t="shared" si="7"/>
        <v>0</v>
      </c>
    </row>
    <row r="102" spans="1:6" hidden="1">
      <c r="D102" s="56">
        <v>603</v>
      </c>
      <c r="E102" t="s">
        <v>433</v>
      </c>
      <c r="F102">
        <f t="shared" si="7"/>
        <v>1</v>
      </c>
    </row>
    <row r="103" spans="1:6" hidden="1">
      <c r="D103" s="56">
        <v>614</v>
      </c>
      <c r="E103" t="s">
        <v>439</v>
      </c>
      <c r="F103">
        <f t="shared" si="7"/>
        <v>1</v>
      </c>
    </row>
    <row r="104" spans="1:6" hidden="1">
      <c r="D104" s="56">
        <v>644</v>
      </c>
      <c r="E104" t="s">
        <v>389</v>
      </c>
      <c r="F104">
        <f t="shared" si="7"/>
        <v>1</v>
      </c>
    </row>
    <row r="105" spans="1:6">
      <c r="D105" s="56">
        <v>653</v>
      </c>
      <c r="E105" t="s">
        <v>312</v>
      </c>
      <c r="F105">
        <f t="shared" si="7"/>
        <v>0</v>
      </c>
    </row>
    <row r="106" spans="1:6">
      <c r="D106" s="56">
        <v>669</v>
      </c>
      <c r="E106" t="s">
        <v>312</v>
      </c>
      <c r="F106">
        <f t="shared" si="7"/>
        <v>0</v>
      </c>
    </row>
    <row r="107" spans="1:6" hidden="1">
      <c r="D107" s="56">
        <v>699</v>
      </c>
      <c r="E107" t="s">
        <v>501</v>
      </c>
      <c r="F107">
        <f t="shared" si="7"/>
        <v>1</v>
      </c>
    </row>
    <row r="108" spans="1:6">
      <c r="D108" s="56">
        <v>743</v>
      </c>
      <c r="E108" t="s">
        <v>312</v>
      </c>
      <c r="F108">
        <f t="shared" si="7"/>
        <v>0</v>
      </c>
    </row>
    <row r="109" spans="1:6" hidden="1">
      <c r="D109" s="56">
        <v>754</v>
      </c>
      <c r="E109" t="s">
        <v>527</v>
      </c>
      <c r="F109">
        <f t="shared" si="7"/>
        <v>1</v>
      </c>
    </row>
    <row r="110" spans="1:6" hidden="1">
      <c r="D110" s="56">
        <v>788</v>
      </c>
      <c r="E110" t="s">
        <v>534</v>
      </c>
      <c r="F110">
        <f t="shared" si="7"/>
        <v>1</v>
      </c>
    </row>
    <row r="111" spans="1:6">
      <c r="D111" s="56">
        <v>791</v>
      </c>
      <c r="E111" t="s">
        <v>337</v>
      </c>
      <c r="F111">
        <f t="shared" si="7"/>
        <v>0</v>
      </c>
    </row>
    <row r="112" spans="1:6" hidden="1">
      <c r="D112" s="56">
        <v>794</v>
      </c>
      <c r="E112" t="s">
        <v>405</v>
      </c>
      <c r="F112">
        <f t="shared" si="7"/>
        <v>1</v>
      </c>
    </row>
    <row r="113" spans="4:6" hidden="1">
      <c r="D113" s="56">
        <v>797</v>
      </c>
      <c r="E113" t="s">
        <v>534</v>
      </c>
      <c r="F113">
        <f t="shared" si="7"/>
        <v>1</v>
      </c>
    </row>
    <row r="114" spans="4:6">
      <c r="D114" s="56">
        <v>798</v>
      </c>
      <c r="E114" t="s">
        <v>687</v>
      </c>
      <c r="F114">
        <f t="shared" si="7"/>
        <v>0</v>
      </c>
    </row>
    <row r="115" spans="4:6">
      <c r="D115" s="56">
        <v>803</v>
      </c>
      <c r="E115" t="s">
        <v>337</v>
      </c>
      <c r="F115">
        <f t="shared" si="7"/>
        <v>0</v>
      </c>
    </row>
    <row r="116" spans="4:6">
      <c r="D116" s="56">
        <v>804</v>
      </c>
      <c r="E116" t="s">
        <v>312</v>
      </c>
      <c r="F116">
        <f t="shared" si="7"/>
        <v>0</v>
      </c>
    </row>
    <row r="117" spans="4:6">
      <c r="D117" s="56">
        <v>805</v>
      </c>
      <c r="E117" t="s">
        <v>687</v>
      </c>
      <c r="F117">
        <f t="shared" si="7"/>
        <v>0</v>
      </c>
    </row>
    <row r="118" spans="4:6">
      <c r="D118" s="56">
        <v>806</v>
      </c>
      <c r="E118" t="s">
        <v>687</v>
      </c>
      <c r="F118">
        <f t="shared" si="7"/>
        <v>0</v>
      </c>
    </row>
    <row r="119" spans="4:6">
      <c r="D119" s="56">
        <v>807</v>
      </c>
      <c r="E119" t="s">
        <v>687</v>
      </c>
      <c r="F119">
        <f t="shared" si="7"/>
        <v>0</v>
      </c>
    </row>
    <row r="120" spans="4:6">
      <c r="D120" s="56">
        <v>808</v>
      </c>
      <c r="E120" t="s">
        <v>687</v>
      </c>
      <c r="F120">
        <f t="shared" si="7"/>
        <v>0</v>
      </c>
    </row>
    <row r="121" spans="4:6" hidden="1">
      <c r="D121" s="56">
        <v>813</v>
      </c>
      <c r="E121" t="s">
        <v>407</v>
      </c>
      <c r="F121">
        <f t="shared" si="7"/>
        <v>1</v>
      </c>
    </row>
    <row r="122" spans="4:6">
      <c r="D122" s="56">
        <v>825</v>
      </c>
      <c r="E122" t="s">
        <v>699</v>
      </c>
      <c r="F122">
        <f t="shared" si="7"/>
        <v>0</v>
      </c>
    </row>
    <row r="123" spans="4:6">
      <c r="D123" s="56">
        <v>826</v>
      </c>
      <c r="E123" t="s">
        <v>699</v>
      </c>
      <c r="F123">
        <f t="shared" si="7"/>
        <v>0</v>
      </c>
    </row>
    <row r="124" spans="4:6">
      <c r="D124" s="56">
        <v>827</v>
      </c>
      <c r="E124" t="s">
        <v>699</v>
      </c>
      <c r="F124">
        <f t="shared" si="7"/>
        <v>0</v>
      </c>
    </row>
    <row r="125" spans="4:6">
      <c r="D125" s="56">
        <v>828</v>
      </c>
      <c r="E125" t="s">
        <v>699</v>
      </c>
      <c r="F125">
        <f t="shared" si="7"/>
        <v>0</v>
      </c>
    </row>
    <row r="126" spans="4:6">
      <c r="D126" s="56">
        <v>829</v>
      </c>
      <c r="E126" t="s">
        <v>699</v>
      </c>
      <c r="F126">
        <f t="shared" si="7"/>
        <v>0</v>
      </c>
    </row>
    <row r="127" spans="4:6">
      <c r="D127" s="56">
        <v>830</v>
      </c>
      <c r="E127" t="s">
        <v>711</v>
      </c>
      <c r="F127">
        <f t="shared" si="7"/>
        <v>0</v>
      </c>
    </row>
    <row r="128" spans="4:6">
      <c r="D128" s="56">
        <v>831</v>
      </c>
      <c r="E128" t="s">
        <v>711</v>
      </c>
      <c r="F128">
        <f t="shared" si="7"/>
        <v>0</v>
      </c>
    </row>
    <row r="129" spans="4:6">
      <c r="D129" s="56">
        <v>832</v>
      </c>
      <c r="E129" t="s">
        <v>711</v>
      </c>
      <c r="F129">
        <f t="shared" si="7"/>
        <v>0</v>
      </c>
    </row>
    <row r="130" spans="4:6">
      <c r="D130" s="56">
        <v>833</v>
      </c>
      <c r="E130" t="s">
        <v>564</v>
      </c>
      <c r="F130">
        <f t="shared" si="7"/>
        <v>0</v>
      </c>
    </row>
    <row r="131" spans="4:6" hidden="1">
      <c r="D131" s="56">
        <v>837</v>
      </c>
      <c r="E131" t="s">
        <v>574</v>
      </c>
      <c r="F131">
        <f t="shared" ref="F131:F136" si="8">COUNTIF(A:A,D131)</f>
        <v>1</v>
      </c>
    </row>
    <row r="132" spans="4:6" hidden="1">
      <c r="D132" s="56">
        <v>840</v>
      </c>
      <c r="E132" t="s">
        <v>580</v>
      </c>
      <c r="F132">
        <f t="shared" si="8"/>
        <v>1</v>
      </c>
    </row>
    <row r="133" spans="4:6" hidden="1">
      <c r="D133" s="56">
        <v>841</v>
      </c>
      <c r="E133" t="s">
        <v>580</v>
      </c>
      <c r="F133">
        <f t="shared" si="8"/>
        <v>1</v>
      </c>
    </row>
    <row r="134" spans="4:6" hidden="1">
      <c r="D134" s="56">
        <v>842</v>
      </c>
      <c r="E134" t="s">
        <v>726</v>
      </c>
      <c r="F134">
        <f t="shared" si="8"/>
        <v>1</v>
      </c>
    </row>
    <row r="135" spans="4:6" hidden="1">
      <c r="D135" s="56">
        <v>843</v>
      </c>
      <c r="E135" t="s">
        <v>726</v>
      </c>
      <c r="F135">
        <f t="shared" si="8"/>
        <v>1</v>
      </c>
    </row>
    <row r="136" spans="4:6" hidden="1">
      <c r="D136" s="56">
        <v>844</v>
      </c>
      <c r="E136" t="s">
        <v>726</v>
      </c>
      <c r="F136">
        <f t="shared" si="8"/>
        <v>1</v>
      </c>
    </row>
  </sheetData>
  <autoFilter ref="A2:F136" xr:uid="{00000000-0009-0000-0000-000009000000}">
    <filterColumn colId="5">
      <filters>
        <filter val="0"/>
      </filters>
    </filterColumn>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139"/>
  <sheetViews>
    <sheetView zoomScale="85" zoomScaleNormal="85" workbookViewId="0">
      <pane xSplit="4" ySplit="1" topLeftCell="E32" activePane="bottomRight" state="frozen"/>
      <selection pane="topRight" activeCell="F1" sqref="F1"/>
      <selection pane="bottomLeft" activeCell="A2" sqref="A2"/>
      <selection pane="bottomRight" activeCell="R1" sqref="R1"/>
    </sheetView>
  </sheetViews>
  <sheetFormatPr defaultColWidth="9.1796875" defaultRowHeight="14.5"/>
  <cols>
    <col min="1" max="1" width="14.1796875" style="2" customWidth="1"/>
    <col min="2" max="2" width="9.1796875" style="2"/>
    <col min="3" max="3" width="19.81640625" style="2" customWidth="1"/>
    <col min="4" max="4" width="9.1796875" style="2"/>
    <col min="5" max="5" width="36.1796875" style="2" customWidth="1"/>
    <col min="6" max="6" width="58.453125" style="2" customWidth="1"/>
    <col min="7" max="9" width="21.26953125" style="2" customWidth="1"/>
    <col min="10" max="10" width="14.81640625" style="18" customWidth="1"/>
    <col min="11" max="11" width="18" style="2" customWidth="1"/>
    <col min="12" max="12" width="18.54296875" style="2" customWidth="1"/>
    <col min="13" max="13" width="28.1796875" style="2" customWidth="1"/>
    <col min="14" max="22" width="9.1796875" style="2"/>
    <col min="23" max="39" width="18" style="2" customWidth="1"/>
    <col min="40" max="16384" width="9.1796875" style="2"/>
  </cols>
  <sheetData>
    <row r="1" spans="1:39" s="12" customFormat="1" ht="43.5">
      <c r="A1" s="12" t="s">
        <v>766</v>
      </c>
      <c r="B1" s="12" t="s">
        <v>768</v>
      </c>
      <c r="C1" s="12" t="s">
        <v>1134</v>
      </c>
      <c r="D1" s="12" t="s">
        <v>767</v>
      </c>
      <c r="E1" s="12" t="s">
        <v>0</v>
      </c>
      <c r="F1" s="12" t="s">
        <v>310</v>
      </c>
      <c r="G1" s="12" t="s">
        <v>1154</v>
      </c>
      <c r="H1" s="12" t="s">
        <v>1131</v>
      </c>
      <c r="I1" s="12" t="s">
        <v>1132</v>
      </c>
      <c r="J1" s="16" t="s">
        <v>589</v>
      </c>
      <c r="K1" s="12" t="s">
        <v>590</v>
      </c>
      <c r="L1" s="12" t="s">
        <v>311</v>
      </c>
      <c r="M1" s="12" t="s">
        <v>769</v>
      </c>
      <c r="N1" s="12" t="s">
        <v>770</v>
      </c>
      <c r="O1" s="12" t="s">
        <v>771</v>
      </c>
      <c r="P1" s="12" t="s">
        <v>772</v>
      </c>
      <c r="Q1" s="12" t="s">
        <v>773</v>
      </c>
      <c r="R1" s="17" t="s">
        <v>774</v>
      </c>
      <c r="S1" s="17" t="s">
        <v>775</v>
      </c>
      <c r="T1" s="17" t="s">
        <v>1146</v>
      </c>
      <c r="U1" s="17" t="s">
        <v>1147</v>
      </c>
      <c r="V1" s="17" t="s">
        <v>776</v>
      </c>
      <c r="W1" s="12" t="s">
        <v>1135</v>
      </c>
      <c r="X1" s="12" t="s">
        <v>1136</v>
      </c>
      <c r="Y1" s="12" t="s">
        <v>1137</v>
      </c>
      <c r="Z1" s="12" t="s">
        <v>1138</v>
      </c>
      <c r="AA1" s="12" t="s">
        <v>1148</v>
      </c>
      <c r="AB1" s="12" t="s">
        <v>1149</v>
      </c>
      <c r="AC1" s="12" t="s">
        <v>1150</v>
      </c>
      <c r="AD1" s="12" t="s">
        <v>1151</v>
      </c>
      <c r="AE1" s="12" t="s">
        <v>1152</v>
      </c>
      <c r="AF1" s="12" t="s">
        <v>1153</v>
      </c>
      <c r="AG1" s="12" t="s">
        <v>1139</v>
      </c>
      <c r="AH1" s="12" t="s">
        <v>1140</v>
      </c>
      <c r="AI1" s="12" t="s">
        <v>1141</v>
      </c>
      <c r="AJ1" s="12" t="s">
        <v>1142</v>
      </c>
      <c r="AK1" s="12" t="s">
        <v>1143</v>
      </c>
      <c r="AL1" s="12" t="s">
        <v>1144</v>
      </c>
      <c r="AM1" s="12" t="s">
        <v>1145</v>
      </c>
    </row>
    <row r="2" spans="1:39">
      <c r="A2" s="2" t="s">
        <v>315</v>
      </c>
      <c r="B2" s="2" t="s">
        <v>312</v>
      </c>
      <c r="C2" s="2" t="s">
        <v>598</v>
      </c>
      <c r="D2" s="4">
        <v>4</v>
      </c>
      <c r="E2" s="2" t="s">
        <v>203</v>
      </c>
      <c r="F2" s="2" t="s">
        <v>364</v>
      </c>
      <c r="J2" s="18">
        <v>43490</v>
      </c>
      <c r="K2" s="2" t="s">
        <v>599</v>
      </c>
      <c r="L2" s="2" t="s">
        <v>314</v>
      </c>
      <c r="M2" s="2" t="s">
        <v>744</v>
      </c>
      <c r="N2" s="4">
        <v>0</v>
      </c>
      <c r="O2" s="4">
        <v>1</v>
      </c>
      <c r="P2" s="4">
        <v>1</v>
      </c>
      <c r="Q2" s="2" t="s">
        <v>777</v>
      </c>
      <c r="R2" s="4">
        <v>0</v>
      </c>
      <c r="S2" s="4">
        <v>0</v>
      </c>
      <c r="T2" s="4">
        <v>0</v>
      </c>
      <c r="U2" s="4">
        <v>0</v>
      </c>
      <c r="V2" s="4">
        <v>1</v>
      </c>
    </row>
    <row r="3" spans="1:39">
      <c r="A3" s="2" t="s">
        <v>315</v>
      </c>
      <c r="B3" s="2" t="s">
        <v>312</v>
      </c>
      <c r="C3" s="2" t="s">
        <v>598</v>
      </c>
      <c r="D3" s="4">
        <v>5</v>
      </c>
      <c r="E3" s="2" t="s">
        <v>179</v>
      </c>
      <c r="F3" s="2" t="s">
        <v>379</v>
      </c>
      <c r="J3" s="18">
        <v>43490</v>
      </c>
      <c r="K3" s="2" t="s">
        <v>599</v>
      </c>
      <c r="L3" s="2" t="s">
        <v>314</v>
      </c>
      <c r="M3" s="2" t="s">
        <v>744</v>
      </c>
      <c r="N3" s="4">
        <v>0</v>
      </c>
      <c r="O3" s="4">
        <v>0</v>
      </c>
      <c r="P3" s="4">
        <v>1</v>
      </c>
      <c r="Q3" s="2" t="s">
        <v>777</v>
      </c>
      <c r="R3" s="4">
        <v>0</v>
      </c>
      <c r="S3" s="4">
        <v>0</v>
      </c>
      <c r="T3" s="4">
        <v>0</v>
      </c>
      <c r="U3" s="4">
        <v>0</v>
      </c>
      <c r="V3" s="4">
        <v>1</v>
      </c>
    </row>
    <row r="4" spans="1:39">
      <c r="A4" s="2" t="s">
        <v>315</v>
      </c>
      <c r="B4" s="2" t="s">
        <v>312</v>
      </c>
      <c r="C4" s="2" t="s">
        <v>598</v>
      </c>
      <c r="D4" s="4">
        <v>7</v>
      </c>
      <c r="E4" s="2" t="s">
        <v>189</v>
      </c>
      <c r="F4" s="2" t="s">
        <v>503</v>
      </c>
      <c r="J4" s="18">
        <v>43490</v>
      </c>
      <c r="K4" s="2" t="s">
        <v>599</v>
      </c>
      <c r="L4" s="2" t="s">
        <v>314</v>
      </c>
      <c r="M4" s="2" t="s">
        <v>744</v>
      </c>
      <c r="N4" s="4">
        <v>1</v>
      </c>
      <c r="O4" s="4">
        <v>1</v>
      </c>
      <c r="P4" s="4">
        <v>1</v>
      </c>
      <c r="Q4" s="2" t="s">
        <v>777</v>
      </c>
      <c r="R4" s="4">
        <v>0</v>
      </c>
      <c r="S4" s="4">
        <v>0</v>
      </c>
      <c r="T4" s="4">
        <v>0</v>
      </c>
      <c r="U4" s="4">
        <v>0</v>
      </c>
      <c r="V4" s="4">
        <v>1</v>
      </c>
    </row>
    <row r="5" spans="1:39">
      <c r="A5" s="2" t="s">
        <v>315</v>
      </c>
      <c r="B5" s="2" t="s">
        <v>312</v>
      </c>
      <c r="C5" s="2" t="s">
        <v>598</v>
      </c>
      <c r="D5" s="4">
        <v>8</v>
      </c>
      <c r="E5" s="2" t="s">
        <v>202</v>
      </c>
      <c r="F5" s="2" t="s">
        <v>545</v>
      </c>
      <c r="J5" s="18">
        <v>43490</v>
      </c>
      <c r="K5" s="2" t="s">
        <v>599</v>
      </c>
      <c r="L5" s="2" t="s">
        <v>314</v>
      </c>
      <c r="M5" s="2" t="s">
        <v>744</v>
      </c>
      <c r="N5" s="4">
        <v>1</v>
      </c>
      <c r="O5" s="4">
        <v>1</v>
      </c>
      <c r="P5" s="4">
        <v>1</v>
      </c>
      <c r="Q5" s="2" t="s">
        <v>777</v>
      </c>
      <c r="R5" s="4">
        <v>0</v>
      </c>
      <c r="S5" s="4">
        <v>0</v>
      </c>
      <c r="T5" s="4">
        <v>0</v>
      </c>
      <c r="U5" s="4">
        <v>0</v>
      </c>
      <c r="V5" s="4">
        <v>1</v>
      </c>
    </row>
    <row r="6" spans="1:39">
      <c r="A6" s="2" t="s">
        <v>315</v>
      </c>
      <c r="B6" s="2" t="s">
        <v>312</v>
      </c>
      <c r="C6" s="2" t="s">
        <v>598</v>
      </c>
      <c r="D6" s="4">
        <v>10</v>
      </c>
      <c r="E6" s="2" t="s">
        <v>211</v>
      </c>
      <c r="F6" s="2" t="s">
        <v>316</v>
      </c>
      <c r="J6" s="18">
        <v>43490</v>
      </c>
      <c r="K6" s="2" t="s">
        <v>599</v>
      </c>
      <c r="L6" s="2" t="s">
        <v>314</v>
      </c>
      <c r="M6" s="2" t="s">
        <v>744</v>
      </c>
      <c r="N6" s="4">
        <v>1</v>
      </c>
      <c r="O6" s="4">
        <v>1</v>
      </c>
      <c r="P6" s="4">
        <v>1</v>
      </c>
      <c r="Q6" s="2" t="s">
        <v>777</v>
      </c>
      <c r="R6" s="4">
        <v>0</v>
      </c>
      <c r="S6" s="4">
        <v>0</v>
      </c>
      <c r="T6" s="4">
        <v>0</v>
      </c>
      <c r="U6" s="4">
        <v>0</v>
      </c>
      <c r="V6" s="4">
        <v>1</v>
      </c>
    </row>
    <row r="7" spans="1:39">
      <c r="A7" s="2" t="s">
        <v>315</v>
      </c>
      <c r="B7" s="2" t="s">
        <v>312</v>
      </c>
      <c r="C7" s="2" t="s">
        <v>598</v>
      </c>
      <c r="D7" s="4">
        <v>11</v>
      </c>
      <c r="E7" s="2" t="s">
        <v>184</v>
      </c>
      <c r="F7" s="2" t="s">
        <v>322</v>
      </c>
      <c r="J7" s="18">
        <v>43490</v>
      </c>
      <c r="K7" s="2" t="s">
        <v>599</v>
      </c>
      <c r="L7" s="2" t="s">
        <v>314</v>
      </c>
      <c r="M7" s="2" t="s">
        <v>744</v>
      </c>
      <c r="N7" s="4">
        <v>1</v>
      </c>
      <c r="O7" s="4">
        <v>1</v>
      </c>
      <c r="P7" s="4">
        <v>1</v>
      </c>
      <c r="Q7" s="2" t="s">
        <v>777</v>
      </c>
      <c r="R7" s="4">
        <v>0</v>
      </c>
      <c r="S7" s="4">
        <v>0</v>
      </c>
      <c r="T7" s="4">
        <v>0</v>
      </c>
      <c r="U7" s="4">
        <v>0</v>
      </c>
      <c r="V7" s="4">
        <v>1</v>
      </c>
    </row>
    <row r="8" spans="1:39">
      <c r="A8" s="2" t="s">
        <v>315</v>
      </c>
      <c r="B8" s="2" t="s">
        <v>312</v>
      </c>
      <c r="C8" s="2" t="s">
        <v>598</v>
      </c>
      <c r="D8" s="4">
        <v>16</v>
      </c>
      <c r="E8" s="2" t="s">
        <v>727</v>
      </c>
      <c r="F8" s="2" t="s">
        <v>332</v>
      </c>
      <c r="J8" s="18">
        <v>43490</v>
      </c>
      <c r="K8" s="2" t="s">
        <v>599</v>
      </c>
      <c r="L8" s="2" t="s">
        <v>314</v>
      </c>
      <c r="M8" s="2" t="s">
        <v>744</v>
      </c>
      <c r="N8" s="4">
        <v>0</v>
      </c>
      <c r="O8" s="4">
        <v>1</v>
      </c>
      <c r="P8" s="4">
        <v>0</v>
      </c>
      <c r="Q8" s="2" t="s">
        <v>777</v>
      </c>
      <c r="R8" s="4">
        <v>0</v>
      </c>
      <c r="S8" s="4">
        <v>0</v>
      </c>
      <c r="T8" s="4">
        <v>0</v>
      </c>
      <c r="U8" s="4">
        <v>0</v>
      </c>
      <c r="V8" s="4">
        <v>1</v>
      </c>
    </row>
    <row r="9" spans="1:39">
      <c r="A9" s="2" t="s">
        <v>315</v>
      </c>
      <c r="B9" s="2" t="s">
        <v>333</v>
      </c>
      <c r="C9" s="2" t="s">
        <v>607</v>
      </c>
      <c r="D9" s="4">
        <v>18</v>
      </c>
      <c r="E9" s="2" t="s">
        <v>213</v>
      </c>
      <c r="F9" s="2" t="s">
        <v>334</v>
      </c>
      <c r="J9" s="18">
        <v>43490</v>
      </c>
      <c r="K9" s="2" t="s">
        <v>599</v>
      </c>
      <c r="L9" s="2" t="s">
        <v>335</v>
      </c>
      <c r="M9" s="2" t="s">
        <v>745</v>
      </c>
      <c r="N9" s="4">
        <v>0</v>
      </c>
      <c r="O9" s="4">
        <v>1</v>
      </c>
      <c r="P9" s="4">
        <v>1</v>
      </c>
      <c r="Q9" s="2" t="s">
        <v>777</v>
      </c>
      <c r="R9" s="4">
        <v>0</v>
      </c>
      <c r="S9" s="4">
        <v>0</v>
      </c>
      <c r="T9" s="4">
        <v>0</v>
      </c>
      <c r="U9" s="4">
        <v>0</v>
      </c>
      <c r="V9" s="4">
        <v>1</v>
      </c>
    </row>
    <row r="10" spans="1:39">
      <c r="A10" s="2" t="s">
        <v>315</v>
      </c>
      <c r="B10" s="2" t="s">
        <v>312</v>
      </c>
      <c r="C10" s="2" t="s">
        <v>598</v>
      </c>
      <c r="D10" s="4">
        <v>458</v>
      </c>
      <c r="E10" s="2" t="s">
        <v>174</v>
      </c>
      <c r="F10" s="2" t="s">
        <v>369</v>
      </c>
      <c r="J10" s="18">
        <v>43490</v>
      </c>
      <c r="K10" s="2" t="s">
        <v>599</v>
      </c>
      <c r="L10" s="2" t="s">
        <v>314</v>
      </c>
      <c r="M10" s="2" t="s">
        <v>744</v>
      </c>
      <c r="N10" s="4">
        <v>1</v>
      </c>
      <c r="O10" s="4">
        <v>0</v>
      </c>
      <c r="P10" s="4">
        <v>0</v>
      </c>
      <c r="Q10" s="2" t="s">
        <v>777</v>
      </c>
      <c r="R10" s="4">
        <v>0</v>
      </c>
      <c r="S10" s="4">
        <v>0</v>
      </c>
      <c r="T10" s="4">
        <v>0</v>
      </c>
      <c r="U10" s="4">
        <v>0</v>
      </c>
      <c r="V10" s="4">
        <v>1</v>
      </c>
    </row>
    <row r="11" spans="1:39">
      <c r="A11" s="2" t="s">
        <v>315</v>
      </c>
      <c r="B11" s="2" t="s">
        <v>312</v>
      </c>
      <c r="C11" s="2" t="s">
        <v>598</v>
      </c>
      <c r="D11" s="4">
        <v>531</v>
      </c>
      <c r="E11" s="2" t="s">
        <v>170</v>
      </c>
      <c r="F11" s="2" t="s">
        <v>392</v>
      </c>
      <c r="J11" s="18">
        <v>43490</v>
      </c>
      <c r="K11" s="2" t="s">
        <v>599</v>
      </c>
      <c r="L11" s="2" t="s">
        <v>314</v>
      </c>
      <c r="M11" s="2" t="s">
        <v>744</v>
      </c>
      <c r="N11" s="4">
        <v>0</v>
      </c>
      <c r="O11" s="4">
        <v>0</v>
      </c>
      <c r="P11" s="4">
        <v>1</v>
      </c>
      <c r="Q11" s="2" t="s">
        <v>777</v>
      </c>
      <c r="R11" s="4">
        <v>0</v>
      </c>
      <c r="S11" s="4">
        <v>0</v>
      </c>
      <c r="T11" s="4">
        <v>0</v>
      </c>
      <c r="U11" s="4">
        <v>0</v>
      </c>
      <c r="V11" s="4">
        <v>1</v>
      </c>
    </row>
    <row r="12" spans="1:39">
      <c r="A12" s="2" t="s">
        <v>315</v>
      </c>
      <c r="B12" s="2" t="s">
        <v>312</v>
      </c>
      <c r="C12" s="2" t="s">
        <v>598</v>
      </c>
      <c r="D12" s="4">
        <v>551</v>
      </c>
      <c r="E12" s="2" t="s">
        <v>210</v>
      </c>
      <c r="F12" s="2" t="s">
        <v>401</v>
      </c>
      <c r="H12" s="2" t="s">
        <v>402</v>
      </c>
      <c r="J12" s="18">
        <v>43490</v>
      </c>
      <c r="K12" s="2" t="s">
        <v>599</v>
      </c>
      <c r="L12" s="2" t="s">
        <v>314</v>
      </c>
      <c r="M12" s="2" t="s">
        <v>744</v>
      </c>
      <c r="N12" s="4">
        <v>0</v>
      </c>
      <c r="O12" s="4">
        <v>1</v>
      </c>
      <c r="P12" s="4">
        <v>0</v>
      </c>
      <c r="Q12" s="2" t="s">
        <v>777</v>
      </c>
      <c r="R12" s="4">
        <v>0</v>
      </c>
      <c r="S12" s="4">
        <v>0</v>
      </c>
      <c r="T12" s="4">
        <v>0</v>
      </c>
      <c r="U12" s="4">
        <v>0</v>
      </c>
      <c r="V12" s="4">
        <v>1</v>
      </c>
    </row>
    <row r="13" spans="1:39">
      <c r="A13" s="2" t="s">
        <v>315</v>
      </c>
      <c r="B13" s="2" t="s">
        <v>312</v>
      </c>
      <c r="C13" s="2" t="s">
        <v>598</v>
      </c>
      <c r="D13" s="4">
        <v>559</v>
      </c>
      <c r="E13" s="2" t="s">
        <v>204</v>
      </c>
      <c r="F13" s="2" t="s">
        <v>403</v>
      </c>
      <c r="G13" s="2" t="s">
        <v>404</v>
      </c>
      <c r="J13" s="18">
        <v>43490</v>
      </c>
      <c r="K13" s="2" t="s">
        <v>599</v>
      </c>
      <c r="L13" s="2" t="s">
        <v>314</v>
      </c>
      <c r="M13" s="2" t="s">
        <v>744</v>
      </c>
      <c r="N13" s="4">
        <v>1</v>
      </c>
      <c r="O13" s="4">
        <v>1</v>
      </c>
      <c r="P13" s="4">
        <v>1</v>
      </c>
      <c r="Q13" s="2" t="s">
        <v>777</v>
      </c>
      <c r="R13" s="4">
        <v>0</v>
      </c>
      <c r="S13" s="4">
        <v>0</v>
      </c>
      <c r="T13" s="4">
        <v>0</v>
      </c>
      <c r="U13" s="4">
        <v>0</v>
      </c>
      <c r="V13" s="4">
        <v>1</v>
      </c>
    </row>
    <row r="14" spans="1:39">
      <c r="A14" s="2" t="s">
        <v>315</v>
      </c>
      <c r="B14" s="2" t="s">
        <v>312</v>
      </c>
      <c r="C14" s="2" t="s">
        <v>598</v>
      </c>
      <c r="D14" s="4">
        <v>570</v>
      </c>
      <c r="E14" s="2" t="s">
        <v>205</v>
      </c>
      <c r="F14" s="2" t="s">
        <v>410</v>
      </c>
      <c r="G14" s="2" t="s">
        <v>411</v>
      </c>
      <c r="J14" s="18">
        <v>43490</v>
      </c>
      <c r="K14" s="2" t="s">
        <v>599</v>
      </c>
      <c r="L14" s="2" t="s">
        <v>314</v>
      </c>
      <c r="M14" s="2" t="s">
        <v>744</v>
      </c>
      <c r="N14" s="4">
        <v>1</v>
      </c>
      <c r="O14" s="4">
        <v>0</v>
      </c>
      <c r="P14" s="4">
        <v>0</v>
      </c>
      <c r="Q14" s="2" t="s">
        <v>777</v>
      </c>
      <c r="R14" s="4">
        <v>0</v>
      </c>
      <c r="S14" s="4">
        <v>0</v>
      </c>
      <c r="T14" s="4">
        <v>0</v>
      </c>
      <c r="U14" s="4">
        <v>0</v>
      </c>
      <c r="V14" s="4">
        <v>1</v>
      </c>
    </row>
    <row r="15" spans="1:39">
      <c r="A15" s="2" t="s">
        <v>315</v>
      </c>
      <c r="B15" s="2" t="s">
        <v>312</v>
      </c>
      <c r="C15" s="2" t="s">
        <v>598</v>
      </c>
      <c r="D15" s="4">
        <v>571</v>
      </c>
      <c r="E15" s="2" t="s">
        <v>171</v>
      </c>
      <c r="F15" s="2" t="s">
        <v>412</v>
      </c>
      <c r="J15" s="18">
        <v>43490</v>
      </c>
      <c r="K15" s="2" t="s">
        <v>599</v>
      </c>
      <c r="L15" s="2" t="s">
        <v>314</v>
      </c>
      <c r="M15" s="2" t="s">
        <v>744</v>
      </c>
      <c r="N15" s="4">
        <v>0</v>
      </c>
      <c r="O15" s="4">
        <v>1</v>
      </c>
      <c r="P15" s="4">
        <v>1</v>
      </c>
      <c r="Q15" s="2" t="s">
        <v>834</v>
      </c>
      <c r="R15" s="4">
        <v>0</v>
      </c>
      <c r="S15" s="4">
        <v>0</v>
      </c>
      <c r="T15" s="4">
        <v>0</v>
      </c>
      <c r="U15" s="4">
        <v>0</v>
      </c>
      <c r="V15" s="4">
        <v>1</v>
      </c>
    </row>
    <row r="16" spans="1:39">
      <c r="A16" s="2" t="s">
        <v>315</v>
      </c>
      <c r="B16" s="2" t="s">
        <v>312</v>
      </c>
      <c r="C16" s="2" t="s">
        <v>598</v>
      </c>
      <c r="D16" s="4">
        <v>669</v>
      </c>
      <c r="E16" s="2" t="s">
        <v>209</v>
      </c>
      <c r="F16" s="2" t="s">
        <v>473</v>
      </c>
      <c r="J16" s="18">
        <v>43490</v>
      </c>
      <c r="K16" s="2" t="s">
        <v>599</v>
      </c>
      <c r="L16" s="2" t="s">
        <v>314</v>
      </c>
      <c r="M16" s="2" t="s">
        <v>744</v>
      </c>
      <c r="N16" s="4">
        <v>0</v>
      </c>
      <c r="O16" s="4">
        <v>1</v>
      </c>
      <c r="P16" s="4">
        <v>1</v>
      </c>
      <c r="Q16" s="2" t="s">
        <v>777</v>
      </c>
      <c r="R16" s="4">
        <v>0</v>
      </c>
      <c r="S16" s="4">
        <v>0</v>
      </c>
      <c r="T16" s="4">
        <v>0</v>
      </c>
      <c r="U16" s="4">
        <v>0</v>
      </c>
      <c r="V16" s="4">
        <v>1</v>
      </c>
    </row>
    <row r="17" spans="1:36">
      <c r="A17" s="2" t="s">
        <v>315</v>
      </c>
      <c r="B17" s="2" t="s">
        <v>312</v>
      </c>
      <c r="C17" s="2" t="s">
        <v>598</v>
      </c>
      <c r="D17" s="4">
        <v>743</v>
      </c>
      <c r="E17" s="2" t="s">
        <v>197</v>
      </c>
      <c r="F17" s="2" t="s">
        <v>523</v>
      </c>
      <c r="G17" s="2" t="s">
        <v>524</v>
      </c>
      <c r="J17" s="18">
        <v>43490</v>
      </c>
      <c r="K17" s="2" t="s">
        <v>599</v>
      </c>
      <c r="L17" s="2" t="s">
        <v>314</v>
      </c>
      <c r="M17" s="2" t="s">
        <v>744</v>
      </c>
      <c r="N17" s="4">
        <v>0</v>
      </c>
      <c r="O17" s="4">
        <v>0</v>
      </c>
      <c r="P17" s="4">
        <v>1</v>
      </c>
      <c r="Q17" s="2" t="s">
        <v>777</v>
      </c>
      <c r="R17" s="4">
        <v>0</v>
      </c>
      <c r="S17" s="4">
        <v>0</v>
      </c>
      <c r="T17" s="4">
        <v>0</v>
      </c>
      <c r="U17" s="4">
        <v>0</v>
      </c>
      <c r="V17" s="4">
        <v>1</v>
      </c>
    </row>
    <row r="18" spans="1:36">
      <c r="A18" s="2" t="s">
        <v>315</v>
      </c>
      <c r="B18" s="2" t="s">
        <v>312</v>
      </c>
      <c r="C18" s="2" t="s">
        <v>598</v>
      </c>
      <c r="D18" s="4">
        <v>1</v>
      </c>
      <c r="E18" s="2" t="s">
        <v>206</v>
      </c>
      <c r="F18" s="2" t="s">
        <v>313</v>
      </c>
      <c r="J18" s="18">
        <v>43490</v>
      </c>
      <c r="K18" s="2" t="s">
        <v>599</v>
      </c>
      <c r="L18" s="2" t="s">
        <v>314</v>
      </c>
      <c r="M18" s="2" t="s">
        <v>744</v>
      </c>
      <c r="N18" s="4">
        <v>0</v>
      </c>
      <c r="O18" s="4">
        <v>1</v>
      </c>
      <c r="P18" s="4">
        <v>1</v>
      </c>
      <c r="Q18" s="2" t="s">
        <v>777</v>
      </c>
      <c r="R18" s="4">
        <v>0</v>
      </c>
      <c r="S18" s="4">
        <v>0</v>
      </c>
      <c r="T18" s="4">
        <v>0</v>
      </c>
      <c r="U18" s="4">
        <v>0</v>
      </c>
      <c r="V18" s="4">
        <v>1</v>
      </c>
    </row>
    <row r="19" spans="1:36">
      <c r="A19" s="2" t="s">
        <v>315</v>
      </c>
      <c r="B19" s="2" t="s">
        <v>312</v>
      </c>
      <c r="C19" s="2" t="s">
        <v>598</v>
      </c>
      <c r="D19" s="4">
        <v>21</v>
      </c>
      <c r="E19" s="2" t="s">
        <v>180</v>
      </c>
      <c r="F19" s="2" t="s">
        <v>336</v>
      </c>
      <c r="J19" s="18">
        <v>43490</v>
      </c>
      <c r="K19" s="2" t="s">
        <v>599</v>
      </c>
      <c r="L19" s="2" t="s">
        <v>314</v>
      </c>
      <c r="M19" s="2" t="s">
        <v>744</v>
      </c>
      <c r="N19" s="4">
        <v>0</v>
      </c>
      <c r="O19" s="4">
        <v>0</v>
      </c>
      <c r="P19" s="4">
        <v>1</v>
      </c>
      <c r="Q19" s="2" t="s">
        <v>777</v>
      </c>
      <c r="R19" s="4">
        <v>0</v>
      </c>
      <c r="S19" s="4">
        <v>0</v>
      </c>
      <c r="T19" s="4">
        <v>0</v>
      </c>
      <c r="U19" s="4">
        <v>0</v>
      </c>
      <c r="V19" s="4">
        <v>1</v>
      </c>
    </row>
    <row r="20" spans="1:36">
      <c r="A20" s="2" t="s">
        <v>315</v>
      </c>
      <c r="B20" s="2" t="s">
        <v>337</v>
      </c>
      <c r="C20" s="2" t="s">
        <v>639</v>
      </c>
      <c r="D20" s="4">
        <v>24</v>
      </c>
      <c r="E20" s="2" t="s">
        <v>172</v>
      </c>
      <c r="F20" s="2" t="s">
        <v>341</v>
      </c>
      <c r="J20" s="18">
        <v>43551</v>
      </c>
      <c r="K20" s="2" t="s">
        <v>603</v>
      </c>
      <c r="L20" s="2" t="s">
        <v>339</v>
      </c>
      <c r="M20" s="2" t="s">
        <v>746</v>
      </c>
      <c r="N20" s="4">
        <v>0</v>
      </c>
      <c r="O20" s="4">
        <v>0</v>
      </c>
      <c r="P20" s="4">
        <v>1</v>
      </c>
      <c r="Q20" s="2" t="s">
        <v>777</v>
      </c>
      <c r="R20" s="4">
        <v>0</v>
      </c>
      <c r="S20" s="4">
        <v>0</v>
      </c>
      <c r="T20" s="4">
        <v>0</v>
      </c>
      <c r="U20" s="4">
        <v>0</v>
      </c>
      <c r="V20" s="4">
        <v>1</v>
      </c>
    </row>
    <row r="21" spans="1:36">
      <c r="A21" s="2" t="s">
        <v>315</v>
      </c>
      <c r="B21" s="2" t="s">
        <v>362</v>
      </c>
      <c r="C21" s="2" t="s">
        <v>612</v>
      </c>
      <c r="D21" s="4">
        <v>39</v>
      </c>
      <c r="E21" s="2" t="s">
        <v>115</v>
      </c>
      <c r="F21" s="2" t="s">
        <v>363</v>
      </c>
      <c r="G21" s="2" t="s">
        <v>346</v>
      </c>
      <c r="J21" s="18">
        <v>43551</v>
      </c>
      <c r="K21" s="2" t="s">
        <v>603</v>
      </c>
      <c r="L21" s="2" t="s">
        <v>335</v>
      </c>
      <c r="M21" s="2" t="s">
        <v>745</v>
      </c>
      <c r="N21" s="4">
        <v>1</v>
      </c>
      <c r="O21" s="4">
        <v>1</v>
      </c>
      <c r="P21" s="4">
        <v>1</v>
      </c>
      <c r="Q21" s="2" t="s">
        <v>778</v>
      </c>
      <c r="R21" s="4">
        <v>1</v>
      </c>
      <c r="S21" s="4">
        <v>0</v>
      </c>
      <c r="T21" s="4">
        <v>1</v>
      </c>
      <c r="U21" s="4">
        <v>1</v>
      </c>
      <c r="V21" s="4">
        <v>0</v>
      </c>
      <c r="W21" s="2" t="s">
        <v>779</v>
      </c>
      <c r="AG21" s="2" t="s">
        <v>780</v>
      </c>
      <c r="AH21" s="2" t="s">
        <v>781</v>
      </c>
      <c r="AI21" s="2" t="s">
        <v>782</v>
      </c>
      <c r="AJ21" s="2" t="s">
        <v>114</v>
      </c>
    </row>
    <row r="22" spans="1:36">
      <c r="A22" s="2" t="s">
        <v>315</v>
      </c>
      <c r="B22" s="2" t="s">
        <v>344</v>
      </c>
      <c r="C22" s="2" t="s">
        <v>608</v>
      </c>
      <c r="D22" s="4">
        <v>306</v>
      </c>
      <c r="E22" s="2" t="s">
        <v>49</v>
      </c>
      <c r="F22" s="2" t="s">
        <v>345</v>
      </c>
      <c r="G22" s="2" t="s">
        <v>346</v>
      </c>
      <c r="H22" s="2" t="s">
        <v>347</v>
      </c>
      <c r="J22" s="18">
        <v>43873</v>
      </c>
      <c r="K22" s="2" t="s">
        <v>601</v>
      </c>
      <c r="L22" s="2" t="s">
        <v>348</v>
      </c>
      <c r="M22" s="2" t="s">
        <v>753</v>
      </c>
      <c r="N22" s="4">
        <v>1</v>
      </c>
      <c r="O22" s="4">
        <v>1</v>
      </c>
      <c r="P22" s="4">
        <v>1</v>
      </c>
      <c r="Q22" s="2" t="s">
        <v>778</v>
      </c>
      <c r="R22" s="4">
        <v>1</v>
      </c>
      <c r="S22" s="4">
        <v>0</v>
      </c>
      <c r="T22" s="4">
        <v>1</v>
      </c>
      <c r="U22" s="4">
        <v>1</v>
      </c>
      <c r="V22" s="4">
        <v>0</v>
      </c>
      <c r="W22" s="2" t="s">
        <v>796</v>
      </c>
      <c r="X22" s="2" t="s">
        <v>797</v>
      </c>
      <c r="Y22" s="2" t="s">
        <v>798</v>
      </c>
      <c r="Z22" s="2" t="s">
        <v>799</v>
      </c>
      <c r="AA22" s="2" t="s">
        <v>800</v>
      </c>
      <c r="AB22" s="2" t="s">
        <v>801</v>
      </c>
      <c r="AG22" s="2" t="s">
        <v>48</v>
      </c>
    </row>
    <row r="23" spans="1:36">
      <c r="A23" s="2" t="s">
        <v>315</v>
      </c>
      <c r="B23" s="2" t="s">
        <v>354</v>
      </c>
      <c r="C23" s="2" t="s">
        <v>600</v>
      </c>
      <c r="D23" s="4">
        <v>326</v>
      </c>
      <c r="E23" s="2" t="s">
        <v>69</v>
      </c>
      <c r="F23" s="2" t="s">
        <v>355</v>
      </c>
      <c r="G23" s="2" t="s">
        <v>346</v>
      </c>
      <c r="J23" s="18">
        <v>43873</v>
      </c>
      <c r="K23" s="2" t="s">
        <v>601</v>
      </c>
      <c r="L23" s="2" t="s">
        <v>348</v>
      </c>
      <c r="M23" s="2" t="s">
        <v>753</v>
      </c>
      <c r="N23" s="4">
        <v>1</v>
      </c>
      <c r="O23" s="4">
        <v>1</v>
      </c>
      <c r="P23" s="4">
        <v>1</v>
      </c>
      <c r="Q23" s="2" t="s">
        <v>778</v>
      </c>
      <c r="R23" s="4">
        <v>1</v>
      </c>
      <c r="S23" s="4">
        <v>0</v>
      </c>
      <c r="T23" s="4">
        <v>1</v>
      </c>
      <c r="U23" s="4">
        <v>1</v>
      </c>
      <c r="V23" s="4">
        <v>0</v>
      </c>
      <c r="W23" s="2" t="s">
        <v>811</v>
      </c>
      <c r="X23" s="2" t="s">
        <v>812</v>
      </c>
      <c r="Y23" s="2" t="s">
        <v>813</v>
      </c>
      <c r="Z23" s="2" t="s">
        <v>814</v>
      </c>
      <c r="AA23" s="2" t="s">
        <v>815</v>
      </c>
      <c r="AB23" s="2" t="s">
        <v>816</v>
      </c>
      <c r="AG23" s="2" t="s">
        <v>113</v>
      </c>
    </row>
    <row r="24" spans="1:36">
      <c r="A24" s="2" t="s">
        <v>315</v>
      </c>
      <c r="B24" s="2" t="s">
        <v>312</v>
      </c>
      <c r="C24" s="2" t="s">
        <v>598</v>
      </c>
      <c r="D24" s="4">
        <v>453</v>
      </c>
      <c r="E24" s="2" t="s">
        <v>190</v>
      </c>
      <c r="F24" s="2" t="s">
        <v>368</v>
      </c>
      <c r="J24" s="18">
        <v>43490</v>
      </c>
      <c r="K24" s="2" t="s">
        <v>599</v>
      </c>
      <c r="L24" s="2" t="s">
        <v>314</v>
      </c>
      <c r="M24" s="2" t="s">
        <v>744</v>
      </c>
      <c r="N24" s="4">
        <v>0</v>
      </c>
      <c r="O24" s="4">
        <v>1</v>
      </c>
      <c r="P24" s="4">
        <v>0</v>
      </c>
      <c r="Q24" s="2" t="s">
        <v>777</v>
      </c>
      <c r="R24" s="4">
        <v>0</v>
      </c>
      <c r="S24" s="4">
        <v>0</v>
      </c>
      <c r="T24" s="4">
        <v>0</v>
      </c>
      <c r="U24" s="4">
        <v>0</v>
      </c>
      <c r="V24" s="4">
        <v>1</v>
      </c>
    </row>
    <row r="25" spans="1:36">
      <c r="A25" s="2" t="s">
        <v>315</v>
      </c>
      <c r="B25" s="2" t="s">
        <v>389</v>
      </c>
      <c r="C25" s="2" t="s">
        <v>614</v>
      </c>
      <c r="D25" s="4">
        <v>528</v>
      </c>
      <c r="E25" s="2" t="s">
        <v>164</v>
      </c>
      <c r="F25" s="2" t="s">
        <v>390</v>
      </c>
      <c r="J25" s="18">
        <v>43615</v>
      </c>
      <c r="K25" s="2" t="s">
        <v>615</v>
      </c>
      <c r="L25" s="2" t="s">
        <v>335</v>
      </c>
      <c r="M25" s="2" t="s">
        <v>745</v>
      </c>
      <c r="N25" s="4">
        <v>1</v>
      </c>
      <c r="O25" s="4">
        <v>1</v>
      </c>
      <c r="P25" s="4">
        <v>0</v>
      </c>
      <c r="Q25" s="2" t="s">
        <v>826</v>
      </c>
      <c r="R25" s="4">
        <v>1</v>
      </c>
      <c r="S25" s="4">
        <v>0</v>
      </c>
      <c r="T25" s="4">
        <v>1</v>
      </c>
      <c r="U25" s="4">
        <v>0</v>
      </c>
      <c r="V25" s="4">
        <v>0</v>
      </c>
      <c r="W25" s="2" t="s">
        <v>163</v>
      </c>
    </row>
    <row r="26" spans="1:36">
      <c r="A26" s="2" t="s">
        <v>315</v>
      </c>
      <c r="B26" s="2" t="s">
        <v>312</v>
      </c>
      <c r="C26" s="2" t="s">
        <v>598</v>
      </c>
      <c r="D26" s="4">
        <v>529</v>
      </c>
      <c r="E26" s="2" t="s">
        <v>176</v>
      </c>
      <c r="F26" s="2" t="s">
        <v>391</v>
      </c>
      <c r="J26" s="18">
        <v>43490</v>
      </c>
      <c r="K26" s="2" t="s">
        <v>599</v>
      </c>
      <c r="L26" s="2" t="s">
        <v>314</v>
      </c>
      <c r="M26" s="2" t="s">
        <v>744</v>
      </c>
      <c r="N26" s="4">
        <v>0</v>
      </c>
      <c r="O26" s="4">
        <v>0</v>
      </c>
      <c r="P26" s="4">
        <v>1</v>
      </c>
      <c r="Q26" s="2" t="s">
        <v>777</v>
      </c>
      <c r="R26" s="4">
        <v>0</v>
      </c>
      <c r="S26" s="4">
        <v>0</v>
      </c>
      <c r="T26" s="4">
        <v>0</v>
      </c>
      <c r="U26" s="4">
        <v>0</v>
      </c>
      <c r="V26" s="4">
        <v>1</v>
      </c>
    </row>
    <row r="27" spans="1:36">
      <c r="A27" s="2" t="s">
        <v>315</v>
      </c>
      <c r="B27" s="2" t="s">
        <v>407</v>
      </c>
      <c r="C27" s="2" t="s">
        <v>602</v>
      </c>
      <c r="D27" s="4">
        <v>565</v>
      </c>
      <c r="E27" s="2" t="s">
        <v>129</v>
      </c>
      <c r="F27" s="2" t="s">
        <v>408</v>
      </c>
      <c r="G27" s="2" t="s">
        <v>409</v>
      </c>
      <c r="J27" s="18">
        <v>43551</v>
      </c>
      <c r="K27" s="2" t="s">
        <v>603</v>
      </c>
      <c r="L27" s="2" t="s">
        <v>335</v>
      </c>
      <c r="M27" s="2" t="s">
        <v>745</v>
      </c>
      <c r="N27" s="4">
        <v>0</v>
      </c>
      <c r="O27" s="4">
        <v>0</v>
      </c>
      <c r="P27" s="4">
        <v>1</v>
      </c>
      <c r="Q27" s="2" t="s">
        <v>778</v>
      </c>
      <c r="R27" s="4">
        <v>1</v>
      </c>
      <c r="S27" s="4">
        <v>0</v>
      </c>
      <c r="T27" s="4">
        <v>1</v>
      </c>
      <c r="U27" s="4">
        <v>0</v>
      </c>
      <c r="V27" s="4">
        <v>0</v>
      </c>
      <c r="W27" s="2" t="s">
        <v>128</v>
      </c>
    </row>
    <row r="28" spans="1:36">
      <c r="A28" s="2" t="s">
        <v>315</v>
      </c>
      <c r="B28" s="2" t="s">
        <v>337</v>
      </c>
      <c r="C28" s="2" t="s">
        <v>639</v>
      </c>
      <c r="D28" s="4">
        <v>573</v>
      </c>
      <c r="E28" s="2" t="s">
        <v>192</v>
      </c>
      <c r="F28" s="2" t="s">
        <v>413</v>
      </c>
      <c r="G28" s="2" t="s">
        <v>414</v>
      </c>
      <c r="J28" s="18">
        <v>43551</v>
      </c>
      <c r="K28" s="2" t="s">
        <v>603</v>
      </c>
      <c r="L28" s="2" t="s">
        <v>335</v>
      </c>
      <c r="M28" s="2" t="s">
        <v>745</v>
      </c>
      <c r="N28" s="4">
        <v>0</v>
      </c>
      <c r="O28" s="4">
        <v>0</v>
      </c>
      <c r="P28" s="4">
        <v>1</v>
      </c>
      <c r="Q28" s="2" t="s">
        <v>777</v>
      </c>
      <c r="R28" s="4">
        <v>0</v>
      </c>
      <c r="S28" s="4">
        <v>0</v>
      </c>
      <c r="T28" s="4">
        <v>0</v>
      </c>
      <c r="U28" s="4">
        <v>0</v>
      </c>
      <c r="V28" s="4">
        <v>1</v>
      </c>
    </row>
    <row r="29" spans="1:36">
      <c r="A29" s="2" t="s">
        <v>315</v>
      </c>
      <c r="B29" s="2" t="s">
        <v>389</v>
      </c>
      <c r="C29" s="2" t="s">
        <v>614</v>
      </c>
      <c r="D29" s="4">
        <v>644</v>
      </c>
      <c r="E29" s="2" t="s">
        <v>208</v>
      </c>
      <c r="F29" s="2" t="s">
        <v>455</v>
      </c>
      <c r="J29" s="18">
        <v>43615</v>
      </c>
      <c r="K29" s="2" t="s">
        <v>615</v>
      </c>
      <c r="L29" s="2" t="s">
        <v>335</v>
      </c>
      <c r="M29" s="2" t="s">
        <v>745</v>
      </c>
      <c r="N29" s="4">
        <v>0</v>
      </c>
      <c r="O29" s="4">
        <v>0</v>
      </c>
      <c r="P29" s="4">
        <v>1</v>
      </c>
      <c r="Q29" s="2" t="s">
        <v>826</v>
      </c>
      <c r="R29" s="4">
        <v>1</v>
      </c>
      <c r="S29" s="4">
        <v>0</v>
      </c>
      <c r="T29" s="4">
        <v>0</v>
      </c>
      <c r="U29" s="4">
        <v>0</v>
      </c>
      <c r="V29" s="4">
        <v>0</v>
      </c>
    </row>
    <row r="30" spans="1:36">
      <c r="A30" s="2" t="s">
        <v>315</v>
      </c>
      <c r="B30" s="2" t="s">
        <v>337</v>
      </c>
      <c r="C30" s="2" t="s">
        <v>639</v>
      </c>
      <c r="D30" s="4">
        <v>791</v>
      </c>
      <c r="E30" s="2" t="s">
        <v>193</v>
      </c>
      <c r="F30" s="2" t="s">
        <v>536</v>
      </c>
      <c r="J30" s="18">
        <v>43551</v>
      </c>
      <c r="K30" s="2" t="s">
        <v>603</v>
      </c>
      <c r="L30" s="2" t="s">
        <v>537</v>
      </c>
      <c r="M30" s="2" t="s">
        <v>760</v>
      </c>
      <c r="N30" s="4">
        <v>0</v>
      </c>
      <c r="O30" s="4">
        <v>0</v>
      </c>
      <c r="P30" s="4">
        <v>1</v>
      </c>
      <c r="Q30" s="2" t="s">
        <v>777</v>
      </c>
      <c r="R30" s="4">
        <v>0</v>
      </c>
      <c r="S30" s="4">
        <v>0</v>
      </c>
      <c r="T30" s="4">
        <v>0</v>
      </c>
      <c r="U30" s="4">
        <v>0</v>
      </c>
      <c r="V30" s="4">
        <v>1</v>
      </c>
    </row>
    <row r="31" spans="1:36">
      <c r="A31" s="2" t="s">
        <v>315</v>
      </c>
      <c r="B31" s="2" t="s">
        <v>337</v>
      </c>
      <c r="C31" s="2" t="s">
        <v>639</v>
      </c>
      <c r="D31" s="4">
        <v>803</v>
      </c>
      <c r="E31" s="2" t="s">
        <v>181</v>
      </c>
      <c r="F31" s="2" t="s">
        <v>546</v>
      </c>
      <c r="G31" s="2" t="s">
        <v>547</v>
      </c>
      <c r="J31" s="18">
        <v>43551</v>
      </c>
      <c r="K31" s="2" t="s">
        <v>603</v>
      </c>
      <c r="L31" s="2" t="s">
        <v>335</v>
      </c>
      <c r="M31" s="2" t="s">
        <v>745</v>
      </c>
      <c r="N31" s="4">
        <v>0</v>
      </c>
      <c r="O31" s="4">
        <v>0</v>
      </c>
      <c r="P31" s="4">
        <v>1</v>
      </c>
      <c r="Q31" s="2" t="s">
        <v>777</v>
      </c>
      <c r="R31" s="4">
        <v>0</v>
      </c>
      <c r="S31" s="4">
        <v>0</v>
      </c>
      <c r="T31" s="4">
        <v>0</v>
      </c>
      <c r="U31" s="4">
        <v>0</v>
      </c>
      <c r="V31" s="4">
        <v>1</v>
      </c>
    </row>
    <row r="32" spans="1:36">
      <c r="A32" s="2" t="s">
        <v>315</v>
      </c>
      <c r="B32" s="2" t="s">
        <v>407</v>
      </c>
      <c r="C32" s="2" t="s">
        <v>602</v>
      </c>
      <c r="D32" s="4">
        <v>813</v>
      </c>
      <c r="E32" s="2" t="s">
        <v>214</v>
      </c>
      <c r="F32" s="2" t="s">
        <v>556</v>
      </c>
      <c r="G32" s="2" t="s">
        <v>557</v>
      </c>
      <c r="J32" s="18">
        <v>43551</v>
      </c>
      <c r="K32" s="2" t="s">
        <v>603</v>
      </c>
      <c r="L32" s="2" t="s">
        <v>558</v>
      </c>
      <c r="M32" s="2" t="s">
        <v>761</v>
      </c>
      <c r="N32" s="4">
        <v>0</v>
      </c>
      <c r="O32" s="4">
        <v>0</v>
      </c>
      <c r="P32" s="4">
        <v>1</v>
      </c>
      <c r="Q32" s="2" t="s">
        <v>778</v>
      </c>
      <c r="R32" s="4">
        <v>1</v>
      </c>
      <c r="S32" s="4">
        <v>0</v>
      </c>
      <c r="T32" s="4">
        <v>0</v>
      </c>
      <c r="U32" s="4">
        <v>0</v>
      </c>
      <c r="V32" s="4">
        <v>0</v>
      </c>
    </row>
    <row r="33" spans="1:33">
      <c r="A33" s="2" t="s">
        <v>588</v>
      </c>
      <c r="B33" s="2" t="s">
        <v>312</v>
      </c>
      <c r="C33" s="2" t="s">
        <v>598</v>
      </c>
      <c r="D33" s="4">
        <v>9</v>
      </c>
      <c r="E33" s="2" t="s">
        <v>175</v>
      </c>
      <c r="F33" s="2" t="s">
        <v>586</v>
      </c>
      <c r="G33" s="2" t="s">
        <v>587</v>
      </c>
      <c r="J33" s="18">
        <v>43490</v>
      </c>
      <c r="K33" s="2" t="s">
        <v>599</v>
      </c>
      <c r="L33" s="2" t="s">
        <v>314</v>
      </c>
      <c r="M33" s="2" t="s">
        <v>744</v>
      </c>
      <c r="N33" s="4">
        <v>1</v>
      </c>
      <c r="O33" s="4">
        <v>1</v>
      </c>
      <c r="P33" s="4">
        <v>1</v>
      </c>
      <c r="Q33" s="2" t="s">
        <v>777</v>
      </c>
      <c r="R33" s="4">
        <v>0</v>
      </c>
      <c r="S33" s="4">
        <v>0</v>
      </c>
      <c r="T33" s="4">
        <v>0</v>
      </c>
      <c r="U33" s="4">
        <v>0</v>
      </c>
      <c r="V33" s="4">
        <v>1</v>
      </c>
    </row>
    <row r="34" spans="1:33">
      <c r="A34" s="2" t="s">
        <v>397</v>
      </c>
      <c r="B34" s="2" t="s">
        <v>393</v>
      </c>
      <c r="C34" s="2" t="s">
        <v>604</v>
      </c>
      <c r="D34" s="4">
        <v>547</v>
      </c>
      <c r="E34" s="2" t="s">
        <v>106</v>
      </c>
      <c r="F34" s="2" t="s">
        <v>394</v>
      </c>
      <c r="G34" s="2" t="s">
        <v>395</v>
      </c>
      <c r="J34" s="18">
        <v>44349</v>
      </c>
      <c r="K34" s="2" t="s">
        <v>605</v>
      </c>
      <c r="L34" s="2" t="s">
        <v>396</v>
      </c>
      <c r="M34" s="2" t="s">
        <v>756</v>
      </c>
      <c r="N34" s="4">
        <v>1</v>
      </c>
      <c r="O34" s="4">
        <v>1</v>
      </c>
      <c r="P34" s="4">
        <v>0</v>
      </c>
      <c r="Q34" s="2" t="s">
        <v>832</v>
      </c>
      <c r="R34" s="4">
        <v>0</v>
      </c>
      <c r="S34" s="4">
        <v>0</v>
      </c>
      <c r="T34" s="4">
        <v>1</v>
      </c>
      <c r="U34" s="4">
        <v>0</v>
      </c>
      <c r="V34" s="4">
        <v>0</v>
      </c>
      <c r="W34" s="2" t="s">
        <v>833</v>
      </c>
      <c r="X34" s="2" t="s">
        <v>105</v>
      </c>
    </row>
    <row r="35" spans="1:33">
      <c r="A35" s="2" t="s">
        <v>353</v>
      </c>
      <c r="B35" s="2" t="s">
        <v>349</v>
      </c>
      <c r="C35" s="2" t="s">
        <v>620</v>
      </c>
      <c r="D35" s="4">
        <v>320</v>
      </c>
      <c r="E35" s="2" t="s">
        <v>51</v>
      </c>
      <c r="F35" s="2" t="s">
        <v>350</v>
      </c>
      <c r="G35" s="2" t="s">
        <v>351</v>
      </c>
      <c r="J35" s="18">
        <v>43830</v>
      </c>
      <c r="K35" s="2" t="s">
        <v>619</v>
      </c>
      <c r="L35" s="2" t="s">
        <v>352</v>
      </c>
      <c r="M35" s="2" t="s">
        <v>754</v>
      </c>
      <c r="N35" s="4">
        <v>1</v>
      </c>
      <c r="O35" s="4">
        <v>0</v>
      </c>
      <c r="P35" s="4">
        <v>0</v>
      </c>
      <c r="Q35" s="2" t="s">
        <v>778</v>
      </c>
      <c r="R35" s="4">
        <v>1</v>
      </c>
      <c r="S35" s="4">
        <v>0</v>
      </c>
      <c r="T35" s="4">
        <v>1</v>
      </c>
      <c r="U35" s="4">
        <v>1</v>
      </c>
      <c r="V35" s="4">
        <v>0</v>
      </c>
      <c r="W35" s="2" t="s">
        <v>802</v>
      </c>
      <c r="X35" s="2" t="s">
        <v>803</v>
      </c>
      <c r="Y35" s="2" t="s">
        <v>804</v>
      </c>
      <c r="Z35" s="2" t="s">
        <v>805</v>
      </c>
      <c r="AA35" s="2" t="s">
        <v>806</v>
      </c>
      <c r="AB35" s="2" t="s">
        <v>807</v>
      </c>
      <c r="AC35" s="2" t="s">
        <v>808</v>
      </c>
      <c r="AD35" s="2" t="s">
        <v>809</v>
      </c>
      <c r="AF35" s="2" t="s">
        <v>810</v>
      </c>
      <c r="AG35" s="2" t="s">
        <v>50</v>
      </c>
    </row>
    <row r="36" spans="1:33">
      <c r="A36" s="2" t="s">
        <v>353</v>
      </c>
      <c r="B36" s="2" t="s">
        <v>386</v>
      </c>
      <c r="C36" s="2" t="s">
        <v>618</v>
      </c>
      <c r="D36" s="4">
        <v>521</v>
      </c>
      <c r="E36" s="2" t="s">
        <v>66</v>
      </c>
      <c r="F36" s="2" t="s">
        <v>387</v>
      </c>
      <c r="G36" s="2" t="s">
        <v>388</v>
      </c>
      <c r="J36" s="18">
        <v>43830</v>
      </c>
      <c r="K36" s="2" t="s">
        <v>619</v>
      </c>
      <c r="L36" s="2" t="s">
        <v>352</v>
      </c>
      <c r="M36" s="2" t="s">
        <v>754</v>
      </c>
      <c r="N36" s="4">
        <v>1</v>
      </c>
      <c r="O36" s="4">
        <v>0</v>
      </c>
      <c r="P36" s="4">
        <v>0</v>
      </c>
      <c r="Q36" s="2" t="s">
        <v>778</v>
      </c>
      <c r="R36" s="4">
        <v>1</v>
      </c>
      <c r="S36" s="4">
        <v>0</v>
      </c>
      <c r="T36" s="4">
        <v>1</v>
      </c>
      <c r="U36" s="4">
        <v>0</v>
      </c>
      <c r="V36" s="4">
        <v>0</v>
      </c>
      <c r="W36" s="2" t="s">
        <v>161</v>
      </c>
      <c r="X36" s="2" t="s">
        <v>156</v>
      </c>
      <c r="Y36" s="2" t="s">
        <v>61</v>
      </c>
      <c r="Z36" s="2" t="s">
        <v>93</v>
      </c>
      <c r="AA36" s="2" t="s">
        <v>133</v>
      </c>
      <c r="AB36" s="2" t="s">
        <v>162</v>
      </c>
      <c r="AC36" s="2" t="s">
        <v>92</v>
      </c>
      <c r="AD36" s="2" t="s">
        <v>125</v>
      </c>
      <c r="AF36" s="2" t="s">
        <v>140</v>
      </c>
    </row>
    <row r="37" spans="1:33">
      <c r="A37" s="2" t="s">
        <v>353</v>
      </c>
      <c r="B37" s="2" t="s">
        <v>485</v>
      </c>
      <c r="C37" s="2" t="s">
        <v>649</v>
      </c>
      <c r="D37" s="4">
        <v>681</v>
      </c>
      <c r="E37" s="2" t="s">
        <v>3</v>
      </c>
      <c r="F37" s="2" t="s">
        <v>486</v>
      </c>
      <c r="G37" s="2" t="s">
        <v>388</v>
      </c>
      <c r="I37" s="2" t="s">
        <v>487</v>
      </c>
      <c r="J37" s="18">
        <v>43830</v>
      </c>
      <c r="K37" s="2" t="s">
        <v>619</v>
      </c>
      <c r="L37" s="2" t="s">
        <v>352</v>
      </c>
      <c r="M37" s="2" t="s">
        <v>754</v>
      </c>
      <c r="N37" s="4">
        <v>1</v>
      </c>
      <c r="O37" s="4">
        <v>0</v>
      </c>
      <c r="P37" s="4">
        <v>0</v>
      </c>
      <c r="Q37" s="2" t="s">
        <v>778</v>
      </c>
      <c r="R37" s="4">
        <v>0</v>
      </c>
      <c r="S37" s="4">
        <v>0</v>
      </c>
      <c r="T37" s="4">
        <v>1</v>
      </c>
      <c r="U37" s="4">
        <v>1</v>
      </c>
      <c r="V37" s="4">
        <v>0</v>
      </c>
      <c r="W37" s="2" t="s">
        <v>904</v>
      </c>
      <c r="X37" s="2" t="s">
        <v>905</v>
      </c>
      <c r="Y37" s="2" t="s">
        <v>906</v>
      </c>
      <c r="Z37" s="2" t="s">
        <v>907</v>
      </c>
      <c r="AA37" s="2" t="s">
        <v>908</v>
      </c>
      <c r="AB37" s="2" t="s">
        <v>909</v>
      </c>
      <c r="AC37" s="2" t="s">
        <v>910</v>
      </c>
      <c r="AD37" s="2" t="s">
        <v>911</v>
      </c>
      <c r="AF37" s="2" t="s">
        <v>912</v>
      </c>
      <c r="AG37" s="2" t="s">
        <v>913</v>
      </c>
    </row>
    <row r="38" spans="1:33">
      <c r="A38" s="2" t="s">
        <v>353</v>
      </c>
      <c r="B38" s="2" t="s">
        <v>504</v>
      </c>
      <c r="C38" s="2" t="s">
        <v>654</v>
      </c>
      <c r="D38" s="4">
        <v>702</v>
      </c>
      <c r="E38" s="2" t="s">
        <v>63</v>
      </c>
      <c r="F38" s="2" t="s">
        <v>505</v>
      </c>
      <c r="G38" s="2" t="s">
        <v>351</v>
      </c>
      <c r="J38" s="18">
        <v>43830</v>
      </c>
      <c r="K38" s="2" t="s">
        <v>619</v>
      </c>
      <c r="L38" s="2" t="s">
        <v>352</v>
      </c>
      <c r="M38" s="2" t="s">
        <v>754</v>
      </c>
      <c r="N38" s="4">
        <v>1</v>
      </c>
      <c r="O38" s="4">
        <v>0</v>
      </c>
      <c r="P38" s="4">
        <v>0</v>
      </c>
      <c r="Q38" s="2" t="s">
        <v>778</v>
      </c>
      <c r="R38" s="4">
        <v>1</v>
      </c>
      <c r="S38" s="4">
        <v>0</v>
      </c>
      <c r="T38" s="4">
        <v>1</v>
      </c>
      <c r="U38" s="4">
        <v>1</v>
      </c>
      <c r="V38" s="4">
        <v>0</v>
      </c>
      <c r="W38" s="2" t="s">
        <v>923</v>
      </c>
      <c r="X38" s="2" t="s">
        <v>924</v>
      </c>
      <c r="Y38" s="2" t="s">
        <v>925</v>
      </c>
      <c r="Z38" s="2" t="s">
        <v>926</v>
      </c>
      <c r="AA38" s="2" t="s">
        <v>927</v>
      </c>
      <c r="AB38" s="2" t="s">
        <v>928</v>
      </c>
      <c r="AC38" s="2" t="s">
        <v>929</v>
      </c>
      <c r="AD38" s="2" t="s">
        <v>930</v>
      </c>
      <c r="AF38" s="2" t="s">
        <v>931</v>
      </c>
      <c r="AG38" s="2" t="s">
        <v>120</v>
      </c>
    </row>
    <row r="39" spans="1:33">
      <c r="A39" s="2" t="s">
        <v>353</v>
      </c>
      <c r="B39" s="2" t="s">
        <v>506</v>
      </c>
      <c r="C39" s="2" t="s">
        <v>655</v>
      </c>
      <c r="D39" s="4">
        <v>703</v>
      </c>
      <c r="E39" s="2" t="s">
        <v>62</v>
      </c>
      <c r="F39" s="2" t="s">
        <v>507</v>
      </c>
      <c r="G39" s="2" t="s">
        <v>388</v>
      </c>
      <c r="J39" s="18">
        <v>43830</v>
      </c>
      <c r="K39" s="2" t="s">
        <v>619</v>
      </c>
      <c r="L39" s="2" t="s">
        <v>352</v>
      </c>
      <c r="M39" s="2" t="s">
        <v>754</v>
      </c>
      <c r="N39" s="4">
        <v>1</v>
      </c>
      <c r="O39" s="4">
        <v>0</v>
      </c>
      <c r="P39" s="4">
        <v>0</v>
      </c>
      <c r="Q39" s="2" t="s">
        <v>778</v>
      </c>
      <c r="R39" s="4">
        <v>1</v>
      </c>
      <c r="S39" s="4">
        <v>0</v>
      </c>
      <c r="T39" s="4">
        <v>1</v>
      </c>
      <c r="U39" s="4">
        <v>1</v>
      </c>
      <c r="V39" s="4">
        <v>0</v>
      </c>
      <c r="W39" s="2" t="s">
        <v>932</v>
      </c>
      <c r="X39" s="2" t="s">
        <v>933</v>
      </c>
      <c r="Y39" s="2" t="s">
        <v>934</v>
      </c>
      <c r="Z39" s="2" t="s">
        <v>935</v>
      </c>
      <c r="AA39" s="2" t="s">
        <v>936</v>
      </c>
      <c r="AB39" s="2" t="s">
        <v>937</v>
      </c>
      <c r="AC39" s="2" t="s">
        <v>938</v>
      </c>
      <c r="AD39" s="2" t="s">
        <v>939</v>
      </c>
      <c r="AG39" s="2" t="s">
        <v>160</v>
      </c>
    </row>
    <row r="40" spans="1:33">
      <c r="A40" s="2" t="s">
        <v>353</v>
      </c>
      <c r="B40" s="2" t="s">
        <v>508</v>
      </c>
      <c r="C40" s="2" t="s">
        <v>656</v>
      </c>
      <c r="D40" s="4">
        <v>704</v>
      </c>
      <c r="E40" s="2" t="s">
        <v>64</v>
      </c>
      <c r="F40" s="2" t="s">
        <v>509</v>
      </c>
      <c r="G40" s="2" t="s">
        <v>510</v>
      </c>
      <c r="J40" s="18">
        <v>43830</v>
      </c>
      <c r="K40" s="2" t="s">
        <v>619</v>
      </c>
      <c r="L40" s="2" t="s">
        <v>352</v>
      </c>
      <c r="M40" s="2" t="s">
        <v>754</v>
      </c>
      <c r="N40" s="4">
        <v>1</v>
      </c>
      <c r="O40" s="4">
        <v>0</v>
      </c>
      <c r="P40" s="4">
        <v>0</v>
      </c>
      <c r="Q40" s="2" t="s">
        <v>778</v>
      </c>
      <c r="R40" s="4">
        <v>1</v>
      </c>
      <c r="S40" s="4">
        <v>0</v>
      </c>
      <c r="T40" s="4">
        <v>1</v>
      </c>
      <c r="U40" s="4">
        <v>1</v>
      </c>
      <c r="V40" s="4">
        <v>0</v>
      </c>
      <c r="W40" s="2" t="s">
        <v>932</v>
      </c>
      <c r="X40" s="2" t="s">
        <v>933</v>
      </c>
      <c r="Y40" s="2" t="s">
        <v>934</v>
      </c>
      <c r="Z40" s="2" t="s">
        <v>935</v>
      </c>
      <c r="AA40" s="2" t="s">
        <v>936</v>
      </c>
      <c r="AB40" s="2" t="s">
        <v>937</v>
      </c>
      <c r="AC40" s="2" t="s">
        <v>938</v>
      </c>
      <c r="AD40" s="2" t="s">
        <v>939</v>
      </c>
      <c r="AG40" s="2" t="s">
        <v>160</v>
      </c>
    </row>
    <row r="41" spans="1:33">
      <c r="A41" s="2" t="s">
        <v>353</v>
      </c>
      <c r="B41" s="2" t="s">
        <v>511</v>
      </c>
      <c r="C41" s="2" t="s">
        <v>657</v>
      </c>
      <c r="D41" s="4">
        <v>705</v>
      </c>
      <c r="E41" s="2" t="s">
        <v>65</v>
      </c>
      <c r="F41" s="2" t="s">
        <v>512</v>
      </c>
      <c r="G41" s="2" t="s">
        <v>510</v>
      </c>
      <c r="J41" s="18">
        <v>43830</v>
      </c>
      <c r="K41" s="2" t="s">
        <v>619</v>
      </c>
      <c r="L41" s="2" t="s">
        <v>352</v>
      </c>
      <c r="M41" s="2" t="s">
        <v>754</v>
      </c>
      <c r="N41" s="4">
        <v>1</v>
      </c>
      <c r="O41" s="4">
        <v>0</v>
      </c>
      <c r="P41" s="4">
        <v>0</v>
      </c>
      <c r="Q41" s="2" t="s">
        <v>778</v>
      </c>
      <c r="R41" s="4">
        <v>1</v>
      </c>
      <c r="S41" s="4">
        <v>0</v>
      </c>
      <c r="T41" s="4">
        <v>1</v>
      </c>
      <c r="U41" s="4">
        <v>1</v>
      </c>
      <c r="V41" s="4">
        <v>0</v>
      </c>
      <c r="W41" s="2" t="s">
        <v>940</v>
      </c>
      <c r="X41" s="2" t="s">
        <v>941</v>
      </c>
      <c r="Y41" s="2" t="s">
        <v>942</v>
      </c>
      <c r="Z41" s="2" t="s">
        <v>943</v>
      </c>
      <c r="AA41" s="2" t="s">
        <v>944</v>
      </c>
      <c r="AB41" s="2" t="s">
        <v>945</v>
      </c>
      <c r="AC41" s="2" t="s">
        <v>946</v>
      </c>
      <c r="AD41" s="2" t="s">
        <v>947</v>
      </c>
      <c r="AF41" s="2" t="s">
        <v>948</v>
      </c>
      <c r="AG41" s="2" t="s">
        <v>166</v>
      </c>
    </row>
    <row r="42" spans="1:33">
      <c r="A42" s="2" t="s">
        <v>353</v>
      </c>
      <c r="B42" s="2" t="s">
        <v>513</v>
      </c>
      <c r="C42" s="2" t="s">
        <v>658</v>
      </c>
      <c r="D42" s="4">
        <v>736</v>
      </c>
      <c r="E42" s="2" t="s">
        <v>67</v>
      </c>
      <c r="F42" s="2" t="s">
        <v>514</v>
      </c>
      <c r="G42" s="2" t="s">
        <v>510</v>
      </c>
      <c r="J42" s="18">
        <v>43830</v>
      </c>
      <c r="K42" s="2" t="s">
        <v>619</v>
      </c>
      <c r="L42" s="2" t="s">
        <v>352</v>
      </c>
      <c r="M42" s="2" t="s">
        <v>754</v>
      </c>
      <c r="N42" s="4">
        <v>1</v>
      </c>
      <c r="O42" s="4">
        <v>0</v>
      </c>
      <c r="P42" s="4">
        <v>0</v>
      </c>
      <c r="Q42" s="2" t="s">
        <v>778</v>
      </c>
      <c r="R42" s="4">
        <v>1</v>
      </c>
      <c r="S42" s="4">
        <v>0</v>
      </c>
      <c r="T42" s="4">
        <v>1</v>
      </c>
      <c r="U42" s="4">
        <v>1</v>
      </c>
      <c r="V42" s="4">
        <v>0</v>
      </c>
      <c r="W42" s="2" t="s">
        <v>949</v>
      </c>
      <c r="X42" s="2" t="s">
        <v>950</v>
      </c>
      <c r="Y42" s="2" t="s">
        <v>951</v>
      </c>
      <c r="Z42" s="2" t="s">
        <v>952</v>
      </c>
      <c r="AA42" s="2" t="s">
        <v>953</v>
      </c>
      <c r="AB42" s="2" t="s">
        <v>954</v>
      </c>
      <c r="AC42" s="2" t="s">
        <v>955</v>
      </c>
      <c r="AD42" s="2" t="s">
        <v>956</v>
      </c>
      <c r="AF42" s="2" t="s">
        <v>957</v>
      </c>
      <c r="AG42" s="2" t="s">
        <v>146</v>
      </c>
    </row>
    <row r="43" spans="1:33">
      <c r="A43" s="2" t="s">
        <v>353</v>
      </c>
      <c r="B43" s="2" t="s">
        <v>525</v>
      </c>
      <c r="C43" s="2" t="s">
        <v>663</v>
      </c>
      <c r="D43" s="4">
        <v>753</v>
      </c>
      <c r="E43" s="2" t="s">
        <v>148</v>
      </c>
      <c r="F43" s="2" t="s">
        <v>526</v>
      </c>
      <c r="G43" s="2" t="s">
        <v>510</v>
      </c>
      <c r="J43" s="18">
        <v>43830</v>
      </c>
      <c r="K43" s="2" t="s">
        <v>619</v>
      </c>
      <c r="L43" s="2" t="s">
        <v>352</v>
      </c>
      <c r="M43" s="2" t="s">
        <v>754</v>
      </c>
      <c r="N43" s="4">
        <v>1</v>
      </c>
      <c r="O43" s="4">
        <v>0</v>
      </c>
      <c r="P43" s="4">
        <v>0</v>
      </c>
      <c r="Q43" s="2" t="s">
        <v>778</v>
      </c>
      <c r="R43" s="4">
        <v>0</v>
      </c>
      <c r="S43" s="4">
        <v>0</v>
      </c>
      <c r="T43" s="4">
        <v>1</v>
      </c>
      <c r="U43" s="4">
        <v>0</v>
      </c>
      <c r="V43" s="4">
        <v>0</v>
      </c>
      <c r="W43" s="2" t="s">
        <v>147</v>
      </c>
    </row>
    <row r="44" spans="1:33">
      <c r="A44" s="2" t="s">
        <v>518</v>
      </c>
      <c r="B44" s="2" t="s">
        <v>515</v>
      </c>
      <c r="C44" s="2" t="s">
        <v>659</v>
      </c>
      <c r="D44" s="4">
        <v>739</v>
      </c>
      <c r="E44" s="2" t="s">
        <v>79</v>
      </c>
      <c r="F44" s="2" t="s">
        <v>516</v>
      </c>
      <c r="J44" s="18">
        <v>43873</v>
      </c>
      <c r="K44" s="2" t="s">
        <v>660</v>
      </c>
      <c r="L44" s="2" t="s">
        <v>517</v>
      </c>
      <c r="M44" s="2" t="s">
        <v>759</v>
      </c>
      <c r="N44" s="4">
        <v>1</v>
      </c>
      <c r="O44" s="4">
        <v>1</v>
      </c>
      <c r="P44" s="4">
        <v>1</v>
      </c>
      <c r="Q44" s="2" t="s">
        <v>778</v>
      </c>
      <c r="R44" s="4">
        <v>0</v>
      </c>
      <c r="S44" s="4">
        <v>0</v>
      </c>
      <c r="T44" s="4">
        <v>1</v>
      </c>
      <c r="U44" s="4">
        <v>1</v>
      </c>
      <c r="V44" s="4">
        <v>0</v>
      </c>
      <c r="W44" s="2" t="s">
        <v>958</v>
      </c>
      <c r="X44" s="2" t="s">
        <v>959</v>
      </c>
      <c r="Y44" s="2" t="s">
        <v>960</v>
      </c>
      <c r="Z44" s="2" t="s">
        <v>961</v>
      </c>
      <c r="AA44" s="2" t="s">
        <v>962</v>
      </c>
      <c r="AG44" s="2" t="s">
        <v>149</v>
      </c>
    </row>
    <row r="45" spans="1:33">
      <c r="A45" s="2" t="s">
        <v>561</v>
      </c>
      <c r="B45" s="2" t="s">
        <v>559</v>
      </c>
      <c r="C45" s="2" t="s">
        <v>677</v>
      </c>
      <c r="D45" s="4">
        <v>814</v>
      </c>
      <c r="E45" s="2" t="s">
        <v>60</v>
      </c>
      <c r="F45" s="2" t="s">
        <v>560</v>
      </c>
      <c r="J45" s="18">
        <v>43810</v>
      </c>
      <c r="K45" s="2" t="s">
        <v>676</v>
      </c>
      <c r="L45" s="2" t="s">
        <v>367</v>
      </c>
      <c r="M45" s="2" t="s">
        <v>755</v>
      </c>
      <c r="N45" s="4">
        <v>0</v>
      </c>
      <c r="O45" s="4">
        <v>0</v>
      </c>
      <c r="P45" s="4">
        <v>1</v>
      </c>
      <c r="Q45" s="2" t="s">
        <v>778</v>
      </c>
      <c r="R45" s="4">
        <v>1</v>
      </c>
      <c r="S45" s="4">
        <v>0</v>
      </c>
      <c r="T45" s="4">
        <v>1</v>
      </c>
      <c r="U45" s="4">
        <v>0</v>
      </c>
      <c r="V45" s="4">
        <v>0</v>
      </c>
      <c r="W45" s="2" t="s">
        <v>968</v>
      </c>
      <c r="X45" s="2" t="s">
        <v>969</v>
      </c>
      <c r="Y45" s="2" t="s">
        <v>970</v>
      </c>
      <c r="Z45" s="2" t="s">
        <v>971</v>
      </c>
      <c r="AA45" s="2" t="s">
        <v>972</v>
      </c>
    </row>
    <row r="46" spans="1:33">
      <c r="A46" s="2" t="s">
        <v>321</v>
      </c>
      <c r="B46" s="2" t="s">
        <v>317</v>
      </c>
      <c r="C46" s="2" t="s">
        <v>613</v>
      </c>
      <c r="D46" s="4">
        <v>102</v>
      </c>
      <c r="E46" s="2" t="s">
        <v>24</v>
      </c>
      <c r="F46" s="2" t="s">
        <v>318</v>
      </c>
      <c r="G46" s="2" t="s">
        <v>319</v>
      </c>
      <c r="J46" s="18">
        <v>43873</v>
      </c>
      <c r="K46" s="2" t="s">
        <v>601</v>
      </c>
      <c r="L46" s="2" t="s">
        <v>320</v>
      </c>
      <c r="M46" s="2" t="s">
        <v>750</v>
      </c>
      <c r="N46" s="4">
        <v>1</v>
      </c>
      <c r="O46" s="4">
        <v>0</v>
      </c>
      <c r="P46" s="4">
        <v>0</v>
      </c>
      <c r="Q46" s="2" t="s">
        <v>778</v>
      </c>
      <c r="R46" s="4">
        <v>0</v>
      </c>
      <c r="S46" s="4">
        <v>0</v>
      </c>
      <c r="T46" s="4">
        <v>1</v>
      </c>
      <c r="U46" s="4">
        <v>0</v>
      </c>
      <c r="V46" s="4">
        <v>0</v>
      </c>
      <c r="W46" s="2" t="s">
        <v>27</v>
      </c>
      <c r="X46" s="2" t="s">
        <v>793</v>
      </c>
      <c r="Y46" s="2" t="s">
        <v>794</v>
      </c>
    </row>
    <row r="47" spans="1:33">
      <c r="A47" s="2" t="s">
        <v>321</v>
      </c>
      <c r="B47" s="2" t="s">
        <v>323</v>
      </c>
      <c r="C47" s="2" t="s">
        <v>662</v>
      </c>
      <c r="D47" s="4">
        <v>110</v>
      </c>
      <c r="E47" s="2" t="s">
        <v>196</v>
      </c>
      <c r="F47" s="2" t="s">
        <v>324</v>
      </c>
      <c r="G47" s="2" t="s">
        <v>325</v>
      </c>
      <c r="J47" s="18">
        <v>43873</v>
      </c>
      <c r="K47" s="2" t="s">
        <v>601</v>
      </c>
      <c r="L47" s="2" t="s">
        <v>326</v>
      </c>
      <c r="M47" s="2" t="s">
        <v>751</v>
      </c>
      <c r="N47" s="4">
        <v>0</v>
      </c>
      <c r="O47" s="4">
        <v>0</v>
      </c>
      <c r="P47" s="4">
        <v>1</v>
      </c>
      <c r="Q47" s="2" t="s">
        <v>778</v>
      </c>
      <c r="R47" s="4">
        <v>1</v>
      </c>
      <c r="S47" s="4">
        <v>0</v>
      </c>
      <c r="T47" s="4">
        <v>0</v>
      </c>
      <c r="U47" s="4">
        <v>0</v>
      </c>
      <c r="V47" s="4">
        <v>0</v>
      </c>
    </row>
    <row r="48" spans="1:33">
      <c r="A48" s="2" t="s">
        <v>321</v>
      </c>
      <c r="B48" s="2" t="s">
        <v>323</v>
      </c>
      <c r="C48" s="2" t="s">
        <v>662</v>
      </c>
      <c r="D48" s="4">
        <v>514</v>
      </c>
      <c r="E48" s="2" t="s">
        <v>186</v>
      </c>
      <c r="F48" s="2" t="s">
        <v>383</v>
      </c>
      <c r="J48" s="18">
        <v>43873</v>
      </c>
      <c r="K48" s="2" t="s">
        <v>601</v>
      </c>
      <c r="L48" s="2" t="s">
        <v>320</v>
      </c>
      <c r="M48" s="2" t="s">
        <v>750</v>
      </c>
      <c r="N48" s="4">
        <v>0</v>
      </c>
      <c r="O48" s="4">
        <v>0</v>
      </c>
      <c r="P48" s="4">
        <v>1</v>
      </c>
      <c r="Q48" s="2" t="s">
        <v>777</v>
      </c>
      <c r="R48" s="4">
        <v>0</v>
      </c>
      <c r="S48" s="4">
        <v>0</v>
      </c>
      <c r="T48" s="4">
        <v>0</v>
      </c>
      <c r="U48" s="4">
        <v>0</v>
      </c>
      <c r="V48" s="4">
        <v>1</v>
      </c>
    </row>
    <row r="49" spans="1:33">
      <c r="A49" s="2" t="s">
        <v>321</v>
      </c>
      <c r="B49" s="2" t="s">
        <v>449</v>
      </c>
      <c r="C49" s="2" t="s">
        <v>633</v>
      </c>
      <c r="D49" s="4">
        <v>634</v>
      </c>
      <c r="E49" s="2" t="s">
        <v>25</v>
      </c>
      <c r="F49" s="2" t="s">
        <v>450</v>
      </c>
      <c r="G49" s="2" t="s">
        <v>451</v>
      </c>
      <c r="J49" s="18">
        <v>43873</v>
      </c>
      <c r="K49" s="2" t="s">
        <v>601</v>
      </c>
      <c r="L49" s="2" t="s">
        <v>320</v>
      </c>
      <c r="M49" s="2" t="s">
        <v>750</v>
      </c>
      <c r="N49" s="4">
        <v>1</v>
      </c>
      <c r="O49" s="4">
        <v>0</v>
      </c>
      <c r="P49" s="4">
        <v>0</v>
      </c>
      <c r="Q49" s="2" t="s">
        <v>778</v>
      </c>
      <c r="R49" s="4">
        <v>1</v>
      </c>
      <c r="S49" s="4">
        <v>0</v>
      </c>
      <c r="T49" s="4">
        <v>1</v>
      </c>
      <c r="U49" s="4">
        <v>1</v>
      </c>
      <c r="V49" s="4">
        <v>0</v>
      </c>
      <c r="W49" s="2" t="s">
        <v>878</v>
      </c>
      <c r="X49" s="2" t="s">
        <v>793</v>
      </c>
      <c r="Y49" s="2" t="s">
        <v>879</v>
      </c>
      <c r="Z49" s="2" t="s">
        <v>880</v>
      </c>
      <c r="AA49" s="2" t="s">
        <v>881</v>
      </c>
      <c r="AB49" s="2" t="s">
        <v>882</v>
      </c>
      <c r="AC49" s="2" t="s">
        <v>883</v>
      </c>
      <c r="AG49" s="2" t="s">
        <v>27</v>
      </c>
    </row>
    <row r="50" spans="1:33">
      <c r="A50" s="2" t="s">
        <v>321</v>
      </c>
      <c r="B50" s="2" t="s">
        <v>452</v>
      </c>
      <c r="C50" s="2" t="s">
        <v>634</v>
      </c>
      <c r="D50" s="4">
        <v>635</v>
      </c>
      <c r="E50" s="2" t="s">
        <v>29</v>
      </c>
      <c r="F50" s="2" t="s">
        <v>453</v>
      </c>
      <c r="G50" s="2" t="s">
        <v>454</v>
      </c>
      <c r="J50" s="18">
        <v>43873</v>
      </c>
      <c r="K50" s="2" t="s">
        <v>635</v>
      </c>
      <c r="L50" s="2" t="s">
        <v>320</v>
      </c>
      <c r="M50" s="2" t="s">
        <v>750</v>
      </c>
      <c r="N50" s="4">
        <v>1</v>
      </c>
      <c r="O50" s="4">
        <v>0</v>
      </c>
      <c r="P50" s="4">
        <v>0</v>
      </c>
      <c r="Q50" s="2" t="s">
        <v>778</v>
      </c>
      <c r="R50" s="4">
        <v>1</v>
      </c>
      <c r="S50" s="4">
        <v>0</v>
      </c>
      <c r="T50" s="4">
        <v>1</v>
      </c>
      <c r="U50" s="4">
        <v>0</v>
      </c>
      <c r="V50" s="4">
        <v>0</v>
      </c>
      <c r="W50" s="2" t="s">
        <v>27</v>
      </c>
    </row>
    <row r="51" spans="1:33">
      <c r="A51" s="2" t="s">
        <v>321</v>
      </c>
      <c r="B51" s="2" t="s">
        <v>492</v>
      </c>
      <c r="C51" s="2" t="s">
        <v>130</v>
      </c>
      <c r="D51" s="4">
        <v>684</v>
      </c>
      <c r="E51" s="2" t="s">
        <v>28</v>
      </c>
      <c r="F51" s="2" t="s">
        <v>493</v>
      </c>
      <c r="J51" s="18">
        <v>43873</v>
      </c>
      <c r="K51" s="2" t="s">
        <v>601</v>
      </c>
      <c r="L51" s="2" t="s">
        <v>320</v>
      </c>
      <c r="M51" s="2" t="s">
        <v>750</v>
      </c>
      <c r="N51" s="4">
        <v>1</v>
      </c>
      <c r="O51" s="4">
        <v>0</v>
      </c>
      <c r="P51" s="4">
        <v>0</v>
      </c>
      <c r="Q51" s="2" t="s">
        <v>778</v>
      </c>
      <c r="R51" s="4">
        <v>0</v>
      </c>
      <c r="S51" s="4">
        <v>0</v>
      </c>
      <c r="T51" s="4">
        <v>1</v>
      </c>
      <c r="U51" s="4">
        <v>0</v>
      </c>
      <c r="V51" s="4">
        <v>0</v>
      </c>
      <c r="W51" s="2" t="s">
        <v>915</v>
      </c>
    </row>
    <row r="52" spans="1:33">
      <c r="A52" s="2" t="s">
        <v>321</v>
      </c>
      <c r="B52" s="2" t="s">
        <v>540</v>
      </c>
      <c r="C52" s="2" t="s">
        <v>673</v>
      </c>
      <c r="D52" s="4">
        <v>796</v>
      </c>
      <c r="E52" s="2" t="s">
        <v>26</v>
      </c>
      <c r="F52" s="2" t="s">
        <v>541</v>
      </c>
      <c r="G52" s="2" t="s">
        <v>542</v>
      </c>
      <c r="J52" s="18">
        <v>43873</v>
      </c>
      <c r="K52" s="2" t="s">
        <v>601</v>
      </c>
      <c r="L52" s="2" t="s">
        <v>320</v>
      </c>
      <c r="M52" s="2" t="s">
        <v>750</v>
      </c>
      <c r="N52" s="4">
        <v>1</v>
      </c>
      <c r="O52" s="4">
        <v>0</v>
      </c>
      <c r="P52" s="4">
        <v>0</v>
      </c>
      <c r="Q52" s="2" t="s">
        <v>778</v>
      </c>
      <c r="R52" s="4">
        <v>0</v>
      </c>
      <c r="S52" s="4">
        <v>0</v>
      </c>
      <c r="T52" s="4">
        <v>1</v>
      </c>
      <c r="U52" s="4">
        <v>0</v>
      </c>
      <c r="V52" s="4">
        <v>0</v>
      </c>
      <c r="W52" s="2" t="s">
        <v>967</v>
      </c>
    </row>
    <row r="53" spans="1:33">
      <c r="A53" s="2" t="s">
        <v>361</v>
      </c>
      <c r="B53" s="2" t="s">
        <v>356</v>
      </c>
      <c r="C53" s="2" t="s">
        <v>640</v>
      </c>
      <c r="D53" s="4">
        <v>36</v>
      </c>
      <c r="E53" s="2" t="s">
        <v>207</v>
      </c>
      <c r="F53" s="2" t="s">
        <v>360</v>
      </c>
      <c r="J53" s="18">
        <v>43508</v>
      </c>
      <c r="K53" s="2" t="s">
        <v>601</v>
      </c>
      <c r="L53" s="2" t="s">
        <v>358</v>
      </c>
      <c r="M53" s="2" t="s">
        <v>747</v>
      </c>
      <c r="N53" s="4">
        <v>0</v>
      </c>
      <c r="O53" s="4">
        <v>0</v>
      </c>
      <c r="P53" s="4">
        <v>1</v>
      </c>
      <c r="Q53" s="2" t="s">
        <v>777</v>
      </c>
      <c r="R53" s="4">
        <v>0</v>
      </c>
      <c r="S53" s="4">
        <v>0</v>
      </c>
      <c r="T53" s="4">
        <v>0</v>
      </c>
      <c r="U53" s="4">
        <v>0</v>
      </c>
      <c r="V53" s="4">
        <v>1</v>
      </c>
    </row>
    <row r="54" spans="1:33">
      <c r="A54" s="2" t="s">
        <v>361</v>
      </c>
      <c r="B54" s="2" t="s">
        <v>428</v>
      </c>
      <c r="C54" s="2" t="s">
        <v>621</v>
      </c>
      <c r="D54" s="4">
        <v>596</v>
      </c>
      <c r="E54" s="2" t="s">
        <v>89</v>
      </c>
      <c r="F54" s="2" t="s">
        <v>429</v>
      </c>
      <c r="G54" s="2" t="s">
        <v>430</v>
      </c>
      <c r="J54" s="18">
        <v>43866</v>
      </c>
      <c r="K54" s="2" t="s">
        <v>622</v>
      </c>
      <c r="L54" s="2" t="s">
        <v>367</v>
      </c>
      <c r="M54" s="2" t="s">
        <v>755</v>
      </c>
      <c r="N54" s="4">
        <v>1</v>
      </c>
      <c r="O54" s="4">
        <v>1</v>
      </c>
      <c r="P54" s="4">
        <v>0</v>
      </c>
      <c r="Q54" s="2" t="s">
        <v>778</v>
      </c>
      <c r="R54" s="4">
        <v>0</v>
      </c>
      <c r="S54" s="4">
        <v>0</v>
      </c>
      <c r="T54" s="4">
        <v>1</v>
      </c>
      <c r="U54" s="4">
        <v>0</v>
      </c>
      <c r="V54" s="4">
        <v>0</v>
      </c>
      <c r="W54" s="2" t="s">
        <v>866</v>
      </c>
      <c r="X54" s="2" t="s">
        <v>90</v>
      </c>
      <c r="Y54" s="2" t="s">
        <v>88</v>
      </c>
    </row>
    <row r="55" spans="1:33">
      <c r="A55" s="2" t="s">
        <v>361</v>
      </c>
      <c r="B55" s="2" t="s">
        <v>433</v>
      </c>
      <c r="C55" s="2" t="s">
        <v>661</v>
      </c>
      <c r="D55" s="4">
        <v>603</v>
      </c>
      <c r="E55" s="2" t="s">
        <v>195</v>
      </c>
      <c r="F55" s="2" t="s">
        <v>434</v>
      </c>
      <c r="J55" s="18">
        <v>43866</v>
      </c>
      <c r="K55" s="2" t="s">
        <v>622</v>
      </c>
      <c r="L55" s="2" t="s">
        <v>367</v>
      </c>
      <c r="M55" s="2" t="s">
        <v>755</v>
      </c>
      <c r="N55" s="4">
        <v>0</v>
      </c>
      <c r="O55" s="4">
        <v>1</v>
      </c>
      <c r="P55" s="4">
        <v>1</v>
      </c>
      <c r="Q55" s="2" t="s">
        <v>777</v>
      </c>
      <c r="R55" s="4">
        <v>0</v>
      </c>
      <c r="S55" s="4">
        <v>0</v>
      </c>
      <c r="T55" s="4">
        <v>0</v>
      </c>
      <c r="U55" s="4">
        <v>0</v>
      </c>
      <c r="V55" s="4">
        <v>1</v>
      </c>
    </row>
    <row r="56" spans="1:33">
      <c r="A56" s="2" t="s">
        <v>463</v>
      </c>
      <c r="B56" s="2" t="s">
        <v>460</v>
      </c>
      <c r="C56" s="2" t="s">
        <v>631</v>
      </c>
      <c r="D56" s="4">
        <v>655</v>
      </c>
      <c r="E56" s="2" t="s">
        <v>22</v>
      </c>
      <c r="F56" s="2" t="s">
        <v>461</v>
      </c>
      <c r="J56" s="18">
        <v>43810</v>
      </c>
      <c r="K56" s="2" t="s">
        <v>610</v>
      </c>
      <c r="L56" s="2" t="s">
        <v>462</v>
      </c>
      <c r="M56" s="2" t="s">
        <v>758</v>
      </c>
      <c r="N56" s="4">
        <v>1</v>
      </c>
      <c r="O56" s="4">
        <v>1</v>
      </c>
      <c r="P56" s="4">
        <v>0</v>
      </c>
      <c r="Q56" s="2" t="s">
        <v>778</v>
      </c>
      <c r="R56" s="4">
        <v>1</v>
      </c>
      <c r="S56" s="4">
        <v>0</v>
      </c>
      <c r="T56" s="4">
        <v>1</v>
      </c>
      <c r="U56" s="4">
        <v>0</v>
      </c>
      <c r="V56" s="4">
        <v>0</v>
      </c>
      <c r="W56" s="2" t="s">
        <v>21</v>
      </c>
      <c r="X56" s="2" t="s">
        <v>117</v>
      </c>
      <c r="Y56" s="2" t="s">
        <v>71</v>
      </c>
      <c r="Z56" s="2" t="s">
        <v>103</v>
      </c>
      <c r="AA56" s="2" t="s">
        <v>133</v>
      </c>
      <c r="AB56" s="2" t="s">
        <v>119</v>
      </c>
      <c r="AC56" s="2" t="s">
        <v>886</v>
      </c>
    </row>
    <row r="57" spans="1:33">
      <c r="A57" s="2" t="s">
        <v>463</v>
      </c>
      <c r="B57" s="2" t="s">
        <v>527</v>
      </c>
      <c r="C57" s="2" t="s">
        <v>664</v>
      </c>
      <c r="D57" s="4">
        <v>754</v>
      </c>
      <c r="E57" s="2" t="s">
        <v>200</v>
      </c>
      <c r="F57" s="2" t="s">
        <v>528</v>
      </c>
      <c r="J57" s="18">
        <v>43810</v>
      </c>
      <c r="K57" s="2" t="s">
        <v>610</v>
      </c>
      <c r="L57" s="2" t="s">
        <v>367</v>
      </c>
      <c r="M57" s="2" t="s">
        <v>755</v>
      </c>
      <c r="N57" s="4">
        <v>0</v>
      </c>
      <c r="O57" s="4">
        <v>1</v>
      </c>
      <c r="P57" s="4">
        <v>0</v>
      </c>
      <c r="Q57" s="2" t="s">
        <v>777</v>
      </c>
      <c r="R57" s="4">
        <v>0</v>
      </c>
      <c r="S57" s="4">
        <v>0</v>
      </c>
      <c r="T57" s="4">
        <v>0</v>
      </c>
      <c r="U57" s="4">
        <v>0</v>
      </c>
      <c r="V57" s="4">
        <v>1</v>
      </c>
    </row>
    <row r="58" spans="1:33">
      <c r="A58" s="2" t="s">
        <v>463</v>
      </c>
      <c r="B58" s="2" t="s">
        <v>562</v>
      </c>
      <c r="C58" s="2" t="s">
        <v>675</v>
      </c>
      <c r="D58" s="4">
        <v>818</v>
      </c>
      <c r="E58" s="2" t="s">
        <v>15</v>
      </c>
      <c r="F58" s="2" t="s">
        <v>563</v>
      </c>
      <c r="J58" s="18">
        <v>43810</v>
      </c>
      <c r="K58" s="2" t="s">
        <v>676</v>
      </c>
      <c r="L58" s="2" t="s">
        <v>462</v>
      </c>
      <c r="M58" s="2" t="s">
        <v>758</v>
      </c>
      <c r="N58" s="4">
        <v>1</v>
      </c>
      <c r="O58" s="4">
        <v>1</v>
      </c>
      <c r="P58" s="4">
        <v>0</v>
      </c>
      <c r="Q58" s="2" t="s">
        <v>778</v>
      </c>
      <c r="R58" s="4">
        <v>0</v>
      </c>
      <c r="S58" s="4">
        <v>0</v>
      </c>
      <c r="T58" s="4">
        <v>1</v>
      </c>
      <c r="U58" s="4">
        <v>0</v>
      </c>
      <c r="V58" s="4">
        <v>0</v>
      </c>
      <c r="W58" s="2" t="s">
        <v>14</v>
      </c>
    </row>
    <row r="59" spans="1:33">
      <c r="A59" s="2" t="s">
        <v>446</v>
      </c>
      <c r="B59" s="2" t="s">
        <v>442</v>
      </c>
      <c r="C59" s="2" t="s">
        <v>629</v>
      </c>
      <c r="D59" s="4">
        <v>628</v>
      </c>
      <c r="E59" s="2" t="s">
        <v>4</v>
      </c>
      <c r="F59" s="2" t="s">
        <v>443</v>
      </c>
      <c r="I59" s="2" t="s">
        <v>444</v>
      </c>
      <c r="J59" s="18">
        <v>43873</v>
      </c>
      <c r="K59" s="2" t="s">
        <v>601</v>
      </c>
      <c r="L59" s="2" t="s">
        <v>445</v>
      </c>
      <c r="M59" s="2" t="s">
        <v>757</v>
      </c>
      <c r="N59" s="4">
        <v>1</v>
      </c>
      <c r="O59" s="4">
        <v>0</v>
      </c>
      <c r="P59" s="4">
        <v>0</v>
      </c>
      <c r="Q59" s="2" t="s">
        <v>778</v>
      </c>
      <c r="R59" s="4">
        <v>0</v>
      </c>
      <c r="S59" s="4">
        <v>0</v>
      </c>
      <c r="T59" s="4">
        <v>1</v>
      </c>
      <c r="U59" s="4">
        <v>0</v>
      </c>
      <c r="V59" s="4">
        <v>0</v>
      </c>
      <c r="W59" s="2" t="s">
        <v>876</v>
      </c>
    </row>
    <row r="60" spans="1:33">
      <c r="A60" s="2" t="s">
        <v>446</v>
      </c>
      <c r="B60" s="2" t="s">
        <v>447</v>
      </c>
      <c r="C60" s="2" t="s">
        <v>636</v>
      </c>
      <c r="D60" s="4">
        <v>629</v>
      </c>
      <c r="E60" s="2" t="s">
        <v>2</v>
      </c>
      <c r="F60" s="2" t="s">
        <v>448</v>
      </c>
      <c r="I60" s="2" t="s">
        <v>444</v>
      </c>
      <c r="J60" s="18">
        <v>43873</v>
      </c>
      <c r="K60" s="2" t="s">
        <v>601</v>
      </c>
      <c r="L60" s="2" t="s">
        <v>445</v>
      </c>
      <c r="M60" s="2" t="s">
        <v>757</v>
      </c>
      <c r="N60" s="4">
        <v>0</v>
      </c>
      <c r="O60" s="4">
        <v>1</v>
      </c>
      <c r="P60" s="4">
        <v>0</v>
      </c>
      <c r="Q60" s="2" t="s">
        <v>778</v>
      </c>
      <c r="R60" s="4">
        <v>0</v>
      </c>
      <c r="S60" s="4">
        <v>0</v>
      </c>
      <c r="T60" s="4">
        <v>1</v>
      </c>
      <c r="U60" s="4">
        <v>0</v>
      </c>
      <c r="V60" s="4">
        <v>0</v>
      </c>
      <c r="W60" s="2" t="s">
        <v>877</v>
      </c>
    </row>
    <row r="61" spans="1:33">
      <c r="A61" s="2" t="s">
        <v>446</v>
      </c>
      <c r="B61" s="2" t="s">
        <v>464</v>
      </c>
      <c r="C61" s="2" t="s">
        <v>632</v>
      </c>
      <c r="D61" s="4">
        <v>656</v>
      </c>
      <c r="E61" s="2" t="s">
        <v>9</v>
      </c>
      <c r="F61" s="2" t="s">
        <v>465</v>
      </c>
      <c r="I61" s="2" t="s">
        <v>466</v>
      </c>
      <c r="J61" s="18">
        <v>43873</v>
      </c>
      <c r="K61" s="2" t="s">
        <v>601</v>
      </c>
      <c r="L61" s="2" t="s">
        <v>445</v>
      </c>
      <c r="M61" s="2" t="s">
        <v>757</v>
      </c>
      <c r="N61" s="4">
        <v>1</v>
      </c>
      <c r="O61" s="4">
        <v>0</v>
      </c>
      <c r="P61" s="4">
        <v>0</v>
      </c>
      <c r="Q61" s="2" t="s">
        <v>778</v>
      </c>
      <c r="R61" s="4">
        <v>0</v>
      </c>
      <c r="S61" s="4">
        <v>0</v>
      </c>
      <c r="T61" s="4">
        <v>1</v>
      </c>
      <c r="U61" s="4">
        <v>1</v>
      </c>
      <c r="V61" s="4">
        <v>0</v>
      </c>
      <c r="W61" s="2" t="s">
        <v>887</v>
      </c>
      <c r="X61" s="2" t="s">
        <v>888</v>
      </c>
      <c r="Y61" s="2" t="s">
        <v>889</v>
      </c>
      <c r="Z61" s="2" t="s">
        <v>890</v>
      </c>
      <c r="AA61" s="2" t="s">
        <v>891</v>
      </c>
      <c r="AB61" s="2" t="s">
        <v>892</v>
      </c>
      <c r="AG61" s="2" t="s">
        <v>138</v>
      </c>
    </row>
    <row r="62" spans="1:33">
      <c r="A62" s="2" t="s">
        <v>446</v>
      </c>
      <c r="B62" s="2" t="s">
        <v>467</v>
      </c>
      <c r="C62" s="2" t="s">
        <v>638</v>
      </c>
      <c r="D62" s="4">
        <v>657</v>
      </c>
      <c r="E62" s="2" t="s">
        <v>8</v>
      </c>
      <c r="F62" s="2" t="s">
        <v>468</v>
      </c>
      <c r="I62" s="2" t="s">
        <v>469</v>
      </c>
      <c r="J62" s="18">
        <v>43873</v>
      </c>
      <c r="K62" s="2" t="s">
        <v>601</v>
      </c>
      <c r="L62" s="2" t="s">
        <v>445</v>
      </c>
      <c r="M62" s="2" t="s">
        <v>757</v>
      </c>
      <c r="N62" s="4">
        <v>0</v>
      </c>
      <c r="O62" s="4">
        <v>1</v>
      </c>
      <c r="P62" s="4">
        <v>0</v>
      </c>
      <c r="Q62" s="2" t="s">
        <v>778</v>
      </c>
      <c r="R62" s="4">
        <v>0</v>
      </c>
      <c r="S62" s="4">
        <v>0</v>
      </c>
      <c r="T62" s="4">
        <v>1</v>
      </c>
      <c r="U62" s="4">
        <v>1</v>
      </c>
      <c r="V62" s="4">
        <v>0</v>
      </c>
      <c r="W62" s="2" t="s">
        <v>893</v>
      </c>
      <c r="X62" s="2" t="s">
        <v>894</v>
      </c>
      <c r="Y62" s="2" t="s">
        <v>895</v>
      </c>
      <c r="Z62" s="2" t="s">
        <v>896</v>
      </c>
      <c r="AA62" s="2" t="s">
        <v>897</v>
      </c>
      <c r="AB62" s="2" t="s">
        <v>898</v>
      </c>
      <c r="AG62" s="2" t="s">
        <v>139</v>
      </c>
    </row>
    <row r="63" spans="1:33">
      <c r="A63" s="2" t="s">
        <v>446</v>
      </c>
      <c r="B63" s="2" t="s">
        <v>532</v>
      </c>
      <c r="C63" s="2" t="s">
        <v>668</v>
      </c>
      <c r="D63" s="4">
        <v>782</v>
      </c>
      <c r="E63" s="2" t="s">
        <v>729</v>
      </c>
      <c r="F63" s="2" t="s">
        <v>737</v>
      </c>
      <c r="J63" s="18">
        <v>43873</v>
      </c>
      <c r="K63" s="2" t="s">
        <v>601</v>
      </c>
      <c r="L63" s="2" t="s">
        <v>445</v>
      </c>
      <c r="M63" s="2" t="s">
        <v>757</v>
      </c>
      <c r="N63" s="4">
        <v>0</v>
      </c>
      <c r="O63" s="4">
        <v>1</v>
      </c>
      <c r="P63" s="4">
        <v>0</v>
      </c>
      <c r="Q63" s="2" t="s">
        <v>778</v>
      </c>
      <c r="R63" s="4">
        <v>0</v>
      </c>
      <c r="S63" s="4">
        <v>0</v>
      </c>
      <c r="T63" s="4">
        <v>1</v>
      </c>
      <c r="U63" s="4">
        <v>0</v>
      </c>
      <c r="V63" s="4">
        <v>0</v>
      </c>
      <c r="W63" s="2" t="s">
        <v>963</v>
      </c>
    </row>
    <row r="64" spans="1:33">
      <c r="A64" s="2" t="s">
        <v>446</v>
      </c>
      <c r="B64" s="2" t="s">
        <v>532</v>
      </c>
      <c r="C64" s="2" t="s">
        <v>668</v>
      </c>
      <c r="D64" s="4">
        <v>783</v>
      </c>
      <c r="E64" s="2" t="s">
        <v>730</v>
      </c>
      <c r="F64" s="2" t="s">
        <v>738</v>
      </c>
      <c r="J64" s="18">
        <v>43873</v>
      </c>
      <c r="K64" s="2" t="s">
        <v>601</v>
      </c>
      <c r="L64" s="2" t="s">
        <v>445</v>
      </c>
      <c r="M64" s="2" t="s">
        <v>757</v>
      </c>
      <c r="N64" s="4">
        <v>1</v>
      </c>
      <c r="O64" s="4">
        <v>0</v>
      </c>
      <c r="P64" s="4">
        <v>0</v>
      </c>
      <c r="Q64" s="2" t="s">
        <v>778</v>
      </c>
      <c r="R64" s="4">
        <v>0</v>
      </c>
      <c r="S64" s="4">
        <v>0</v>
      </c>
      <c r="T64" s="4">
        <v>1</v>
      </c>
      <c r="U64" s="4">
        <v>0</v>
      </c>
      <c r="V64" s="4">
        <v>0</v>
      </c>
      <c r="W64" s="2" t="s">
        <v>964</v>
      </c>
    </row>
    <row r="65" spans="1:33">
      <c r="A65" s="2" t="s">
        <v>446</v>
      </c>
      <c r="B65" s="2" t="s">
        <v>533</v>
      </c>
      <c r="C65" s="2" t="s">
        <v>669</v>
      </c>
      <c r="D65" s="4">
        <v>784</v>
      </c>
      <c r="E65" s="2" t="s">
        <v>731</v>
      </c>
      <c r="F65" s="2" t="s">
        <v>739</v>
      </c>
      <c r="J65" s="18">
        <v>43873</v>
      </c>
      <c r="K65" s="2" t="s">
        <v>601</v>
      </c>
      <c r="L65" s="2" t="s">
        <v>445</v>
      </c>
      <c r="M65" s="2" t="s">
        <v>757</v>
      </c>
      <c r="N65" s="4">
        <v>0</v>
      </c>
      <c r="O65" s="4">
        <v>1</v>
      </c>
      <c r="P65" s="4">
        <v>0</v>
      </c>
      <c r="Q65" s="2" t="s">
        <v>778</v>
      </c>
      <c r="R65" s="4">
        <v>0</v>
      </c>
      <c r="S65" s="4">
        <v>0</v>
      </c>
      <c r="T65" s="4">
        <v>1</v>
      </c>
      <c r="U65" s="4">
        <v>0</v>
      </c>
      <c r="V65" s="4">
        <v>0</v>
      </c>
      <c r="W65" s="2" t="s">
        <v>965</v>
      </c>
    </row>
    <row r="66" spans="1:33">
      <c r="A66" s="2" t="s">
        <v>446</v>
      </c>
      <c r="B66" s="2" t="s">
        <v>533</v>
      </c>
      <c r="C66" s="2" t="s">
        <v>669</v>
      </c>
      <c r="D66" s="4">
        <v>785</v>
      </c>
      <c r="E66" s="2" t="s">
        <v>732</v>
      </c>
      <c r="F66" s="2" t="s">
        <v>740</v>
      </c>
      <c r="J66" s="18">
        <v>43873</v>
      </c>
      <c r="K66" s="2" t="s">
        <v>601</v>
      </c>
      <c r="L66" s="2" t="s">
        <v>445</v>
      </c>
      <c r="M66" s="2" t="s">
        <v>757</v>
      </c>
      <c r="N66" s="4">
        <v>1</v>
      </c>
      <c r="O66" s="4">
        <v>0</v>
      </c>
      <c r="P66" s="4">
        <v>0</v>
      </c>
      <c r="Q66" s="2" t="s">
        <v>778</v>
      </c>
      <c r="R66" s="4">
        <v>0</v>
      </c>
      <c r="S66" s="4">
        <v>0</v>
      </c>
      <c r="T66" s="4">
        <v>1</v>
      </c>
      <c r="U66" s="4">
        <v>0</v>
      </c>
      <c r="V66" s="4">
        <v>0</v>
      </c>
      <c r="W66" s="2" t="s">
        <v>966</v>
      </c>
    </row>
    <row r="67" spans="1:33">
      <c r="A67" s="2" t="s">
        <v>359</v>
      </c>
      <c r="B67" s="2" t="s">
        <v>356</v>
      </c>
      <c r="C67" s="2" t="s">
        <v>640</v>
      </c>
      <c r="D67" s="4">
        <v>34</v>
      </c>
      <c r="E67" s="2" t="s">
        <v>173</v>
      </c>
      <c r="F67" s="2" t="s">
        <v>357</v>
      </c>
      <c r="J67" s="18">
        <v>43508</v>
      </c>
      <c r="K67" s="2" t="s">
        <v>601</v>
      </c>
      <c r="L67" s="2" t="s">
        <v>358</v>
      </c>
      <c r="M67" s="2" t="s">
        <v>747</v>
      </c>
      <c r="N67" s="4">
        <v>0</v>
      </c>
      <c r="O67" s="4">
        <v>0</v>
      </c>
      <c r="P67" s="4">
        <v>1</v>
      </c>
      <c r="Q67" s="2" t="s">
        <v>777</v>
      </c>
      <c r="R67" s="4">
        <v>0</v>
      </c>
      <c r="S67" s="4">
        <v>0</v>
      </c>
      <c r="T67" s="4">
        <v>0</v>
      </c>
      <c r="U67" s="4">
        <v>0</v>
      </c>
      <c r="V67" s="4">
        <v>1</v>
      </c>
    </row>
    <row r="68" spans="1:33">
      <c r="A68" s="2" t="s">
        <v>359</v>
      </c>
      <c r="B68" s="2" t="s">
        <v>405</v>
      </c>
      <c r="C68" s="2" t="s">
        <v>642</v>
      </c>
      <c r="D68" s="4">
        <v>56</v>
      </c>
      <c r="E68" s="2" t="s">
        <v>187</v>
      </c>
      <c r="F68" s="2" t="s">
        <v>406</v>
      </c>
      <c r="J68" s="18">
        <v>43873</v>
      </c>
      <c r="K68" s="2" t="s">
        <v>601</v>
      </c>
      <c r="L68" s="2" t="s">
        <v>335</v>
      </c>
      <c r="M68" s="2" t="s">
        <v>745</v>
      </c>
      <c r="N68" s="4">
        <v>0</v>
      </c>
      <c r="O68" s="4">
        <v>0</v>
      </c>
      <c r="P68" s="4">
        <v>1</v>
      </c>
      <c r="Q68" s="2" t="s">
        <v>778</v>
      </c>
      <c r="R68" s="4">
        <v>1</v>
      </c>
      <c r="S68" s="4">
        <v>0</v>
      </c>
      <c r="T68" s="4">
        <v>0</v>
      </c>
      <c r="U68" s="4">
        <v>0</v>
      </c>
      <c r="V68" s="4">
        <v>0</v>
      </c>
    </row>
    <row r="69" spans="1:33">
      <c r="A69" s="2" t="s">
        <v>359</v>
      </c>
      <c r="B69" s="2" t="s">
        <v>420</v>
      </c>
      <c r="C69" s="2" t="s">
        <v>667</v>
      </c>
      <c r="D69" s="4">
        <v>585</v>
      </c>
      <c r="E69" s="2" t="s">
        <v>36</v>
      </c>
      <c r="F69" s="2" t="s">
        <v>421</v>
      </c>
      <c r="J69" s="18">
        <v>43810</v>
      </c>
      <c r="K69" s="2" t="s">
        <v>610</v>
      </c>
      <c r="L69" s="2" t="s">
        <v>330</v>
      </c>
      <c r="M69" s="2" t="s">
        <v>752</v>
      </c>
      <c r="N69" s="4">
        <v>1</v>
      </c>
      <c r="O69" s="4">
        <v>1</v>
      </c>
      <c r="P69" s="4">
        <v>1</v>
      </c>
      <c r="Q69" s="2" t="s">
        <v>778</v>
      </c>
      <c r="R69" s="4">
        <v>0</v>
      </c>
      <c r="S69" s="4">
        <v>0</v>
      </c>
      <c r="T69" s="4">
        <v>1</v>
      </c>
      <c r="U69" s="4">
        <v>1</v>
      </c>
      <c r="V69" s="4">
        <v>0</v>
      </c>
      <c r="W69" s="2" t="s">
        <v>835</v>
      </c>
      <c r="X69" s="2" t="s">
        <v>836</v>
      </c>
      <c r="Y69" s="2" t="s">
        <v>837</v>
      </c>
      <c r="Z69" s="2" t="s">
        <v>838</v>
      </c>
      <c r="AA69" s="2" t="s">
        <v>839</v>
      </c>
      <c r="AB69" s="2" t="s">
        <v>840</v>
      </c>
      <c r="AC69" s="2" t="s">
        <v>841</v>
      </c>
      <c r="AD69" s="2" t="s">
        <v>842</v>
      </c>
      <c r="AE69" s="2" t="s">
        <v>843</v>
      </c>
      <c r="AG69" s="2" t="s">
        <v>844</v>
      </c>
    </row>
    <row r="70" spans="1:33">
      <c r="A70" s="2" t="s">
        <v>359</v>
      </c>
      <c r="B70" s="2" t="s">
        <v>426</v>
      </c>
      <c r="C70" s="2" t="s">
        <v>672</v>
      </c>
      <c r="D70" s="4">
        <v>590</v>
      </c>
      <c r="E70" s="2" t="s">
        <v>72</v>
      </c>
      <c r="F70" s="2" t="s">
        <v>427</v>
      </c>
      <c r="J70" s="18">
        <v>43810</v>
      </c>
      <c r="K70" s="2" t="s">
        <v>610</v>
      </c>
      <c r="L70" s="2" t="s">
        <v>330</v>
      </c>
      <c r="M70" s="2" t="s">
        <v>752</v>
      </c>
      <c r="N70" s="4">
        <v>1</v>
      </c>
      <c r="O70" s="4">
        <v>1</v>
      </c>
      <c r="P70" s="4">
        <v>1</v>
      </c>
      <c r="Q70" s="2" t="s">
        <v>778</v>
      </c>
      <c r="R70" s="4">
        <v>0</v>
      </c>
      <c r="S70" s="4">
        <v>0</v>
      </c>
      <c r="T70" s="4">
        <v>1</v>
      </c>
      <c r="U70" s="4">
        <v>1</v>
      </c>
      <c r="V70" s="4">
        <v>0</v>
      </c>
      <c r="W70" s="2" t="s">
        <v>846</v>
      </c>
      <c r="X70" s="2" t="s">
        <v>847</v>
      </c>
      <c r="Y70" s="2" t="s">
        <v>848</v>
      </c>
      <c r="Z70" s="2" t="s">
        <v>849</v>
      </c>
      <c r="AA70" s="2" t="s">
        <v>850</v>
      </c>
      <c r="AB70" s="2" t="s">
        <v>851</v>
      </c>
      <c r="AC70" s="2" t="s">
        <v>852</v>
      </c>
      <c r="AD70" s="2" t="s">
        <v>853</v>
      </c>
      <c r="AE70" s="2" t="s">
        <v>854</v>
      </c>
      <c r="AG70" s="2" t="s">
        <v>855</v>
      </c>
    </row>
    <row r="71" spans="1:33">
      <c r="A71" s="2" t="s">
        <v>359</v>
      </c>
      <c r="B71" s="2" t="s">
        <v>494</v>
      </c>
      <c r="C71" s="2" t="s">
        <v>652</v>
      </c>
      <c r="D71" s="4">
        <v>695</v>
      </c>
      <c r="E71" s="2" t="s">
        <v>84</v>
      </c>
      <c r="F71" s="2" t="s">
        <v>495</v>
      </c>
      <c r="G71" s="2" t="s">
        <v>230</v>
      </c>
      <c r="H71" s="2" t="s">
        <v>763</v>
      </c>
      <c r="J71" s="18">
        <v>43873</v>
      </c>
      <c r="K71" s="2" t="s">
        <v>601</v>
      </c>
      <c r="L71" s="2" t="s">
        <v>367</v>
      </c>
      <c r="M71" s="2" t="s">
        <v>755</v>
      </c>
      <c r="N71" s="4">
        <v>1</v>
      </c>
      <c r="O71" s="4">
        <v>1</v>
      </c>
      <c r="P71" s="4">
        <v>1</v>
      </c>
      <c r="Q71" s="2" t="s">
        <v>916</v>
      </c>
      <c r="R71" s="4">
        <v>0</v>
      </c>
      <c r="S71" s="4">
        <v>1</v>
      </c>
      <c r="T71" s="4">
        <v>1</v>
      </c>
      <c r="U71" s="4">
        <v>0</v>
      </c>
      <c r="V71" s="4">
        <v>0</v>
      </c>
      <c r="W71" s="2" t="s">
        <v>132</v>
      </c>
      <c r="X71" s="2" t="s">
        <v>71</v>
      </c>
      <c r="Y71" s="2" t="s">
        <v>103</v>
      </c>
      <c r="Z71" s="2" t="s">
        <v>93</v>
      </c>
      <c r="AA71" s="2" t="s">
        <v>116</v>
      </c>
      <c r="AB71" s="2" t="s">
        <v>108</v>
      </c>
    </row>
    <row r="72" spans="1:33">
      <c r="A72" s="2" t="s">
        <v>359</v>
      </c>
      <c r="B72" s="2" t="s">
        <v>74</v>
      </c>
      <c r="C72" s="2" t="s">
        <v>653</v>
      </c>
      <c r="D72" s="4">
        <v>696</v>
      </c>
      <c r="E72" s="2" t="s">
        <v>728</v>
      </c>
      <c r="F72" s="2" t="s">
        <v>496</v>
      </c>
      <c r="G72" s="2" t="s">
        <v>230</v>
      </c>
      <c r="H72" s="2" t="s">
        <v>497</v>
      </c>
      <c r="J72" s="18">
        <v>43873</v>
      </c>
      <c r="K72" s="2" t="s">
        <v>601</v>
      </c>
      <c r="L72" s="2" t="s">
        <v>367</v>
      </c>
      <c r="M72" s="2" t="s">
        <v>755</v>
      </c>
      <c r="N72" s="4">
        <v>1</v>
      </c>
      <c r="O72" s="4">
        <v>1</v>
      </c>
      <c r="P72" s="4">
        <v>1</v>
      </c>
      <c r="Q72" s="2" t="s">
        <v>778</v>
      </c>
      <c r="R72" s="4">
        <v>1</v>
      </c>
      <c r="S72" s="4">
        <v>0</v>
      </c>
      <c r="T72" s="4">
        <v>1</v>
      </c>
      <c r="U72" s="4">
        <v>1</v>
      </c>
      <c r="V72" s="4">
        <v>0</v>
      </c>
      <c r="W72" s="2" t="s">
        <v>917</v>
      </c>
      <c r="X72" s="2" t="s">
        <v>918</v>
      </c>
      <c r="Y72" s="2" t="s">
        <v>919</v>
      </c>
      <c r="Z72" s="2" t="s">
        <v>920</v>
      </c>
      <c r="AA72" s="2" t="s">
        <v>921</v>
      </c>
      <c r="AB72" s="2" t="s">
        <v>922</v>
      </c>
      <c r="AG72" s="2" t="s">
        <v>43</v>
      </c>
    </row>
    <row r="73" spans="1:33">
      <c r="A73" s="2" t="s">
        <v>359</v>
      </c>
      <c r="B73" s="2" t="s">
        <v>494</v>
      </c>
      <c r="C73" s="2" t="s">
        <v>652</v>
      </c>
      <c r="D73" s="4">
        <v>697</v>
      </c>
      <c r="E73" s="2" t="s">
        <v>83</v>
      </c>
      <c r="F73" s="2" t="s">
        <v>498</v>
      </c>
      <c r="G73" s="2" t="s">
        <v>230</v>
      </c>
      <c r="H73" s="2" t="s">
        <v>499</v>
      </c>
      <c r="J73" s="18">
        <v>43873</v>
      </c>
      <c r="K73" s="2" t="s">
        <v>601</v>
      </c>
      <c r="L73" s="2" t="s">
        <v>367</v>
      </c>
      <c r="M73" s="2" t="s">
        <v>755</v>
      </c>
      <c r="N73" s="4">
        <v>1</v>
      </c>
      <c r="O73" s="4">
        <v>1</v>
      </c>
      <c r="P73" s="4">
        <v>1</v>
      </c>
      <c r="Q73" s="2" t="s">
        <v>916</v>
      </c>
      <c r="R73" s="4">
        <v>0</v>
      </c>
      <c r="S73" s="4">
        <v>1</v>
      </c>
      <c r="T73" s="4">
        <v>1</v>
      </c>
      <c r="U73" s="4">
        <v>0</v>
      </c>
      <c r="V73" s="4">
        <v>0</v>
      </c>
      <c r="W73" s="2" t="s">
        <v>132</v>
      </c>
      <c r="X73" s="2" t="s">
        <v>71</v>
      </c>
      <c r="Y73" s="2" t="s">
        <v>103</v>
      </c>
      <c r="Z73" s="2" t="s">
        <v>93</v>
      </c>
      <c r="AA73" s="2" t="s">
        <v>116</v>
      </c>
      <c r="AB73" s="2" t="s">
        <v>108</v>
      </c>
    </row>
    <row r="74" spans="1:33">
      <c r="A74" s="2" t="s">
        <v>359</v>
      </c>
      <c r="B74" s="2" t="s">
        <v>74</v>
      </c>
      <c r="C74" s="2" t="s">
        <v>653</v>
      </c>
      <c r="D74" s="4">
        <v>698</v>
      </c>
      <c r="E74" s="2" t="s">
        <v>45</v>
      </c>
      <c r="F74" s="2" t="s">
        <v>500</v>
      </c>
      <c r="G74" s="2" t="s">
        <v>230</v>
      </c>
      <c r="H74" s="2" t="s">
        <v>499</v>
      </c>
      <c r="J74" s="18">
        <v>43873</v>
      </c>
      <c r="K74" s="2" t="s">
        <v>601</v>
      </c>
      <c r="L74" s="2" t="s">
        <v>367</v>
      </c>
      <c r="M74" s="2" t="s">
        <v>755</v>
      </c>
      <c r="N74" s="4">
        <v>1</v>
      </c>
      <c r="O74" s="4">
        <v>1</v>
      </c>
      <c r="P74" s="4">
        <v>1</v>
      </c>
      <c r="Q74" s="2" t="s">
        <v>778</v>
      </c>
      <c r="R74" s="4">
        <v>1</v>
      </c>
      <c r="S74" s="4">
        <v>0</v>
      </c>
      <c r="T74" s="4">
        <v>1</v>
      </c>
      <c r="U74" s="4">
        <v>1</v>
      </c>
      <c r="V74" s="4">
        <v>0</v>
      </c>
      <c r="W74" s="2" t="s">
        <v>917</v>
      </c>
      <c r="X74" s="2" t="s">
        <v>918</v>
      </c>
      <c r="Y74" s="2" t="s">
        <v>919</v>
      </c>
      <c r="Z74" s="2" t="s">
        <v>920</v>
      </c>
      <c r="AA74" s="2" t="s">
        <v>921</v>
      </c>
      <c r="AB74" s="2" t="s">
        <v>922</v>
      </c>
      <c r="AG74" s="2" t="s">
        <v>43</v>
      </c>
    </row>
    <row r="75" spans="1:33">
      <c r="A75" s="2" t="s">
        <v>359</v>
      </c>
      <c r="B75" s="2" t="s">
        <v>501</v>
      </c>
      <c r="C75" s="2" t="s">
        <v>627</v>
      </c>
      <c r="D75" s="4">
        <v>699</v>
      </c>
      <c r="E75" s="2" t="s">
        <v>194</v>
      </c>
      <c r="F75" s="2" t="s">
        <v>502</v>
      </c>
      <c r="J75" s="18">
        <v>43810</v>
      </c>
      <c r="K75" s="2" t="s">
        <v>610</v>
      </c>
      <c r="L75" s="2" t="s">
        <v>367</v>
      </c>
      <c r="M75" s="2" t="s">
        <v>755</v>
      </c>
      <c r="N75" s="4">
        <v>0</v>
      </c>
      <c r="O75" s="4">
        <v>0</v>
      </c>
      <c r="P75" s="4">
        <v>1</v>
      </c>
      <c r="Q75" s="2" t="s">
        <v>777</v>
      </c>
      <c r="R75" s="4">
        <v>0</v>
      </c>
      <c r="S75" s="4">
        <v>0</v>
      </c>
      <c r="T75" s="4">
        <v>0</v>
      </c>
      <c r="U75" s="4">
        <v>0</v>
      </c>
      <c r="V75" s="4">
        <v>1</v>
      </c>
    </row>
    <row r="76" spans="1:33">
      <c r="A76" s="2" t="s">
        <v>359</v>
      </c>
      <c r="B76" s="2" t="s">
        <v>494</v>
      </c>
      <c r="C76" s="2" t="s">
        <v>652</v>
      </c>
      <c r="D76" s="4">
        <v>755</v>
      </c>
      <c r="E76" s="2" t="s">
        <v>81</v>
      </c>
      <c r="F76" s="2" t="s">
        <v>529</v>
      </c>
      <c r="G76" s="2" t="s">
        <v>230</v>
      </c>
      <c r="H76" s="2" t="s">
        <v>530</v>
      </c>
      <c r="J76" s="18">
        <v>43873</v>
      </c>
      <c r="K76" s="2" t="s">
        <v>601</v>
      </c>
      <c r="L76" s="2" t="s">
        <v>367</v>
      </c>
      <c r="M76" s="2" t="s">
        <v>755</v>
      </c>
      <c r="N76" s="4">
        <v>1</v>
      </c>
      <c r="O76" s="4">
        <v>1</v>
      </c>
      <c r="P76" s="4">
        <v>1</v>
      </c>
      <c r="Q76" s="2" t="s">
        <v>916</v>
      </c>
      <c r="R76" s="4">
        <v>0</v>
      </c>
      <c r="S76" s="4">
        <v>1</v>
      </c>
      <c r="T76" s="4">
        <v>1</v>
      </c>
      <c r="U76" s="4">
        <v>0</v>
      </c>
      <c r="V76" s="4">
        <v>0</v>
      </c>
      <c r="W76" s="2" t="s">
        <v>132</v>
      </c>
      <c r="X76" s="2" t="s">
        <v>71</v>
      </c>
      <c r="Y76" s="2" t="s">
        <v>103</v>
      </c>
      <c r="Z76" s="2" t="s">
        <v>93</v>
      </c>
      <c r="AA76" s="2" t="s">
        <v>116</v>
      </c>
      <c r="AB76" s="2" t="s">
        <v>108</v>
      </c>
    </row>
    <row r="77" spans="1:33">
      <c r="A77" s="2" t="s">
        <v>359</v>
      </c>
      <c r="B77" s="2" t="s">
        <v>74</v>
      </c>
      <c r="C77" s="2" t="s">
        <v>653</v>
      </c>
      <c r="D77" s="4">
        <v>756</v>
      </c>
      <c r="E77" s="2" t="s">
        <v>46</v>
      </c>
      <c r="F77" s="2" t="s">
        <v>531</v>
      </c>
      <c r="G77" s="2" t="s">
        <v>230</v>
      </c>
      <c r="H77" s="2" t="s">
        <v>530</v>
      </c>
      <c r="J77" s="18">
        <v>43873</v>
      </c>
      <c r="K77" s="2" t="s">
        <v>601</v>
      </c>
      <c r="L77" s="2" t="s">
        <v>367</v>
      </c>
      <c r="M77" s="2" t="s">
        <v>755</v>
      </c>
      <c r="N77" s="4">
        <v>1</v>
      </c>
      <c r="O77" s="4">
        <v>1</v>
      </c>
      <c r="P77" s="4">
        <v>1</v>
      </c>
      <c r="Q77" s="2" t="s">
        <v>778</v>
      </c>
      <c r="R77" s="4">
        <v>1</v>
      </c>
      <c r="S77" s="4">
        <v>0</v>
      </c>
      <c r="T77" s="4">
        <v>1</v>
      </c>
      <c r="U77" s="4">
        <v>1</v>
      </c>
      <c r="V77" s="4">
        <v>0</v>
      </c>
      <c r="W77" s="2" t="s">
        <v>917</v>
      </c>
      <c r="X77" s="2" t="s">
        <v>918</v>
      </c>
      <c r="Y77" s="2" t="s">
        <v>919</v>
      </c>
      <c r="Z77" s="2" t="s">
        <v>920</v>
      </c>
      <c r="AA77" s="2" t="s">
        <v>921</v>
      </c>
      <c r="AB77" s="2" t="s">
        <v>922</v>
      </c>
      <c r="AG77" s="2" t="s">
        <v>43</v>
      </c>
    </row>
    <row r="78" spans="1:33">
      <c r="A78" s="2" t="s">
        <v>359</v>
      </c>
      <c r="B78" s="2" t="s">
        <v>405</v>
      </c>
      <c r="C78" s="2" t="s">
        <v>642</v>
      </c>
      <c r="D78" s="4">
        <v>794</v>
      </c>
      <c r="E78" s="2" t="s">
        <v>188</v>
      </c>
      <c r="F78" s="2" t="s">
        <v>538</v>
      </c>
      <c r="G78" s="2" t="s">
        <v>539</v>
      </c>
      <c r="J78" s="18">
        <v>43873</v>
      </c>
      <c r="K78" s="2" t="s">
        <v>601</v>
      </c>
      <c r="L78" s="2" t="s">
        <v>367</v>
      </c>
      <c r="M78" s="2" t="s">
        <v>755</v>
      </c>
      <c r="N78" s="4">
        <v>0</v>
      </c>
      <c r="O78" s="4">
        <v>0</v>
      </c>
      <c r="P78" s="4">
        <v>1</v>
      </c>
      <c r="Q78" s="2" t="s">
        <v>832</v>
      </c>
      <c r="R78" s="4">
        <v>0</v>
      </c>
      <c r="S78" s="4">
        <v>0</v>
      </c>
      <c r="T78" s="4">
        <v>0</v>
      </c>
      <c r="U78" s="4">
        <v>0</v>
      </c>
      <c r="V78" s="4">
        <v>1</v>
      </c>
    </row>
    <row r="79" spans="1:33">
      <c r="A79" s="2" t="s">
        <v>359</v>
      </c>
      <c r="B79" s="2" t="s">
        <v>568</v>
      </c>
      <c r="C79" s="2" t="s">
        <v>680</v>
      </c>
      <c r="D79" s="4">
        <v>834</v>
      </c>
      <c r="E79" s="2" t="s">
        <v>78</v>
      </c>
      <c r="F79" s="2" t="s">
        <v>569</v>
      </c>
      <c r="J79" s="18">
        <v>43810</v>
      </c>
      <c r="K79" s="2" t="s">
        <v>610</v>
      </c>
      <c r="L79" s="2" t="s">
        <v>367</v>
      </c>
      <c r="M79" s="2" t="s">
        <v>755</v>
      </c>
      <c r="N79" s="4">
        <v>0</v>
      </c>
      <c r="O79" s="4">
        <v>0</v>
      </c>
      <c r="P79" s="4">
        <v>1</v>
      </c>
      <c r="Q79" s="2" t="s">
        <v>777</v>
      </c>
      <c r="R79" s="4">
        <v>0</v>
      </c>
      <c r="S79" s="4">
        <v>1</v>
      </c>
      <c r="T79" s="4">
        <v>1</v>
      </c>
      <c r="U79" s="4">
        <v>0</v>
      </c>
      <c r="V79" s="4">
        <v>0</v>
      </c>
      <c r="W79" s="2" t="s">
        <v>132</v>
      </c>
      <c r="X79" s="2" t="s">
        <v>71</v>
      </c>
      <c r="Y79" s="2" t="s">
        <v>103</v>
      </c>
      <c r="Z79" s="2" t="s">
        <v>93</v>
      </c>
    </row>
    <row r="80" spans="1:33">
      <c r="A80" s="2" t="s">
        <v>359</v>
      </c>
      <c r="B80" s="2" t="s">
        <v>570</v>
      </c>
      <c r="C80" s="2" t="s">
        <v>681</v>
      </c>
      <c r="D80" s="4">
        <v>835</v>
      </c>
      <c r="E80" s="2" t="s">
        <v>77</v>
      </c>
      <c r="F80" s="2" t="s">
        <v>571</v>
      </c>
      <c r="J80" s="18">
        <v>43810</v>
      </c>
      <c r="K80" s="2" t="s">
        <v>610</v>
      </c>
      <c r="L80" s="2" t="s">
        <v>367</v>
      </c>
      <c r="M80" s="2" t="s">
        <v>755</v>
      </c>
      <c r="N80" s="4">
        <v>0</v>
      </c>
      <c r="O80" s="4">
        <v>0</v>
      </c>
      <c r="P80" s="4">
        <v>1</v>
      </c>
      <c r="Q80" s="2" t="s">
        <v>777</v>
      </c>
      <c r="R80" s="4">
        <v>0</v>
      </c>
      <c r="S80" s="4">
        <v>1</v>
      </c>
      <c r="T80" s="4">
        <v>1</v>
      </c>
      <c r="U80" s="4">
        <v>0</v>
      </c>
      <c r="V80" s="4">
        <v>0</v>
      </c>
      <c r="W80" s="2" t="s">
        <v>132</v>
      </c>
      <c r="X80" s="2" t="s">
        <v>71</v>
      </c>
      <c r="Y80" s="2" t="s">
        <v>103</v>
      </c>
      <c r="Z80" s="2" t="s">
        <v>93</v>
      </c>
    </row>
    <row r="81" spans="1:33">
      <c r="A81" s="2" t="s">
        <v>359</v>
      </c>
      <c r="B81" s="2" t="s">
        <v>572</v>
      </c>
      <c r="C81" s="2" t="s">
        <v>682</v>
      </c>
      <c r="D81" s="4">
        <v>836</v>
      </c>
      <c r="E81" s="2" t="s">
        <v>82</v>
      </c>
      <c r="F81" s="2" t="s">
        <v>573</v>
      </c>
      <c r="J81" s="18">
        <v>43810</v>
      </c>
      <c r="K81" s="2" t="s">
        <v>610</v>
      </c>
      <c r="L81" s="2" t="s">
        <v>367</v>
      </c>
      <c r="M81" s="2" t="s">
        <v>755</v>
      </c>
      <c r="N81" s="4">
        <v>0</v>
      </c>
      <c r="O81" s="4">
        <v>0</v>
      </c>
      <c r="P81" s="4">
        <v>1</v>
      </c>
      <c r="Q81" s="2" t="s">
        <v>777</v>
      </c>
      <c r="R81" s="4">
        <v>0</v>
      </c>
      <c r="S81" s="4">
        <v>1</v>
      </c>
      <c r="T81" s="4">
        <v>1</v>
      </c>
      <c r="U81" s="4">
        <v>0</v>
      </c>
      <c r="V81" s="4">
        <v>0</v>
      </c>
      <c r="W81" s="2" t="s">
        <v>132</v>
      </c>
      <c r="X81" s="2" t="s">
        <v>71</v>
      </c>
      <c r="Y81" s="2" t="s">
        <v>103</v>
      </c>
      <c r="Z81" s="2" t="s">
        <v>93</v>
      </c>
    </row>
    <row r="82" spans="1:33">
      <c r="A82" s="2" t="s">
        <v>359</v>
      </c>
      <c r="B82" s="2" t="s">
        <v>574</v>
      </c>
      <c r="C82" s="2" t="s">
        <v>686</v>
      </c>
      <c r="D82" s="4">
        <v>837</v>
      </c>
      <c r="E82" s="2" t="s">
        <v>182</v>
      </c>
      <c r="F82" s="2" t="s">
        <v>575</v>
      </c>
      <c r="J82" s="18">
        <v>43810</v>
      </c>
      <c r="K82" s="2" t="s">
        <v>610</v>
      </c>
      <c r="L82" s="2" t="s">
        <v>367</v>
      </c>
      <c r="M82" s="2" t="s">
        <v>755</v>
      </c>
      <c r="N82" s="4">
        <v>0</v>
      </c>
      <c r="O82" s="4">
        <v>0</v>
      </c>
      <c r="P82" s="4">
        <v>1</v>
      </c>
      <c r="Q82" s="2" t="s">
        <v>777</v>
      </c>
      <c r="R82" s="4">
        <v>0</v>
      </c>
      <c r="S82" s="4">
        <v>1</v>
      </c>
      <c r="T82" s="4">
        <v>0</v>
      </c>
      <c r="U82" s="4">
        <v>0</v>
      </c>
      <c r="V82" s="4">
        <v>1</v>
      </c>
    </row>
    <row r="83" spans="1:33">
      <c r="A83" s="2" t="s">
        <v>359</v>
      </c>
      <c r="B83" s="2" t="s">
        <v>576</v>
      </c>
      <c r="C83" s="2" t="s">
        <v>683</v>
      </c>
      <c r="D83" s="4">
        <v>838</v>
      </c>
      <c r="E83" s="2" t="s">
        <v>73</v>
      </c>
      <c r="F83" s="2" t="s">
        <v>577</v>
      </c>
      <c r="J83" s="18">
        <v>43810</v>
      </c>
      <c r="K83" s="2" t="s">
        <v>610</v>
      </c>
      <c r="L83" s="2" t="s">
        <v>367</v>
      </c>
      <c r="M83" s="2" t="s">
        <v>755</v>
      </c>
      <c r="N83" s="4">
        <v>0</v>
      </c>
      <c r="O83" s="4">
        <v>0</v>
      </c>
      <c r="P83" s="4">
        <v>1</v>
      </c>
      <c r="Q83" s="2" t="s">
        <v>777</v>
      </c>
      <c r="R83" s="4">
        <v>0</v>
      </c>
      <c r="S83" s="4">
        <v>0</v>
      </c>
      <c r="T83" s="4">
        <v>1</v>
      </c>
      <c r="U83" s="4">
        <v>1</v>
      </c>
      <c r="V83" s="4">
        <v>0</v>
      </c>
      <c r="W83" s="2" t="s">
        <v>973</v>
      </c>
      <c r="X83" s="2" t="s">
        <v>974</v>
      </c>
      <c r="Y83" s="2" t="s">
        <v>975</v>
      </c>
      <c r="Z83" s="2" t="s">
        <v>976</v>
      </c>
      <c r="AG83" s="2" t="s">
        <v>121</v>
      </c>
    </row>
    <row r="84" spans="1:33">
      <c r="A84" s="2" t="s">
        <v>359</v>
      </c>
      <c r="B84" s="2" t="s">
        <v>578</v>
      </c>
      <c r="C84" s="2" t="s">
        <v>684</v>
      </c>
      <c r="D84" s="4">
        <v>839</v>
      </c>
      <c r="E84" s="2" t="s">
        <v>98</v>
      </c>
      <c r="F84" s="2" t="s">
        <v>579</v>
      </c>
      <c r="J84" s="18">
        <v>43810</v>
      </c>
      <c r="K84" s="2" t="s">
        <v>610</v>
      </c>
      <c r="L84" s="2" t="s">
        <v>367</v>
      </c>
      <c r="M84" s="2" t="s">
        <v>755</v>
      </c>
      <c r="N84" s="4">
        <v>1</v>
      </c>
      <c r="O84" s="4">
        <v>1</v>
      </c>
      <c r="P84" s="4">
        <v>1</v>
      </c>
      <c r="Q84" s="2" t="s">
        <v>826</v>
      </c>
      <c r="R84" s="4">
        <v>1</v>
      </c>
      <c r="S84" s="4">
        <v>0</v>
      </c>
      <c r="T84" s="4">
        <v>1</v>
      </c>
      <c r="U84" s="4">
        <v>0</v>
      </c>
      <c r="V84" s="4">
        <v>0</v>
      </c>
      <c r="W84" s="2" t="s">
        <v>122</v>
      </c>
      <c r="X84" s="2" t="s">
        <v>97</v>
      </c>
      <c r="Y84" s="2" t="s">
        <v>141</v>
      </c>
    </row>
    <row r="85" spans="1:33">
      <c r="A85" s="2" t="s">
        <v>359</v>
      </c>
      <c r="B85" s="2" t="s">
        <v>726</v>
      </c>
      <c r="C85" s="2" t="s">
        <v>1133</v>
      </c>
      <c r="D85" s="4">
        <v>842</v>
      </c>
      <c r="E85" s="2" t="s">
        <v>733</v>
      </c>
      <c r="F85" s="2" t="s">
        <v>741</v>
      </c>
      <c r="J85" s="18">
        <v>43490</v>
      </c>
      <c r="K85" s="2" t="s">
        <v>601</v>
      </c>
      <c r="L85" s="2" t="s">
        <v>367</v>
      </c>
      <c r="M85" s="2" t="s">
        <v>755</v>
      </c>
      <c r="N85" s="4">
        <v>0</v>
      </c>
      <c r="O85" s="4">
        <v>0</v>
      </c>
      <c r="P85" s="4">
        <v>1</v>
      </c>
      <c r="Q85" s="2" t="s">
        <v>777</v>
      </c>
      <c r="R85" s="4">
        <v>0</v>
      </c>
      <c r="S85" s="4">
        <v>0</v>
      </c>
      <c r="T85" s="4">
        <v>0</v>
      </c>
      <c r="U85" s="4">
        <v>0</v>
      </c>
      <c r="V85" s="4">
        <v>1</v>
      </c>
    </row>
    <row r="86" spans="1:33">
      <c r="A86" s="2" t="s">
        <v>359</v>
      </c>
      <c r="B86" s="2" t="s">
        <v>726</v>
      </c>
      <c r="C86" s="2" t="s">
        <v>1133</v>
      </c>
      <c r="D86" s="4">
        <v>843</v>
      </c>
      <c r="E86" s="2" t="s">
        <v>734</v>
      </c>
      <c r="F86" s="2" t="s">
        <v>742</v>
      </c>
      <c r="H86" s="2" t="s">
        <v>764</v>
      </c>
      <c r="J86" s="18">
        <v>43490</v>
      </c>
      <c r="K86" s="2" t="s">
        <v>601</v>
      </c>
      <c r="L86" s="2" t="s">
        <v>367</v>
      </c>
      <c r="M86" s="2" t="s">
        <v>755</v>
      </c>
      <c r="N86" s="4">
        <v>0</v>
      </c>
      <c r="O86" s="4">
        <v>0</v>
      </c>
      <c r="P86" s="4">
        <v>1</v>
      </c>
      <c r="Q86" s="2" t="s">
        <v>777</v>
      </c>
      <c r="R86" s="4">
        <v>0</v>
      </c>
      <c r="S86" s="4">
        <v>0</v>
      </c>
      <c r="T86" s="4">
        <v>0</v>
      </c>
      <c r="U86" s="4">
        <v>0</v>
      </c>
      <c r="V86" s="4">
        <v>1</v>
      </c>
    </row>
    <row r="87" spans="1:33">
      <c r="A87" s="2" t="s">
        <v>359</v>
      </c>
      <c r="B87" s="2" t="s">
        <v>726</v>
      </c>
      <c r="C87" s="2" t="s">
        <v>1133</v>
      </c>
      <c r="D87" s="4">
        <v>844</v>
      </c>
      <c r="E87" s="2" t="s">
        <v>735</v>
      </c>
      <c r="F87" s="2" t="s">
        <v>743</v>
      </c>
      <c r="H87" s="2" t="s">
        <v>765</v>
      </c>
      <c r="J87" s="18">
        <v>43490</v>
      </c>
      <c r="K87" s="2" t="s">
        <v>601</v>
      </c>
      <c r="L87" s="2" t="s">
        <v>367</v>
      </c>
      <c r="M87" s="2" t="s">
        <v>755</v>
      </c>
      <c r="N87" s="4">
        <v>0</v>
      </c>
      <c r="O87" s="4">
        <v>0</v>
      </c>
      <c r="P87" s="4">
        <v>1</v>
      </c>
      <c r="Q87" s="2" t="s">
        <v>777</v>
      </c>
      <c r="R87" s="4">
        <v>0</v>
      </c>
      <c r="S87" s="4">
        <v>0</v>
      </c>
      <c r="T87" s="4">
        <v>0</v>
      </c>
      <c r="U87" s="4">
        <v>0</v>
      </c>
      <c r="V87" s="4">
        <v>1</v>
      </c>
    </row>
    <row r="88" spans="1:33">
      <c r="A88" s="2" t="s">
        <v>417</v>
      </c>
      <c r="B88" s="2" t="s">
        <v>415</v>
      </c>
      <c r="C88" s="2" t="s">
        <v>665</v>
      </c>
      <c r="D88" s="4">
        <v>583</v>
      </c>
      <c r="E88" s="2" t="s">
        <v>37</v>
      </c>
      <c r="F88" s="2" t="s">
        <v>416</v>
      </c>
      <c r="J88" s="18">
        <v>43810</v>
      </c>
      <c r="K88" s="2" t="s">
        <v>610</v>
      </c>
      <c r="L88" s="2" t="s">
        <v>330</v>
      </c>
      <c r="M88" s="2" t="s">
        <v>752</v>
      </c>
      <c r="N88" s="4">
        <v>1</v>
      </c>
      <c r="O88" s="4">
        <v>1</v>
      </c>
      <c r="P88" s="4">
        <v>1</v>
      </c>
      <c r="Q88" s="2" t="s">
        <v>778</v>
      </c>
      <c r="R88" s="4">
        <v>0</v>
      </c>
      <c r="S88" s="4">
        <v>0</v>
      </c>
      <c r="T88" s="4">
        <v>1</v>
      </c>
      <c r="U88" s="4">
        <v>1</v>
      </c>
      <c r="V88" s="4">
        <v>0</v>
      </c>
      <c r="W88" s="2" t="s">
        <v>835</v>
      </c>
      <c r="X88" s="2" t="s">
        <v>836</v>
      </c>
      <c r="Y88" s="2" t="s">
        <v>837</v>
      </c>
      <c r="Z88" s="2" t="s">
        <v>838</v>
      </c>
      <c r="AA88" s="2" t="s">
        <v>839</v>
      </c>
      <c r="AB88" s="2" t="s">
        <v>840</v>
      </c>
      <c r="AC88" s="2" t="s">
        <v>841</v>
      </c>
      <c r="AD88" s="2" t="s">
        <v>842</v>
      </c>
      <c r="AE88" s="2" t="s">
        <v>843</v>
      </c>
      <c r="AG88" s="2" t="s">
        <v>844</v>
      </c>
    </row>
    <row r="89" spans="1:33">
      <c r="A89" s="2" t="s">
        <v>417</v>
      </c>
      <c r="B89" s="2" t="s">
        <v>418</v>
      </c>
      <c r="C89" s="2" t="s">
        <v>666</v>
      </c>
      <c r="D89" s="4">
        <v>584</v>
      </c>
      <c r="E89" s="2" t="s">
        <v>38</v>
      </c>
      <c r="F89" s="2" t="s">
        <v>419</v>
      </c>
      <c r="J89" s="18">
        <v>43810</v>
      </c>
      <c r="K89" s="2" t="s">
        <v>610</v>
      </c>
      <c r="L89" s="2" t="s">
        <v>330</v>
      </c>
      <c r="M89" s="2" t="s">
        <v>752</v>
      </c>
      <c r="N89" s="4">
        <v>1</v>
      </c>
      <c r="O89" s="4">
        <v>1</v>
      </c>
      <c r="P89" s="4">
        <v>1</v>
      </c>
      <c r="Q89" s="2" t="s">
        <v>778</v>
      </c>
      <c r="R89" s="4">
        <v>0</v>
      </c>
      <c r="S89" s="4">
        <v>0</v>
      </c>
      <c r="T89" s="4">
        <v>1</v>
      </c>
      <c r="U89" s="4">
        <v>1</v>
      </c>
      <c r="V89" s="4">
        <v>0</v>
      </c>
      <c r="W89" s="2" t="s">
        <v>835</v>
      </c>
      <c r="X89" s="2" t="s">
        <v>836</v>
      </c>
      <c r="Y89" s="2" t="s">
        <v>837</v>
      </c>
      <c r="Z89" s="2" t="s">
        <v>845</v>
      </c>
      <c r="AA89" s="2" t="s">
        <v>839</v>
      </c>
      <c r="AB89" s="2" t="s">
        <v>840</v>
      </c>
      <c r="AC89" s="2" t="s">
        <v>841</v>
      </c>
      <c r="AD89" s="2" t="s">
        <v>842</v>
      </c>
      <c r="AE89" s="2" t="s">
        <v>843</v>
      </c>
      <c r="AG89" s="2" t="s">
        <v>844</v>
      </c>
    </row>
    <row r="90" spans="1:33">
      <c r="A90" s="2" t="s">
        <v>417</v>
      </c>
      <c r="B90" s="2" t="s">
        <v>422</v>
      </c>
      <c r="C90" s="2" t="s">
        <v>670</v>
      </c>
      <c r="D90" s="4">
        <v>588</v>
      </c>
      <c r="E90" s="2" t="s">
        <v>87</v>
      </c>
      <c r="F90" s="2" t="s">
        <v>423</v>
      </c>
      <c r="J90" s="18">
        <v>43810</v>
      </c>
      <c r="K90" s="2" t="s">
        <v>610</v>
      </c>
      <c r="L90" s="2" t="s">
        <v>330</v>
      </c>
      <c r="M90" s="2" t="s">
        <v>752</v>
      </c>
      <c r="N90" s="4">
        <v>1</v>
      </c>
      <c r="O90" s="4">
        <v>1</v>
      </c>
      <c r="P90" s="4">
        <v>1</v>
      </c>
      <c r="Q90" s="2" t="s">
        <v>778</v>
      </c>
      <c r="R90" s="4">
        <v>0</v>
      </c>
      <c r="S90" s="4">
        <v>0</v>
      </c>
      <c r="T90" s="4">
        <v>1</v>
      </c>
      <c r="U90" s="4">
        <v>1</v>
      </c>
      <c r="V90" s="4">
        <v>0</v>
      </c>
      <c r="W90" s="2" t="s">
        <v>846</v>
      </c>
      <c r="X90" s="2" t="s">
        <v>847</v>
      </c>
      <c r="Y90" s="2" t="s">
        <v>848</v>
      </c>
      <c r="Z90" s="2" t="s">
        <v>849</v>
      </c>
      <c r="AA90" s="2" t="s">
        <v>850</v>
      </c>
      <c r="AB90" s="2" t="s">
        <v>851</v>
      </c>
      <c r="AC90" s="2" t="s">
        <v>852</v>
      </c>
      <c r="AD90" s="2" t="s">
        <v>853</v>
      </c>
      <c r="AE90" s="2" t="s">
        <v>854</v>
      </c>
      <c r="AG90" s="2" t="s">
        <v>855</v>
      </c>
    </row>
    <row r="91" spans="1:33">
      <c r="A91" s="2" t="s">
        <v>417</v>
      </c>
      <c r="B91" s="2" t="s">
        <v>424</v>
      </c>
      <c r="C91" s="2" t="s">
        <v>671</v>
      </c>
      <c r="D91" s="4">
        <v>589</v>
      </c>
      <c r="E91" s="2" t="s">
        <v>85</v>
      </c>
      <c r="F91" s="2" t="s">
        <v>425</v>
      </c>
      <c r="J91" s="18">
        <v>43810</v>
      </c>
      <c r="K91" s="2" t="s">
        <v>610</v>
      </c>
      <c r="L91" s="2" t="s">
        <v>330</v>
      </c>
      <c r="M91" s="2" t="s">
        <v>752</v>
      </c>
      <c r="N91" s="4">
        <v>1</v>
      </c>
      <c r="O91" s="4">
        <v>1</v>
      </c>
      <c r="P91" s="4">
        <v>1</v>
      </c>
      <c r="Q91" s="2" t="s">
        <v>778</v>
      </c>
      <c r="R91" s="4">
        <v>0</v>
      </c>
      <c r="S91" s="4">
        <v>0</v>
      </c>
      <c r="T91" s="4">
        <v>1</v>
      </c>
      <c r="U91" s="4">
        <v>1</v>
      </c>
      <c r="V91" s="4">
        <v>0</v>
      </c>
      <c r="W91" s="2" t="s">
        <v>856</v>
      </c>
      <c r="X91" s="2" t="s">
        <v>857</v>
      </c>
      <c r="Y91" s="2" t="s">
        <v>858</v>
      </c>
      <c r="Z91" s="2" t="s">
        <v>859</v>
      </c>
      <c r="AA91" s="2" t="s">
        <v>860</v>
      </c>
      <c r="AB91" s="2" t="s">
        <v>861</v>
      </c>
      <c r="AC91" s="2" t="s">
        <v>862</v>
      </c>
      <c r="AD91" s="2" t="s">
        <v>863</v>
      </c>
      <c r="AE91" s="2" t="s">
        <v>864</v>
      </c>
      <c r="AG91" s="2" t="s">
        <v>865</v>
      </c>
    </row>
    <row r="92" spans="1:33">
      <c r="A92" s="2" t="s">
        <v>340</v>
      </c>
      <c r="B92" s="2" t="s">
        <v>337</v>
      </c>
      <c r="C92" s="2" t="s">
        <v>639</v>
      </c>
      <c r="D92" s="4">
        <v>22</v>
      </c>
      <c r="E92" s="2" t="s">
        <v>212</v>
      </c>
      <c r="F92" s="2" t="s">
        <v>338</v>
      </c>
      <c r="J92" s="18">
        <v>43551</v>
      </c>
      <c r="K92" s="2" t="s">
        <v>603</v>
      </c>
      <c r="L92" s="2" t="s">
        <v>339</v>
      </c>
      <c r="M92" s="2" t="s">
        <v>746</v>
      </c>
      <c r="N92" s="4">
        <v>0</v>
      </c>
      <c r="O92" s="4">
        <v>0</v>
      </c>
      <c r="P92" s="4">
        <v>1</v>
      </c>
      <c r="Q92" s="2" t="s">
        <v>777</v>
      </c>
      <c r="R92" s="4">
        <v>0</v>
      </c>
      <c r="S92" s="4">
        <v>0</v>
      </c>
      <c r="T92" s="4">
        <v>0</v>
      </c>
      <c r="U92" s="4">
        <v>0</v>
      </c>
      <c r="V92" s="4">
        <v>1</v>
      </c>
    </row>
    <row r="93" spans="1:33">
      <c r="A93" s="2" t="s">
        <v>340</v>
      </c>
      <c r="B93" s="2" t="s">
        <v>398</v>
      </c>
      <c r="C93" s="2" t="s">
        <v>606</v>
      </c>
      <c r="D93" s="4">
        <v>548</v>
      </c>
      <c r="E93" s="2" t="s">
        <v>76</v>
      </c>
      <c r="F93" s="2" t="s">
        <v>399</v>
      </c>
      <c r="H93" s="2" t="s">
        <v>400</v>
      </c>
      <c r="J93" s="18">
        <v>43873</v>
      </c>
      <c r="K93" s="2" t="s">
        <v>601</v>
      </c>
      <c r="L93" s="2" t="s">
        <v>326</v>
      </c>
      <c r="M93" s="2" t="s">
        <v>751</v>
      </c>
      <c r="N93" s="4">
        <v>1</v>
      </c>
      <c r="O93" s="4">
        <v>1</v>
      </c>
      <c r="P93" s="4">
        <v>0</v>
      </c>
      <c r="Q93" s="2" t="s">
        <v>778</v>
      </c>
      <c r="R93" s="4">
        <v>1</v>
      </c>
      <c r="S93" s="4">
        <v>0</v>
      </c>
      <c r="T93" s="4">
        <v>1</v>
      </c>
      <c r="U93" s="4">
        <v>0</v>
      </c>
      <c r="V93" s="4">
        <v>0</v>
      </c>
      <c r="W93" s="2" t="s">
        <v>156</v>
      </c>
      <c r="X93" s="2" t="s">
        <v>71</v>
      </c>
      <c r="Y93" s="2" t="s">
        <v>103</v>
      </c>
      <c r="Z93" s="2" t="s">
        <v>133</v>
      </c>
      <c r="AA93" s="2" t="s">
        <v>118</v>
      </c>
    </row>
    <row r="94" spans="1:33">
      <c r="A94" s="2" t="s">
        <v>340</v>
      </c>
      <c r="B94" s="2" t="s">
        <v>474</v>
      </c>
      <c r="C94" s="2" t="s">
        <v>643</v>
      </c>
      <c r="D94" s="4">
        <v>670</v>
      </c>
      <c r="E94" s="2" t="s">
        <v>31</v>
      </c>
      <c r="F94" s="2" t="s">
        <v>475</v>
      </c>
      <c r="H94" s="2" t="s">
        <v>476</v>
      </c>
      <c r="J94" s="18">
        <v>43873</v>
      </c>
      <c r="K94" s="2" t="s">
        <v>601</v>
      </c>
      <c r="L94" s="2" t="s">
        <v>326</v>
      </c>
      <c r="M94" s="2" t="s">
        <v>751</v>
      </c>
      <c r="N94" s="4">
        <v>1</v>
      </c>
      <c r="O94" s="4">
        <v>1</v>
      </c>
      <c r="P94" s="4">
        <v>0</v>
      </c>
      <c r="Q94" s="2" t="s">
        <v>778</v>
      </c>
      <c r="R94" s="4">
        <v>1</v>
      </c>
      <c r="S94" s="4">
        <v>0</v>
      </c>
      <c r="T94" s="4">
        <v>1</v>
      </c>
      <c r="U94" s="4">
        <v>0</v>
      </c>
      <c r="V94" s="4">
        <v>0</v>
      </c>
      <c r="W94" s="2" t="s">
        <v>901</v>
      </c>
    </row>
    <row r="95" spans="1:33">
      <c r="A95" s="2" t="s">
        <v>340</v>
      </c>
      <c r="B95" s="2" t="s">
        <v>534</v>
      </c>
      <c r="C95" s="2" t="s">
        <v>674</v>
      </c>
      <c r="D95" s="4">
        <v>788</v>
      </c>
      <c r="E95" s="2" t="s">
        <v>169</v>
      </c>
      <c r="F95" s="2" t="s">
        <v>535</v>
      </c>
      <c r="J95" s="18">
        <v>43873</v>
      </c>
      <c r="K95" s="2" t="s">
        <v>601</v>
      </c>
      <c r="L95" s="2" t="s">
        <v>367</v>
      </c>
      <c r="M95" s="2" t="s">
        <v>755</v>
      </c>
      <c r="N95" s="4">
        <v>0</v>
      </c>
      <c r="O95" s="4">
        <v>1</v>
      </c>
      <c r="P95" s="4">
        <v>0</v>
      </c>
      <c r="Q95" s="2" t="s">
        <v>832</v>
      </c>
      <c r="R95" s="4">
        <v>0</v>
      </c>
      <c r="S95" s="4">
        <v>0</v>
      </c>
      <c r="T95" s="4">
        <v>0</v>
      </c>
      <c r="U95" s="4">
        <v>0</v>
      </c>
      <c r="V95" s="4">
        <v>1</v>
      </c>
    </row>
    <row r="96" spans="1:33">
      <c r="A96" s="2" t="s">
        <v>340</v>
      </c>
      <c r="B96" s="2" t="s">
        <v>534</v>
      </c>
      <c r="C96" s="2" t="s">
        <v>674</v>
      </c>
      <c r="D96" s="4">
        <v>797</v>
      </c>
      <c r="E96" s="2" t="s">
        <v>177</v>
      </c>
      <c r="F96" s="2" t="s">
        <v>543</v>
      </c>
      <c r="G96" s="2" t="s">
        <v>544</v>
      </c>
      <c r="J96" s="18">
        <v>43873</v>
      </c>
      <c r="K96" s="2" t="s">
        <v>601</v>
      </c>
      <c r="L96" s="2" t="s">
        <v>396</v>
      </c>
      <c r="M96" s="2" t="s">
        <v>756</v>
      </c>
      <c r="N96" s="4">
        <v>0</v>
      </c>
      <c r="O96" s="4">
        <v>1</v>
      </c>
      <c r="P96" s="4">
        <v>0</v>
      </c>
      <c r="Q96" s="2" t="s">
        <v>832</v>
      </c>
      <c r="R96" s="4">
        <v>0</v>
      </c>
      <c r="S96" s="4">
        <v>0</v>
      </c>
      <c r="T96" s="4">
        <v>0</v>
      </c>
      <c r="U96" s="4">
        <v>0</v>
      </c>
      <c r="V96" s="4">
        <v>1</v>
      </c>
    </row>
    <row r="97" spans="1:33">
      <c r="A97" s="2" t="s">
        <v>331</v>
      </c>
      <c r="B97" s="2" t="s">
        <v>327</v>
      </c>
      <c r="C97" s="2" t="s">
        <v>611</v>
      </c>
      <c r="D97" s="4">
        <v>151</v>
      </c>
      <c r="E97" s="2" t="s">
        <v>75</v>
      </c>
      <c r="F97" s="2" t="s">
        <v>328</v>
      </c>
      <c r="H97" s="2" t="s">
        <v>329</v>
      </c>
      <c r="J97" s="18">
        <v>43810</v>
      </c>
      <c r="K97" s="2" t="s">
        <v>610</v>
      </c>
      <c r="L97" s="2" t="s">
        <v>330</v>
      </c>
      <c r="M97" s="2" t="s">
        <v>752</v>
      </c>
      <c r="N97" s="4">
        <v>1</v>
      </c>
      <c r="O97" s="4">
        <v>1</v>
      </c>
      <c r="P97" s="4">
        <v>1</v>
      </c>
      <c r="Q97" s="2" t="s">
        <v>778</v>
      </c>
      <c r="R97" s="4">
        <v>0</v>
      </c>
      <c r="S97" s="4">
        <v>0</v>
      </c>
      <c r="T97" s="4">
        <v>1</v>
      </c>
      <c r="U97" s="4">
        <v>0</v>
      </c>
      <c r="V97" s="4">
        <v>0</v>
      </c>
      <c r="W97" s="2" t="s">
        <v>99</v>
      </c>
      <c r="X97" s="2" t="s">
        <v>795</v>
      </c>
    </row>
    <row r="98" spans="1:33">
      <c r="A98" s="2" t="s">
        <v>331</v>
      </c>
      <c r="B98" s="2" t="s">
        <v>365</v>
      </c>
      <c r="C98" s="2" t="s">
        <v>616</v>
      </c>
      <c r="D98" s="4">
        <v>422</v>
      </c>
      <c r="E98" s="2" t="s">
        <v>41</v>
      </c>
      <c r="F98" s="2" t="s">
        <v>366</v>
      </c>
      <c r="H98" s="2" t="s">
        <v>762</v>
      </c>
      <c r="J98" s="18">
        <v>43810</v>
      </c>
      <c r="K98" s="2" t="s">
        <v>610</v>
      </c>
      <c r="L98" s="2" t="s">
        <v>367</v>
      </c>
      <c r="M98" s="2" t="s">
        <v>755</v>
      </c>
      <c r="N98" s="4">
        <v>1</v>
      </c>
      <c r="O98" s="4">
        <v>1</v>
      </c>
      <c r="P98" s="4">
        <v>0</v>
      </c>
      <c r="Q98" s="2" t="s">
        <v>778</v>
      </c>
      <c r="R98" s="4">
        <v>0</v>
      </c>
      <c r="S98" s="4">
        <v>0</v>
      </c>
      <c r="T98" s="4">
        <v>1</v>
      </c>
      <c r="U98" s="4">
        <v>0</v>
      </c>
      <c r="V98" s="4">
        <v>0</v>
      </c>
      <c r="W98" s="2" t="s">
        <v>40</v>
      </c>
    </row>
    <row r="99" spans="1:33">
      <c r="A99" s="2" t="s">
        <v>331</v>
      </c>
      <c r="B99" s="2" t="s">
        <v>384</v>
      </c>
      <c r="C99" s="2" t="s">
        <v>609</v>
      </c>
      <c r="D99" s="4">
        <v>519</v>
      </c>
      <c r="E99" s="2" t="s">
        <v>102</v>
      </c>
      <c r="F99" s="2" t="s">
        <v>385</v>
      </c>
      <c r="J99" s="18">
        <v>43810</v>
      </c>
      <c r="K99" s="2" t="s">
        <v>610</v>
      </c>
      <c r="L99" s="2" t="s">
        <v>367</v>
      </c>
      <c r="M99" s="2" t="s">
        <v>755</v>
      </c>
      <c r="N99" s="4">
        <v>1</v>
      </c>
      <c r="O99" s="4">
        <v>1</v>
      </c>
      <c r="P99" s="4">
        <v>0</v>
      </c>
      <c r="Q99" s="2" t="s">
        <v>778</v>
      </c>
      <c r="R99" s="4">
        <v>1</v>
      </c>
      <c r="S99" s="4">
        <v>0</v>
      </c>
      <c r="T99" s="4">
        <v>1</v>
      </c>
      <c r="U99" s="4">
        <v>0</v>
      </c>
      <c r="V99" s="4">
        <v>0</v>
      </c>
      <c r="W99" s="2" t="s">
        <v>101</v>
      </c>
      <c r="X99" s="2" t="s">
        <v>126</v>
      </c>
      <c r="Y99" s="2" t="s">
        <v>152</v>
      </c>
    </row>
    <row r="100" spans="1:33">
      <c r="A100" s="2" t="s">
        <v>331</v>
      </c>
      <c r="B100" s="2" t="s">
        <v>458</v>
      </c>
      <c r="C100" s="2" t="s">
        <v>630</v>
      </c>
      <c r="D100" s="4">
        <v>648</v>
      </c>
      <c r="E100" s="2" t="s">
        <v>112</v>
      </c>
      <c r="F100" s="2" t="s">
        <v>459</v>
      </c>
      <c r="H100" s="2" t="s">
        <v>329</v>
      </c>
      <c r="J100" s="18">
        <v>43810</v>
      </c>
      <c r="K100" s="2" t="s">
        <v>610</v>
      </c>
      <c r="L100" s="2" t="s">
        <v>335</v>
      </c>
      <c r="M100" s="2" t="s">
        <v>745</v>
      </c>
      <c r="N100" s="4">
        <v>1</v>
      </c>
      <c r="O100" s="4">
        <v>1</v>
      </c>
      <c r="P100" s="4">
        <v>0</v>
      </c>
      <c r="Q100" s="2" t="s">
        <v>778</v>
      </c>
      <c r="R100" s="4">
        <v>1</v>
      </c>
      <c r="S100" s="4">
        <v>0</v>
      </c>
      <c r="T100" s="4">
        <v>1</v>
      </c>
      <c r="U100" s="4">
        <v>0</v>
      </c>
      <c r="V100" s="4">
        <v>0</v>
      </c>
      <c r="W100" s="2" t="s">
        <v>111</v>
      </c>
      <c r="X100" s="2" t="s">
        <v>885</v>
      </c>
    </row>
    <row r="101" spans="1:33">
      <c r="A101" s="2" t="s">
        <v>331</v>
      </c>
      <c r="B101" s="2" t="s">
        <v>470</v>
      </c>
      <c r="C101" s="2" t="s">
        <v>637</v>
      </c>
      <c r="D101" s="4">
        <v>668</v>
      </c>
      <c r="E101" s="2" t="s">
        <v>6</v>
      </c>
      <c r="F101" s="2" t="s">
        <v>471</v>
      </c>
      <c r="I101" s="2" t="s">
        <v>472</v>
      </c>
      <c r="J101" s="18">
        <v>43810</v>
      </c>
      <c r="K101" s="2" t="s">
        <v>610</v>
      </c>
      <c r="L101" s="2" t="s">
        <v>367</v>
      </c>
      <c r="M101" s="2" t="s">
        <v>755</v>
      </c>
      <c r="N101" s="4">
        <v>1</v>
      </c>
      <c r="O101" s="4">
        <v>1</v>
      </c>
      <c r="P101" s="4">
        <v>0</v>
      </c>
      <c r="Q101" s="2" t="s">
        <v>778</v>
      </c>
      <c r="R101" s="4">
        <v>0</v>
      </c>
      <c r="S101" s="4">
        <v>0</v>
      </c>
      <c r="T101" s="4">
        <v>1</v>
      </c>
      <c r="U101" s="4">
        <v>0</v>
      </c>
      <c r="V101" s="4">
        <v>0</v>
      </c>
      <c r="W101" s="2" t="s">
        <v>107</v>
      </c>
      <c r="X101" s="2" t="s">
        <v>899</v>
      </c>
      <c r="Y101" s="2" t="s">
        <v>900</v>
      </c>
    </row>
    <row r="102" spans="1:33">
      <c r="A102" s="2" t="s">
        <v>331</v>
      </c>
      <c r="B102" s="2" t="s">
        <v>477</v>
      </c>
      <c r="C102" s="2" t="s">
        <v>644</v>
      </c>
      <c r="D102" s="4">
        <v>674</v>
      </c>
      <c r="E102" s="2" t="s">
        <v>34</v>
      </c>
      <c r="F102" s="2" t="s">
        <v>478</v>
      </c>
      <c r="J102" s="18">
        <v>43810</v>
      </c>
      <c r="K102" s="2" t="s">
        <v>610</v>
      </c>
      <c r="L102" s="2" t="s">
        <v>330</v>
      </c>
      <c r="M102" s="2" t="s">
        <v>752</v>
      </c>
      <c r="N102" s="4">
        <v>1</v>
      </c>
      <c r="O102" s="4">
        <v>1</v>
      </c>
      <c r="P102" s="4">
        <v>1</v>
      </c>
      <c r="Q102" s="2" t="s">
        <v>778</v>
      </c>
      <c r="R102" s="4">
        <v>0</v>
      </c>
      <c r="S102" s="4">
        <v>0</v>
      </c>
      <c r="T102" s="4">
        <v>1</v>
      </c>
      <c r="U102" s="4">
        <v>0</v>
      </c>
      <c r="V102" s="4">
        <v>0</v>
      </c>
      <c r="W102" s="2" t="s">
        <v>142</v>
      </c>
      <c r="X102" s="2" t="s">
        <v>32</v>
      </c>
    </row>
    <row r="103" spans="1:33">
      <c r="A103" s="2" t="s">
        <v>331</v>
      </c>
      <c r="B103" s="2" t="s">
        <v>479</v>
      </c>
      <c r="C103" s="2" t="s">
        <v>645</v>
      </c>
      <c r="D103" s="4">
        <v>675</v>
      </c>
      <c r="E103" s="2" t="s">
        <v>33</v>
      </c>
      <c r="F103" s="2" t="s">
        <v>480</v>
      </c>
      <c r="H103" s="2" t="s">
        <v>329</v>
      </c>
      <c r="J103" s="18">
        <v>43810</v>
      </c>
      <c r="K103" s="2" t="s">
        <v>610</v>
      </c>
      <c r="L103" s="2" t="s">
        <v>330</v>
      </c>
      <c r="M103" s="2" t="s">
        <v>752</v>
      </c>
      <c r="N103" s="4">
        <v>1</v>
      </c>
      <c r="O103" s="4">
        <v>1</v>
      </c>
      <c r="P103" s="4">
        <v>1</v>
      </c>
      <c r="Q103" s="2" t="s">
        <v>778</v>
      </c>
      <c r="R103" s="4">
        <v>0</v>
      </c>
      <c r="S103" s="4">
        <v>0</v>
      </c>
      <c r="T103" s="4">
        <v>1</v>
      </c>
      <c r="U103" s="4">
        <v>0</v>
      </c>
      <c r="V103" s="4">
        <v>0</v>
      </c>
      <c r="W103" s="2" t="s">
        <v>142</v>
      </c>
      <c r="X103" s="2" t="s">
        <v>32</v>
      </c>
      <c r="Y103" s="2" t="s">
        <v>902</v>
      </c>
      <c r="Z103" s="2" t="s">
        <v>903</v>
      </c>
    </row>
    <row r="104" spans="1:33">
      <c r="A104" s="2" t="s">
        <v>331</v>
      </c>
      <c r="B104" s="2" t="s">
        <v>481</v>
      </c>
      <c r="C104" s="2" t="s">
        <v>646</v>
      </c>
      <c r="D104" s="4">
        <v>676</v>
      </c>
      <c r="E104" s="2" t="s">
        <v>100</v>
      </c>
      <c r="F104" s="2" t="s">
        <v>482</v>
      </c>
      <c r="J104" s="18">
        <v>43810</v>
      </c>
      <c r="K104" s="2" t="s">
        <v>610</v>
      </c>
      <c r="L104" s="2" t="s">
        <v>330</v>
      </c>
      <c r="M104" s="2" t="s">
        <v>752</v>
      </c>
      <c r="N104" s="4">
        <v>1</v>
      </c>
      <c r="O104" s="4">
        <v>1</v>
      </c>
      <c r="P104" s="4">
        <v>1</v>
      </c>
      <c r="Q104" s="2" t="s">
        <v>778</v>
      </c>
      <c r="R104" s="4">
        <v>0</v>
      </c>
      <c r="S104" s="4">
        <v>0</v>
      </c>
      <c r="T104" s="4">
        <v>1</v>
      </c>
      <c r="U104" s="4">
        <v>0</v>
      </c>
      <c r="V104" s="4">
        <v>0</v>
      </c>
      <c r="W104" s="2" t="s">
        <v>99</v>
      </c>
    </row>
    <row r="105" spans="1:33">
      <c r="A105" s="2" t="s">
        <v>331</v>
      </c>
      <c r="B105" s="2" t="s">
        <v>483</v>
      </c>
      <c r="C105" s="2" t="s">
        <v>647</v>
      </c>
      <c r="D105" s="4">
        <v>678</v>
      </c>
      <c r="E105" s="2" t="s">
        <v>86</v>
      </c>
      <c r="F105" s="2" t="s">
        <v>484</v>
      </c>
      <c r="J105" s="18">
        <v>43581</v>
      </c>
      <c r="K105" s="2" t="s">
        <v>648</v>
      </c>
      <c r="L105" s="2" t="s">
        <v>335</v>
      </c>
      <c r="M105" s="2" t="s">
        <v>745</v>
      </c>
      <c r="N105" s="4">
        <v>1</v>
      </c>
      <c r="O105" s="4">
        <v>1</v>
      </c>
      <c r="P105" s="4">
        <v>1</v>
      </c>
      <c r="Q105" s="2" t="s">
        <v>778</v>
      </c>
      <c r="R105" s="4">
        <v>1</v>
      </c>
      <c r="S105" s="4">
        <v>0</v>
      </c>
      <c r="T105" s="4">
        <v>1</v>
      </c>
      <c r="U105" s="4">
        <v>0</v>
      </c>
      <c r="V105" s="4">
        <v>0</v>
      </c>
      <c r="W105" s="2" t="s">
        <v>111</v>
      </c>
      <c r="X105" s="2" t="s">
        <v>126</v>
      </c>
      <c r="Y105" s="2" t="s">
        <v>156</v>
      </c>
      <c r="Z105" s="2" t="s">
        <v>71</v>
      </c>
    </row>
    <row r="106" spans="1:33">
      <c r="A106" s="2" t="s">
        <v>331</v>
      </c>
      <c r="B106" s="2" t="s">
        <v>580</v>
      </c>
      <c r="C106" s="2" t="s">
        <v>685</v>
      </c>
      <c r="D106" s="4">
        <v>840</v>
      </c>
      <c r="E106" s="2" t="s">
        <v>183</v>
      </c>
      <c r="F106" s="2" t="s">
        <v>581</v>
      </c>
      <c r="J106" s="18">
        <v>43810</v>
      </c>
      <c r="K106" s="2" t="s">
        <v>610</v>
      </c>
      <c r="L106" s="2" t="s">
        <v>367</v>
      </c>
      <c r="M106" s="2" t="s">
        <v>755</v>
      </c>
      <c r="N106" s="4">
        <v>1</v>
      </c>
      <c r="O106" s="4">
        <v>1</v>
      </c>
      <c r="P106" s="4">
        <v>0</v>
      </c>
      <c r="Q106" s="2" t="s">
        <v>778</v>
      </c>
      <c r="R106" s="4">
        <v>1</v>
      </c>
      <c r="S106" s="4">
        <v>0</v>
      </c>
      <c r="T106" s="4">
        <v>0</v>
      </c>
      <c r="U106" s="4">
        <v>0</v>
      </c>
      <c r="V106" s="4">
        <v>0</v>
      </c>
    </row>
    <row r="107" spans="1:33">
      <c r="A107" s="2" t="s">
        <v>331</v>
      </c>
      <c r="B107" s="2" t="s">
        <v>580</v>
      </c>
      <c r="C107" s="2" t="s">
        <v>685</v>
      </c>
      <c r="D107" s="4">
        <v>841</v>
      </c>
      <c r="E107" s="2" t="s">
        <v>199</v>
      </c>
      <c r="F107" s="2" t="s">
        <v>582</v>
      </c>
      <c r="J107" s="18">
        <v>43810</v>
      </c>
      <c r="K107" s="2" t="s">
        <v>610</v>
      </c>
      <c r="L107" s="2" t="s">
        <v>367</v>
      </c>
      <c r="M107" s="2" t="s">
        <v>755</v>
      </c>
      <c r="N107" s="4">
        <v>1</v>
      </c>
      <c r="O107" s="4">
        <v>1</v>
      </c>
      <c r="P107" s="4">
        <v>0</v>
      </c>
      <c r="Q107" s="2" t="s">
        <v>778</v>
      </c>
      <c r="R107" s="4">
        <v>1</v>
      </c>
      <c r="S107" s="4">
        <v>0</v>
      </c>
      <c r="T107" s="4">
        <v>0</v>
      </c>
      <c r="U107" s="4">
        <v>0</v>
      </c>
      <c r="V107" s="4">
        <v>0</v>
      </c>
    </row>
    <row r="108" spans="1:33">
      <c r="A108" s="2" t="s">
        <v>553</v>
      </c>
      <c r="D108" s="4">
        <v>811</v>
      </c>
      <c r="E108" s="2" t="s">
        <v>44</v>
      </c>
      <c r="F108" s="2" t="s">
        <v>551</v>
      </c>
      <c r="H108" s="2" t="s">
        <v>552</v>
      </c>
      <c r="L108" s="2" t="s">
        <v>367</v>
      </c>
      <c r="M108" s="2" t="s">
        <v>755</v>
      </c>
      <c r="N108" s="4">
        <v>1</v>
      </c>
      <c r="O108" s="4">
        <v>1</v>
      </c>
      <c r="P108" s="4">
        <v>1</v>
      </c>
      <c r="Q108" s="2" t="s">
        <v>778</v>
      </c>
      <c r="R108" s="4">
        <v>1</v>
      </c>
      <c r="S108" s="4">
        <v>0</v>
      </c>
      <c r="T108" s="4">
        <v>1</v>
      </c>
      <c r="U108" s="4">
        <v>1</v>
      </c>
      <c r="V108" s="4">
        <v>0</v>
      </c>
      <c r="W108" s="2" t="s">
        <v>917</v>
      </c>
      <c r="X108" s="2" t="s">
        <v>918</v>
      </c>
      <c r="Y108" s="2" t="s">
        <v>919</v>
      </c>
      <c r="Z108" s="2" t="s">
        <v>920</v>
      </c>
      <c r="AG108" s="2" t="s">
        <v>43</v>
      </c>
    </row>
    <row r="109" spans="1:33">
      <c r="A109" s="2" t="s">
        <v>553</v>
      </c>
      <c r="D109" s="4">
        <v>812</v>
      </c>
      <c r="E109" s="2" t="s">
        <v>80</v>
      </c>
      <c r="F109" s="2" t="s">
        <v>554</v>
      </c>
      <c r="H109" s="2" t="s">
        <v>555</v>
      </c>
      <c r="L109" s="2" t="s">
        <v>367</v>
      </c>
      <c r="M109" s="2" t="s">
        <v>755</v>
      </c>
      <c r="N109" s="4">
        <v>1</v>
      </c>
      <c r="O109" s="4">
        <v>1</v>
      </c>
      <c r="P109" s="4">
        <v>1</v>
      </c>
      <c r="Q109" s="2" t="s">
        <v>916</v>
      </c>
      <c r="R109" s="4">
        <v>0</v>
      </c>
      <c r="S109" s="4">
        <v>1</v>
      </c>
      <c r="T109" s="4">
        <v>1</v>
      </c>
      <c r="U109" s="4">
        <v>0</v>
      </c>
      <c r="V109" s="4">
        <v>0</v>
      </c>
      <c r="W109" s="2" t="s">
        <v>132</v>
      </c>
      <c r="X109" s="2" t="s">
        <v>71</v>
      </c>
      <c r="Y109" s="2" t="s">
        <v>103</v>
      </c>
      <c r="Z109" s="2" t="s">
        <v>93</v>
      </c>
    </row>
    <row r="110" spans="1:33">
      <c r="A110" s="2" t="s">
        <v>441</v>
      </c>
      <c r="B110" s="2" t="s">
        <v>439</v>
      </c>
      <c r="C110" s="2" t="s">
        <v>641</v>
      </c>
      <c r="D110" s="4">
        <v>614</v>
      </c>
      <c r="E110" s="2" t="s">
        <v>198</v>
      </c>
      <c r="F110" s="2" t="s">
        <v>440</v>
      </c>
      <c r="J110" s="18">
        <v>43873</v>
      </c>
      <c r="K110" s="2" t="s">
        <v>601</v>
      </c>
      <c r="L110" s="2" t="s">
        <v>367</v>
      </c>
      <c r="M110" s="2" t="s">
        <v>755</v>
      </c>
      <c r="N110" s="4">
        <v>0</v>
      </c>
      <c r="O110" s="4">
        <v>1</v>
      </c>
      <c r="P110" s="4">
        <v>0</v>
      </c>
      <c r="Q110" s="2" t="s">
        <v>777</v>
      </c>
      <c r="R110" s="4">
        <v>0</v>
      </c>
      <c r="S110" s="4">
        <v>0</v>
      </c>
      <c r="T110" s="4">
        <v>0</v>
      </c>
      <c r="U110" s="4">
        <v>0</v>
      </c>
      <c r="V110" s="4">
        <v>1</v>
      </c>
    </row>
    <row r="111" spans="1:33">
      <c r="A111" s="2" t="s">
        <v>343</v>
      </c>
      <c r="B111" s="2" t="s">
        <v>312</v>
      </c>
      <c r="C111" s="2" t="s">
        <v>598</v>
      </c>
      <c r="D111" s="4">
        <v>27</v>
      </c>
      <c r="E111" s="2" t="s">
        <v>178</v>
      </c>
      <c r="F111" s="2" t="s">
        <v>342</v>
      </c>
      <c r="J111" s="18">
        <v>43490</v>
      </c>
      <c r="K111" s="2" t="s">
        <v>599</v>
      </c>
      <c r="L111" s="2" t="s">
        <v>314</v>
      </c>
      <c r="M111" s="2" t="s">
        <v>744</v>
      </c>
      <c r="N111" s="4">
        <v>0</v>
      </c>
      <c r="O111" s="4">
        <v>0</v>
      </c>
      <c r="P111" s="4">
        <v>1</v>
      </c>
      <c r="Q111" s="2" t="s">
        <v>777</v>
      </c>
      <c r="R111" s="4">
        <v>0</v>
      </c>
      <c r="S111" s="4">
        <v>0</v>
      </c>
      <c r="T111" s="4">
        <v>0</v>
      </c>
      <c r="U111" s="4">
        <v>0</v>
      </c>
      <c r="V111" s="4">
        <v>1</v>
      </c>
    </row>
    <row r="112" spans="1:33">
      <c r="A112" s="2" t="s">
        <v>343</v>
      </c>
      <c r="B112" s="2" t="s">
        <v>312</v>
      </c>
      <c r="C112" s="2" t="s">
        <v>598</v>
      </c>
      <c r="D112" s="4">
        <v>653</v>
      </c>
      <c r="E112" s="2" t="s">
        <v>201</v>
      </c>
      <c r="F112" s="2" t="s">
        <v>736</v>
      </c>
      <c r="J112" s="18">
        <v>43490</v>
      </c>
      <c r="K112" s="2" t="s">
        <v>599</v>
      </c>
      <c r="L112" s="2" t="s">
        <v>314</v>
      </c>
      <c r="M112" s="2" t="s">
        <v>744</v>
      </c>
      <c r="N112" s="4">
        <v>0</v>
      </c>
      <c r="O112" s="4">
        <v>1</v>
      </c>
      <c r="P112" s="4">
        <v>0</v>
      </c>
      <c r="Q112" s="2" t="s">
        <v>777</v>
      </c>
      <c r="R112" s="4">
        <v>0</v>
      </c>
      <c r="S112" s="4">
        <v>0</v>
      </c>
      <c r="T112" s="4">
        <v>0</v>
      </c>
      <c r="U112" s="4">
        <v>0</v>
      </c>
      <c r="V112" s="4">
        <v>1</v>
      </c>
    </row>
    <row r="113" spans="1:38">
      <c r="A113" s="2" t="s">
        <v>343</v>
      </c>
      <c r="B113" s="2" t="s">
        <v>687</v>
      </c>
      <c r="C113" s="2" t="s">
        <v>688</v>
      </c>
      <c r="D113" s="4">
        <v>798</v>
      </c>
      <c r="E113" s="2" t="s">
        <v>690</v>
      </c>
      <c r="F113" s="2" t="s">
        <v>691</v>
      </c>
      <c r="J113" s="18">
        <v>43490</v>
      </c>
      <c r="K113" s="2" t="s">
        <v>689</v>
      </c>
      <c r="L113" s="2" t="s">
        <v>462</v>
      </c>
      <c r="M113" s="2" t="s">
        <v>758</v>
      </c>
      <c r="N113" s="4">
        <v>1</v>
      </c>
      <c r="O113" s="4">
        <v>0</v>
      </c>
      <c r="P113" s="4">
        <v>0</v>
      </c>
      <c r="Q113" s="2" t="s">
        <v>777</v>
      </c>
      <c r="R113" s="4">
        <v>0</v>
      </c>
      <c r="S113" s="4">
        <v>0</v>
      </c>
      <c r="T113" s="4">
        <v>0</v>
      </c>
      <c r="U113" s="4">
        <v>0</v>
      </c>
      <c r="V113" s="4">
        <v>1</v>
      </c>
    </row>
    <row r="114" spans="1:38">
      <c r="A114" s="2" t="s">
        <v>343</v>
      </c>
      <c r="B114" s="2" t="s">
        <v>312</v>
      </c>
      <c r="C114" s="2" t="s">
        <v>598</v>
      </c>
      <c r="D114" s="4">
        <v>804</v>
      </c>
      <c r="E114" s="2" t="s">
        <v>191</v>
      </c>
      <c r="F114" s="2" t="s">
        <v>548</v>
      </c>
      <c r="G114" s="2" t="s">
        <v>549</v>
      </c>
      <c r="H114" s="2" t="s">
        <v>550</v>
      </c>
      <c r="J114" s="18">
        <v>43490</v>
      </c>
      <c r="K114" s="2" t="s">
        <v>599</v>
      </c>
      <c r="L114" s="2" t="s">
        <v>314</v>
      </c>
      <c r="M114" s="2" t="s">
        <v>744</v>
      </c>
      <c r="N114" s="4">
        <v>0</v>
      </c>
      <c r="O114" s="4">
        <v>0</v>
      </c>
      <c r="P114" s="4">
        <v>1</v>
      </c>
      <c r="Q114" s="2" t="s">
        <v>777</v>
      </c>
      <c r="R114" s="4">
        <v>0</v>
      </c>
      <c r="S114" s="4">
        <v>0</v>
      </c>
      <c r="T114" s="4">
        <v>0</v>
      </c>
      <c r="U114" s="4">
        <v>0</v>
      </c>
      <c r="V114" s="4">
        <v>1</v>
      </c>
    </row>
    <row r="115" spans="1:38">
      <c r="A115" s="2" t="s">
        <v>343</v>
      </c>
      <c r="B115" s="2" t="s">
        <v>687</v>
      </c>
      <c r="C115" s="2" t="s">
        <v>688</v>
      </c>
      <c r="D115" s="4">
        <v>805</v>
      </c>
      <c r="E115" s="2" t="s">
        <v>692</v>
      </c>
      <c r="F115" s="2" t="s">
        <v>693</v>
      </c>
      <c r="J115" s="18">
        <v>43490</v>
      </c>
      <c r="K115" s="2" t="s">
        <v>689</v>
      </c>
      <c r="L115" s="2" t="s">
        <v>462</v>
      </c>
      <c r="M115" s="2" t="s">
        <v>758</v>
      </c>
      <c r="N115" s="4">
        <v>1</v>
      </c>
      <c r="O115" s="4">
        <v>0</v>
      </c>
      <c r="P115" s="4">
        <v>0</v>
      </c>
      <c r="Q115" s="2" t="s">
        <v>777</v>
      </c>
      <c r="R115" s="4">
        <v>0</v>
      </c>
      <c r="S115" s="4">
        <v>0</v>
      </c>
      <c r="T115" s="4">
        <v>0</v>
      </c>
      <c r="U115" s="4">
        <v>0</v>
      </c>
      <c r="V115" s="4">
        <v>1</v>
      </c>
    </row>
    <row r="116" spans="1:38">
      <c r="A116" s="2" t="s">
        <v>343</v>
      </c>
      <c r="B116" s="2" t="s">
        <v>687</v>
      </c>
      <c r="C116" s="2" t="s">
        <v>688</v>
      </c>
      <c r="D116" s="4">
        <v>806</v>
      </c>
      <c r="E116" s="2" t="s">
        <v>694</v>
      </c>
      <c r="F116" s="2" t="s">
        <v>695</v>
      </c>
      <c r="J116" s="18">
        <v>43490</v>
      </c>
      <c r="K116" s="2" t="s">
        <v>689</v>
      </c>
      <c r="L116" s="2" t="s">
        <v>462</v>
      </c>
      <c r="M116" s="2" t="s">
        <v>758</v>
      </c>
      <c r="N116" s="4">
        <v>1</v>
      </c>
      <c r="O116" s="4">
        <v>0</v>
      </c>
      <c r="P116" s="4">
        <v>0</v>
      </c>
      <c r="Q116" s="2" t="s">
        <v>777</v>
      </c>
      <c r="R116" s="4">
        <v>0</v>
      </c>
      <c r="S116" s="4">
        <v>0</v>
      </c>
      <c r="T116" s="4">
        <v>0</v>
      </c>
      <c r="U116" s="4">
        <v>0</v>
      </c>
      <c r="V116" s="4">
        <v>1</v>
      </c>
    </row>
    <row r="117" spans="1:38">
      <c r="A117" s="2" t="s">
        <v>343</v>
      </c>
      <c r="B117" s="2" t="s">
        <v>687</v>
      </c>
      <c r="C117" s="2" t="s">
        <v>688</v>
      </c>
      <c r="D117" s="4">
        <v>807</v>
      </c>
      <c r="E117" s="2" t="s">
        <v>696</v>
      </c>
      <c r="F117" s="2" t="s">
        <v>697</v>
      </c>
      <c r="J117" s="18">
        <v>43490</v>
      </c>
      <c r="K117" s="2" t="s">
        <v>689</v>
      </c>
      <c r="L117" s="2" t="s">
        <v>462</v>
      </c>
      <c r="M117" s="2" t="s">
        <v>758</v>
      </c>
      <c r="N117" s="4">
        <v>1</v>
      </c>
      <c r="O117" s="4">
        <v>0</v>
      </c>
      <c r="P117" s="4">
        <v>0</v>
      </c>
      <c r="Q117" s="2" t="s">
        <v>777</v>
      </c>
      <c r="R117" s="4">
        <v>0</v>
      </c>
      <c r="S117" s="4">
        <v>0</v>
      </c>
      <c r="T117" s="4">
        <v>0</v>
      </c>
      <c r="U117" s="4">
        <v>0</v>
      </c>
      <c r="V117" s="4">
        <v>1</v>
      </c>
    </row>
    <row r="118" spans="1:38">
      <c r="A118" s="2" t="s">
        <v>343</v>
      </c>
      <c r="B118" s="2" t="s">
        <v>687</v>
      </c>
      <c r="C118" s="2" t="s">
        <v>688</v>
      </c>
      <c r="D118" s="4">
        <v>808</v>
      </c>
      <c r="E118" s="2" t="s">
        <v>191</v>
      </c>
      <c r="F118" s="2" t="s">
        <v>698</v>
      </c>
      <c r="J118" s="18">
        <v>43490</v>
      </c>
      <c r="K118" s="2" t="s">
        <v>689</v>
      </c>
      <c r="L118" s="2" t="s">
        <v>462</v>
      </c>
      <c r="M118" s="2" t="s">
        <v>758</v>
      </c>
      <c r="N118" s="4">
        <v>1</v>
      </c>
      <c r="O118" s="4">
        <v>0</v>
      </c>
      <c r="P118" s="4">
        <v>0</v>
      </c>
      <c r="Q118" s="2" t="s">
        <v>777</v>
      </c>
      <c r="R118" s="4">
        <v>0</v>
      </c>
      <c r="S118" s="4">
        <v>0</v>
      </c>
      <c r="T118" s="4">
        <v>0</v>
      </c>
      <c r="U118" s="4">
        <v>0</v>
      </c>
      <c r="V118" s="4">
        <v>1</v>
      </c>
    </row>
    <row r="119" spans="1:38">
      <c r="A119" s="2" t="s">
        <v>343</v>
      </c>
      <c r="B119" s="2" t="s">
        <v>699</v>
      </c>
      <c r="C119" s="2" t="s">
        <v>700</v>
      </c>
      <c r="D119" s="4">
        <v>825</v>
      </c>
      <c r="E119" s="2" t="s">
        <v>701</v>
      </c>
      <c r="F119" s="2" t="s">
        <v>702</v>
      </c>
      <c r="J119" s="18">
        <v>43490</v>
      </c>
      <c r="K119" s="2" t="s">
        <v>689</v>
      </c>
      <c r="L119" s="2" t="s">
        <v>462</v>
      </c>
      <c r="M119" s="2" t="s">
        <v>758</v>
      </c>
      <c r="N119" s="4">
        <v>0</v>
      </c>
      <c r="O119" s="4">
        <v>1</v>
      </c>
      <c r="P119" s="4">
        <v>0</v>
      </c>
      <c r="Q119" s="2" t="s">
        <v>777</v>
      </c>
      <c r="R119" s="4">
        <v>0</v>
      </c>
      <c r="S119" s="4">
        <v>0</v>
      </c>
      <c r="T119" s="4">
        <v>0</v>
      </c>
      <c r="U119" s="4">
        <v>0</v>
      </c>
      <c r="V119" s="4">
        <v>1</v>
      </c>
    </row>
    <row r="120" spans="1:38">
      <c r="A120" s="2" t="s">
        <v>343</v>
      </c>
      <c r="B120" s="2" t="s">
        <v>699</v>
      </c>
      <c r="C120" s="2" t="s">
        <v>700</v>
      </c>
      <c r="D120" s="4">
        <v>826</v>
      </c>
      <c r="E120" s="2" t="s">
        <v>703</v>
      </c>
      <c r="F120" s="2" t="s">
        <v>704</v>
      </c>
      <c r="J120" s="18">
        <v>43490</v>
      </c>
      <c r="K120" s="2" t="s">
        <v>689</v>
      </c>
      <c r="L120" s="2" t="s">
        <v>462</v>
      </c>
      <c r="M120" s="2" t="s">
        <v>758</v>
      </c>
      <c r="N120" s="4">
        <v>0</v>
      </c>
      <c r="O120" s="4">
        <v>1</v>
      </c>
      <c r="P120" s="4">
        <v>0</v>
      </c>
      <c r="Q120" s="2" t="s">
        <v>777</v>
      </c>
      <c r="R120" s="4">
        <v>0</v>
      </c>
      <c r="S120" s="4">
        <v>0</v>
      </c>
      <c r="T120" s="4">
        <v>0</v>
      </c>
      <c r="U120" s="4">
        <v>0</v>
      </c>
      <c r="V120" s="4">
        <v>1</v>
      </c>
    </row>
    <row r="121" spans="1:38">
      <c r="A121" s="2" t="s">
        <v>343</v>
      </c>
      <c r="B121" s="2" t="s">
        <v>699</v>
      </c>
      <c r="C121" s="2" t="s">
        <v>700</v>
      </c>
      <c r="D121" s="4">
        <v>827</v>
      </c>
      <c r="E121" s="2" t="s">
        <v>705</v>
      </c>
      <c r="F121" s="2" t="s">
        <v>706</v>
      </c>
      <c r="J121" s="18">
        <v>43490</v>
      </c>
      <c r="K121" s="2" t="s">
        <v>689</v>
      </c>
      <c r="L121" s="2" t="s">
        <v>462</v>
      </c>
      <c r="M121" s="2" t="s">
        <v>758</v>
      </c>
      <c r="N121" s="4">
        <v>0</v>
      </c>
      <c r="O121" s="4">
        <v>1</v>
      </c>
      <c r="P121" s="4">
        <v>0</v>
      </c>
      <c r="Q121" s="2" t="s">
        <v>777</v>
      </c>
      <c r="R121" s="4">
        <v>0</v>
      </c>
      <c r="S121" s="4">
        <v>0</v>
      </c>
      <c r="T121" s="4">
        <v>0</v>
      </c>
      <c r="U121" s="4">
        <v>0</v>
      </c>
      <c r="V121" s="4">
        <v>1</v>
      </c>
    </row>
    <row r="122" spans="1:38">
      <c r="A122" s="2" t="s">
        <v>343</v>
      </c>
      <c r="B122" s="2" t="s">
        <v>699</v>
      </c>
      <c r="C122" s="2" t="s">
        <v>700</v>
      </c>
      <c r="D122" s="4">
        <v>828</v>
      </c>
      <c r="E122" s="2" t="s">
        <v>707</v>
      </c>
      <c r="F122" s="2" t="s">
        <v>708</v>
      </c>
      <c r="J122" s="18">
        <v>43490</v>
      </c>
      <c r="K122" s="2" t="s">
        <v>689</v>
      </c>
      <c r="L122" s="2" t="s">
        <v>462</v>
      </c>
      <c r="M122" s="2" t="s">
        <v>758</v>
      </c>
      <c r="N122" s="4">
        <v>0</v>
      </c>
      <c r="O122" s="4">
        <v>1</v>
      </c>
      <c r="P122" s="4">
        <v>0</v>
      </c>
      <c r="Q122" s="2" t="s">
        <v>777</v>
      </c>
      <c r="R122" s="4">
        <v>0</v>
      </c>
      <c r="S122" s="4">
        <v>0</v>
      </c>
      <c r="T122" s="4">
        <v>0</v>
      </c>
      <c r="U122" s="4">
        <v>0</v>
      </c>
      <c r="V122" s="4">
        <v>1</v>
      </c>
    </row>
    <row r="123" spans="1:38">
      <c r="A123" s="2" t="s">
        <v>343</v>
      </c>
      <c r="B123" s="2" t="s">
        <v>699</v>
      </c>
      <c r="C123" s="2" t="s">
        <v>700</v>
      </c>
      <c r="D123" s="4">
        <v>829</v>
      </c>
      <c r="E123" s="2" t="s">
        <v>709</v>
      </c>
      <c r="F123" s="2" t="s">
        <v>710</v>
      </c>
      <c r="J123" s="18">
        <v>43490</v>
      </c>
      <c r="K123" s="2" t="s">
        <v>689</v>
      </c>
      <c r="L123" s="2" t="s">
        <v>462</v>
      </c>
      <c r="M123" s="2" t="s">
        <v>758</v>
      </c>
      <c r="N123" s="4">
        <v>0</v>
      </c>
      <c r="O123" s="4">
        <v>1</v>
      </c>
      <c r="P123" s="4">
        <v>0</v>
      </c>
      <c r="Q123" s="2" t="s">
        <v>777</v>
      </c>
      <c r="R123" s="4">
        <v>0</v>
      </c>
      <c r="S123" s="4">
        <v>0</v>
      </c>
      <c r="T123" s="4">
        <v>0</v>
      </c>
      <c r="U123" s="4">
        <v>0</v>
      </c>
      <c r="V123" s="4">
        <v>1</v>
      </c>
    </row>
    <row r="124" spans="1:38">
      <c r="A124" s="2" t="s">
        <v>343</v>
      </c>
      <c r="B124" s="2" t="s">
        <v>711</v>
      </c>
      <c r="C124" s="2" t="s">
        <v>712</v>
      </c>
      <c r="D124" s="4">
        <v>830</v>
      </c>
      <c r="E124" s="2" t="s">
        <v>713</v>
      </c>
      <c r="F124" s="2" t="s">
        <v>714</v>
      </c>
      <c r="J124" s="18">
        <v>43490</v>
      </c>
      <c r="K124" s="2" t="s">
        <v>689</v>
      </c>
      <c r="L124" s="2" t="s">
        <v>462</v>
      </c>
      <c r="M124" s="2" t="s">
        <v>758</v>
      </c>
      <c r="N124" s="4">
        <v>0</v>
      </c>
      <c r="O124" s="4">
        <v>0</v>
      </c>
      <c r="P124" s="4">
        <v>1</v>
      </c>
      <c r="Q124" s="2" t="s">
        <v>777</v>
      </c>
      <c r="R124" s="4">
        <v>0</v>
      </c>
      <c r="S124" s="4">
        <v>0</v>
      </c>
      <c r="T124" s="4">
        <v>0</v>
      </c>
      <c r="U124" s="4">
        <v>0</v>
      </c>
      <c r="V124" s="4">
        <v>1</v>
      </c>
    </row>
    <row r="125" spans="1:38">
      <c r="A125" s="2" t="s">
        <v>343</v>
      </c>
      <c r="B125" s="2" t="s">
        <v>711</v>
      </c>
      <c r="C125" s="2" t="s">
        <v>712</v>
      </c>
      <c r="D125" s="4">
        <v>831</v>
      </c>
      <c r="E125" s="2" t="s">
        <v>715</v>
      </c>
      <c r="F125" s="2" t="s">
        <v>716</v>
      </c>
      <c r="J125" s="18">
        <v>43490</v>
      </c>
      <c r="K125" s="2" t="s">
        <v>689</v>
      </c>
      <c r="L125" s="2" t="s">
        <v>462</v>
      </c>
      <c r="M125" s="2" t="s">
        <v>758</v>
      </c>
      <c r="N125" s="4">
        <v>0</v>
      </c>
      <c r="O125" s="4">
        <v>0</v>
      </c>
      <c r="P125" s="4">
        <v>1</v>
      </c>
      <c r="Q125" s="2" t="s">
        <v>777</v>
      </c>
      <c r="R125" s="4">
        <v>0</v>
      </c>
      <c r="S125" s="4">
        <v>0</v>
      </c>
      <c r="T125" s="4">
        <v>0</v>
      </c>
      <c r="U125" s="4">
        <v>0</v>
      </c>
      <c r="V125" s="4">
        <v>1</v>
      </c>
    </row>
    <row r="126" spans="1:38">
      <c r="A126" s="2" t="s">
        <v>343</v>
      </c>
      <c r="B126" s="2" t="s">
        <v>711</v>
      </c>
      <c r="C126" s="2" t="s">
        <v>712</v>
      </c>
      <c r="D126" s="4">
        <v>832</v>
      </c>
      <c r="E126" s="2" t="s">
        <v>717</v>
      </c>
      <c r="F126" s="2" t="s">
        <v>718</v>
      </c>
      <c r="J126" s="18">
        <v>43490</v>
      </c>
      <c r="K126" s="2" t="s">
        <v>689</v>
      </c>
      <c r="L126" s="2" t="s">
        <v>462</v>
      </c>
      <c r="M126" s="2" t="s">
        <v>758</v>
      </c>
      <c r="N126" s="4">
        <v>0</v>
      </c>
      <c r="O126" s="4">
        <v>0</v>
      </c>
      <c r="P126" s="4">
        <v>1</v>
      </c>
      <c r="Q126" s="2" t="s">
        <v>777</v>
      </c>
      <c r="R126" s="4">
        <v>0</v>
      </c>
      <c r="S126" s="4">
        <v>0</v>
      </c>
      <c r="T126" s="4">
        <v>0</v>
      </c>
      <c r="U126" s="4">
        <v>0</v>
      </c>
      <c r="V126" s="4">
        <v>1</v>
      </c>
    </row>
    <row r="127" spans="1:38">
      <c r="A127" s="2" t="s">
        <v>343</v>
      </c>
      <c r="B127" s="2" t="s">
        <v>564</v>
      </c>
      <c r="C127" s="2" t="s">
        <v>678</v>
      </c>
      <c r="D127" s="4">
        <v>833</v>
      </c>
      <c r="E127" s="2" t="s">
        <v>185</v>
      </c>
      <c r="F127" s="2" t="s">
        <v>565</v>
      </c>
      <c r="G127" s="2" t="s">
        <v>566</v>
      </c>
      <c r="H127" s="2" t="s">
        <v>567</v>
      </c>
      <c r="J127" s="18">
        <v>43490</v>
      </c>
      <c r="K127" s="2" t="s">
        <v>679</v>
      </c>
      <c r="L127" s="2" t="s">
        <v>462</v>
      </c>
      <c r="M127" s="2" t="s">
        <v>758</v>
      </c>
      <c r="N127" s="4">
        <v>0</v>
      </c>
      <c r="O127" s="4">
        <v>0</v>
      </c>
      <c r="P127" s="4">
        <v>1</v>
      </c>
      <c r="Q127" s="2" t="s">
        <v>777</v>
      </c>
      <c r="R127" s="4">
        <v>0</v>
      </c>
      <c r="S127" s="4">
        <v>0</v>
      </c>
      <c r="T127" s="4">
        <v>0</v>
      </c>
      <c r="U127" s="4">
        <v>0</v>
      </c>
      <c r="V127" s="4">
        <v>1</v>
      </c>
    </row>
    <row r="128" spans="1:38">
      <c r="A128" s="2" t="s">
        <v>373</v>
      </c>
      <c r="B128" s="2" t="s">
        <v>583</v>
      </c>
      <c r="C128" s="2" t="s">
        <v>597</v>
      </c>
      <c r="D128" s="4">
        <v>85</v>
      </c>
      <c r="E128" s="2" t="s">
        <v>13</v>
      </c>
      <c r="F128" s="2" t="s">
        <v>584</v>
      </c>
      <c r="J128" s="18">
        <v>43775</v>
      </c>
      <c r="K128" s="2" t="s">
        <v>594</v>
      </c>
      <c r="L128" s="2" t="s">
        <v>585</v>
      </c>
      <c r="M128" s="2" t="s">
        <v>749</v>
      </c>
      <c r="N128" s="4">
        <v>1</v>
      </c>
      <c r="O128" s="4">
        <v>1</v>
      </c>
      <c r="P128" s="4">
        <v>0</v>
      </c>
      <c r="Q128" s="2" t="s">
        <v>778</v>
      </c>
      <c r="R128" s="4">
        <v>1</v>
      </c>
      <c r="S128" s="4">
        <v>0</v>
      </c>
      <c r="T128" s="4">
        <v>1</v>
      </c>
      <c r="U128" s="4">
        <v>1</v>
      </c>
      <c r="V128" s="4">
        <v>0</v>
      </c>
      <c r="W128" s="2" t="s">
        <v>789</v>
      </c>
      <c r="X128" s="2" t="s">
        <v>790</v>
      </c>
      <c r="Y128" s="2" t="s">
        <v>791</v>
      </c>
      <c r="Z128" s="2" t="s">
        <v>792</v>
      </c>
      <c r="AG128" s="2" t="s">
        <v>39</v>
      </c>
      <c r="AH128" s="2" t="s">
        <v>12</v>
      </c>
      <c r="AI128" s="2" t="s">
        <v>156</v>
      </c>
      <c r="AJ128" s="2" t="s">
        <v>161</v>
      </c>
      <c r="AK128" s="2" t="s">
        <v>101</v>
      </c>
      <c r="AL128" s="2" t="s">
        <v>58</v>
      </c>
    </row>
    <row r="129" spans="1:39">
      <c r="A129" s="2" t="s">
        <v>373</v>
      </c>
      <c r="B129" s="2" t="s">
        <v>370</v>
      </c>
      <c r="C129" s="2" t="s">
        <v>595</v>
      </c>
      <c r="D129" s="4">
        <v>475</v>
      </c>
      <c r="E129" s="2" t="s">
        <v>54</v>
      </c>
      <c r="F129" s="2" t="s">
        <v>371</v>
      </c>
      <c r="I129" s="2" t="s">
        <v>372</v>
      </c>
      <c r="J129" s="18">
        <v>43775</v>
      </c>
      <c r="K129" s="2" t="s">
        <v>594</v>
      </c>
      <c r="L129" s="2" t="s">
        <v>367</v>
      </c>
      <c r="M129" s="2" t="s">
        <v>755</v>
      </c>
      <c r="N129" s="4">
        <v>1</v>
      </c>
      <c r="O129" s="4">
        <v>1</v>
      </c>
      <c r="P129" s="4">
        <v>0</v>
      </c>
      <c r="Q129" s="2" t="s">
        <v>778</v>
      </c>
      <c r="R129" s="4">
        <v>0</v>
      </c>
      <c r="S129" s="4">
        <v>0</v>
      </c>
      <c r="T129" s="4">
        <v>1</v>
      </c>
      <c r="U129" s="4">
        <v>1</v>
      </c>
      <c r="V129" s="4">
        <v>0</v>
      </c>
      <c r="W129" s="2" t="s">
        <v>817</v>
      </c>
      <c r="X129" s="2" t="s">
        <v>818</v>
      </c>
      <c r="Y129" s="2" t="s">
        <v>819</v>
      </c>
      <c r="Z129" s="2" t="s">
        <v>820</v>
      </c>
      <c r="AG129" s="2" t="s">
        <v>821</v>
      </c>
    </row>
    <row r="130" spans="1:39">
      <c r="A130" s="2" t="s">
        <v>373</v>
      </c>
      <c r="B130" s="2" t="s">
        <v>374</v>
      </c>
      <c r="C130" s="2" t="s">
        <v>596</v>
      </c>
      <c r="D130" s="4">
        <v>476</v>
      </c>
      <c r="E130" s="2" t="s">
        <v>56</v>
      </c>
      <c r="F130" s="2" t="s">
        <v>375</v>
      </c>
      <c r="J130" s="18">
        <v>43775</v>
      </c>
      <c r="K130" s="2" t="s">
        <v>594</v>
      </c>
      <c r="L130" s="2" t="s">
        <v>367</v>
      </c>
      <c r="M130" s="2" t="s">
        <v>755</v>
      </c>
      <c r="N130" s="4">
        <v>1</v>
      </c>
      <c r="O130" s="4">
        <v>1</v>
      </c>
      <c r="P130" s="4">
        <v>0</v>
      </c>
      <c r="Q130" s="2" t="s">
        <v>778</v>
      </c>
      <c r="R130" s="4">
        <v>0</v>
      </c>
      <c r="S130" s="4">
        <v>0</v>
      </c>
      <c r="T130" s="4">
        <v>1</v>
      </c>
      <c r="U130" s="4">
        <v>1</v>
      </c>
      <c r="V130" s="4">
        <v>0</v>
      </c>
      <c r="W130" s="2" t="s">
        <v>822</v>
      </c>
      <c r="X130" s="2" t="s">
        <v>823</v>
      </c>
      <c r="Y130" s="2" t="s">
        <v>824</v>
      </c>
      <c r="Z130" s="2" t="s">
        <v>825</v>
      </c>
      <c r="AG130" s="2" t="s">
        <v>124</v>
      </c>
    </row>
    <row r="131" spans="1:39">
      <c r="A131" s="2" t="s">
        <v>373</v>
      </c>
      <c r="B131" s="2" t="s">
        <v>376</v>
      </c>
      <c r="C131" s="2" t="s">
        <v>617</v>
      </c>
      <c r="D131" s="4">
        <v>486</v>
      </c>
      <c r="E131" s="2" t="s">
        <v>19</v>
      </c>
      <c r="F131" s="2" t="s">
        <v>377</v>
      </c>
      <c r="J131" s="18">
        <v>43775</v>
      </c>
      <c r="K131" s="2" t="s">
        <v>594</v>
      </c>
      <c r="L131" s="2" t="s">
        <v>378</v>
      </c>
      <c r="M131" s="2" t="s">
        <v>748</v>
      </c>
      <c r="N131" s="4">
        <v>1</v>
      </c>
      <c r="O131" s="4">
        <v>1</v>
      </c>
      <c r="P131" s="4">
        <v>0</v>
      </c>
      <c r="Q131" s="2" t="s">
        <v>826</v>
      </c>
      <c r="R131" s="4">
        <v>1</v>
      </c>
      <c r="S131" s="4">
        <v>0</v>
      </c>
      <c r="T131" s="4">
        <v>1</v>
      </c>
      <c r="U131" s="4">
        <v>1</v>
      </c>
      <c r="V131" s="4">
        <v>0</v>
      </c>
      <c r="W131" s="2" t="s">
        <v>827</v>
      </c>
      <c r="AG131" s="2" t="s">
        <v>155</v>
      </c>
      <c r="AH131" s="2" t="s">
        <v>18</v>
      </c>
    </row>
    <row r="132" spans="1:39">
      <c r="A132" s="2" t="s">
        <v>373</v>
      </c>
      <c r="B132" s="2" t="s">
        <v>380</v>
      </c>
      <c r="C132" s="2" t="s">
        <v>593</v>
      </c>
      <c r="D132" s="4">
        <v>512</v>
      </c>
      <c r="E132" s="2" t="s">
        <v>57</v>
      </c>
      <c r="F132" s="2" t="s">
        <v>381</v>
      </c>
      <c r="I132" s="2" t="s">
        <v>382</v>
      </c>
      <c r="J132" s="18">
        <v>43775</v>
      </c>
      <c r="K132" s="2" t="s">
        <v>594</v>
      </c>
      <c r="L132" s="2" t="s">
        <v>367</v>
      </c>
      <c r="M132" s="2" t="s">
        <v>755</v>
      </c>
      <c r="N132" s="4">
        <v>1</v>
      </c>
      <c r="O132" s="4">
        <v>1</v>
      </c>
      <c r="P132" s="4">
        <v>0</v>
      </c>
      <c r="Q132" s="2" t="s">
        <v>778</v>
      </c>
      <c r="R132" s="4">
        <v>0</v>
      </c>
      <c r="S132" s="4">
        <v>0</v>
      </c>
      <c r="T132" s="4">
        <v>1</v>
      </c>
      <c r="U132" s="4">
        <v>1</v>
      </c>
      <c r="V132" s="4">
        <v>0</v>
      </c>
      <c r="W132" s="2" t="s">
        <v>828</v>
      </c>
      <c r="X132" s="2" t="s">
        <v>829</v>
      </c>
      <c r="Y132" s="2" t="s">
        <v>830</v>
      </c>
      <c r="Z132" s="2" t="s">
        <v>831</v>
      </c>
      <c r="AG132" s="2" t="s">
        <v>123</v>
      </c>
    </row>
    <row r="133" spans="1:39">
      <c r="A133" s="2" t="s">
        <v>373</v>
      </c>
      <c r="B133" s="2" t="s">
        <v>431</v>
      </c>
      <c r="C133" s="2" t="s">
        <v>623</v>
      </c>
      <c r="D133" s="4">
        <v>598</v>
      </c>
      <c r="E133" s="2" t="s">
        <v>55</v>
      </c>
      <c r="F133" s="2" t="s">
        <v>432</v>
      </c>
      <c r="J133" s="18">
        <v>43775</v>
      </c>
      <c r="K133" s="2" t="s">
        <v>594</v>
      </c>
      <c r="L133" s="2" t="s">
        <v>367</v>
      </c>
      <c r="M133" s="2" t="s">
        <v>755</v>
      </c>
      <c r="N133" s="4">
        <v>1</v>
      </c>
      <c r="O133" s="4">
        <v>1</v>
      </c>
      <c r="P133" s="4">
        <v>0</v>
      </c>
      <c r="Q133" s="2" t="s">
        <v>778</v>
      </c>
      <c r="R133" s="4">
        <v>1</v>
      </c>
      <c r="S133" s="4">
        <v>0</v>
      </c>
      <c r="T133" s="4">
        <v>1</v>
      </c>
      <c r="U133" s="4">
        <v>1</v>
      </c>
      <c r="V133" s="4">
        <v>0</v>
      </c>
      <c r="W133" s="2" t="s">
        <v>867</v>
      </c>
      <c r="X133" s="2" t="s">
        <v>868</v>
      </c>
      <c r="Y133" s="2" t="s">
        <v>869</v>
      </c>
      <c r="Z133" s="2" t="s">
        <v>870</v>
      </c>
      <c r="AG133" s="2" t="s">
        <v>158</v>
      </c>
    </row>
    <row r="134" spans="1:39">
      <c r="A134" s="2" t="s">
        <v>373</v>
      </c>
      <c r="B134" s="2" t="s">
        <v>435</v>
      </c>
      <c r="C134" s="2" t="s">
        <v>626</v>
      </c>
      <c r="D134" s="4">
        <v>609</v>
      </c>
      <c r="E134" s="2" t="s">
        <v>42</v>
      </c>
      <c r="F134" s="2" t="s">
        <v>436</v>
      </c>
      <c r="J134" s="18">
        <v>43775</v>
      </c>
      <c r="K134" s="2" t="s">
        <v>594</v>
      </c>
      <c r="L134" s="2" t="s">
        <v>378</v>
      </c>
      <c r="M134" s="2" t="s">
        <v>748</v>
      </c>
      <c r="N134" s="4">
        <v>1</v>
      </c>
      <c r="O134" s="4">
        <v>1</v>
      </c>
      <c r="P134" s="4">
        <v>0</v>
      </c>
      <c r="Q134" s="2" t="s">
        <v>826</v>
      </c>
      <c r="R134" s="4">
        <v>0</v>
      </c>
      <c r="S134" s="4">
        <v>0</v>
      </c>
      <c r="T134" s="4">
        <v>1</v>
      </c>
      <c r="U134" s="4">
        <v>1</v>
      </c>
      <c r="V134" s="4">
        <v>0</v>
      </c>
      <c r="W134" s="2" t="s">
        <v>871</v>
      </c>
      <c r="AG134" s="2" t="s">
        <v>165</v>
      </c>
    </row>
    <row r="135" spans="1:39">
      <c r="A135" s="2" t="s">
        <v>373</v>
      </c>
      <c r="B135" s="2" t="s">
        <v>437</v>
      </c>
      <c r="C135" s="2" t="s">
        <v>624</v>
      </c>
      <c r="D135" s="4">
        <v>613</v>
      </c>
      <c r="E135" s="2" t="s">
        <v>11</v>
      </c>
      <c r="F135" s="2" t="s">
        <v>438</v>
      </c>
      <c r="J135" s="18">
        <v>43558</v>
      </c>
      <c r="K135" s="2" t="s">
        <v>625</v>
      </c>
      <c r="L135" s="2" t="s">
        <v>378</v>
      </c>
      <c r="M135" s="2" t="s">
        <v>748</v>
      </c>
      <c r="N135" s="4">
        <v>1</v>
      </c>
      <c r="O135" s="4">
        <v>1</v>
      </c>
      <c r="P135" s="4">
        <v>0</v>
      </c>
      <c r="Q135" s="2" t="s">
        <v>778</v>
      </c>
      <c r="R135" s="4">
        <v>1</v>
      </c>
      <c r="S135" s="4">
        <v>0</v>
      </c>
      <c r="T135" s="4">
        <v>1</v>
      </c>
      <c r="U135" s="4">
        <v>1</v>
      </c>
      <c r="V135" s="4">
        <v>0</v>
      </c>
      <c r="W135" s="2" t="s">
        <v>872</v>
      </c>
      <c r="X135" s="2" t="s">
        <v>873</v>
      </c>
      <c r="Y135" s="2" t="s">
        <v>874</v>
      </c>
      <c r="Z135" s="2" t="s">
        <v>875</v>
      </c>
      <c r="AG135" s="2" t="s">
        <v>161</v>
      </c>
      <c r="AH135" s="2" t="s">
        <v>10</v>
      </c>
      <c r="AI135" s="2" t="s">
        <v>52</v>
      </c>
      <c r="AJ135" s="2" t="s">
        <v>156</v>
      </c>
      <c r="AK135" s="2" t="s">
        <v>101</v>
      </c>
      <c r="AL135" s="2" t="s">
        <v>94</v>
      </c>
    </row>
    <row r="136" spans="1:39">
      <c r="A136" s="2" t="s">
        <v>373</v>
      </c>
      <c r="B136" s="2" t="s">
        <v>456</v>
      </c>
      <c r="C136" s="2" t="s">
        <v>628</v>
      </c>
      <c r="D136" s="4">
        <v>647</v>
      </c>
      <c r="E136" s="2" t="s">
        <v>20</v>
      </c>
      <c r="F136" s="2" t="s">
        <v>457</v>
      </c>
      <c r="J136" s="18">
        <v>43775</v>
      </c>
      <c r="K136" s="2" t="s">
        <v>594</v>
      </c>
      <c r="L136" s="2" t="s">
        <v>378</v>
      </c>
      <c r="M136" s="2" t="s">
        <v>748</v>
      </c>
      <c r="N136" s="4">
        <v>1</v>
      </c>
      <c r="O136" s="4">
        <v>1</v>
      </c>
      <c r="P136" s="4">
        <v>0</v>
      </c>
      <c r="Q136" s="2" t="s">
        <v>826</v>
      </c>
      <c r="R136" s="4">
        <v>1</v>
      </c>
      <c r="S136" s="4">
        <v>0</v>
      </c>
      <c r="T136" s="4">
        <v>1</v>
      </c>
      <c r="U136" s="4">
        <v>1</v>
      </c>
      <c r="V136" s="4">
        <v>0</v>
      </c>
      <c r="W136" s="2" t="s">
        <v>884</v>
      </c>
      <c r="AG136" s="2" t="s">
        <v>154</v>
      </c>
      <c r="AH136" s="2" t="s">
        <v>18</v>
      </c>
    </row>
    <row r="137" spans="1:39">
      <c r="A137" s="2" t="s">
        <v>373</v>
      </c>
      <c r="B137" s="2" t="s">
        <v>488</v>
      </c>
      <c r="C137" s="2" t="s">
        <v>650</v>
      </c>
      <c r="D137" s="4">
        <v>682</v>
      </c>
      <c r="E137" s="2" t="s">
        <v>53</v>
      </c>
      <c r="F137" s="2" t="s">
        <v>489</v>
      </c>
      <c r="J137" s="18">
        <v>43775</v>
      </c>
      <c r="K137" s="2" t="s">
        <v>594</v>
      </c>
      <c r="L137" s="2" t="s">
        <v>367</v>
      </c>
      <c r="M137" s="2" t="s">
        <v>755</v>
      </c>
      <c r="N137" s="4">
        <v>1</v>
      </c>
      <c r="O137" s="4">
        <v>1</v>
      </c>
      <c r="P137" s="4">
        <v>0</v>
      </c>
      <c r="Q137" s="2" t="s">
        <v>778</v>
      </c>
      <c r="R137" s="4">
        <v>1</v>
      </c>
      <c r="S137" s="4">
        <v>0</v>
      </c>
      <c r="T137" s="4">
        <v>1</v>
      </c>
      <c r="U137" s="4">
        <v>0</v>
      </c>
      <c r="V137" s="4">
        <v>0</v>
      </c>
      <c r="W137" s="2" t="s">
        <v>52</v>
      </c>
      <c r="X137" s="2" t="s">
        <v>156</v>
      </c>
      <c r="Y137" s="2" t="s">
        <v>161</v>
      </c>
      <c r="Z137" s="2" t="s">
        <v>101</v>
      </c>
    </row>
    <row r="138" spans="1:39">
      <c r="A138" s="2" t="s">
        <v>373</v>
      </c>
      <c r="B138" s="2" t="s">
        <v>490</v>
      </c>
      <c r="C138" s="2" t="s">
        <v>651</v>
      </c>
      <c r="D138" s="4">
        <v>683</v>
      </c>
      <c r="E138" s="2" t="s">
        <v>70</v>
      </c>
      <c r="F138" s="2" t="s">
        <v>491</v>
      </c>
      <c r="J138" s="18">
        <v>43775</v>
      </c>
      <c r="K138" s="2" t="s">
        <v>594</v>
      </c>
      <c r="L138" s="2" t="s">
        <v>367</v>
      </c>
      <c r="M138" s="2" t="s">
        <v>755</v>
      </c>
      <c r="N138" s="4">
        <v>1</v>
      </c>
      <c r="O138" s="4">
        <v>1</v>
      </c>
      <c r="P138" s="4">
        <v>0</v>
      </c>
      <c r="Q138" s="2" t="s">
        <v>778</v>
      </c>
      <c r="R138" s="4">
        <v>0</v>
      </c>
      <c r="S138" s="4">
        <v>0</v>
      </c>
      <c r="T138" s="4">
        <v>1</v>
      </c>
      <c r="U138" s="4">
        <v>0</v>
      </c>
      <c r="V138" s="4">
        <v>0</v>
      </c>
      <c r="W138" s="2" t="s">
        <v>914</v>
      </c>
    </row>
    <row r="139" spans="1:39">
      <c r="A139" s="2" t="s">
        <v>522</v>
      </c>
      <c r="B139" s="2" t="s">
        <v>519</v>
      </c>
      <c r="C139" s="2" t="s">
        <v>591</v>
      </c>
      <c r="D139" s="4">
        <v>74</v>
      </c>
      <c r="E139" s="2" t="s">
        <v>17</v>
      </c>
      <c r="F139" s="2" t="s">
        <v>520</v>
      </c>
      <c r="G139" s="2" t="s">
        <v>521</v>
      </c>
      <c r="J139" s="18">
        <v>43558</v>
      </c>
      <c r="K139" s="2" t="s">
        <v>592</v>
      </c>
      <c r="L139" s="2" t="s">
        <v>378</v>
      </c>
      <c r="M139" s="2" t="s">
        <v>748</v>
      </c>
      <c r="N139" s="4">
        <v>1</v>
      </c>
      <c r="O139" s="4">
        <v>1</v>
      </c>
      <c r="P139" s="4">
        <v>1</v>
      </c>
      <c r="Q139" s="2" t="s">
        <v>778</v>
      </c>
      <c r="R139" s="4">
        <v>1</v>
      </c>
      <c r="S139" s="4">
        <v>0</v>
      </c>
      <c r="T139" s="4">
        <v>1</v>
      </c>
      <c r="U139" s="4">
        <v>1</v>
      </c>
      <c r="V139" s="4">
        <v>0</v>
      </c>
      <c r="W139" s="2" t="s">
        <v>783</v>
      </c>
      <c r="X139" s="2" t="s">
        <v>784</v>
      </c>
      <c r="Y139" s="2" t="s">
        <v>785</v>
      </c>
      <c r="Z139" s="2" t="s">
        <v>786</v>
      </c>
      <c r="AA139" s="2" t="s">
        <v>787</v>
      </c>
      <c r="AG139" s="2" t="s">
        <v>161</v>
      </c>
      <c r="AH139" s="2" t="s">
        <v>16</v>
      </c>
      <c r="AI139" s="2" t="s">
        <v>52</v>
      </c>
      <c r="AJ139" s="2" t="s">
        <v>156</v>
      </c>
      <c r="AK139" s="2" t="s">
        <v>101</v>
      </c>
      <c r="AL139" s="2" t="s">
        <v>95</v>
      </c>
      <c r="AM139" s="2" t="s">
        <v>788</v>
      </c>
    </row>
  </sheetData>
  <autoFilter ref="A1:AM139" xr:uid="{00000000-0009-0000-0000-00000A000000}"/>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5"/>
  <sheetViews>
    <sheetView workbookViewId="0">
      <selection activeCell="A26" sqref="A26"/>
    </sheetView>
  </sheetViews>
  <sheetFormatPr defaultRowHeight="14.5"/>
  <cols>
    <col min="1" max="1" width="71.1796875" bestFit="1" customWidth="1"/>
    <col min="2" max="2" width="26.54296875" bestFit="1" customWidth="1"/>
    <col min="5" max="5" width="51" bestFit="1" customWidth="1"/>
    <col min="6" max="9" width="9.7265625" bestFit="1" customWidth="1"/>
  </cols>
  <sheetData>
    <row r="1" spans="1:10" ht="43.5">
      <c r="C1" s="5" t="s">
        <v>1079</v>
      </c>
      <c r="D1" s="5" t="s">
        <v>1080</v>
      </c>
      <c r="E1" s="6" t="s">
        <v>1081</v>
      </c>
      <c r="F1" s="6" t="s">
        <v>1082</v>
      </c>
      <c r="G1" s="6" t="s">
        <v>1083</v>
      </c>
      <c r="H1" s="6" t="s">
        <v>1084</v>
      </c>
      <c r="I1" s="6" t="s">
        <v>1085</v>
      </c>
      <c r="J1" s="6" t="s">
        <v>725</v>
      </c>
    </row>
    <row r="2" spans="1:10" ht="43.5">
      <c r="A2" t="s">
        <v>1086</v>
      </c>
      <c r="B2" t="s">
        <v>1087</v>
      </c>
      <c r="C2" s="7">
        <v>1</v>
      </c>
      <c r="D2" s="8" t="s">
        <v>1088</v>
      </c>
      <c r="E2" s="9">
        <v>206</v>
      </c>
      <c r="F2" s="10">
        <v>43250</v>
      </c>
      <c r="G2" s="10">
        <v>43264</v>
      </c>
      <c r="H2" s="10">
        <v>43262</v>
      </c>
      <c r="I2" s="10">
        <v>43276</v>
      </c>
      <c r="J2" s="11" t="s">
        <v>1089</v>
      </c>
    </row>
    <row r="3" spans="1:10">
      <c r="A3" t="s">
        <v>1090</v>
      </c>
      <c r="B3" t="s">
        <v>1091</v>
      </c>
      <c r="C3" s="7">
        <v>2</v>
      </c>
      <c r="D3" s="8" t="s">
        <v>1092</v>
      </c>
      <c r="E3" s="9" t="s">
        <v>1093</v>
      </c>
      <c r="F3" s="10">
        <v>43243</v>
      </c>
      <c r="G3" s="10">
        <v>43258</v>
      </c>
      <c r="H3" s="10">
        <v>43255</v>
      </c>
      <c r="I3" s="10">
        <v>43270</v>
      </c>
      <c r="J3" s="11"/>
    </row>
    <row r="4" spans="1:10">
      <c r="A4" t="s">
        <v>1094</v>
      </c>
      <c r="B4" t="s">
        <v>1095</v>
      </c>
      <c r="C4" s="7">
        <v>3</v>
      </c>
      <c r="D4" s="8" t="s">
        <v>1096</v>
      </c>
      <c r="E4" s="9" t="s">
        <v>1097</v>
      </c>
      <c r="F4" s="10">
        <v>43265</v>
      </c>
      <c r="G4" s="10">
        <v>43278</v>
      </c>
      <c r="H4" s="10">
        <v>43277</v>
      </c>
      <c r="I4" s="10">
        <v>43290</v>
      </c>
      <c r="J4" s="11"/>
    </row>
    <row r="5" spans="1:10">
      <c r="A5" t="s">
        <v>1098</v>
      </c>
      <c r="B5" t="s">
        <v>720</v>
      </c>
      <c r="C5" s="7">
        <v>4</v>
      </c>
      <c r="D5" s="8" t="s">
        <v>1099</v>
      </c>
      <c r="E5" s="9" t="s">
        <v>1100</v>
      </c>
      <c r="F5" s="10">
        <v>43251</v>
      </c>
      <c r="G5" s="10">
        <v>43264</v>
      </c>
      <c r="H5" s="10">
        <v>43263</v>
      </c>
      <c r="I5" s="10">
        <v>43276</v>
      </c>
      <c r="J5" s="11"/>
    </row>
    <row r="6" spans="1:10">
      <c r="A6" t="s">
        <v>1101</v>
      </c>
      <c r="B6" t="s">
        <v>721</v>
      </c>
      <c r="C6" s="7">
        <v>5</v>
      </c>
      <c r="D6" s="8" t="s">
        <v>1102</v>
      </c>
      <c r="E6" s="9" t="s">
        <v>1103</v>
      </c>
      <c r="F6" s="10">
        <v>43259</v>
      </c>
      <c r="G6" s="10">
        <v>43273</v>
      </c>
      <c r="H6" s="10">
        <v>43271</v>
      </c>
      <c r="I6" s="10">
        <v>43285</v>
      </c>
      <c r="J6" s="11"/>
    </row>
    <row r="7" spans="1:10">
      <c r="A7" t="s">
        <v>1104</v>
      </c>
      <c r="B7" t="s">
        <v>722</v>
      </c>
      <c r="C7" s="7">
        <v>6</v>
      </c>
      <c r="D7" s="8" t="s">
        <v>1105</v>
      </c>
      <c r="E7" s="9" t="s">
        <v>1106</v>
      </c>
      <c r="F7" s="10">
        <v>43251</v>
      </c>
      <c r="G7" s="10">
        <v>43265</v>
      </c>
      <c r="H7" s="10">
        <v>43263</v>
      </c>
      <c r="I7" s="10">
        <v>43277</v>
      </c>
      <c r="J7" s="11"/>
    </row>
    <row r="8" spans="1:10">
      <c r="A8" t="s">
        <v>1107</v>
      </c>
      <c r="B8" t="s">
        <v>721</v>
      </c>
      <c r="C8" s="7">
        <v>7</v>
      </c>
      <c r="D8" s="8" t="s">
        <v>1108</v>
      </c>
      <c r="E8" s="9" t="s">
        <v>1109</v>
      </c>
      <c r="F8" s="10">
        <v>43276</v>
      </c>
      <c r="G8" s="10">
        <v>43291</v>
      </c>
      <c r="H8" s="10">
        <v>43286</v>
      </c>
      <c r="I8" s="10">
        <v>43301</v>
      </c>
      <c r="J8" s="11"/>
    </row>
    <row r="9" spans="1:10">
      <c r="A9" t="s">
        <v>1110</v>
      </c>
      <c r="B9" t="s">
        <v>722</v>
      </c>
      <c r="C9" s="7">
        <v>8</v>
      </c>
      <c r="D9" s="8" t="s">
        <v>250</v>
      </c>
      <c r="E9" s="9" t="s">
        <v>1111</v>
      </c>
      <c r="F9" s="10">
        <v>43266</v>
      </c>
      <c r="G9" s="10">
        <v>43280</v>
      </c>
      <c r="H9" s="10">
        <v>43278</v>
      </c>
      <c r="I9" s="10">
        <v>43292</v>
      </c>
      <c r="J9" s="11"/>
    </row>
    <row r="10" spans="1:10">
      <c r="A10" t="s">
        <v>1112</v>
      </c>
      <c r="B10" t="s">
        <v>721</v>
      </c>
      <c r="C10" s="7">
        <v>9</v>
      </c>
      <c r="D10" s="8" t="s">
        <v>1113</v>
      </c>
      <c r="E10" s="9" t="s">
        <v>1114</v>
      </c>
      <c r="F10" s="10">
        <v>43291</v>
      </c>
      <c r="G10" s="10">
        <v>43305</v>
      </c>
      <c r="H10" s="10">
        <v>43301</v>
      </c>
      <c r="I10" s="10">
        <v>43315</v>
      </c>
      <c r="J10" s="11"/>
    </row>
    <row r="11" spans="1:10">
      <c r="A11" t="s">
        <v>1115</v>
      </c>
      <c r="B11" t="s">
        <v>721</v>
      </c>
      <c r="C11" s="7">
        <v>10</v>
      </c>
      <c r="D11" s="8" t="s">
        <v>1116</v>
      </c>
      <c r="E11" s="9" t="s">
        <v>1117</v>
      </c>
      <c r="F11" s="10">
        <v>43306</v>
      </c>
      <c r="G11" s="10">
        <v>43325</v>
      </c>
      <c r="H11" s="10">
        <v>43318</v>
      </c>
      <c r="I11" s="10">
        <v>43335</v>
      </c>
      <c r="J11" s="11"/>
    </row>
    <row r="12" spans="1:10">
      <c r="A12" t="s">
        <v>1118</v>
      </c>
      <c r="B12" t="s">
        <v>721</v>
      </c>
      <c r="C12" s="7">
        <v>11</v>
      </c>
      <c r="D12" s="8" t="s">
        <v>1119</v>
      </c>
      <c r="E12" s="9" t="s">
        <v>1120</v>
      </c>
      <c r="F12" s="10">
        <v>43326</v>
      </c>
      <c r="G12" s="10">
        <v>43340</v>
      </c>
      <c r="H12" s="10">
        <v>43336</v>
      </c>
      <c r="I12" s="10">
        <v>43350</v>
      </c>
      <c r="J12" s="11"/>
    </row>
    <row r="13" spans="1:10">
      <c r="A13" t="s">
        <v>1121</v>
      </c>
      <c r="B13" t="s">
        <v>722</v>
      </c>
      <c r="C13" s="7">
        <v>12</v>
      </c>
      <c r="D13" s="8" t="s">
        <v>1122</v>
      </c>
      <c r="E13" s="9" t="s">
        <v>1123</v>
      </c>
      <c r="F13" s="10">
        <v>43283</v>
      </c>
      <c r="G13" s="10">
        <v>43298</v>
      </c>
      <c r="H13" s="10">
        <v>43293</v>
      </c>
      <c r="I13" s="10">
        <v>43308</v>
      </c>
      <c r="J13" s="11"/>
    </row>
    <row r="14" spans="1:10">
      <c r="A14" t="s">
        <v>1124</v>
      </c>
      <c r="B14" t="s">
        <v>1125</v>
      </c>
      <c r="C14" s="7">
        <v>13</v>
      </c>
      <c r="D14" s="8" t="s">
        <v>1126</v>
      </c>
      <c r="E14" s="9" t="s">
        <v>1127</v>
      </c>
      <c r="F14" s="10">
        <v>43298</v>
      </c>
      <c r="G14" s="10">
        <v>43320</v>
      </c>
      <c r="H14" s="10">
        <v>43308</v>
      </c>
      <c r="I14" s="10">
        <v>43332</v>
      </c>
      <c r="J14" s="11"/>
    </row>
    <row r="15" spans="1:10">
      <c r="A15" t="s">
        <v>1128</v>
      </c>
      <c r="B15" t="s">
        <v>722</v>
      </c>
      <c r="C15" s="7">
        <v>14</v>
      </c>
      <c r="D15" s="8" t="s">
        <v>1129</v>
      </c>
      <c r="E15" s="9" t="s">
        <v>1130</v>
      </c>
      <c r="F15" s="10">
        <v>43321</v>
      </c>
      <c r="G15" s="10">
        <v>43335</v>
      </c>
      <c r="H15" s="10">
        <v>43333</v>
      </c>
      <c r="I15" s="10">
        <v>43347</v>
      </c>
      <c r="J15" s="11"/>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A149"/>
  <sheetViews>
    <sheetView zoomScale="80" zoomScaleNormal="80" workbookViewId="0">
      <pane ySplit="1" topLeftCell="A2" activePane="bottomLeft" state="frozen"/>
      <selection activeCell="D8" sqref="D8"/>
      <selection pane="bottomLeft"/>
    </sheetView>
  </sheetViews>
  <sheetFormatPr defaultColWidth="9.1796875" defaultRowHeight="14.5"/>
  <cols>
    <col min="1" max="1" width="15.1796875" style="3" customWidth="1"/>
    <col min="2" max="2" width="11.453125" style="3" customWidth="1"/>
    <col min="3" max="3" width="13" style="3" customWidth="1"/>
    <col min="4" max="4" width="13" style="107" customWidth="1"/>
    <col min="5" max="5" width="9.1796875" style="88"/>
    <col min="6" max="6" width="24" style="3" customWidth="1"/>
    <col min="7" max="7" width="9.1796875" style="88"/>
    <col min="8" max="11" width="35.7265625" style="97" customWidth="1"/>
    <col min="12" max="15" width="55.7265625" style="97" customWidth="1"/>
    <col min="16" max="21" width="62.7265625" style="97" customWidth="1"/>
    <col min="22" max="23" width="69" style="97" customWidth="1"/>
    <col min="24" max="24" width="14.7265625" style="97" customWidth="1"/>
    <col min="25" max="25" width="17.26953125" style="97" customWidth="1"/>
    <col min="26" max="26" width="37.7265625" style="97" customWidth="1"/>
    <col min="27" max="27" width="34.26953125" style="97" customWidth="1"/>
    <col min="28" max="16384" width="9.1796875" style="3"/>
  </cols>
  <sheetData>
    <row r="1" spans="1:27" s="82" customFormat="1" ht="51" customHeight="1">
      <c r="A1" s="81" t="s">
        <v>766</v>
      </c>
      <c r="B1" s="81" t="s">
        <v>1994</v>
      </c>
      <c r="C1" s="80" t="s">
        <v>1995</v>
      </c>
      <c r="D1" s="106" t="s">
        <v>2062</v>
      </c>
      <c r="E1" s="85" t="s">
        <v>768</v>
      </c>
      <c r="F1" s="80" t="s">
        <v>1134</v>
      </c>
      <c r="G1" s="85" t="s">
        <v>767</v>
      </c>
      <c r="H1" s="85" t="s">
        <v>1156</v>
      </c>
      <c r="I1" s="85" t="s">
        <v>2025</v>
      </c>
      <c r="J1" s="85" t="s">
        <v>2026</v>
      </c>
      <c r="K1" s="85" t="s">
        <v>2058</v>
      </c>
      <c r="L1" s="92" t="s">
        <v>1155</v>
      </c>
      <c r="M1" s="92" t="s">
        <v>2008</v>
      </c>
      <c r="N1" s="92" t="s">
        <v>2009</v>
      </c>
      <c r="O1" s="92" t="s">
        <v>2059</v>
      </c>
      <c r="P1" s="92" t="s">
        <v>1203</v>
      </c>
      <c r="Q1" s="92" t="s">
        <v>2019</v>
      </c>
      <c r="R1" s="92" t="s">
        <v>2020</v>
      </c>
      <c r="S1" s="92" t="s">
        <v>2060</v>
      </c>
      <c r="T1" s="92" t="s">
        <v>1656</v>
      </c>
      <c r="U1" s="92" t="s">
        <v>2042</v>
      </c>
      <c r="V1" s="92" t="s">
        <v>2043</v>
      </c>
      <c r="W1" s="92" t="s">
        <v>2061</v>
      </c>
      <c r="X1" s="92" t="s">
        <v>1663</v>
      </c>
      <c r="Y1" s="92" t="s">
        <v>1664</v>
      </c>
      <c r="Z1" s="92" t="s">
        <v>1216</v>
      </c>
      <c r="AA1" s="92" t="s">
        <v>725</v>
      </c>
    </row>
    <row r="2" spans="1:27" s="24" customFormat="1" ht="36" customHeight="1">
      <c r="A2" s="24" t="s">
        <v>315</v>
      </c>
      <c r="B2" s="3" t="s">
        <v>1217</v>
      </c>
      <c r="C2" s="3" t="s">
        <v>1998</v>
      </c>
      <c r="D2" s="104" t="s">
        <v>2064</v>
      </c>
      <c r="E2" s="86">
        <v>29</v>
      </c>
      <c r="F2" s="78" t="s">
        <v>598</v>
      </c>
      <c r="G2" s="90">
        <v>1</v>
      </c>
      <c r="H2" s="93" t="s">
        <v>206</v>
      </c>
      <c r="I2" s="94"/>
      <c r="J2" s="94"/>
      <c r="K2" s="104"/>
      <c r="L2" s="93" t="s">
        <v>313</v>
      </c>
      <c r="M2" s="94"/>
      <c r="N2" s="94"/>
      <c r="O2" s="94"/>
      <c r="P2" s="94"/>
      <c r="Q2" s="94"/>
      <c r="R2" s="94"/>
      <c r="S2" s="94"/>
      <c r="T2" s="94" t="s">
        <v>1941</v>
      </c>
      <c r="U2" s="94"/>
      <c r="V2" s="94"/>
      <c r="W2" s="94"/>
      <c r="X2" s="94"/>
      <c r="Y2" s="94"/>
      <c r="Z2" s="95" t="s">
        <v>1220</v>
      </c>
      <c r="AA2" s="94"/>
    </row>
    <row r="3" spans="1:27" s="12" customFormat="1" ht="36.75" customHeight="1">
      <c r="A3" s="24" t="s">
        <v>315</v>
      </c>
      <c r="B3" s="3" t="s">
        <v>1217</v>
      </c>
      <c r="C3" s="3" t="s">
        <v>1998</v>
      </c>
      <c r="D3" s="104" t="s">
        <v>2064</v>
      </c>
      <c r="E3" s="86">
        <v>29</v>
      </c>
      <c r="F3" s="78" t="s">
        <v>598</v>
      </c>
      <c r="G3" s="91">
        <v>4</v>
      </c>
      <c r="H3" s="93" t="s">
        <v>203</v>
      </c>
      <c r="I3" s="96"/>
      <c r="J3" s="96"/>
      <c r="K3" s="96"/>
      <c r="L3" s="93" t="s">
        <v>364</v>
      </c>
      <c r="M3" s="96"/>
      <c r="N3" s="96"/>
      <c r="O3" s="96"/>
      <c r="P3" s="96"/>
      <c r="Q3" s="96"/>
      <c r="R3" s="96"/>
      <c r="S3" s="96"/>
      <c r="T3" s="94" t="s">
        <v>1941</v>
      </c>
      <c r="U3" s="96"/>
      <c r="V3" s="96"/>
      <c r="W3" s="96"/>
      <c r="X3" s="94"/>
      <c r="Y3" s="96"/>
      <c r="Z3" s="95" t="s">
        <v>1220</v>
      </c>
      <c r="AA3" s="96"/>
    </row>
    <row r="4" spans="1:27" s="12" customFormat="1" ht="36.75" customHeight="1">
      <c r="A4" s="24" t="s">
        <v>315</v>
      </c>
      <c r="B4" s="3" t="s">
        <v>1217</v>
      </c>
      <c r="C4" s="3" t="s">
        <v>1998</v>
      </c>
      <c r="D4" s="104" t="s">
        <v>2064</v>
      </c>
      <c r="E4" s="86">
        <v>29</v>
      </c>
      <c r="F4" s="78" t="s">
        <v>598</v>
      </c>
      <c r="G4" s="91">
        <v>5</v>
      </c>
      <c r="H4" s="93" t="s">
        <v>179</v>
      </c>
      <c r="I4" s="96"/>
      <c r="J4" s="96"/>
      <c r="K4" s="96"/>
      <c r="L4" s="93" t="s">
        <v>379</v>
      </c>
      <c r="M4" s="96"/>
      <c r="N4" s="96"/>
      <c r="O4" s="96"/>
      <c r="P4" s="96"/>
      <c r="Q4" s="96"/>
      <c r="R4" s="96"/>
      <c r="S4" s="96"/>
      <c r="T4" s="94" t="s">
        <v>1941</v>
      </c>
      <c r="U4" s="96"/>
      <c r="V4" s="96"/>
      <c r="W4" s="96"/>
      <c r="X4" s="94"/>
      <c r="Y4" s="96"/>
      <c r="Z4" s="95" t="s">
        <v>1220</v>
      </c>
      <c r="AA4" s="96"/>
    </row>
    <row r="5" spans="1:27" s="12" customFormat="1" ht="33" customHeight="1">
      <c r="A5" s="24" t="s">
        <v>315</v>
      </c>
      <c r="B5" s="3" t="s">
        <v>1217</v>
      </c>
      <c r="C5" s="3" t="s">
        <v>1998</v>
      </c>
      <c r="D5" s="104" t="s">
        <v>2064</v>
      </c>
      <c r="E5" s="86">
        <v>29</v>
      </c>
      <c r="F5" s="78" t="s">
        <v>598</v>
      </c>
      <c r="G5" s="91">
        <v>7</v>
      </c>
      <c r="H5" s="93" t="s">
        <v>189</v>
      </c>
      <c r="I5" s="96"/>
      <c r="J5" s="96"/>
      <c r="K5" s="96"/>
      <c r="L5" s="93" t="s">
        <v>503</v>
      </c>
      <c r="M5" s="96"/>
      <c r="N5" s="96"/>
      <c r="O5" s="96"/>
      <c r="P5" s="96"/>
      <c r="Q5" s="96"/>
      <c r="R5" s="96"/>
      <c r="S5" s="96"/>
      <c r="T5" s="94" t="s">
        <v>1941</v>
      </c>
      <c r="U5" s="96"/>
      <c r="V5" s="96"/>
      <c r="W5" s="96"/>
      <c r="X5" s="94"/>
      <c r="Y5" s="96"/>
      <c r="Z5" s="95" t="s">
        <v>1220</v>
      </c>
      <c r="AA5" s="96"/>
    </row>
    <row r="6" spans="1:27" s="12" customFormat="1" ht="51" customHeight="1">
      <c r="A6" s="24" t="s">
        <v>315</v>
      </c>
      <c r="B6" s="3" t="s">
        <v>1217</v>
      </c>
      <c r="C6" s="3" t="s">
        <v>1998</v>
      </c>
      <c r="D6" s="104" t="s">
        <v>2064</v>
      </c>
      <c r="E6" s="86">
        <v>29</v>
      </c>
      <c r="F6" s="78" t="s">
        <v>598</v>
      </c>
      <c r="G6" s="91">
        <v>8</v>
      </c>
      <c r="H6" s="93" t="s">
        <v>202</v>
      </c>
      <c r="I6" s="96"/>
      <c r="J6" s="96"/>
      <c r="K6" s="96"/>
      <c r="L6" s="93" t="s">
        <v>545</v>
      </c>
      <c r="M6" s="96"/>
      <c r="N6" s="96"/>
      <c r="O6" s="96"/>
      <c r="P6" s="96"/>
      <c r="Q6" s="96"/>
      <c r="R6" s="96"/>
      <c r="S6" s="96"/>
      <c r="T6" s="94" t="s">
        <v>1941</v>
      </c>
      <c r="U6" s="96"/>
      <c r="V6" s="96"/>
      <c r="W6" s="96"/>
      <c r="X6" s="94"/>
      <c r="Y6" s="96"/>
      <c r="Z6" s="95" t="s">
        <v>1220</v>
      </c>
      <c r="AA6" s="96"/>
    </row>
    <row r="7" spans="1:27" s="12" customFormat="1" ht="51" customHeight="1">
      <c r="A7" s="24" t="s">
        <v>315</v>
      </c>
      <c r="B7" s="3" t="s">
        <v>1217</v>
      </c>
      <c r="C7" s="3" t="s">
        <v>1998</v>
      </c>
      <c r="D7" s="104" t="s">
        <v>2064</v>
      </c>
      <c r="E7" s="86">
        <v>29</v>
      </c>
      <c r="F7" s="78" t="s">
        <v>598</v>
      </c>
      <c r="G7" s="91">
        <v>9</v>
      </c>
      <c r="H7" s="93" t="s">
        <v>175</v>
      </c>
      <c r="I7" s="96"/>
      <c r="J7" s="96"/>
      <c r="K7" s="96"/>
      <c r="L7" s="93" t="s">
        <v>586</v>
      </c>
      <c r="M7" s="96"/>
      <c r="N7" s="96"/>
      <c r="O7" s="96"/>
      <c r="P7" s="96"/>
      <c r="Q7" s="96"/>
      <c r="R7" s="96"/>
      <c r="S7" s="96"/>
      <c r="T7" s="94" t="s">
        <v>1941</v>
      </c>
      <c r="U7" s="96"/>
      <c r="V7" s="96"/>
      <c r="W7" s="96"/>
      <c r="X7" s="94"/>
      <c r="Y7" s="96"/>
      <c r="Z7" s="95" t="s">
        <v>1220</v>
      </c>
      <c r="AA7" s="96"/>
    </row>
    <row r="8" spans="1:27" s="12" customFormat="1" ht="35.25" customHeight="1">
      <c r="A8" s="24" t="s">
        <v>315</v>
      </c>
      <c r="B8" s="3" t="s">
        <v>1217</v>
      </c>
      <c r="C8" s="3" t="s">
        <v>1998</v>
      </c>
      <c r="D8" s="104" t="s">
        <v>2064</v>
      </c>
      <c r="E8" s="86">
        <v>29</v>
      </c>
      <c r="F8" s="78" t="s">
        <v>598</v>
      </c>
      <c r="G8" s="91">
        <v>10</v>
      </c>
      <c r="H8" s="93" t="s">
        <v>211</v>
      </c>
      <c r="I8" s="96"/>
      <c r="J8" s="96"/>
      <c r="K8" s="96"/>
      <c r="L8" s="93" t="s">
        <v>316</v>
      </c>
      <c r="M8" s="96"/>
      <c r="N8" s="96"/>
      <c r="O8" s="96"/>
      <c r="P8" s="96"/>
      <c r="Q8" s="96"/>
      <c r="R8" s="96"/>
      <c r="S8" s="96"/>
      <c r="T8" s="94" t="s">
        <v>1941</v>
      </c>
      <c r="U8" s="96"/>
      <c r="V8" s="96"/>
      <c r="W8" s="96"/>
      <c r="X8" s="94"/>
      <c r="Y8" s="96"/>
      <c r="Z8" s="95" t="s">
        <v>1220</v>
      </c>
      <c r="AA8" s="96"/>
    </row>
    <row r="9" spans="1:27" s="12" customFormat="1" ht="35.25" customHeight="1">
      <c r="A9" s="24" t="s">
        <v>315</v>
      </c>
      <c r="B9" s="3" t="s">
        <v>1217</v>
      </c>
      <c r="C9" s="3" t="s">
        <v>1998</v>
      </c>
      <c r="D9" s="104" t="s">
        <v>2064</v>
      </c>
      <c r="E9" s="86">
        <v>29</v>
      </c>
      <c r="F9" s="78" t="s">
        <v>598</v>
      </c>
      <c r="G9" s="91">
        <v>11</v>
      </c>
      <c r="H9" s="93" t="s">
        <v>184</v>
      </c>
      <c r="I9" s="96"/>
      <c r="J9" s="96"/>
      <c r="K9" s="96"/>
      <c r="L9" s="93" t="s">
        <v>322</v>
      </c>
      <c r="M9" s="96"/>
      <c r="N9" s="96"/>
      <c r="O9" s="96"/>
      <c r="P9" s="96"/>
      <c r="Q9" s="96"/>
      <c r="R9" s="96"/>
      <c r="S9" s="96"/>
      <c r="T9" s="94" t="s">
        <v>1941</v>
      </c>
      <c r="U9" s="96"/>
      <c r="V9" s="96"/>
      <c r="W9" s="96"/>
      <c r="X9" s="94"/>
      <c r="Y9" s="96"/>
      <c r="Z9" s="95" t="s">
        <v>1220</v>
      </c>
      <c r="AA9" s="96"/>
    </row>
    <row r="10" spans="1:27" s="12" customFormat="1" ht="120.75" customHeight="1">
      <c r="A10" s="24" t="s">
        <v>315</v>
      </c>
      <c r="B10" s="3" t="s">
        <v>1217</v>
      </c>
      <c r="C10" s="3" t="s">
        <v>1998</v>
      </c>
      <c r="D10" s="104" t="s">
        <v>2064</v>
      </c>
      <c r="E10" s="86">
        <v>29</v>
      </c>
      <c r="F10" s="78" t="s">
        <v>598</v>
      </c>
      <c r="G10" s="91">
        <v>16</v>
      </c>
      <c r="H10" s="93" t="s">
        <v>1939</v>
      </c>
      <c r="I10" s="96"/>
      <c r="J10" s="96"/>
      <c r="K10" s="96"/>
      <c r="L10" s="93" t="s">
        <v>332</v>
      </c>
      <c r="M10" s="96"/>
      <c r="N10" s="96"/>
      <c r="O10" s="96"/>
      <c r="P10" s="96"/>
      <c r="Q10" s="96"/>
      <c r="R10" s="96"/>
      <c r="S10" s="96"/>
      <c r="T10" s="94" t="s">
        <v>1952</v>
      </c>
      <c r="U10" s="96"/>
      <c r="V10" s="96"/>
      <c r="W10" s="96"/>
      <c r="X10" s="94"/>
      <c r="Y10" s="96"/>
      <c r="Z10" s="95" t="s">
        <v>1220</v>
      </c>
      <c r="AA10" s="96"/>
    </row>
    <row r="11" spans="1:27" s="12" customFormat="1" ht="79.5" customHeight="1">
      <c r="A11" s="24" t="s">
        <v>315</v>
      </c>
      <c r="B11" s="3" t="s">
        <v>1217</v>
      </c>
      <c r="C11" s="3" t="s">
        <v>1998</v>
      </c>
      <c r="D11" s="104" t="s">
        <v>2064</v>
      </c>
      <c r="E11" s="86">
        <v>29</v>
      </c>
      <c r="F11" s="78" t="s">
        <v>598</v>
      </c>
      <c r="G11" s="91">
        <v>21</v>
      </c>
      <c r="H11" s="93" t="s">
        <v>180</v>
      </c>
      <c r="I11" s="96"/>
      <c r="J11" s="96"/>
      <c r="K11" s="96"/>
      <c r="L11" s="93" t="s">
        <v>336</v>
      </c>
      <c r="M11" s="96"/>
      <c r="N11" s="96"/>
      <c r="O11" s="96"/>
      <c r="P11" s="96"/>
      <c r="Q11" s="96"/>
      <c r="R11" s="96"/>
      <c r="S11" s="96"/>
      <c r="T11" s="94" t="s">
        <v>1943</v>
      </c>
      <c r="U11" s="96"/>
      <c r="V11" s="96"/>
      <c r="W11" s="96"/>
      <c r="X11" s="94"/>
      <c r="Y11" s="96"/>
      <c r="Z11" s="95" t="s">
        <v>1220</v>
      </c>
      <c r="AA11" s="96"/>
    </row>
    <row r="12" spans="1:27" s="12" customFormat="1" ht="171.75" customHeight="1">
      <c r="A12" s="24" t="s">
        <v>315</v>
      </c>
      <c r="B12" s="3" t="s">
        <v>1217</v>
      </c>
      <c r="C12" s="3" t="s">
        <v>1998</v>
      </c>
      <c r="D12" s="104" t="s">
        <v>2064</v>
      </c>
      <c r="E12" s="86">
        <v>29</v>
      </c>
      <c r="F12" s="78" t="s">
        <v>598</v>
      </c>
      <c r="G12" s="91">
        <v>453</v>
      </c>
      <c r="H12" s="93" t="s">
        <v>190</v>
      </c>
      <c r="I12" s="96"/>
      <c r="J12" s="96"/>
      <c r="K12" s="96"/>
      <c r="L12" s="93" t="s">
        <v>368</v>
      </c>
      <c r="M12" s="96"/>
      <c r="N12" s="96"/>
      <c r="O12" s="96"/>
      <c r="P12" s="96"/>
      <c r="Q12" s="96"/>
      <c r="R12" s="96"/>
      <c r="S12" s="96"/>
      <c r="T12" s="94" t="s">
        <v>1942</v>
      </c>
      <c r="U12" s="96"/>
      <c r="V12" s="96"/>
      <c r="W12" s="96"/>
      <c r="X12" s="94"/>
      <c r="Y12" s="96"/>
      <c r="Z12" s="95" t="s">
        <v>1220</v>
      </c>
      <c r="AA12" s="96"/>
    </row>
    <row r="13" spans="1:27" s="12" customFormat="1" ht="51" customHeight="1">
      <c r="A13" s="24" t="s">
        <v>315</v>
      </c>
      <c r="B13" s="3" t="s">
        <v>1217</v>
      </c>
      <c r="C13" s="3" t="s">
        <v>1998</v>
      </c>
      <c r="D13" s="104" t="s">
        <v>2064</v>
      </c>
      <c r="E13" s="86">
        <v>29</v>
      </c>
      <c r="F13" s="78" t="s">
        <v>598</v>
      </c>
      <c r="G13" s="91">
        <v>458</v>
      </c>
      <c r="H13" s="93" t="s">
        <v>174</v>
      </c>
      <c r="I13" s="96"/>
      <c r="J13" s="96"/>
      <c r="K13" s="96"/>
      <c r="L13" s="93" t="s">
        <v>369</v>
      </c>
      <c r="M13" s="96"/>
      <c r="N13" s="96"/>
      <c r="O13" s="96"/>
      <c r="P13" s="96"/>
      <c r="Q13" s="96"/>
      <c r="R13" s="96"/>
      <c r="S13" s="96"/>
      <c r="T13" s="94" t="s">
        <v>1941</v>
      </c>
      <c r="U13" s="96"/>
      <c r="V13" s="96"/>
      <c r="W13" s="96"/>
      <c r="X13" s="94"/>
      <c r="Y13" s="96"/>
      <c r="Z13" s="95" t="s">
        <v>1220</v>
      </c>
      <c r="AA13" s="96"/>
    </row>
    <row r="14" spans="1:27" s="12" customFormat="1" ht="40.5" customHeight="1">
      <c r="A14" s="24" t="s">
        <v>315</v>
      </c>
      <c r="B14" s="3" t="s">
        <v>1217</v>
      </c>
      <c r="C14" s="3" t="s">
        <v>1998</v>
      </c>
      <c r="D14" s="104" t="s">
        <v>2064</v>
      </c>
      <c r="E14" s="86">
        <v>29</v>
      </c>
      <c r="F14" s="78" t="s">
        <v>598</v>
      </c>
      <c r="G14" s="91">
        <v>529</v>
      </c>
      <c r="H14" s="93" t="s">
        <v>176</v>
      </c>
      <c r="I14" s="96"/>
      <c r="J14" s="96"/>
      <c r="K14" s="96"/>
      <c r="L14" s="93" t="s">
        <v>391</v>
      </c>
      <c r="M14" s="96"/>
      <c r="N14" s="96"/>
      <c r="O14" s="96"/>
      <c r="P14" s="96"/>
      <c r="Q14" s="96"/>
      <c r="R14" s="96"/>
      <c r="S14" s="96"/>
      <c r="T14" s="94" t="s">
        <v>1941</v>
      </c>
      <c r="U14" s="96"/>
      <c r="V14" s="96"/>
      <c r="W14" s="96"/>
      <c r="X14" s="94"/>
      <c r="Y14" s="96"/>
      <c r="Z14" s="95" t="s">
        <v>1220</v>
      </c>
      <c r="AA14" s="96"/>
    </row>
    <row r="15" spans="1:27" s="12" customFormat="1" ht="129.75" customHeight="1">
      <c r="A15" s="24" t="s">
        <v>315</v>
      </c>
      <c r="B15" s="3" t="s">
        <v>1217</v>
      </c>
      <c r="C15" s="3" t="s">
        <v>1998</v>
      </c>
      <c r="D15" s="104" t="s">
        <v>2064</v>
      </c>
      <c r="E15" s="87">
        <v>29</v>
      </c>
      <c r="F15" s="24" t="s">
        <v>598</v>
      </c>
      <c r="G15" s="87">
        <v>531</v>
      </c>
      <c r="H15" s="94" t="s">
        <v>1940</v>
      </c>
      <c r="I15" s="96"/>
      <c r="J15" s="96"/>
      <c r="K15" s="96"/>
      <c r="L15" s="94" t="s">
        <v>392</v>
      </c>
      <c r="M15" s="96"/>
      <c r="N15" s="96"/>
      <c r="O15" s="96"/>
      <c r="P15" s="96"/>
      <c r="Q15" s="96"/>
      <c r="R15" s="96"/>
      <c r="S15" s="96"/>
      <c r="T15" s="94" t="s">
        <v>1945</v>
      </c>
      <c r="U15" s="96"/>
      <c r="V15" s="96"/>
      <c r="W15" s="96"/>
      <c r="X15" s="94"/>
      <c r="Y15" s="96"/>
      <c r="Z15" s="95" t="s">
        <v>1220</v>
      </c>
      <c r="AA15" s="96"/>
    </row>
    <row r="16" spans="1:27" s="12" customFormat="1" ht="36" customHeight="1">
      <c r="A16" s="24" t="s">
        <v>315</v>
      </c>
      <c r="B16" s="3" t="s">
        <v>1217</v>
      </c>
      <c r="C16" s="3" t="s">
        <v>1998</v>
      </c>
      <c r="D16" s="104" t="s">
        <v>2064</v>
      </c>
      <c r="E16" s="87">
        <v>29</v>
      </c>
      <c r="F16" s="24" t="s">
        <v>598</v>
      </c>
      <c r="G16" s="87">
        <v>551</v>
      </c>
      <c r="H16" s="94" t="s">
        <v>210</v>
      </c>
      <c r="I16" s="96"/>
      <c r="J16" s="96"/>
      <c r="K16" s="96"/>
      <c r="L16" s="94" t="s">
        <v>401</v>
      </c>
      <c r="M16" s="96"/>
      <c r="N16" s="96"/>
      <c r="O16" s="96"/>
      <c r="P16" s="96"/>
      <c r="Q16" s="96"/>
      <c r="R16" s="96"/>
      <c r="S16" s="96"/>
      <c r="T16" s="94" t="s">
        <v>1941</v>
      </c>
      <c r="U16" s="96"/>
      <c r="V16" s="96"/>
      <c r="W16" s="96"/>
      <c r="X16" s="94"/>
      <c r="Y16" s="96"/>
      <c r="Z16" s="95" t="s">
        <v>1220</v>
      </c>
      <c r="AA16" s="96"/>
    </row>
    <row r="17" spans="1:27" s="12" customFormat="1" ht="51" customHeight="1">
      <c r="A17" s="24" t="s">
        <v>315</v>
      </c>
      <c r="B17" s="3" t="s">
        <v>1217</v>
      </c>
      <c r="C17" s="3" t="s">
        <v>1998</v>
      </c>
      <c r="D17" s="104" t="s">
        <v>2064</v>
      </c>
      <c r="E17" s="87">
        <v>29</v>
      </c>
      <c r="F17" s="24" t="s">
        <v>598</v>
      </c>
      <c r="G17" s="87">
        <v>559</v>
      </c>
      <c r="H17" s="94" t="s">
        <v>204</v>
      </c>
      <c r="I17" s="96"/>
      <c r="J17" s="96"/>
      <c r="K17" s="96"/>
      <c r="L17" s="94" t="s">
        <v>403</v>
      </c>
      <c r="M17" s="96"/>
      <c r="N17" s="96"/>
      <c r="O17" s="96"/>
      <c r="P17" s="96"/>
      <c r="Q17" s="96"/>
      <c r="R17" s="96"/>
      <c r="S17" s="96"/>
      <c r="T17" s="94" t="s">
        <v>1941</v>
      </c>
      <c r="U17" s="96"/>
      <c r="V17" s="96"/>
      <c r="W17" s="96"/>
      <c r="X17" s="94"/>
      <c r="Y17" s="96"/>
      <c r="Z17" s="95" t="s">
        <v>1220</v>
      </c>
      <c r="AA17" s="96"/>
    </row>
    <row r="18" spans="1:27" s="12" customFormat="1" ht="22.5" customHeight="1">
      <c r="A18" s="24" t="s">
        <v>315</v>
      </c>
      <c r="B18" s="3" t="s">
        <v>1217</v>
      </c>
      <c r="C18" s="3" t="s">
        <v>1998</v>
      </c>
      <c r="D18" s="104" t="s">
        <v>2064</v>
      </c>
      <c r="E18" s="87">
        <v>29</v>
      </c>
      <c r="F18" s="24" t="s">
        <v>598</v>
      </c>
      <c r="G18" s="87">
        <v>570</v>
      </c>
      <c r="H18" s="94" t="s">
        <v>205</v>
      </c>
      <c r="I18" s="96"/>
      <c r="J18" s="96"/>
      <c r="K18" s="96"/>
      <c r="L18" s="94" t="s">
        <v>410</v>
      </c>
      <c r="M18" s="96"/>
      <c r="N18" s="96"/>
      <c r="O18" s="96"/>
      <c r="P18" s="96"/>
      <c r="Q18" s="96"/>
      <c r="R18" s="96"/>
      <c r="S18" s="96"/>
      <c r="T18" s="94" t="s">
        <v>1941</v>
      </c>
      <c r="U18" s="96"/>
      <c r="V18" s="96"/>
      <c r="W18" s="96"/>
      <c r="X18" s="94"/>
      <c r="Y18" s="96"/>
      <c r="Z18" s="95" t="s">
        <v>1220</v>
      </c>
      <c r="AA18" s="96"/>
    </row>
    <row r="19" spans="1:27" s="12" customFormat="1" ht="18" customHeight="1">
      <c r="A19" s="24" t="s">
        <v>315</v>
      </c>
      <c r="B19" s="3" t="s">
        <v>1217</v>
      </c>
      <c r="C19" s="3" t="s">
        <v>1998</v>
      </c>
      <c r="D19" s="104" t="s">
        <v>2064</v>
      </c>
      <c r="E19" s="87">
        <v>29</v>
      </c>
      <c r="F19" s="24" t="s">
        <v>598</v>
      </c>
      <c r="G19" s="87">
        <v>571</v>
      </c>
      <c r="H19" s="94" t="s">
        <v>171</v>
      </c>
      <c r="I19" s="96"/>
      <c r="J19" s="96"/>
      <c r="K19" s="96"/>
      <c r="L19" s="94" t="s">
        <v>412</v>
      </c>
      <c r="M19" s="96"/>
      <c r="N19" s="96"/>
      <c r="O19" s="96"/>
      <c r="P19" s="96"/>
      <c r="Q19" s="96"/>
      <c r="R19" s="96"/>
      <c r="S19" s="96"/>
      <c r="T19" s="94" t="s">
        <v>1941</v>
      </c>
      <c r="U19" s="96"/>
      <c r="V19" s="96"/>
      <c r="W19" s="96"/>
      <c r="X19" s="94"/>
      <c r="Y19" s="96"/>
      <c r="Z19" s="95" t="s">
        <v>1220</v>
      </c>
      <c r="AA19" s="96"/>
    </row>
    <row r="20" spans="1:27" s="12" customFormat="1" ht="35.25" customHeight="1">
      <c r="A20" s="24" t="s">
        <v>315</v>
      </c>
      <c r="B20" s="3" t="s">
        <v>1217</v>
      </c>
      <c r="C20" s="3" t="s">
        <v>1998</v>
      </c>
      <c r="D20" s="104" t="s">
        <v>2064</v>
      </c>
      <c r="E20" s="87">
        <v>29</v>
      </c>
      <c r="F20" s="24" t="s">
        <v>598</v>
      </c>
      <c r="G20" s="87">
        <v>669</v>
      </c>
      <c r="H20" s="94" t="s">
        <v>209</v>
      </c>
      <c r="I20" s="96"/>
      <c r="J20" s="96"/>
      <c r="K20" s="96"/>
      <c r="L20" s="94" t="s">
        <v>473</v>
      </c>
      <c r="M20" s="96"/>
      <c r="N20" s="96"/>
      <c r="O20" s="96"/>
      <c r="P20" s="96"/>
      <c r="Q20" s="96"/>
      <c r="R20" s="96"/>
      <c r="S20" s="96"/>
      <c r="T20" s="94" t="s">
        <v>1944</v>
      </c>
      <c r="U20" s="96"/>
      <c r="V20" s="96"/>
      <c r="W20" s="96"/>
      <c r="X20" s="94"/>
      <c r="Y20" s="96"/>
      <c r="Z20" s="95" t="s">
        <v>1220</v>
      </c>
      <c r="AA20" s="96"/>
    </row>
    <row r="21" spans="1:27" s="12" customFormat="1" ht="87" customHeight="1">
      <c r="A21" s="24" t="s">
        <v>315</v>
      </c>
      <c r="B21" s="3" t="s">
        <v>1217</v>
      </c>
      <c r="C21" s="3" t="s">
        <v>1998</v>
      </c>
      <c r="D21" s="104" t="s">
        <v>2064</v>
      </c>
      <c r="E21" s="87">
        <v>29</v>
      </c>
      <c r="F21" s="24" t="s">
        <v>598</v>
      </c>
      <c r="G21" s="87">
        <v>743</v>
      </c>
      <c r="H21" s="94" t="s">
        <v>197</v>
      </c>
      <c r="I21" s="96"/>
      <c r="J21" s="96"/>
      <c r="K21" s="96"/>
      <c r="L21" s="94" t="s">
        <v>523</v>
      </c>
      <c r="M21" s="96"/>
      <c r="N21" s="96"/>
      <c r="O21" s="96"/>
      <c r="P21" s="96"/>
      <c r="Q21" s="96"/>
      <c r="R21" s="96"/>
      <c r="S21" s="96"/>
      <c r="T21" s="94" t="s">
        <v>1946</v>
      </c>
      <c r="U21" s="96"/>
      <c r="V21" s="96"/>
      <c r="W21" s="96"/>
      <c r="X21" s="94"/>
      <c r="Y21" s="96"/>
      <c r="Z21" s="95" t="s">
        <v>1220</v>
      </c>
      <c r="AA21" s="96"/>
    </row>
    <row r="22" spans="1:27" s="12" customFormat="1" ht="93.75" customHeight="1">
      <c r="A22" s="24" t="s">
        <v>315</v>
      </c>
      <c r="B22" s="3" t="s">
        <v>1218</v>
      </c>
      <c r="C22" s="3" t="s">
        <v>1998</v>
      </c>
      <c r="D22" s="104" t="s">
        <v>2064</v>
      </c>
      <c r="E22" s="87">
        <v>29</v>
      </c>
      <c r="F22" s="24" t="s">
        <v>598</v>
      </c>
      <c r="G22" s="87">
        <v>27</v>
      </c>
      <c r="H22" s="94" t="s">
        <v>178</v>
      </c>
      <c r="I22" s="96"/>
      <c r="J22" s="96"/>
      <c r="K22" s="96"/>
      <c r="L22" s="94" t="s">
        <v>342</v>
      </c>
      <c r="M22" s="94" t="s">
        <v>1955</v>
      </c>
      <c r="N22" s="94"/>
      <c r="O22" s="94"/>
      <c r="P22" s="96"/>
      <c r="Q22" s="96"/>
      <c r="R22" s="96"/>
      <c r="S22" s="96"/>
      <c r="T22" s="94" t="s">
        <v>1958</v>
      </c>
      <c r="U22" s="96"/>
      <c r="V22" s="96"/>
      <c r="W22" s="96"/>
      <c r="X22" s="94"/>
      <c r="Y22" s="96"/>
      <c r="Z22" s="95" t="s">
        <v>1957</v>
      </c>
      <c r="AA22" s="96"/>
    </row>
    <row r="23" spans="1:27" s="12" customFormat="1" ht="187.5" customHeight="1">
      <c r="A23" s="24" t="s">
        <v>315</v>
      </c>
      <c r="B23" s="3" t="s">
        <v>1217</v>
      </c>
      <c r="C23" s="3" t="s">
        <v>1998</v>
      </c>
      <c r="D23" s="104" t="s">
        <v>2064</v>
      </c>
      <c r="E23" s="87">
        <v>29</v>
      </c>
      <c r="F23" s="24" t="s">
        <v>598</v>
      </c>
      <c r="G23" s="87">
        <v>653</v>
      </c>
      <c r="H23" s="94" t="s">
        <v>201</v>
      </c>
      <c r="I23" s="96"/>
      <c r="J23" s="96"/>
      <c r="K23" s="96"/>
      <c r="L23" s="94" t="s">
        <v>1956</v>
      </c>
      <c r="M23" s="96"/>
      <c r="N23" s="96"/>
      <c r="O23" s="96"/>
      <c r="P23" s="96"/>
      <c r="Q23" s="96"/>
      <c r="R23" s="96"/>
      <c r="S23" s="96"/>
      <c r="T23" s="94" t="s">
        <v>1985</v>
      </c>
      <c r="U23" s="96"/>
      <c r="V23" s="96"/>
      <c r="W23" s="96"/>
      <c r="X23" s="94"/>
      <c r="Y23" s="96"/>
      <c r="Z23" s="95" t="s">
        <v>1957</v>
      </c>
      <c r="AA23" s="96"/>
    </row>
    <row r="24" spans="1:27" s="12" customFormat="1" ht="33" customHeight="1">
      <c r="A24" s="24" t="s">
        <v>315</v>
      </c>
      <c r="B24" s="3" t="s">
        <v>1217</v>
      </c>
      <c r="C24" s="3" t="s">
        <v>1998</v>
      </c>
      <c r="D24" s="104" t="s">
        <v>2064</v>
      </c>
      <c r="E24" s="87">
        <v>29</v>
      </c>
      <c r="F24" s="24" t="s">
        <v>598</v>
      </c>
      <c r="G24" s="87">
        <v>804</v>
      </c>
      <c r="H24" s="94" t="s">
        <v>191</v>
      </c>
      <c r="I24" s="96"/>
      <c r="J24" s="96"/>
      <c r="K24" s="96"/>
      <c r="L24" s="94" t="s">
        <v>548</v>
      </c>
      <c r="M24" s="96"/>
      <c r="N24" s="96"/>
      <c r="O24" s="96"/>
      <c r="P24" s="96"/>
      <c r="Q24" s="96"/>
      <c r="R24" s="96"/>
      <c r="S24" s="96"/>
      <c r="T24" s="94" t="s">
        <v>1941</v>
      </c>
      <c r="U24" s="96"/>
      <c r="V24" s="96"/>
      <c r="W24" s="96"/>
      <c r="X24" s="94"/>
      <c r="Y24" s="96"/>
      <c r="Z24" s="95" t="s">
        <v>1957</v>
      </c>
      <c r="AA24" s="96"/>
    </row>
    <row r="25" spans="1:27" s="12" customFormat="1" ht="276" customHeight="1">
      <c r="A25" s="24" t="s">
        <v>315</v>
      </c>
      <c r="B25" s="3" t="s">
        <v>1217</v>
      </c>
      <c r="C25" s="3" t="s">
        <v>1998</v>
      </c>
      <c r="D25" s="104" t="s">
        <v>2064</v>
      </c>
      <c r="E25" s="87">
        <v>39</v>
      </c>
      <c r="F25" s="24" t="s">
        <v>607</v>
      </c>
      <c r="G25" s="87">
        <v>18</v>
      </c>
      <c r="H25" s="94" t="s">
        <v>213</v>
      </c>
      <c r="I25" s="96"/>
      <c r="J25" s="96"/>
      <c r="K25" s="96"/>
      <c r="L25" s="94" t="s">
        <v>334</v>
      </c>
      <c r="M25" s="96"/>
      <c r="N25" s="96"/>
      <c r="O25" s="96"/>
      <c r="P25" s="96"/>
      <c r="Q25" s="96"/>
      <c r="R25" s="96"/>
      <c r="S25" s="96"/>
      <c r="T25" s="94" t="s">
        <v>1953</v>
      </c>
      <c r="U25" s="96"/>
      <c r="V25" s="96"/>
      <c r="W25" s="96"/>
      <c r="X25" s="94"/>
      <c r="Y25" s="96"/>
      <c r="Z25" s="95" t="s">
        <v>1220</v>
      </c>
      <c r="AA25" s="96"/>
    </row>
    <row r="26" spans="1:27" s="12" customFormat="1" ht="64.5" customHeight="1">
      <c r="A26" s="24" t="s">
        <v>315</v>
      </c>
      <c r="B26" s="3" t="s">
        <v>1217</v>
      </c>
      <c r="C26" s="3" t="s">
        <v>1998</v>
      </c>
      <c r="D26" s="104" t="s">
        <v>2064</v>
      </c>
      <c r="E26" s="87">
        <v>129</v>
      </c>
      <c r="F26" s="24" t="s">
        <v>639</v>
      </c>
      <c r="G26" s="87">
        <v>573</v>
      </c>
      <c r="H26" s="94" t="s">
        <v>192</v>
      </c>
      <c r="I26" s="96"/>
      <c r="J26" s="96"/>
      <c r="K26" s="96"/>
      <c r="L26" s="94" t="s">
        <v>413</v>
      </c>
      <c r="M26" s="96"/>
      <c r="N26" s="96"/>
      <c r="O26" s="96"/>
      <c r="P26" s="96"/>
      <c r="Q26" s="96"/>
      <c r="R26" s="96"/>
      <c r="S26" s="96"/>
      <c r="T26" s="94" t="s">
        <v>1947</v>
      </c>
      <c r="U26" s="96"/>
      <c r="V26" s="96"/>
      <c r="W26" s="96"/>
      <c r="X26" s="94"/>
      <c r="Y26" s="96"/>
      <c r="Z26" s="95" t="s">
        <v>1220</v>
      </c>
      <c r="AA26" s="96"/>
    </row>
    <row r="27" spans="1:27" s="12" customFormat="1" ht="129.75" customHeight="1">
      <c r="A27" s="24" t="s">
        <v>315</v>
      </c>
      <c r="B27" s="3" t="s">
        <v>1217</v>
      </c>
      <c r="C27" s="3" t="s">
        <v>1998</v>
      </c>
      <c r="D27" s="104" t="s">
        <v>2064</v>
      </c>
      <c r="E27" s="87">
        <v>129</v>
      </c>
      <c r="F27" s="24" t="s">
        <v>639</v>
      </c>
      <c r="G27" s="87">
        <v>22</v>
      </c>
      <c r="H27" s="94" t="s">
        <v>212</v>
      </c>
      <c r="I27" s="96"/>
      <c r="J27" s="96"/>
      <c r="K27" s="96"/>
      <c r="L27" s="94" t="s">
        <v>338</v>
      </c>
      <c r="M27" s="96"/>
      <c r="N27" s="96"/>
      <c r="O27" s="96"/>
      <c r="P27" s="96"/>
      <c r="Q27" s="96"/>
      <c r="R27" s="96"/>
      <c r="S27" s="96"/>
      <c r="T27" s="94" t="s">
        <v>1948</v>
      </c>
      <c r="U27" s="96"/>
      <c r="V27" s="96"/>
      <c r="W27" s="96"/>
      <c r="X27" s="94"/>
      <c r="Y27" s="96"/>
      <c r="Z27" s="95" t="s">
        <v>1220</v>
      </c>
      <c r="AA27" s="96"/>
    </row>
    <row r="28" spans="1:27" s="12" customFormat="1" ht="51" customHeight="1">
      <c r="A28" s="24" t="s">
        <v>315</v>
      </c>
      <c r="B28" s="3" t="s">
        <v>1217</v>
      </c>
      <c r="C28" s="3" t="s">
        <v>1998</v>
      </c>
      <c r="D28" s="104" t="s">
        <v>2064</v>
      </c>
      <c r="E28" s="87">
        <v>129</v>
      </c>
      <c r="F28" s="24" t="s">
        <v>639</v>
      </c>
      <c r="G28" s="87">
        <v>24</v>
      </c>
      <c r="H28" s="94" t="s">
        <v>172</v>
      </c>
      <c r="I28" s="96"/>
      <c r="J28" s="96"/>
      <c r="K28" s="96"/>
      <c r="L28" s="94" t="s">
        <v>341</v>
      </c>
      <c r="M28" s="96"/>
      <c r="N28" s="96"/>
      <c r="O28" s="96"/>
      <c r="P28" s="96"/>
      <c r="Q28" s="96"/>
      <c r="R28" s="96"/>
      <c r="S28" s="96"/>
      <c r="T28" s="94" t="s">
        <v>1949</v>
      </c>
      <c r="U28" s="96"/>
      <c r="V28" s="96"/>
      <c r="W28" s="96"/>
      <c r="X28" s="94"/>
      <c r="Y28" s="96"/>
      <c r="Z28" s="95" t="s">
        <v>1220</v>
      </c>
      <c r="AA28" s="96"/>
    </row>
    <row r="29" spans="1:27" s="12" customFormat="1" ht="108" customHeight="1">
      <c r="A29" s="24" t="s">
        <v>315</v>
      </c>
      <c r="B29" s="3" t="s">
        <v>1217</v>
      </c>
      <c r="C29" s="3" t="s">
        <v>1998</v>
      </c>
      <c r="D29" s="104" t="s">
        <v>2064</v>
      </c>
      <c r="E29" s="87">
        <v>129</v>
      </c>
      <c r="F29" s="24" t="s">
        <v>639</v>
      </c>
      <c r="G29" s="87">
        <v>791</v>
      </c>
      <c r="H29" s="94" t="s">
        <v>193</v>
      </c>
      <c r="I29" s="96"/>
      <c r="J29" s="96"/>
      <c r="K29" s="96"/>
      <c r="L29" s="94" t="s">
        <v>536</v>
      </c>
      <c r="M29" s="96"/>
      <c r="N29" s="96"/>
      <c r="O29" s="96"/>
      <c r="P29" s="96"/>
      <c r="Q29" s="96"/>
      <c r="R29" s="96"/>
      <c r="S29" s="96"/>
      <c r="T29" s="94" t="s">
        <v>1950</v>
      </c>
      <c r="U29" s="96"/>
      <c r="V29" s="96"/>
      <c r="W29" s="96"/>
      <c r="X29" s="94"/>
      <c r="Y29" s="96"/>
      <c r="Z29" s="95" t="s">
        <v>1220</v>
      </c>
      <c r="AA29" s="96"/>
    </row>
    <row r="30" spans="1:27" s="12" customFormat="1" ht="221.25" customHeight="1">
      <c r="A30" s="24" t="s">
        <v>315</v>
      </c>
      <c r="B30" s="3" t="s">
        <v>1217</v>
      </c>
      <c r="C30" s="3" t="s">
        <v>1998</v>
      </c>
      <c r="D30" s="104" t="s">
        <v>2064</v>
      </c>
      <c r="E30" s="87">
        <v>129</v>
      </c>
      <c r="F30" s="24" t="s">
        <v>639</v>
      </c>
      <c r="G30" s="87">
        <v>803</v>
      </c>
      <c r="H30" s="94" t="s">
        <v>181</v>
      </c>
      <c r="I30" s="96"/>
      <c r="J30" s="96"/>
      <c r="K30" s="96"/>
      <c r="L30" s="94" t="s">
        <v>546</v>
      </c>
      <c r="M30" s="96"/>
      <c r="N30" s="96"/>
      <c r="O30" s="96"/>
      <c r="P30" s="96"/>
      <c r="Q30" s="96"/>
      <c r="R30" s="96"/>
      <c r="S30" s="96"/>
      <c r="T30" s="94" t="s">
        <v>1951</v>
      </c>
      <c r="U30" s="96"/>
      <c r="V30" s="96"/>
      <c r="W30" s="96"/>
      <c r="X30" s="94"/>
      <c r="Y30" s="96"/>
      <c r="Z30" s="95" t="s">
        <v>1220</v>
      </c>
      <c r="AA30" s="96"/>
    </row>
    <row r="31" spans="1:27" s="12" customFormat="1" ht="144" customHeight="1">
      <c r="A31" s="24" t="s">
        <v>1959</v>
      </c>
      <c r="B31" s="3" t="s">
        <v>1088</v>
      </c>
      <c r="C31" s="3" t="s">
        <v>1999</v>
      </c>
      <c r="D31" s="104" t="s">
        <v>2064</v>
      </c>
      <c r="E31" s="87" t="s">
        <v>1775</v>
      </c>
      <c r="F31" s="24" t="s">
        <v>1775</v>
      </c>
      <c r="G31" s="87" t="s">
        <v>1775</v>
      </c>
      <c r="H31" s="96"/>
      <c r="I31" s="94" t="s">
        <v>1962</v>
      </c>
      <c r="J31" s="94"/>
      <c r="K31" s="94"/>
      <c r="L31" s="96"/>
      <c r="M31" s="94" t="s">
        <v>1963</v>
      </c>
      <c r="N31" s="94"/>
      <c r="O31" s="94"/>
      <c r="P31" s="96"/>
      <c r="Q31" s="96"/>
      <c r="R31" s="96"/>
      <c r="S31" s="96"/>
      <c r="T31" s="96"/>
      <c r="U31" s="94" t="s">
        <v>1969</v>
      </c>
      <c r="V31" s="94" t="s">
        <v>2000</v>
      </c>
      <c r="W31" s="94"/>
      <c r="X31" s="94"/>
      <c r="Y31" s="96"/>
      <c r="Z31" s="95" t="s">
        <v>1957</v>
      </c>
      <c r="AA31" s="96"/>
    </row>
    <row r="32" spans="1:27" s="12" customFormat="1" ht="49.5" customHeight="1">
      <c r="A32" s="24" t="s">
        <v>1959</v>
      </c>
      <c r="B32" s="3" t="s">
        <v>1217</v>
      </c>
      <c r="C32" s="3" t="s">
        <v>1998</v>
      </c>
      <c r="D32" s="104" t="s">
        <v>2064</v>
      </c>
      <c r="E32" s="87">
        <v>190</v>
      </c>
      <c r="F32" s="24" t="s">
        <v>688</v>
      </c>
      <c r="G32" s="87">
        <v>798</v>
      </c>
      <c r="H32" s="94" t="s">
        <v>690</v>
      </c>
      <c r="I32" s="96"/>
      <c r="J32" s="96"/>
      <c r="K32" s="96"/>
      <c r="L32" s="94" t="s">
        <v>691</v>
      </c>
      <c r="M32" s="96"/>
      <c r="N32" s="96"/>
      <c r="O32" s="96"/>
      <c r="P32" s="96"/>
      <c r="Q32" s="96"/>
      <c r="R32" s="96"/>
      <c r="S32" s="96"/>
      <c r="T32" s="94" t="s">
        <v>1941</v>
      </c>
      <c r="U32" s="96"/>
      <c r="V32" s="96"/>
      <c r="W32" s="96"/>
      <c r="X32" s="94"/>
      <c r="Y32" s="96"/>
      <c r="Z32" s="95" t="s">
        <v>1957</v>
      </c>
      <c r="AA32" s="96"/>
    </row>
    <row r="33" spans="1:27" s="12" customFormat="1" ht="51" customHeight="1">
      <c r="A33" s="24" t="s">
        <v>1959</v>
      </c>
      <c r="B33" s="3" t="s">
        <v>1217</v>
      </c>
      <c r="C33" s="3" t="s">
        <v>1998</v>
      </c>
      <c r="D33" s="104" t="s">
        <v>2064</v>
      </c>
      <c r="E33" s="87">
        <v>190</v>
      </c>
      <c r="F33" s="24" t="s">
        <v>688</v>
      </c>
      <c r="G33" s="87">
        <v>805</v>
      </c>
      <c r="H33" s="94" t="s">
        <v>692</v>
      </c>
      <c r="I33" s="96"/>
      <c r="J33" s="96"/>
      <c r="K33" s="96"/>
      <c r="L33" s="94" t="s">
        <v>693</v>
      </c>
      <c r="M33" s="96"/>
      <c r="N33" s="96"/>
      <c r="O33" s="96"/>
      <c r="P33" s="96"/>
      <c r="Q33" s="96"/>
      <c r="R33" s="96"/>
      <c r="S33" s="96"/>
      <c r="T33" s="94" t="s">
        <v>1941</v>
      </c>
      <c r="U33" s="96"/>
      <c r="V33" s="96"/>
      <c r="W33" s="96"/>
      <c r="X33" s="94"/>
      <c r="Y33" s="96"/>
      <c r="Z33" s="95" t="s">
        <v>1957</v>
      </c>
      <c r="AA33" s="96"/>
    </row>
    <row r="34" spans="1:27" s="12" customFormat="1" ht="53.25" customHeight="1">
      <c r="A34" s="24" t="s">
        <v>1959</v>
      </c>
      <c r="B34" s="3" t="s">
        <v>1217</v>
      </c>
      <c r="C34" s="3" t="s">
        <v>1998</v>
      </c>
      <c r="D34" s="104" t="s">
        <v>2064</v>
      </c>
      <c r="E34" s="87">
        <v>190</v>
      </c>
      <c r="F34" s="24" t="s">
        <v>688</v>
      </c>
      <c r="G34" s="87">
        <v>806</v>
      </c>
      <c r="H34" s="94" t="s">
        <v>694</v>
      </c>
      <c r="I34" s="96"/>
      <c r="J34" s="96"/>
      <c r="K34" s="96"/>
      <c r="L34" s="94" t="s">
        <v>695</v>
      </c>
      <c r="M34" s="96"/>
      <c r="N34" s="96"/>
      <c r="O34" s="96"/>
      <c r="P34" s="96"/>
      <c r="Q34" s="96"/>
      <c r="R34" s="96"/>
      <c r="S34" s="96"/>
      <c r="T34" s="94" t="s">
        <v>1941</v>
      </c>
      <c r="U34" s="96"/>
      <c r="V34" s="96"/>
      <c r="W34" s="96"/>
      <c r="X34" s="94"/>
      <c r="Y34" s="96"/>
      <c r="Z34" s="95" t="s">
        <v>1957</v>
      </c>
      <c r="AA34" s="96"/>
    </row>
    <row r="35" spans="1:27" s="12" customFormat="1" ht="141.75" customHeight="1">
      <c r="A35" s="24" t="s">
        <v>1959</v>
      </c>
      <c r="B35" s="3" t="s">
        <v>1217</v>
      </c>
      <c r="C35" s="3" t="s">
        <v>1998</v>
      </c>
      <c r="D35" s="104" t="s">
        <v>2064</v>
      </c>
      <c r="E35" s="87">
        <v>190</v>
      </c>
      <c r="F35" s="24" t="s">
        <v>688</v>
      </c>
      <c r="G35" s="87">
        <v>807</v>
      </c>
      <c r="H35" s="94" t="s">
        <v>696</v>
      </c>
      <c r="I35" s="96"/>
      <c r="J35" s="96"/>
      <c r="K35" s="96"/>
      <c r="L35" s="94" t="s">
        <v>697</v>
      </c>
      <c r="M35" s="96"/>
      <c r="N35" s="96"/>
      <c r="O35" s="96"/>
      <c r="P35" s="96"/>
      <c r="Q35" s="96"/>
      <c r="R35" s="96"/>
      <c r="S35" s="96"/>
      <c r="T35" s="94" t="s">
        <v>1972</v>
      </c>
      <c r="U35" s="96"/>
      <c r="V35" s="96"/>
      <c r="W35" s="96"/>
      <c r="X35" s="94"/>
      <c r="Y35" s="96"/>
      <c r="Z35" s="95" t="s">
        <v>1957</v>
      </c>
      <c r="AA35" s="96"/>
    </row>
    <row r="36" spans="1:27" s="12" customFormat="1" ht="39" customHeight="1">
      <c r="A36" s="24" t="s">
        <v>1959</v>
      </c>
      <c r="B36" s="3" t="s">
        <v>1217</v>
      </c>
      <c r="C36" s="3" t="s">
        <v>1998</v>
      </c>
      <c r="D36" s="104" t="s">
        <v>2064</v>
      </c>
      <c r="E36" s="87">
        <v>190</v>
      </c>
      <c r="F36" s="24" t="s">
        <v>688</v>
      </c>
      <c r="G36" s="87">
        <v>808</v>
      </c>
      <c r="H36" s="94" t="s">
        <v>191</v>
      </c>
      <c r="I36" s="96"/>
      <c r="J36" s="96"/>
      <c r="K36" s="96"/>
      <c r="L36" s="94" t="s">
        <v>698</v>
      </c>
      <c r="M36" s="96"/>
      <c r="N36" s="96"/>
      <c r="O36" s="96"/>
      <c r="P36" s="96"/>
      <c r="Q36" s="96"/>
      <c r="R36" s="96"/>
      <c r="S36" s="96"/>
      <c r="T36" s="94" t="s">
        <v>1941</v>
      </c>
      <c r="U36" s="96"/>
      <c r="V36" s="96"/>
      <c r="W36" s="96"/>
      <c r="X36" s="94"/>
      <c r="Y36" s="96"/>
      <c r="Z36" s="95" t="s">
        <v>1957</v>
      </c>
      <c r="AA36" s="96"/>
    </row>
    <row r="37" spans="1:27" s="12" customFormat="1" ht="31.5" customHeight="1">
      <c r="A37" s="24" t="s">
        <v>1959</v>
      </c>
      <c r="B37" s="3" t="s">
        <v>1217</v>
      </c>
      <c r="C37" s="3" t="s">
        <v>1998</v>
      </c>
      <c r="D37" s="104" t="s">
        <v>2064</v>
      </c>
      <c r="E37" s="87">
        <v>196</v>
      </c>
      <c r="F37" s="24" t="s">
        <v>700</v>
      </c>
      <c r="G37" s="87">
        <v>825</v>
      </c>
      <c r="H37" s="94" t="s">
        <v>701</v>
      </c>
      <c r="I37" s="96"/>
      <c r="J37" s="96"/>
      <c r="K37" s="96"/>
      <c r="L37" s="94" t="s">
        <v>702</v>
      </c>
      <c r="M37" s="96"/>
      <c r="N37" s="96"/>
      <c r="O37" s="96"/>
      <c r="P37" s="96"/>
      <c r="Q37" s="96"/>
      <c r="R37" s="96"/>
      <c r="S37" s="96"/>
      <c r="T37" s="94" t="s">
        <v>1941</v>
      </c>
      <c r="U37" s="96"/>
      <c r="V37" s="96"/>
      <c r="W37" s="96"/>
      <c r="X37" s="94"/>
      <c r="Y37" s="96"/>
      <c r="Z37" s="95" t="s">
        <v>1957</v>
      </c>
      <c r="AA37" s="96"/>
    </row>
    <row r="38" spans="1:27" s="12" customFormat="1" ht="45" customHeight="1">
      <c r="A38" s="24" t="s">
        <v>1959</v>
      </c>
      <c r="B38" s="3" t="s">
        <v>1217</v>
      </c>
      <c r="C38" s="3" t="s">
        <v>1998</v>
      </c>
      <c r="D38" s="104" t="s">
        <v>2064</v>
      </c>
      <c r="E38" s="87">
        <v>196</v>
      </c>
      <c r="F38" s="24" t="s">
        <v>700</v>
      </c>
      <c r="G38" s="87">
        <v>826</v>
      </c>
      <c r="H38" s="94" t="s">
        <v>703</v>
      </c>
      <c r="I38" s="96"/>
      <c r="J38" s="96"/>
      <c r="K38" s="96"/>
      <c r="L38" s="94" t="s">
        <v>704</v>
      </c>
      <c r="M38" s="96"/>
      <c r="N38" s="96"/>
      <c r="O38" s="96"/>
      <c r="P38" s="96"/>
      <c r="Q38" s="96"/>
      <c r="R38" s="96"/>
      <c r="S38" s="96"/>
      <c r="T38" s="94" t="s">
        <v>1941</v>
      </c>
      <c r="U38" s="96"/>
      <c r="V38" s="96"/>
      <c r="W38" s="96"/>
      <c r="X38" s="94"/>
      <c r="Y38" s="96"/>
      <c r="Z38" s="95" t="s">
        <v>1957</v>
      </c>
      <c r="AA38" s="96"/>
    </row>
    <row r="39" spans="1:27" s="12" customFormat="1" ht="45" customHeight="1">
      <c r="A39" s="24" t="s">
        <v>1959</v>
      </c>
      <c r="B39" s="3" t="s">
        <v>1217</v>
      </c>
      <c r="C39" s="3" t="s">
        <v>1998</v>
      </c>
      <c r="D39" s="104" t="s">
        <v>2064</v>
      </c>
      <c r="E39" s="87">
        <v>196</v>
      </c>
      <c r="F39" s="24" t="s">
        <v>700</v>
      </c>
      <c r="G39" s="87">
        <v>827</v>
      </c>
      <c r="H39" s="94" t="s">
        <v>705</v>
      </c>
      <c r="I39" s="96"/>
      <c r="J39" s="96"/>
      <c r="K39" s="96"/>
      <c r="L39" s="94" t="s">
        <v>706</v>
      </c>
      <c r="M39" s="96"/>
      <c r="N39" s="96"/>
      <c r="O39" s="96"/>
      <c r="P39" s="96"/>
      <c r="Q39" s="96"/>
      <c r="R39" s="96"/>
      <c r="S39" s="96"/>
      <c r="T39" s="94" t="s">
        <v>1941</v>
      </c>
      <c r="U39" s="96"/>
      <c r="V39" s="96"/>
      <c r="W39" s="96"/>
      <c r="X39" s="94"/>
      <c r="Y39" s="96"/>
      <c r="Z39" s="95" t="s">
        <v>1957</v>
      </c>
      <c r="AA39" s="96"/>
    </row>
    <row r="40" spans="1:27" s="12" customFormat="1" ht="45" customHeight="1">
      <c r="A40" s="24" t="s">
        <v>1959</v>
      </c>
      <c r="B40" s="3" t="s">
        <v>1217</v>
      </c>
      <c r="C40" s="3" t="s">
        <v>1998</v>
      </c>
      <c r="D40" s="104" t="s">
        <v>2064</v>
      </c>
      <c r="E40" s="87">
        <v>196</v>
      </c>
      <c r="F40" s="24" t="s">
        <v>700</v>
      </c>
      <c r="G40" s="87">
        <v>828</v>
      </c>
      <c r="H40" s="94" t="s">
        <v>707</v>
      </c>
      <c r="I40" s="96"/>
      <c r="J40" s="96"/>
      <c r="K40" s="96"/>
      <c r="L40" s="94" t="s">
        <v>708</v>
      </c>
      <c r="M40" s="96"/>
      <c r="N40" s="96"/>
      <c r="O40" s="96"/>
      <c r="P40" s="96"/>
      <c r="Q40" s="96"/>
      <c r="R40" s="96"/>
      <c r="S40" s="96"/>
      <c r="T40" s="94" t="s">
        <v>1941</v>
      </c>
      <c r="U40" s="96"/>
      <c r="V40" s="96"/>
      <c r="W40" s="96"/>
      <c r="X40" s="94"/>
      <c r="Y40" s="96"/>
      <c r="Z40" s="95" t="s">
        <v>1957</v>
      </c>
      <c r="AA40" s="96"/>
    </row>
    <row r="41" spans="1:27" s="12" customFormat="1" ht="168.75" customHeight="1">
      <c r="A41" s="24" t="s">
        <v>1959</v>
      </c>
      <c r="B41" s="3" t="s">
        <v>1218</v>
      </c>
      <c r="C41" s="3" t="s">
        <v>1998</v>
      </c>
      <c r="D41" s="104" t="s">
        <v>2064</v>
      </c>
      <c r="E41" s="87">
        <v>196</v>
      </c>
      <c r="F41" s="24" t="s">
        <v>700</v>
      </c>
      <c r="G41" s="87">
        <v>829</v>
      </c>
      <c r="H41" s="94" t="s">
        <v>709</v>
      </c>
      <c r="I41" s="96"/>
      <c r="J41" s="96"/>
      <c r="K41" s="96"/>
      <c r="L41" s="94" t="s">
        <v>710</v>
      </c>
      <c r="M41" s="96"/>
      <c r="N41" s="96"/>
      <c r="O41" s="96"/>
      <c r="P41" s="96"/>
      <c r="Q41" s="96"/>
      <c r="R41" s="96"/>
      <c r="S41" s="96"/>
      <c r="T41" s="94" t="s">
        <v>1974</v>
      </c>
      <c r="U41" s="94" t="s">
        <v>1973</v>
      </c>
      <c r="V41" s="94"/>
      <c r="W41" s="94"/>
      <c r="X41" s="94"/>
      <c r="Y41" s="96"/>
      <c r="Z41" s="95" t="s">
        <v>1957</v>
      </c>
      <c r="AA41" s="96"/>
    </row>
    <row r="42" spans="1:27" s="12" customFormat="1" ht="62.25" customHeight="1">
      <c r="A42" s="24" t="s">
        <v>315</v>
      </c>
      <c r="B42" s="3" t="s">
        <v>1217</v>
      </c>
      <c r="C42" s="3" t="s">
        <v>1998</v>
      </c>
      <c r="D42" s="104" t="s">
        <v>2064</v>
      </c>
      <c r="E42" s="87">
        <v>197</v>
      </c>
      <c r="F42" s="24" t="s">
        <v>678</v>
      </c>
      <c r="G42" s="87">
        <v>833</v>
      </c>
      <c r="H42" s="94" t="s">
        <v>185</v>
      </c>
      <c r="I42" s="96"/>
      <c r="J42" s="96"/>
      <c r="K42" s="96"/>
      <c r="L42" s="94" t="s">
        <v>565</v>
      </c>
      <c r="M42" s="96"/>
      <c r="N42" s="96"/>
      <c r="O42" s="96"/>
      <c r="P42" s="96"/>
      <c r="Q42" s="96"/>
      <c r="R42" s="96"/>
      <c r="S42" s="96"/>
      <c r="T42" s="94" t="s">
        <v>1941</v>
      </c>
      <c r="U42" s="96"/>
      <c r="V42" s="96"/>
      <c r="W42" s="96"/>
      <c r="X42" s="94"/>
      <c r="Y42" s="96"/>
      <c r="Z42" s="95" t="s">
        <v>1957</v>
      </c>
      <c r="AA42" s="96"/>
    </row>
    <row r="43" spans="1:27" s="12" customFormat="1" ht="54.75" customHeight="1">
      <c r="A43" s="24" t="s">
        <v>315</v>
      </c>
      <c r="B43" s="3" t="s">
        <v>1217</v>
      </c>
      <c r="C43" s="3" t="s">
        <v>1998</v>
      </c>
      <c r="D43" s="104" t="s">
        <v>2064</v>
      </c>
      <c r="E43" s="87">
        <v>198</v>
      </c>
      <c r="F43" s="24" t="s">
        <v>712</v>
      </c>
      <c r="G43" s="87">
        <v>830</v>
      </c>
      <c r="H43" s="94" t="s">
        <v>713</v>
      </c>
      <c r="I43" s="96"/>
      <c r="J43" s="96"/>
      <c r="K43" s="96"/>
      <c r="L43" s="94" t="s">
        <v>714</v>
      </c>
      <c r="M43" s="96"/>
      <c r="N43" s="96"/>
      <c r="O43" s="96"/>
      <c r="P43" s="96"/>
      <c r="Q43" s="96"/>
      <c r="R43" s="96"/>
      <c r="S43" s="96"/>
      <c r="T43" s="94" t="s">
        <v>1941</v>
      </c>
      <c r="U43" s="96"/>
      <c r="V43" s="96"/>
      <c r="W43" s="96"/>
      <c r="X43" s="94"/>
      <c r="Y43" s="96"/>
      <c r="Z43" s="95" t="s">
        <v>1957</v>
      </c>
      <c r="AA43" s="96"/>
    </row>
    <row r="44" spans="1:27" s="12" customFormat="1" ht="62.25" customHeight="1">
      <c r="A44" s="24" t="s">
        <v>315</v>
      </c>
      <c r="B44" s="3" t="s">
        <v>1217</v>
      </c>
      <c r="C44" s="3" t="s">
        <v>1998</v>
      </c>
      <c r="D44" s="104" t="s">
        <v>2064</v>
      </c>
      <c r="E44" s="87">
        <v>198</v>
      </c>
      <c r="F44" s="24" t="s">
        <v>712</v>
      </c>
      <c r="G44" s="87">
        <v>831</v>
      </c>
      <c r="H44" s="94" t="s">
        <v>715</v>
      </c>
      <c r="I44" s="96"/>
      <c r="J44" s="96"/>
      <c r="K44" s="96"/>
      <c r="L44" s="94" t="s">
        <v>716</v>
      </c>
      <c r="M44" s="96"/>
      <c r="N44" s="96"/>
      <c r="O44" s="96"/>
      <c r="P44" s="96"/>
      <c r="Q44" s="96"/>
      <c r="R44" s="96"/>
      <c r="S44" s="96"/>
      <c r="T44" s="94" t="s">
        <v>1941</v>
      </c>
      <c r="U44" s="96"/>
      <c r="V44" s="96"/>
      <c r="W44" s="96"/>
      <c r="X44" s="94"/>
      <c r="Y44" s="96"/>
      <c r="Z44" s="95" t="s">
        <v>1957</v>
      </c>
      <c r="AA44" s="96"/>
    </row>
    <row r="45" spans="1:27" s="12" customFormat="1" ht="62.25" customHeight="1">
      <c r="A45" s="24" t="s">
        <v>315</v>
      </c>
      <c r="B45" s="3" t="s">
        <v>1217</v>
      </c>
      <c r="C45" s="3" t="s">
        <v>1998</v>
      </c>
      <c r="D45" s="104" t="s">
        <v>2064</v>
      </c>
      <c r="E45" s="87">
        <v>198</v>
      </c>
      <c r="F45" s="24" t="s">
        <v>712</v>
      </c>
      <c r="G45" s="87">
        <v>832</v>
      </c>
      <c r="H45" s="94" t="s">
        <v>717</v>
      </c>
      <c r="I45" s="96"/>
      <c r="J45" s="96"/>
      <c r="K45" s="96"/>
      <c r="L45" s="94" t="s">
        <v>718</v>
      </c>
      <c r="M45" s="96"/>
      <c r="N45" s="96"/>
      <c r="O45" s="96"/>
      <c r="P45" s="96"/>
      <c r="Q45" s="96"/>
      <c r="R45" s="96"/>
      <c r="S45" s="96"/>
      <c r="T45" s="94" t="s">
        <v>1941</v>
      </c>
      <c r="U45" s="96"/>
      <c r="V45" s="96"/>
      <c r="W45" s="96"/>
      <c r="X45" s="94"/>
      <c r="Y45" s="96"/>
      <c r="Z45" s="95" t="s">
        <v>1957</v>
      </c>
      <c r="AA45" s="96"/>
    </row>
    <row r="46" spans="1:27" ht="58">
      <c r="A46" s="3" t="s">
        <v>315</v>
      </c>
      <c r="B46" s="3" t="s">
        <v>1217</v>
      </c>
      <c r="C46" s="3" t="s">
        <v>1998</v>
      </c>
      <c r="D46" s="104" t="s">
        <v>2064</v>
      </c>
      <c r="E46" s="88" t="s">
        <v>362</v>
      </c>
      <c r="F46" s="3" t="s">
        <v>612</v>
      </c>
      <c r="G46" s="87">
        <v>39</v>
      </c>
      <c r="H46" s="97" t="s">
        <v>115</v>
      </c>
      <c r="L46" s="97" t="s">
        <v>363</v>
      </c>
      <c r="P46" s="97" t="s">
        <v>779</v>
      </c>
      <c r="X46" s="97" t="s">
        <v>1658</v>
      </c>
      <c r="Y46" s="97">
        <v>4</v>
      </c>
      <c r="Z46" s="97" t="s">
        <v>1220</v>
      </c>
    </row>
    <row r="47" spans="1:27" ht="87">
      <c r="A47" s="3" t="s">
        <v>315</v>
      </c>
      <c r="B47" s="3" t="s">
        <v>1217</v>
      </c>
      <c r="C47" s="3" t="s">
        <v>1998</v>
      </c>
      <c r="D47" s="104" t="s">
        <v>2064</v>
      </c>
      <c r="E47" s="88" t="s">
        <v>344</v>
      </c>
      <c r="F47" s="3" t="s">
        <v>608</v>
      </c>
      <c r="G47" s="87">
        <v>306</v>
      </c>
      <c r="H47" s="97" t="s">
        <v>49</v>
      </c>
      <c r="L47" s="97" t="s">
        <v>345</v>
      </c>
      <c r="P47" s="97" t="s">
        <v>1164</v>
      </c>
      <c r="X47" s="97" t="s">
        <v>1658</v>
      </c>
      <c r="Y47" s="97">
        <v>1</v>
      </c>
      <c r="Z47" s="97" t="s">
        <v>1221</v>
      </c>
    </row>
    <row r="48" spans="1:27" ht="183.75" customHeight="1">
      <c r="A48" s="3" t="s">
        <v>315</v>
      </c>
      <c r="B48" s="3" t="s">
        <v>1217</v>
      </c>
      <c r="C48" s="3" t="s">
        <v>1998</v>
      </c>
      <c r="D48" s="104" t="s">
        <v>2064</v>
      </c>
      <c r="E48" s="88" t="s">
        <v>354</v>
      </c>
      <c r="F48" s="3" t="s">
        <v>600</v>
      </c>
      <c r="G48" s="87">
        <v>326</v>
      </c>
      <c r="H48" s="97" t="s">
        <v>69</v>
      </c>
      <c r="L48" s="97" t="s">
        <v>355</v>
      </c>
      <c r="P48" s="97" t="s">
        <v>1165</v>
      </c>
      <c r="X48" s="97" t="s">
        <v>1658</v>
      </c>
      <c r="Y48" s="97">
        <v>1</v>
      </c>
      <c r="Z48" s="97" t="s">
        <v>1221</v>
      </c>
    </row>
    <row r="49" spans="1:27" ht="29">
      <c r="A49" s="3" t="s">
        <v>315</v>
      </c>
      <c r="B49" s="3" t="s">
        <v>1217</v>
      </c>
      <c r="C49" s="3" t="s">
        <v>1998</v>
      </c>
      <c r="D49" s="104" t="s">
        <v>2064</v>
      </c>
      <c r="E49" s="88" t="s">
        <v>389</v>
      </c>
      <c r="F49" s="3" t="s">
        <v>614</v>
      </c>
      <c r="G49" s="87">
        <v>528</v>
      </c>
      <c r="H49" s="97" t="s">
        <v>164</v>
      </c>
      <c r="L49" s="97" t="s">
        <v>390</v>
      </c>
      <c r="P49" s="97" t="s">
        <v>163</v>
      </c>
      <c r="X49" s="97" t="s">
        <v>1658</v>
      </c>
      <c r="Y49" s="97">
        <v>0</v>
      </c>
      <c r="Z49" s="97" t="s">
        <v>1220</v>
      </c>
    </row>
    <row r="50" spans="1:27" ht="43.5">
      <c r="A50" s="3" t="s">
        <v>315</v>
      </c>
      <c r="B50" s="3" t="s">
        <v>1217</v>
      </c>
      <c r="C50" s="3" t="s">
        <v>1998</v>
      </c>
      <c r="D50" s="104" t="s">
        <v>2064</v>
      </c>
      <c r="E50" s="88" t="s">
        <v>407</v>
      </c>
      <c r="F50" s="3" t="s">
        <v>602</v>
      </c>
      <c r="G50" s="87">
        <v>565</v>
      </c>
      <c r="H50" s="97" t="s">
        <v>129</v>
      </c>
      <c r="L50" s="97" t="s">
        <v>408</v>
      </c>
      <c r="P50" s="97" t="s">
        <v>128</v>
      </c>
      <c r="X50" s="97" t="s">
        <v>1658</v>
      </c>
      <c r="Y50" s="97">
        <v>0</v>
      </c>
      <c r="Z50" s="97" t="s">
        <v>1220</v>
      </c>
    </row>
    <row r="51" spans="1:27" ht="29">
      <c r="A51" s="3" t="s">
        <v>315</v>
      </c>
      <c r="B51" s="3" t="s">
        <v>1217</v>
      </c>
      <c r="C51" s="3" t="s">
        <v>1998</v>
      </c>
      <c r="D51" s="104" t="s">
        <v>2064</v>
      </c>
      <c r="E51" s="88" t="s">
        <v>389</v>
      </c>
      <c r="F51" s="3" t="s">
        <v>614</v>
      </c>
      <c r="G51" s="87">
        <v>644</v>
      </c>
      <c r="H51" s="97" t="s">
        <v>208</v>
      </c>
      <c r="L51" s="97" t="s">
        <v>455</v>
      </c>
      <c r="T51" s="97" t="s">
        <v>1762</v>
      </c>
      <c r="X51" s="97" t="s">
        <v>1658</v>
      </c>
      <c r="Y51" s="97">
        <v>0</v>
      </c>
      <c r="Z51" s="97" t="s">
        <v>1220</v>
      </c>
    </row>
    <row r="52" spans="1:27" ht="43.5">
      <c r="A52" s="3" t="s">
        <v>315</v>
      </c>
      <c r="B52" s="3" t="s">
        <v>1217</v>
      </c>
      <c r="C52" s="3" t="s">
        <v>1998</v>
      </c>
      <c r="D52" s="104" t="s">
        <v>2064</v>
      </c>
      <c r="E52" s="88" t="s">
        <v>407</v>
      </c>
      <c r="F52" s="3" t="s">
        <v>602</v>
      </c>
      <c r="G52" s="87">
        <v>813</v>
      </c>
      <c r="H52" s="97" t="s">
        <v>214</v>
      </c>
      <c r="L52" s="97" t="s">
        <v>1345</v>
      </c>
      <c r="T52" s="97" t="s">
        <v>1763</v>
      </c>
      <c r="X52" s="97" t="s">
        <v>1658</v>
      </c>
      <c r="Y52" s="97">
        <v>0</v>
      </c>
      <c r="Z52" s="97" t="s">
        <v>1220</v>
      </c>
    </row>
    <row r="53" spans="1:27" ht="72.5">
      <c r="A53" s="3" t="s">
        <v>397</v>
      </c>
      <c r="B53" s="3" t="s">
        <v>1217</v>
      </c>
      <c r="C53" s="3" t="s">
        <v>1998</v>
      </c>
      <c r="D53" s="104" t="s">
        <v>2064</v>
      </c>
      <c r="E53" s="88" t="s">
        <v>393</v>
      </c>
      <c r="F53" s="3" t="s">
        <v>604</v>
      </c>
      <c r="G53" s="87">
        <v>547</v>
      </c>
      <c r="H53" s="97" t="s">
        <v>106</v>
      </c>
      <c r="L53" s="97" t="s">
        <v>394</v>
      </c>
      <c r="P53" s="97" t="s">
        <v>1166</v>
      </c>
      <c r="Y53" s="97">
        <v>0</v>
      </c>
      <c r="Z53" s="97" t="s">
        <v>1837</v>
      </c>
      <c r="AA53" s="97" t="s">
        <v>1252</v>
      </c>
    </row>
    <row r="54" spans="1:27" ht="156" customHeight="1">
      <c r="A54" s="3" t="s">
        <v>353</v>
      </c>
      <c r="B54" s="3" t="s">
        <v>1224</v>
      </c>
      <c r="C54" s="3" t="s">
        <v>1998</v>
      </c>
      <c r="D54" s="104" t="s">
        <v>2064</v>
      </c>
      <c r="E54" s="88" t="s">
        <v>349</v>
      </c>
      <c r="F54" s="3" t="s">
        <v>620</v>
      </c>
      <c r="G54" s="87">
        <v>320</v>
      </c>
      <c r="H54" s="97" t="s">
        <v>51</v>
      </c>
      <c r="L54" s="97" t="s">
        <v>350</v>
      </c>
      <c r="P54" s="97" t="s">
        <v>1158</v>
      </c>
      <c r="X54" s="97" t="s">
        <v>1658</v>
      </c>
      <c r="Y54" s="97">
        <v>1</v>
      </c>
    </row>
    <row r="55" spans="1:27" ht="130.5">
      <c r="A55" s="3" t="s">
        <v>353</v>
      </c>
      <c r="B55" s="3" t="s">
        <v>1224</v>
      </c>
      <c r="C55" s="3" t="s">
        <v>1998</v>
      </c>
      <c r="D55" s="104" t="s">
        <v>2064</v>
      </c>
      <c r="E55" s="88" t="s">
        <v>386</v>
      </c>
      <c r="F55" s="3" t="s">
        <v>618</v>
      </c>
      <c r="G55" s="87">
        <v>521</v>
      </c>
      <c r="H55" s="97" t="s">
        <v>66</v>
      </c>
      <c r="L55" s="97" t="s">
        <v>387</v>
      </c>
      <c r="P55" s="97" t="s">
        <v>1159</v>
      </c>
      <c r="X55" s="97" t="s">
        <v>1658</v>
      </c>
      <c r="Y55" s="97">
        <v>0</v>
      </c>
    </row>
    <row r="56" spans="1:27" ht="360.75" customHeight="1">
      <c r="A56" s="3" t="s">
        <v>353</v>
      </c>
      <c r="B56" s="3" t="s">
        <v>1218</v>
      </c>
      <c r="C56" s="3" t="s">
        <v>2001</v>
      </c>
      <c r="D56" s="104" t="s">
        <v>2063</v>
      </c>
      <c r="E56" s="88" t="s">
        <v>485</v>
      </c>
      <c r="F56" s="3" t="s">
        <v>649</v>
      </c>
      <c r="G56" s="87">
        <v>681</v>
      </c>
      <c r="H56" s="97" t="s">
        <v>3</v>
      </c>
      <c r="L56" s="97" t="s">
        <v>486</v>
      </c>
      <c r="M56" s="97" t="s">
        <v>1851</v>
      </c>
      <c r="P56" s="97" t="s">
        <v>1160</v>
      </c>
      <c r="Q56" s="97" t="s">
        <v>1911</v>
      </c>
      <c r="S56" s="97" t="s">
        <v>2066</v>
      </c>
      <c r="Y56" s="97">
        <v>1</v>
      </c>
      <c r="Z56" s="97" t="s">
        <v>1854</v>
      </c>
      <c r="AA56" s="97" t="s">
        <v>2003</v>
      </c>
    </row>
    <row r="57" spans="1:27" ht="186.75" customHeight="1">
      <c r="A57" s="3" t="s">
        <v>353</v>
      </c>
      <c r="B57" s="3" t="s">
        <v>1218</v>
      </c>
      <c r="C57" s="3" t="s">
        <v>2001</v>
      </c>
      <c r="D57" s="104" t="s">
        <v>2064</v>
      </c>
      <c r="E57" s="88" t="s">
        <v>504</v>
      </c>
      <c r="F57" s="3" t="s">
        <v>654</v>
      </c>
      <c r="G57" s="87">
        <v>702</v>
      </c>
      <c r="H57" s="97" t="s">
        <v>63</v>
      </c>
      <c r="L57" s="97" t="s">
        <v>505</v>
      </c>
      <c r="M57" s="97" t="s">
        <v>1852</v>
      </c>
      <c r="P57" s="97" t="s">
        <v>1161</v>
      </c>
      <c r="Q57" s="97" t="s">
        <v>1912</v>
      </c>
      <c r="X57" s="97" t="s">
        <v>1658</v>
      </c>
      <c r="Y57" s="97">
        <v>1</v>
      </c>
      <c r="Z57" s="97" t="s">
        <v>1854</v>
      </c>
      <c r="AA57" s="97" t="s">
        <v>2003</v>
      </c>
    </row>
    <row r="58" spans="1:27" ht="124.5" customHeight="1">
      <c r="A58" s="3" t="s">
        <v>353</v>
      </c>
      <c r="B58" s="3" t="s">
        <v>1224</v>
      </c>
      <c r="C58" s="3" t="s">
        <v>1998</v>
      </c>
      <c r="D58" s="104" t="s">
        <v>2064</v>
      </c>
      <c r="E58" s="88" t="s">
        <v>506</v>
      </c>
      <c r="F58" s="3" t="s">
        <v>655</v>
      </c>
      <c r="G58" s="87">
        <v>703</v>
      </c>
      <c r="H58" s="97" t="s">
        <v>62</v>
      </c>
      <c r="L58" s="97" t="s">
        <v>507</v>
      </c>
      <c r="P58" s="97" t="s">
        <v>1157</v>
      </c>
      <c r="X58" s="97" t="s">
        <v>1658</v>
      </c>
      <c r="Y58" s="97">
        <v>1</v>
      </c>
    </row>
    <row r="59" spans="1:27" ht="128.25" customHeight="1">
      <c r="A59" s="3" t="s">
        <v>353</v>
      </c>
      <c r="B59" s="3" t="s">
        <v>1224</v>
      </c>
      <c r="C59" s="3" t="s">
        <v>1998</v>
      </c>
      <c r="D59" s="104" t="s">
        <v>2064</v>
      </c>
      <c r="E59" s="88" t="s">
        <v>508</v>
      </c>
      <c r="F59" s="3" t="s">
        <v>656</v>
      </c>
      <c r="G59" s="87">
        <v>704</v>
      </c>
      <c r="H59" s="97" t="s">
        <v>64</v>
      </c>
      <c r="L59" s="97" t="s">
        <v>509</v>
      </c>
      <c r="P59" s="97" t="s">
        <v>1426</v>
      </c>
      <c r="X59" s="97" t="s">
        <v>1658</v>
      </c>
      <c r="Y59" s="97">
        <v>1</v>
      </c>
    </row>
    <row r="60" spans="1:27" ht="147" customHeight="1">
      <c r="A60" s="3" t="s">
        <v>353</v>
      </c>
      <c r="B60" s="3" t="s">
        <v>1224</v>
      </c>
      <c r="C60" s="3" t="s">
        <v>1998</v>
      </c>
      <c r="D60" s="104" t="s">
        <v>2064</v>
      </c>
      <c r="E60" s="88" t="s">
        <v>511</v>
      </c>
      <c r="F60" s="3" t="s">
        <v>657</v>
      </c>
      <c r="G60" s="87">
        <v>705</v>
      </c>
      <c r="H60" s="97" t="s">
        <v>65</v>
      </c>
      <c r="L60" s="97" t="s">
        <v>512</v>
      </c>
      <c r="P60" s="97" t="s">
        <v>1163</v>
      </c>
      <c r="X60" s="97" t="s">
        <v>1658</v>
      </c>
      <c r="Y60" s="97">
        <v>1</v>
      </c>
    </row>
    <row r="61" spans="1:27" ht="188.25" customHeight="1">
      <c r="A61" s="3" t="s">
        <v>353</v>
      </c>
      <c r="B61" s="3" t="s">
        <v>1218</v>
      </c>
      <c r="C61" s="3" t="s">
        <v>2001</v>
      </c>
      <c r="D61" s="104" t="s">
        <v>2064</v>
      </c>
      <c r="E61" s="88" t="s">
        <v>513</v>
      </c>
      <c r="F61" s="3" t="s">
        <v>658</v>
      </c>
      <c r="G61" s="87">
        <v>736</v>
      </c>
      <c r="H61" s="97" t="s">
        <v>67</v>
      </c>
      <c r="L61" s="97" t="s">
        <v>514</v>
      </c>
      <c r="P61" s="97" t="s">
        <v>1162</v>
      </c>
      <c r="Q61" s="97" t="s">
        <v>1913</v>
      </c>
      <c r="X61" s="97" t="s">
        <v>1658</v>
      </c>
      <c r="Y61" s="97">
        <v>1</v>
      </c>
      <c r="Z61" s="97" t="s">
        <v>1854</v>
      </c>
      <c r="AA61" s="97" t="s">
        <v>2003</v>
      </c>
    </row>
    <row r="62" spans="1:27" ht="59.25" customHeight="1">
      <c r="A62" s="3" t="s">
        <v>353</v>
      </c>
      <c r="B62" s="3" t="s">
        <v>1218</v>
      </c>
      <c r="C62" s="3" t="s">
        <v>2001</v>
      </c>
      <c r="D62" s="104" t="s">
        <v>2063</v>
      </c>
      <c r="E62" s="88" t="s">
        <v>525</v>
      </c>
      <c r="F62" s="3" t="s">
        <v>663</v>
      </c>
      <c r="G62" s="87">
        <v>753</v>
      </c>
      <c r="H62" s="97" t="s">
        <v>148</v>
      </c>
      <c r="L62" s="97" t="s">
        <v>1332</v>
      </c>
      <c r="M62" s="97" t="s">
        <v>1853</v>
      </c>
      <c r="P62" s="97" t="s">
        <v>147</v>
      </c>
      <c r="Q62" s="97" t="s">
        <v>1914</v>
      </c>
      <c r="S62" s="97" t="s">
        <v>147</v>
      </c>
      <c r="Y62" s="97">
        <v>0</v>
      </c>
      <c r="Z62" s="97" t="s">
        <v>1854</v>
      </c>
      <c r="AA62" s="97" t="s">
        <v>2003</v>
      </c>
    </row>
    <row r="63" spans="1:27" ht="88.5" customHeight="1">
      <c r="A63" s="20" t="s">
        <v>359</v>
      </c>
      <c r="B63" s="3" t="s">
        <v>1217</v>
      </c>
      <c r="C63" s="3" t="s">
        <v>1999</v>
      </c>
      <c r="D63" s="104" t="s">
        <v>2064</v>
      </c>
      <c r="E63" s="88" t="s">
        <v>515</v>
      </c>
      <c r="F63" s="3" t="s">
        <v>659</v>
      </c>
      <c r="G63" s="87">
        <v>739</v>
      </c>
      <c r="H63" s="97" t="s">
        <v>79</v>
      </c>
      <c r="L63" s="97" t="s">
        <v>516</v>
      </c>
      <c r="N63" s="97" t="s">
        <v>2018</v>
      </c>
      <c r="P63" s="97" t="s">
        <v>1167</v>
      </c>
      <c r="Y63" s="97">
        <v>1</v>
      </c>
      <c r="Z63" s="97" t="s">
        <v>1816</v>
      </c>
    </row>
    <row r="64" spans="1:27" ht="85.5" customHeight="1">
      <c r="A64" s="3" t="s">
        <v>1249</v>
      </c>
      <c r="B64" s="3" t="s">
        <v>1217</v>
      </c>
      <c r="C64" s="3" t="s">
        <v>1998</v>
      </c>
      <c r="D64" s="104" t="s">
        <v>2064</v>
      </c>
      <c r="E64" s="88" t="s">
        <v>559</v>
      </c>
      <c r="F64" s="3" t="s">
        <v>677</v>
      </c>
      <c r="G64" s="87">
        <v>814</v>
      </c>
      <c r="H64" s="97" t="s">
        <v>60</v>
      </c>
      <c r="L64" s="97" t="s">
        <v>560</v>
      </c>
      <c r="P64" s="97" t="s">
        <v>1168</v>
      </c>
      <c r="X64" s="97" t="s">
        <v>1658</v>
      </c>
      <c r="Y64" s="97">
        <v>0</v>
      </c>
      <c r="Z64" s="97" t="s">
        <v>1817</v>
      </c>
    </row>
    <row r="65" spans="1:27" ht="59.25" customHeight="1">
      <c r="A65" s="3" t="s">
        <v>321</v>
      </c>
      <c r="B65" s="3" t="s">
        <v>1218</v>
      </c>
      <c r="C65" s="3" t="s">
        <v>1998</v>
      </c>
      <c r="D65" s="104" t="s">
        <v>2064</v>
      </c>
      <c r="E65" s="88" t="s">
        <v>317</v>
      </c>
      <c r="F65" s="3" t="s">
        <v>613</v>
      </c>
      <c r="G65" s="87">
        <v>102</v>
      </c>
      <c r="H65" s="97" t="s">
        <v>24</v>
      </c>
      <c r="L65" s="97" t="s">
        <v>318</v>
      </c>
      <c r="P65" s="97" t="s">
        <v>1169</v>
      </c>
      <c r="Q65" s="97" t="s">
        <v>1909</v>
      </c>
      <c r="Y65" s="97">
        <v>0</v>
      </c>
      <c r="Z65" s="97" t="s">
        <v>1818</v>
      </c>
    </row>
    <row r="66" spans="1:27" ht="45" customHeight="1">
      <c r="A66" s="3" t="s">
        <v>321</v>
      </c>
      <c r="B66" s="3" t="s">
        <v>1217</v>
      </c>
      <c r="C66" s="3" t="s">
        <v>1998</v>
      </c>
      <c r="D66" s="104" t="s">
        <v>2064</v>
      </c>
      <c r="E66" s="88" t="s">
        <v>323</v>
      </c>
      <c r="F66" s="3" t="s">
        <v>2022</v>
      </c>
      <c r="G66" s="87">
        <v>110</v>
      </c>
      <c r="H66" s="97" t="s">
        <v>196</v>
      </c>
      <c r="L66" s="97" t="s">
        <v>324</v>
      </c>
      <c r="T66" s="97" t="s">
        <v>1763</v>
      </c>
      <c r="X66" s="97" t="s">
        <v>1658</v>
      </c>
      <c r="Y66" s="97">
        <v>0</v>
      </c>
      <c r="Z66" s="97" t="s">
        <v>1818</v>
      </c>
    </row>
    <row r="67" spans="1:27" ht="74.25" customHeight="1">
      <c r="A67" s="3" t="s">
        <v>321</v>
      </c>
      <c r="B67" s="3" t="s">
        <v>1217</v>
      </c>
      <c r="C67" s="3" t="s">
        <v>1998</v>
      </c>
      <c r="D67" s="104" t="s">
        <v>2064</v>
      </c>
      <c r="E67" s="88" t="s">
        <v>323</v>
      </c>
      <c r="F67" s="3" t="s">
        <v>2022</v>
      </c>
      <c r="G67" s="87">
        <v>514</v>
      </c>
      <c r="H67" s="97" t="s">
        <v>186</v>
      </c>
      <c r="L67" s="97" t="s">
        <v>1846</v>
      </c>
      <c r="T67" s="97" t="s">
        <v>1760</v>
      </c>
      <c r="Y67" s="97">
        <v>0</v>
      </c>
      <c r="Z67" s="97" t="s">
        <v>1818</v>
      </c>
    </row>
    <row r="68" spans="1:27" ht="115.5" customHeight="1">
      <c r="A68" s="3" t="s">
        <v>321</v>
      </c>
      <c r="B68" s="3" t="s">
        <v>1218</v>
      </c>
      <c r="C68" s="3" t="s">
        <v>1998</v>
      </c>
      <c r="D68" s="104" t="s">
        <v>2064</v>
      </c>
      <c r="E68" s="88" t="s">
        <v>449</v>
      </c>
      <c r="F68" s="3" t="s">
        <v>633</v>
      </c>
      <c r="G68" s="87">
        <v>634</v>
      </c>
      <c r="H68" s="97" t="s">
        <v>25</v>
      </c>
      <c r="L68" s="97" t="s">
        <v>450</v>
      </c>
      <c r="P68" s="97" t="s">
        <v>1170</v>
      </c>
      <c r="Q68" s="97" t="s">
        <v>1915</v>
      </c>
      <c r="X68" s="97" t="s">
        <v>1658</v>
      </c>
      <c r="Y68" s="97">
        <v>1</v>
      </c>
      <c r="Z68" s="97" t="s">
        <v>1818</v>
      </c>
    </row>
    <row r="69" spans="1:27" ht="52.5" customHeight="1">
      <c r="A69" s="3" t="s">
        <v>321</v>
      </c>
      <c r="B69" s="3" t="s">
        <v>1217</v>
      </c>
      <c r="C69" s="3" t="s">
        <v>1998</v>
      </c>
      <c r="D69" s="104" t="s">
        <v>2064</v>
      </c>
      <c r="E69" s="88" t="s">
        <v>452</v>
      </c>
      <c r="F69" s="3" t="s">
        <v>634</v>
      </c>
      <c r="G69" s="87">
        <v>635</v>
      </c>
      <c r="H69" s="97" t="s">
        <v>29</v>
      </c>
      <c r="L69" s="97" t="s">
        <v>453</v>
      </c>
      <c r="P69" s="97" t="s">
        <v>27</v>
      </c>
      <c r="X69" s="97" t="s">
        <v>1658</v>
      </c>
      <c r="Y69" s="97">
        <v>0</v>
      </c>
      <c r="Z69" s="97" t="s">
        <v>1818</v>
      </c>
    </row>
    <row r="70" spans="1:27" ht="34.5" customHeight="1">
      <c r="A70" s="3" t="s">
        <v>321</v>
      </c>
      <c r="B70" s="3" t="s">
        <v>1217</v>
      </c>
      <c r="C70" s="3" t="s">
        <v>1998</v>
      </c>
      <c r="D70" s="104" t="s">
        <v>2064</v>
      </c>
      <c r="E70" s="88" t="s">
        <v>492</v>
      </c>
      <c r="F70" s="3" t="s">
        <v>130</v>
      </c>
      <c r="G70" s="87">
        <v>684</v>
      </c>
      <c r="H70" s="97" t="s">
        <v>28</v>
      </c>
      <c r="L70" s="97" t="s">
        <v>493</v>
      </c>
      <c r="P70" s="97" t="s">
        <v>915</v>
      </c>
      <c r="Y70" s="97">
        <v>0</v>
      </c>
      <c r="Z70" s="97" t="s">
        <v>1818</v>
      </c>
    </row>
    <row r="71" spans="1:27" ht="66" customHeight="1">
      <c r="A71" s="3" t="s">
        <v>321</v>
      </c>
      <c r="B71" s="3" t="s">
        <v>1224</v>
      </c>
      <c r="C71" s="3" t="s">
        <v>1998</v>
      </c>
      <c r="D71" s="104" t="s">
        <v>2064</v>
      </c>
      <c r="E71" s="88" t="s">
        <v>540</v>
      </c>
      <c r="F71" s="3" t="s">
        <v>673</v>
      </c>
      <c r="G71" s="87">
        <v>796</v>
      </c>
      <c r="H71" s="97" t="s">
        <v>26</v>
      </c>
      <c r="L71" s="97" t="s">
        <v>541</v>
      </c>
      <c r="P71" s="97" t="s">
        <v>967</v>
      </c>
    </row>
    <row r="72" spans="1:27" ht="39" customHeight="1">
      <c r="A72" s="3" t="s">
        <v>361</v>
      </c>
      <c r="B72" s="3" t="s">
        <v>1217</v>
      </c>
      <c r="C72" s="3" t="s">
        <v>1998</v>
      </c>
      <c r="D72" s="104" t="s">
        <v>2064</v>
      </c>
      <c r="E72" s="88" t="s">
        <v>356</v>
      </c>
      <c r="F72" s="3" t="s">
        <v>640</v>
      </c>
      <c r="G72" s="87">
        <v>36</v>
      </c>
      <c r="H72" s="97" t="s">
        <v>207</v>
      </c>
      <c r="L72" s="97" t="s">
        <v>1847</v>
      </c>
      <c r="T72" s="97" t="s">
        <v>1761</v>
      </c>
      <c r="Y72" s="97">
        <v>0</v>
      </c>
      <c r="Z72" s="97" t="s">
        <v>1819</v>
      </c>
    </row>
    <row r="73" spans="1:27" ht="43.5">
      <c r="A73" s="3" t="s">
        <v>361</v>
      </c>
      <c r="B73" s="3" t="s">
        <v>1217</v>
      </c>
      <c r="C73" s="3" t="s">
        <v>1998</v>
      </c>
      <c r="D73" s="104" t="s">
        <v>2064</v>
      </c>
      <c r="E73" s="88" t="s">
        <v>428</v>
      </c>
      <c r="F73" s="3" t="s">
        <v>621</v>
      </c>
      <c r="G73" s="87">
        <v>596</v>
      </c>
      <c r="H73" s="97" t="s">
        <v>89</v>
      </c>
      <c r="L73" s="97" t="s">
        <v>429</v>
      </c>
      <c r="P73" s="97" t="s">
        <v>1171</v>
      </c>
      <c r="Y73" s="97">
        <v>0</v>
      </c>
      <c r="Z73" s="97" t="s">
        <v>1820</v>
      </c>
    </row>
    <row r="74" spans="1:27" ht="66.75" customHeight="1">
      <c r="A74" s="3" t="s">
        <v>361</v>
      </c>
      <c r="B74" s="3" t="s">
        <v>1217</v>
      </c>
      <c r="C74" s="3" t="s">
        <v>1998</v>
      </c>
      <c r="D74" s="104" t="s">
        <v>2064</v>
      </c>
      <c r="E74" s="88" t="s">
        <v>433</v>
      </c>
      <c r="F74" s="3" t="s">
        <v>661</v>
      </c>
      <c r="G74" s="87">
        <v>603</v>
      </c>
      <c r="H74" s="97" t="s">
        <v>195</v>
      </c>
      <c r="L74" s="97" t="s">
        <v>1848</v>
      </c>
      <c r="T74" s="97" t="s">
        <v>1765</v>
      </c>
      <c r="Y74" s="97">
        <v>0</v>
      </c>
      <c r="Z74" s="97" t="s">
        <v>1820</v>
      </c>
    </row>
    <row r="75" spans="1:27" ht="137.25" customHeight="1">
      <c r="A75" s="3" t="s">
        <v>463</v>
      </c>
      <c r="B75" s="3" t="s">
        <v>1218</v>
      </c>
      <c r="C75" s="3" t="s">
        <v>1998</v>
      </c>
      <c r="D75" s="104" t="s">
        <v>2064</v>
      </c>
      <c r="E75" s="88" t="s">
        <v>460</v>
      </c>
      <c r="F75" s="3" t="s">
        <v>631</v>
      </c>
      <c r="G75" s="87">
        <v>655</v>
      </c>
      <c r="H75" s="97" t="s">
        <v>22</v>
      </c>
      <c r="L75" s="97" t="s">
        <v>461</v>
      </c>
      <c r="P75" s="97" t="s">
        <v>1172</v>
      </c>
      <c r="Q75" s="97" t="s">
        <v>1247</v>
      </c>
      <c r="X75" s="97" t="s">
        <v>1658</v>
      </c>
      <c r="Y75" s="97">
        <v>0</v>
      </c>
      <c r="Z75" s="97" t="s">
        <v>1819</v>
      </c>
    </row>
    <row r="76" spans="1:27" s="24" customFormat="1" ht="43.5">
      <c r="A76" s="24" t="s">
        <v>463</v>
      </c>
      <c r="B76" s="24" t="s">
        <v>1217</v>
      </c>
      <c r="C76" s="3" t="s">
        <v>1998</v>
      </c>
      <c r="D76" s="104" t="s">
        <v>2064</v>
      </c>
      <c r="E76" s="87" t="s">
        <v>527</v>
      </c>
      <c r="F76" s="24" t="s">
        <v>664</v>
      </c>
      <c r="G76" s="87">
        <v>754</v>
      </c>
      <c r="H76" s="94" t="s">
        <v>200</v>
      </c>
      <c r="I76" s="94"/>
      <c r="J76" s="94"/>
      <c r="K76" s="94"/>
      <c r="L76" s="94" t="s">
        <v>1845</v>
      </c>
      <c r="M76" s="94"/>
      <c r="N76" s="94"/>
      <c r="O76" s="94"/>
      <c r="P76" s="94"/>
      <c r="Q76" s="94"/>
      <c r="R76" s="94"/>
      <c r="S76" s="94"/>
      <c r="T76" s="98" t="s">
        <v>1764</v>
      </c>
      <c r="U76" s="94"/>
      <c r="V76" s="94"/>
      <c r="W76" s="94"/>
      <c r="X76" s="97"/>
      <c r="Y76" s="97">
        <v>0</v>
      </c>
      <c r="Z76" s="94" t="s">
        <v>1253</v>
      </c>
      <c r="AA76" s="94"/>
    </row>
    <row r="77" spans="1:27" s="24" customFormat="1" ht="75" customHeight="1">
      <c r="A77" s="24" t="s">
        <v>463</v>
      </c>
      <c r="B77" s="24" t="s">
        <v>1217</v>
      </c>
      <c r="C77" s="3" t="s">
        <v>1998</v>
      </c>
      <c r="D77" s="104" t="s">
        <v>2064</v>
      </c>
      <c r="E77" s="87" t="s">
        <v>562</v>
      </c>
      <c r="F77" s="24" t="s">
        <v>675</v>
      </c>
      <c r="G77" s="87">
        <v>818</v>
      </c>
      <c r="H77" s="94" t="s">
        <v>15</v>
      </c>
      <c r="I77" s="94"/>
      <c r="J77" s="94"/>
      <c r="K77" s="94"/>
      <c r="L77" s="94" t="s">
        <v>563</v>
      </c>
      <c r="M77" s="94"/>
      <c r="N77" s="94"/>
      <c r="O77" s="94"/>
      <c r="P77" s="94" t="s">
        <v>14</v>
      </c>
      <c r="Q77" s="94"/>
      <c r="R77" s="94"/>
      <c r="S77" s="94"/>
      <c r="T77" s="98"/>
      <c r="U77" s="94"/>
      <c r="V77" s="94"/>
      <c r="W77" s="94"/>
      <c r="X77" s="97"/>
      <c r="Y77" s="97">
        <v>0</v>
      </c>
      <c r="Z77" s="94" t="s">
        <v>1253</v>
      </c>
      <c r="AA77" s="94"/>
    </row>
    <row r="78" spans="1:27" ht="53.25" customHeight="1">
      <c r="A78" s="3" t="s">
        <v>446</v>
      </c>
      <c r="B78" s="3" t="s">
        <v>1217</v>
      </c>
      <c r="C78" s="3" t="s">
        <v>1998</v>
      </c>
      <c r="D78" s="104" t="s">
        <v>2064</v>
      </c>
      <c r="E78" s="88" t="s">
        <v>442</v>
      </c>
      <c r="F78" s="3" t="s">
        <v>629</v>
      </c>
      <c r="G78" s="87">
        <v>628</v>
      </c>
      <c r="H78" s="97" t="s">
        <v>4</v>
      </c>
      <c r="L78" s="97" t="s">
        <v>443</v>
      </c>
      <c r="P78" s="97" t="s">
        <v>876</v>
      </c>
      <c r="Y78" s="97">
        <v>0</v>
      </c>
      <c r="Z78" s="97" t="s">
        <v>1821</v>
      </c>
    </row>
    <row r="79" spans="1:27" ht="55.5" customHeight="1">
      <c r="A79" s="3" t="s">
        <v>446</v>
      </c>
      <c r="B79" s="3" t="s">
        <v>1217</v>
      </c>
      <c r="C79" s="3" t="s">
        <v>1998</v>
      </c>
      <c r="D79" s="104" t="s">
        <v>2064</v>
      </c>
      <c r="E79" s="88" t="s">
        <v>447</v>
      </c>
      <c r="F79" s="3" t="s">
        <v>636</v>
      </c>
      <c r="G79" s="87">
        <v>629</v>
      </c>
      <c r="H79" s="97" t="s">
        <v>2</v>
      </c>
      <c r="L79" s="97" t="s">
        <v>448</v>
      </c>
      <c r="P79" s="97" t="s">
        <v>877</v>
      </c>
      <c r="Y79" s="97">
        <v>0</v>
      </c>
      <c r="Z79" s="97" t="s">
        <v>1821</v>
      </c>
    </row>
    <row r="80" spans="1:27" ht="102" customHeight="1">
      <c r="A80" s="3" t="s">
        <v>446</v>
      </c>
      <c r="B80" s="3" t="s">
        <v>1217</v>
      </c>
      <c r="C80" s="3" t="s">
        <v>1998</v>
      </c>
      <c r="D80" s="104" t="s">
        <v>2064</v>
      </c>
      <c r="E80" s="88" t="s">
        <v>464</v>
      </c>
      <c r="F80" s="3" t="s">
        <v>632</v>
      </c>
      <c r="G80" s="87">
        <v>656</v>
      </c>
      <c r="H80" s="97" t="s">
        <v>9</v>
      </c>
      <c r="L80" s="97" t="s">
        <v>465</v>
      </c>
      <c r="P80" s="97" t="s">
        <v>1173</v>
      </c>
      <c r="Y80" s="97">
        <v>1</v>
      </c>
      <c r="Z80" s="97" t="s">
        <v>1821</v>
      </c>
    </row>
    <row r="81" spans="1:27" ht="98.25" customHeight="1">
      <c r="A81" s="3" t="s">
        <v>446</v>
      </c>
      <c r="B81" s="3" t="s">
        <v>1217</v>
      </c>
      <c r="C81" s="3" t="s">
        <v>1998</v>
      </c>
      <c r="D81" s="104" t="s">
        <v>2064</v>
      </c>
      <c r="E81" s="88" t="s">
        <v>467</v>
      </c>
      <c r="F81" s="3" t="s">
        <v>638</v>
      </c>
      <c r="G81" s="87">
        <v>657</v>
      </c>
      <c r="H81" s="97" t="s">
        <v>8</v>
      </c>
      <c r="L81" s="97" t="s">
        <v>468</v>
      </c>
      <c r="P81" s="97" t="s">
        <v>1174</v>
      </c>
      <c r="Y81" s="97">
        <v>1</v>
      </c>
      <c r="Z81" s="97" t="s">
        <v>1821</v>
      </c>
    </row>
    <row r="82" spans="1:27" ht="90.75" customHeight="1">
      <c r="A82" s="3" t="s">
        <v>446</v>
      </c>
      <c r="B82" s="3" t="s">
        <v>1217</v>
      </c>
      <c r="C82" s="3" t="s">
        <v>1998</v>
      </c>
      <c r="D82" s="104" t="s">
        <v>2064</v>
      </c>
      <c r="E82" s="88" t="s">
        <v>532</v>
      </c>
      <c r="F82" s="3" t="s">
        <v>668</v>
      </c>
      <c r="G82" s="87">
        <v>782</v>
      </c>
      <c r="H82" s="97" t="s">
        <v>729</v>
      </c>
      <c r="L82" s="97" t="s">
        <v>1337</v>
      </c>
      <c r="P82" s="97" t="s">
        <v>963</v>
      </c>
      <c r="Y82" s="97">
        <v>0</v>
      </c>
      <c r="Z82" s="97" t="s">
        <v>1821</v>
      </c>
    </row>
    <row r="83" spans="1:27" ht="87.75" customHeight="1">
      <c r="A83" s="3" t="s">
        <v>446</v>
      </c>
      <c r="B83" s="3" t="s">
        <v>1217</v>
      </c>
      <c r="C83" s="3" t="s">
        <v>1998</v>
      </c>
      <c r="D83" s="104" t="s">
        <v>2064</v>
      </c>
      <c r="E83" s="88" t="s">
        <v>532</v>
      </c>
      <c r="F83" s="3" t="s">
        <v>668</v>
      </c>
      <c r="G83" s="87">
        <v>783</v>
      </c>
      <c r="H83" s="97" t="s">
        <v>730</v>
      </c>
      <c r="L83" s="97" t="s">
        <v>738</v>
      </c>
      <c r="P83" s="97" t="s">
        <v>964</v>
      </c>
      <c r="Y83" s="97">
        <v>0</v>
      </c>
      <c r="Z83" s="97" t="s">
        <v>1821</v>
      </c>
    </row>
    <row r="84" spans="1:27" ht="85.5" customHeight="1">
      <c r="A84" s="3" t="s">
        <v>446</v>
      </c>
      <c r="B84" s="3" t="s">
        <v>1217</v>
      </c>
      <c r="C84" s="3" t="s">
        <v>1998</v>
      </c>
      <c r="D84" s="104" t="s">
        <v>2064</v>
      </c>
      <c r="E84" s="88" t="s">
        <v>533</v>
      </c>
      <c r="F84" s="3" t="s">
        <v>669</v>
      </c>
      <c r="G84" s="87">
        <v>784</v>
      </c>
      <c r="H84" s="97" t="s">
        <v>731</v>
      </c>
      <c r="L84" s="97" t="s">
        <v>739</v>
      </c>
      <c r="P84" s="97" t="s">
        <v>965</v>
      </c>
      <c r="Y84" s="97">
        <v>0</v>
      </c>
      <c r="Z84" s="97" t="s">
        <v>1821</v>
      </c>
    </row>
    <row r="85" spans="1:27" ht="85.5" customHeight="1">
      <c r="A85" s="3" t="s">
        <v>446</v>
      </c>
      <c r="B85" s="3" t="s">
        <v>1217</v>
      </c>
      <c r="C85" s="3" t="s">
        <v>1998</v>
      </c>
      <c r="D85" s="104" t="s">
        <v>2064</v>
      </c>
      <c r="E85" s="88" t="s">
        <v>533</v>
      </c>
      <c r="F85" s="3" t="s">
        <v>669</v>
      </c>
      <c r="G85" s="87">
        <v>785</v>
      </c>
      <c r="H85" s="97" t="s">
        <v>732</v>
      </c>
      <c r="L85" s="97" t="s">
        <v>740</v>
      </c>
      <c r="P85" s="97" t="s">
        <v>966</v>
      </c>
      <c r="Y85" s="97">
        <v>0</v>
      </c>
      <c r="Z85" s="97" t="s">
        <v>1821</v>
      </c>
    </row>
    <row r="86" spans="1:27" s="20" customFormat="1" ht="54.75" customHeight="1">
      <c r="A86" s="20" t="s">
        <v>359</v>
      </c>
      <c r="B86" s="20" t="s">
        <v>1217</v>
      </c>
      <c r="C86" s="3" t="s">
        <v>1998</v>
      </c>
      <c r="D86" s="104" t="s">
        <v>2064</v>
      </c>
      <c r="E86" s="89" t="s">
        <v>405</v>
      </c>
      <c r="F86" s="20" t="s">
        <v>642</v>
      </c>
      <c r="G86" s="89">
        <v>56</v>
      </c>
      <c r="H86" s="99" t="s">
        <v>187</v>
      </c>
      <c r="I86" s="99"/>
      <c r="J86" s="99"/>
      <c r="K86" s="99"/>
      <c r="L86" s="99" t="s">
        <v>406</v>
      </c>
      <c r="M86" s="99"/>
      <c r="N86" s="99"/>
      <c r="O86" s="99"/>
      <c r="P86" s="99"/>
      <c r="Q86" s="99"/>
      <c r="R86" s="99"/>
      <c r="S86" s="99"/>
      <c r="T86" s="99" t="s">
        <v>1763</v>
      </c>
      <c r="U86" s="99"/>
      <c r="V86" s="99"/>
      <c r="W86" s="99"/>
      <c r="X86" s="97" t="s">
        <v>1658</v>
      </c>
      <c r="Y86" s="97">
        <v>0</v>
      </c>
      <c r="Z86" s="97" t="s">
        <v>1822</v>
      </c>
      <c r="AA86" s="99"/>
    </row>
    <row r="87" spans="1:27" ht="283.5" customHeight="1">
      <c r="A87" s="3" t="s">
        <v>359</v>
      </c>
      <c r="B87" s="3" t="s">
        <v>1217</v>
      </c>
      <c r="C87" s="3" t="s">
        <v>1998</v>
      </c>
      <c r="D87" s="104" t="s">
        <v>1218</v>
      </c>
      <c r="E87" s="88" t="s">
        <v>420</v>
      </c>
      <c r="F87" s="3" t="s">
        <v>667</v>
      </c>
      <c r="G87" s="87">
        <v>585</v>
      </c>
      <c r="H87" s="97" t="s">
        <v>36</v>
      </c>
      <c r="L87" s="97" t="s">
        <v>421</v>
      </c>
      <c r="P87" s="97" t="s">
        <v>1175</v>
      </c>
      <c r="S87" s="97" t="s">
        <v>2101</v>
      </c>
      <c r="Y87" s="97">
        <v>1</v>
      </c>
      <c r="Z87" s="97" t="s">
        <v>1823</v>
      </c>
    </row>
    <row r="88" spans="1:27" ht="231.75" customHeight="1">
      <c r="A88" s="3" t="s">
        <v>359</v>
      </c>
      <c r="B88" s="3" t="s">
        <v>1217</v>
      </c>
      <c r="C88" s="3" t="s">
        <v>1998</v>
      </c>
      <c r="D88" s="104" t="s">
        <v>2064</v>
      </c>
      <c r="E88" s="88" t="s">
        <v>426</v>
      </c>
      <c r="F88" s="3" t="s">
        <v>672</v>
      </c>
      <c r="G88" s="87">
        <v>590</v>
      </c>
      <c r="H88" s="97" t="s">
        <v>72</v>
      </c>
      <c r="L88" s="97" t="s">
        <v>427</v>
      </c>
      <c r="P88" s="97" t="s">
        <v>1176</v>
      </c>
      <c r="Y88" s="97">
        <v>1</v>
      </c>
      <c r="Z88" s="97" t="s">
        <v>1823</v>
      </c>
    </row>
    <row r="89" spans="1:27" s="24" customFormat="1" ht="120" customHeight="1">
      <c r="A89" s="24" t="s">
        <v>359</v>
      </c>
      <c r="B89" s="24" t="s">
        <v>1218</v>
      </c>
      <c r="C89" s="3" t="s">
        <v>1998</v>
      </c>
      <c r="D89" s="104" t="s">
        <v>2064</v>
      </c>
      <c r="E89" s="87" t="s">
        <v>494</v>
      </c>
      <c r="F89" s="24" t="s">
        <v>652</v>
      </c>
      <c r="G89" s="87">
        <v>695</v>
      </c>
      <c r="H89" s="94" t="s">
        <v>84</v>
      </c>
      <c r="I89" s="94"/>
      <c r="J89" s="94"/>
      <c r="K89" s="94"/>
      <c r="L89" s="94" t="s">
        <v>495</v>
      </c>
      <c r="M89" s="94" t="s">
        <v>1773</v>
      </c>
      <c r="N89" s="94"/>
      <c r="O89" s="94"/>
      <c r="P89" s="94" t="s">
        <v>1177</v>
      </c>
      <c r="Q89" s="94"/>
      <c r="R89" s="94"/>
      <c r="S89" s="94"/>
      <c r="T89" s="94"/>
      <c r="U89" s="94"/>
      <c r="V89" s="94"/>
      <c r="W89" s="94"/>
      <c r="X89" s="97"/>
      <c r="Y89" s="97">
        <v>0</v>
      </c>
      <c r="Z89" s="94" t="s">
        <v>1824</v>
      </c>
      <c r="AA89" s="94"/>
    </row>
    <row r="90" spans="1:27" s="24" customFormat="1" ht="105" customHeight="1">
      <c r="A90" s="24" t="s">
        <v>359</v>
      </c>
      <c r="B90" s="24" t="s">
        <v>1218</v>
      </c>
      <c r="C90" s="3" t="s">
        <v>1998</v>
      </c>
      <c r="D90" s="104" t="s">
        <v>2064</v>
      </c>
      <c r="E90" s="87" t="s">
        <v>74</v>
      </c>
      <c r="F90" s="24" t="s">
        <v>653</v>
      </c>
      <c r="G90" s="87">
        <v>696</v>
      </c>
      <c r="H90" s="94" t="s">
        <v>728</v>
      </c>
      <c r="I90" s="94"/>
      <c r="J90" s="94"/>
      <c r="K90" s="94"/>
      <c r="L90" s="94" t="s">
        <v>496</v>
      </c>
      <c r="M90" s="94" t="s">
        <v>1774</v>
      </c>
      <c r="N90" s="94"/>
      <c r="O90" s="94"/>
      <c r="P90" s="94" t="s">
        <v>1178</v>
      </c>
      <c r="Q90" s="94"/>
      <c r="R90" s="94"/>
      <c r="S90" s="94"/>
      <c r="T90" s="94"/>
      <c r="U90" s="94"/>
      <c r="V90" s="94"/>
      <c r="W90" s="94"/>
      <c r="X90" s="97" t="s">
        <v>1658</v>
      </c>
      <c r="Y90" s="97">
        <v>1</v>
      </c>
      <c r="Z90" s="94" t="s">
        <v>1824</v>
      </c>
      <c r="AA90" s="94"/>
    </row>
    <row r="91" spans="1:27" s="24" customFormat="1" ht="99.75" customHeight="1">
      <c r="A91" s="24" t="s">
        <v>359</v>
      </c>
      <c r="B91" s="24" t="s">
        <v>1224</v>
      </c>
      <c r="C91" s="3" t="s">
        <v>1998</v>
      </c>
      <c r="D91" s="104" t="s">
        <v>2064</v>
      </c>
      <c r="E91" s="87" t="s">
        <v>494</v>
      </c>
      <c r="F91" s="24" t="s">
        <v>652</v>
      </c>
      <c r="G91" s="87">
        <v>697</v>
      </c>
      <c r="H91" s="94" t="s">
        <v>83</v>
      </c>
      <c r="I91" s="94"/>
      <c r="J91" s="94"/>
      <c r="K91" s="94"/>
      <c r="L91" s="94" t="s">
        <v>498</v>
      </c>
      <c r="M91" s="94"/>
      <c r="N91" s="94"/>
      <c r="O91" s="94"/>
      <c r="P91" s="94" t="s">
        <v>1177</v>
      </c>
      <c r="Q91" s="94"/>
      <c r="R91" s="94"/>
      <c r="S91" s="94"/>
      <c r="T91" s="94"/>
      <c r="U91" s="94"/>
      <c r="V91" s="94"/>
      <c r="W91" s="94"/>
      <c r="X91" s="97"/>
      <c r="Y91" s="97">
        <v>0</v>
      </c>
      <c r="Z91" s="94"/>
      <c r="AA91" s="94"/>
    </row>
    <row r="92" spans="1:27" s="24" customFormat="1" ht="97.5" customHeight="1">
      <c r="A92" s="24" t="s">
        <v>359</v>
      </c>
      <c r="B92" s="24" t="s">
        <v>1224</v>
      </c>
      <c r="C92" s="3" t="s">
        <v>1998</v>
      </c>
      <c r="D92" s="104" t="s">
        <v>2064</v>
      </c>
      <c r="E92" s="87" t="s">
        <v>74</v>
      </c>
      <c r="F92" s="24" t="s">
        <v>653</v>
      </c>
      <c r="G92" s="87">
        <v>698</v>
      </c>
      <c r="H92" s="94" t="s">
        <v>45</v>
      </c>
      <c r="I92" s="94"/>
      <c r="J92" s="94"/>
      <c r="K92" s="94"/>
      <c r="L92" s="94" t="s">
        <v>500</v>
      </c>
      <c r="M92" s="94"/>
      <c r="N92" s="94"/>
      <c r="O92" s="94"/>
      <c r="P92" s="94" t="s">
        <v>1178</v>
      </c>
      <c r="Q92" s="94"/>
      <c r="R92" s="94"/>
      <c r="S92" s="94"/>
      <c r="T92" s="94"/>
      <c r="U92" s="94"/>
      <c r="V92" s="94"/>
      <c r="W92" s="94"/>
      <c r="X92" s="97" t="s">
        <v>1658</v>
      </c>
      <c r="Y92" s="97">
        <v>1</v>
      </c>
      <c r="Z92" s="94"/>
      <c r="AA92" s="94"/>
    </row>
    <row r="93" spans="1:27" s="24" customFormat="1" ht="83.25" customHeight="1">
      <c r="A93" s="24" t="s">
        <v>359</v>
      </c>
      <c r="B93" s="24" t="s">
        <v>1217</v>
      </c>
      <c r="C93" s="3" t="s">
        <v>1998</v>
      </c>
      <c r="D93" s="104" t="s">
        <v>2064</v>
      </c>
      <c r="E93" s="87" t="s">
        <v>501</v>
      </c>
      <c r="F93" s="24" t="s">
        <v>627</v>
      </c>
      <c r="G93" s="87">
        <v>699</v>
      </c>
      <c r="H93" s="94" t="s">
        <v>194</v>
      </c>
      <c r="I93" s="94"/>
      <c r="J93" s="94"/>
      <c r="K93" s="94"/>
      <c r="L93" s="94" t="s">
        <v>502</v>
      </c>
      <c r="M93" s="94"/>
      <c r="N93" s="94"/>
      <c r="O93" s="94"/>
      <c r="P93" s="94"/>
      <c r="Q93" s="94"/>
      <c r="R93" s="94"/>
      <c r="S93" s="94"/>
      <c r="T93" s="94" t="s">
        <v>1767</v>
      </c>
      <c r="U93" s="94"/>
      <c r="V93" s="94"/>
      <c r="W93" s="94"/>
      <c r="X93" s="97"/>
      <c r="Y93" s="97">
        <v>0</v>
      </c>
      <c r="Z93" s="94" t="s">
        <v>1825</v>
      </c>
      <c r="AA93" s="94"/>
    </row>
    <row r="94" spans="1:27" s="24" customFormat="1" ht="102.75" customHeight="1">
      <c r="A94" s="24" t="s">
        <v>359</v>
      </c>
      <c r="B94" s="24" t="s">
        <v>1224</v>
      </c>
      <c r="C94" s="3" t="s">
        <v>1998</v>
      </c>
      <c r="D94" s="104" t="s">
        <v>2064</v>
      </c>
      <c r="E94" s="87" t="s">
        <v>494</v>
      </c>
      <c r="F94" s="24" t="s">
        <v>652</v>
      </c>
      <c r="G94" s="87">
        <v>755</v>
      </c>
      <c r="H94" s="94" t="s">
        <v>81</v>
      </c>
      <c r="I94" s="94"/>
      <c r="J94" s="94"/>
      <c r="K94" s="94"/>
      <c r="L94" s="94" t="s">
        <v>529</v>
      </c>
      <c r="M94" s="94"/>
      <c r="N94" s="94"/>
      <c r="O94" s="94"/>
      <c r="P94" s="94" t="s">
        <v>1177</v>
      </c>
      <c r="Q94" s="94"/>
      <c r="R94" s="94"/>
      <c r="S94" s="94"/>
      <c r="T94" s="94"/>
      <c r="U94" s="94"/>
      <c r="V94" s="94"/>
      <c r="W94" s="94"/>
      <c r="X94" s="97"/>
      <c r="Y94" s="97">
        <v>0</v>
      </c>
      <c r="Z94" s="94"/>
      <c r="AA94" s="94"/>
    </row>
    <row r="95" spans="1:27" s="24" customFormat="1" ht="93" customHeight="1">
      <c r="A95" s="24" t="s">
        <v>359</v>
      </c>
      <c r="B95" s="24" t="s">
        <v>1224</v>
      </c>
      <c r="C95" s="3" t="s">
        <v>1998</v>
      </c>
      <c r="D95" s="104" t="s">
        <v>2064</v>
      </c>
      <c r="E95" s="87" t="s">
        <v>74</v>
      </c>
      <c r="F95" s="24" t="s">
        <v>653</v>
      </c>
      <c r="G95" s="87">
        <v>756</v>
      </c>
      <c r="H95" s="94" t="s">
        <v>46</v>
      </c>
      <c r="I95" s="94"/>
      <c r="J95" s="94"/>
      <c r="K95" s="94"/>
      <c r="L95" s="94" t="s">
        <v>531</v>
      </c>
      <c r="M95" s="94"/>
      <c r="N95" s="94"/>
      <c r="O95" s="94"/>
      <c r="P95" s="94" t="s">
        <v>1178</v>
      </c>
      <c r="Q95" s="94"/>
      <c r="R95" s="94"/>
      <c r="S95" s="94"/>
      <c r="T95" s="94"/>
      <c r="U95" s="94"/>
      <c r="V95" s="94"/>
      <c r="W95" s="94"/>
      <c r="X95" s="97" t="s">
        <v>1658</v>
      </c>
      <c r="Y95" s="97">
        <v>1</v>
      </c>
      <c r="Z95" s="94"/>
      <c r="AA95" s="94"/>
    </row>
    <row r="96" spans="1:27" ht="42.75" customHeight="1">
      <c r="A96" s="3" t="s">
        <v>359</v>
      </c>
      <c r="B96" s="3" t="s">
        <v>1217</v>
      </c>
      <c r="C96" s="3" t="s">
        <v>1998</v>
      </c>
      <c r="D96" s="104" t="s">
        <v>2064</v>
      </c>
      <c r="E96" s="88" t="s">
        <v>405</v>
      </c>
      <c r="F96" s="3" t="s">
        <v>642</v>
      </c>
      <c r="G96" s="87">
        <v>794</v>
      </c>
      <c r="H96" s="97" t="s">
        <v>188</v>
      </c>
      <c r="L96" s="97" t="s">
        <v>1986</v>
      </c>
      <c r="T96" s="97" t="s">
        <v>1766</v>
      </c>
      <c r="Y96" s="97">
        <v>0</v>
      </c>
      <c r="Z96" s="97" t="s">
        <v>1826</v>
      </c>
    </row>
    <row r="97" spans="1:27" s="24" customFormat="1" ht="58">
      <c r="A97" s="24" t="s">
        <v>359</v>
      </c>
      <c r="B97" s="3" t="s">
        <v>1217</v>
      </c>
      <c r="C97" s="3" t="s">
        <v>1998</v>
      </c>
      <c r="D97" s="104" t="s">
        <v>2064</v>
      </c>
      <c r="E97" s="87" t="s">
        <v>568</v>
      </c>
      <c r="F97" s="24" t="s">
        <v>680</v>
      </c>
      <c r="G97" s="87">
        <v>834</v>
      </c>
      <c r="H97" s="94" t="s">
        <v>78</v>
      </c>
      <c r="I97" s="94"/>
      <c r="J97" s="94"/>
      <c r="K97" s="94"/>
      <c r="L97" s="94" t="s">
        <v>1758</v>
      </c>
      <c r="M97" s="94"/>
      <c r="N97" s="94"/>
      <c r="O97" s="94"/>
      <c r="P97" s="94" t="s">
        <v>1179</v>
      </c>
      <c r="Q97" s="94"/>
      <c r="R97" s="94"/>
      <c r="S97" s="94"/>
      <c r="T97" s="94"/>
      <c r="U97" s="94"/>
      <c r="V97" s="94"/>
      <c r="W97" s="94"/>
      <c r="X97" s="97"/>
      <c r="Y97" s="97">
        <v>0</v>
      </c>
      <c r="Z97" s="94" t="s">
        <v>1827</v>
      </c>
      <c r="AA97" s="94"/>
    </row>
    <row r="98" spans="1:27" s="24" customFormat="1" ht="58">
      <c r="A98" s="24" t="s">
        <v>359</v>
      </c>
      <c r="B98" s="3" t="s">
        <v>1217</v>
      </c>
      <c r="C98" s="3" t="s">
        <v>1998</v>
      </c>
      <c r="D98" s="104" t="s">
        <v>2064</v>
      </c>
      <c r="E98" s="87" t="s">
        <v>570</v>
      </c>
      <c r="F98" s="24" t="s">
        <v>681</v>
      </c>
      <c r="G98" s="87">
        <v>835</v>
      </c>
      <c r="H98" s="94" t="s">
        <v>77</v>
      </c>
      <c r="I98" s="94"/>
      <c r="J98" s="94"/>
      <c r="K98" s="94"/>
      <c r="L98" s="94" t="s">
        <v>1987</v>
      </c>
      <c r="M98" s="94"/>
      <c r="N98" s="94"/>
      <c r="O98" s="94"/>
      <c r="P98" s="94" t="s">
        <v>1179</v>
      </c>
      <c r="Q98" s="94"/>
      <c r="R98" s="94"/>
      <c r="S98" s="94"/>
      <c r="T98" s="94"/>
      <c r="U98" s="94"/>
      <c r="V98" s="94"/>
      <c r="W98" s="94"/>
      <c r="X98" s="97"/>
      <c r="Y98" s="97">
        <v>0</v>
      </c>
      <c r="Z98" s="94" t="s">
        <v>1827</v>
      </c>
      <c r="AA98" s="94"/>
    </row>
    <row r="99" spans="1:27" s="24" customFormat="1" ht="58">
      <c r="A99" s="24" t="s">
        <v>359</v>
      </c>
      <c r="B99" s="3" t="s">
        <v>1217</v>
      </c>
      <c r="C99" s="3" t="s">
        <v>1998</v>
      </c>
      <c r="D99" s="104" t="s">
        <v>2064</v>
      </c>
      <c r="E99" s="87" t="s">
        <v>572</v>
      </c>
      <c r="F99" s="24" t="s">
        <v>682</v>
      </c>
      <c r="G99" s="87">
        <v>836</v>
      </c>
      <c r="H99" s="94" t="s">
        <v>82</v>
      </c>
      <c r="I99" s="94"/>
      <c r="J99" s="94"/>
      <c r="K99" s="94"/>
      <c r="L99" s="94" t="s">
        <v>1353</v>
      </c>
      <c r="M99" s="94"/>
      <c r="N99" s="94"/>
      <c r="O99" s="94"/>
      <c r="P99" s="94" t="s">
        <v>1179</v>
      </c>
      <c r="Q99" s="94"/>
      <c r="R99" s="94"/>
      <c r="S99" s="94"/>
      <c r="T99" s="94"/>
      <c r="U99" s="94"/>
      <c r="V99" s="94"/>
      <c r="W99" s="94"/>
      <c r="X99" s="97"/>
      <c r="Y99" s="97">
        <v>0</v>
      </c>
      <c r="Z99" s="94" t="s">
        <v>1828</v>
      </c>
      <c r="AA99" s="94"/>
    </row>
    <row r="100" spans="1:27" s="24" customFormat="1" ht="58">
      <c r="A100" s="24" t="s">
        <v>359</v>
      </c>
      <c r="B100" s="3" t="s">
        <v>1217</v>
      </c>
      <c r="C100" s="3" t="s">
        <v>1998</v>
      </c>
      <c r="D100" s="104" t="s">
        <v>2064</v>
      </c>
      <c r="E100" s="87" t="s">
        <v>574</v>
      </c>
      <c r="F100" s="24" t="s">
        <v>686</v>
      </c>
      <c r="G100" s="87">
        <v>837</v>
      </c>
      <c r="H100" s="94" t="s">
        <v>182</v>
      </c>
      <c r="I100" s="94"/>
      <c r="J100" s="94"/>
      <c r="K100" s="94"/>
      <c r="L100" s="94" t="s">
        <v>1844</v>
      </c>
      <c r="M100" s="94"/>
      <c r="N100" s="94"/>
      <c r="O100" s="94"/>
      <c r="P100" s="94"/>
      <c r="Q100" s="94"/>
      <c r="R100" s="94"/>
      <c r="S100" s="94"/>
      <c r="T100" s="94" t="s">
        <v>1768</v>
      </c>
      <c r="U100" s="94"/>
      <c r="V100" s="94"/>
      <c r="W100" s="94"/>
      <c r="X100" s="97"/>
      <c r="Y100" s="97">
        <v>0</v>
      </c>
      <c r="Z100" s="94" t="s">
        <v>1828</v>
      </c>
      <c r="AA100" s="94"/>
    </row>
    <row r="101" spans="1:27" s="24" customFormat="1" ht="66.75" customHeight="1">
      <c r="A101" s="24" t="s">
        <v>359</v>
      </c>
      <c r="B101" s="3" t="s">
        <v>1217</v>
      </c>
      <c r="C101" s="3" t="s">
        <v>1998</v>
      </c>
      <c r="D101" s="104" t="s">
        <v>2064</v>
      </c>
      <c r="E101" s="87" t="s">
        <v>576</v>
      </c>
      <c r="F101" s="24" t="s">
        <v>683</v>
      </c>
      <c r="G101" s="87">
        <v>838</v>
      </c>
      <c r="H101" s="94" t="s">
        <v>73</v>
      </c>
      <c r="I101" s="94"/>
      <c r="J101" s="94"/>
      <c r="K101" s="94"/>
      <c r="L101" s="94" t="s">
        <v>577</v>
      </c>
      <c r="M101" s="94"/>
      <c r="N101" s="94"/>
      <c r="O101" s="94"/>
      <c r="P101" s="94" t="s">
        <v>1180</v>
      </c>
      <c r="Q101" s="94"/>
      <c r="R101" s="94"/>
      <c r="S101" s="94"/>
      <c r="T101" s="94"/>
      <c r="U101" s="94"/>
      <c r="V101" s="94"/>
      <c r="W101" s="94"/>
      <c r="X101" s="97"/>
      <c r="Y101" s="97">
        <v>1</v>
      </c>
      <c r="Z101" s="94" t="s">
        <v>1828</v>
      </c>
      <c r="AA101" s="94"/>
    </row>
    <row r="102" spans="1:27" ht="43.5">
      <c r="A102" s="3" t="s">
        <v>359</v>
      </c>
      <c r="B102" s="3" t="s">
        <v>1217</v>
      </c>
      <c r="C102" s="3" t="s">
        <v>1998</v>
      </c>
      <c r="D102" s="104" t="s">
        <v>2064</v>
      </c>
      <c r="E102" s="88" t="s">
        <v>578</v>
      </c>
      <c r="F102" s="3" t="s">
        <v>684</v>
      </c>
      <c r="G102" s="87">
        <v>839</v>
      </c>
      <c r="H102" s="97" t="s">
        <v>98</v>
      </c>
      <c r="L102" s="97" t="s">
        <v>579</v>
      </c>
      <c r="P102" s="97" t="s">
        <v>1181</v>
      </c>
      <c r="X102" s="97" t="s">
        <v>1658</v>
      </c>
      <c r="Y102" s="97">
        <v>0</v>
      </c>
      <c r="Z102" s="97" t="s">
        <v>1816</v>
      </c>
    </row>
    <row r="103" spans="1:27" s="24" customFormat="1" ht="177" customHeight="1">
      <c r="A103" s="24" t="s">
        <v>359</v>
      </c>
      <c r="B103" s="24" t="s">
        <v>1217</v>
      </c>
      <c r="C103" s="24" t="s">
        <v>1999</v>
      </c>
      <c r="D103" s="105" t="s">
        <v>2063</v>
      </c>
      <c r="E103" s="87" t="s">
        <v>726</v>
      </c>
      <c r="F103" s="24" t="s">
        <v>1133</v>
      </c>
      <c r="G103" s="87">
        <v>842</v>
      </c>
      <c r="H103" s="94" t="s">
        <v>733</v>
      </c>
      <c r="J103" s="94"/>
      <c r="K103" s="94"/>
      <c r="L103" s="94" t="s">
        <v>1988</v>
      </c>
      <c r="N103" s="94" t="s">
        <v>2024</v>
      </c>
      <c r="O103" s="94" t="s">
        <v>2073</v>
      </c>
      <c r="P103" s="94"/>
      <c r="Q103" s="94"/>
      <c r="R103" s="94"/>
      <c r="S103" s="94"/>
      <c r="T103" s="94" t="s">
        <v>1772</v>
      </c>
      <c r="U103" s="94"/>
      <c r="V103" s="94" t="s">
        <v>2033</v>
      </c>
      <c r="W103" s="94" t="s">
        <v>2074</v>
      </c>
      <c r="X103" s="97"/>
      <c r="Y103" s="97"/>
      <c r="Z103" s="94" t="s">
        <v>1829</v>
      </c>
      <c r="AA103" s="94" t="s">
        <v>2075</v>
      </c>
    </row>
    <row r="104" spans="1:27" s="24" customFormat="1" ht="144.75" customHeight="1">
      <c r="A104" s="24" t="s">
        <v>359</v>
      </c>
      <c r="B104" s="24" t="s">
        <v>1217</v>
      </c>
      <c r="C104" s="24" t="s">
        <v>1999</v>
      </c>
      <c r="D104" s="104" t="s">
        <v>1218</v>
      </c>
      <c r="E104" s="87" t="s">
        <v>2097</v>
      </c>
      <c r="F104" s="24" t="s">
        <v>2104</v>
      </c>
      <c r="G104" s="87" t="s">
        <v>2098</v>
      </c>
      <c r="H104" s="94" t="s">
        <v>734</v>
      </c>
      <c r="I104" s="94"/>
      <c r="J104" s="94"/>
      <c r="K104" s="94"/>
      <c r="L104" s="94" t="s">
        <v>1989</v>
      </c>
      <c r="M104" s="94"/>
      <c r="N104" s="94"/>
      <c r="O104" s="94"/>
      <c r="P104" s="94"/>
      <c r="Q104" s="94"/>
      <c r="R104" s="94"/>
      <c r="S104" s="94"/>
      <c r="T104" s="94" t="s">
        <v>1769</v>
      </c>
      <c r="U104" s="94"/>
      <c r="V104" s="94" t="s">
        <v>2016</v>
      </c>
      <c r="W104" s="94"/>
      <c r="X104" s="97"/>
      <c r="Y104" s="97">
        <v>0</v>
      </c>
      <c r="Z104" s="94" t="s">
        <v>1830</v>
      </c>
      <c r="AA104" s="94"/>
    </row>
    <row r="105" spans="1:27" s="24" customFormat="1" ht="207" customHeight="1">
      <c r="A105" s="24" t="s">
        <v>359</v>
      </c>
      <c r="B105" s="24" t="s">
        <v>1217</v>
      </c>
      <c r="C105" s="24" t="s">
        <v>1999</v>
      </c>
      <c r="D105" s="104" t="s">
        <v>1218</v>
      </c>
      <c r="E105" s="87" t="s">
        <v>2097</v>
      </c>
      <c r="F105" s="24" t="s">
        <v>2104</v>
      </c>
      <c r="G105" s="87" t="s">
        <v>2099</v>
      </c>
      <c r="H105" s="94" t="s">
        <v>735</v>
      </c>
      <c r="I105" s="94"/>
      <c r="J105" s="94"/>
      <c r="K105" s="94"/>
      <c r="L105" s="94" t="s">
        <v>743</v>
      </c>
      <c r="M105" s="94"/>
      <c r="N105" s="94"/>
      <c r="O105" s="94"/>
      <c r="P105" s="94"/>
      <c r="Q105" s="94"/>
      <c r="R105" s="94"/>
      <c r="S105" s="94"/>
      <c r="T105" s="94" t="s">
        <v>1770</v>
      </c>
      <c r="U105" s="94"/>
      <c r="V105" s="94" t="s">
        <v>2034</v>
      </c>
      <c r="W105" s="94"/>
      <c r="X105" s="97"/>
      <c r="Y105" s="97">
        <v>0</v>
      </c>
      <c r="Z105" s="94" t="s">
        <v>1830</v>
      </c>
      <c r="AA105" s="94" t="s">
        <v>2035</v>
      </c>
    </row>
    <row r="106" spans="1:27" ht="279" customHeight="1">
      <c r="A106" s="3" t="s">
        <v>417</v>
      </c>
      <c r="B106" s="3" t="s">
        <v>1217</v>
      </c>
      <c r="C106" s="3" t="s">
        <v>1998</v>
      </c>
      <c r="D106" s="104" t="s">
        <v>1218</v>
      </c>
      <c r="E106" s="88" t="s">
        <v>415</v>
      </c>
      <c r="F106" s="3" t="s">
        <v>665</v>
      </c>
      <c r="G106" s="87">
        <v>583</v>
      </c>
      <c r="H106" s="97" t="s">
        <v>37</v>
      </c>
      <c r="L106" s="97" t="s">
        <v>416</v>
      </c>
      <c r="P106" s="97" t="s">
        <v>1175</v>
      </c>
      <c r="S106" s="97" t="s">
        <v>2101</v>
      </c>
      <c r="Y106" s="97">
        <v>1</v>
      </c>
      <c r="Z106" s="97" t="s">
        <v>1831</v>
      </c>
    </row>
    <row r="107" spans="1:27" ht="279" customHeight="1">
      <c r="A107" s="3" t="s">
        <v>417</v>
      </c>
      <c r="B107" s="3" t="s">
        <v>1217</v>
      </c>
      <c r="C107" s="3" t="s">
        <v>1998</v>
      </c>
      <c r="D107" s="104" t="s">
        <v>1218</v>
      </c>
      <c r="E107" s="88" t="s">
        <v>418</v>
      </c>
      <c r="F107" s="3" t="s">
        <v>666</v>
      </c>
      <c r="G107" s="87">
        <v>584</v>
      </c>
      <c r="H107" s="97" t="s">
        <v>38</v>
      </c>
      <c r="L107" s="97" t="s">
        <v>419</v>
      </c>
      <c r="P107" s="97" t="s">
        <v>1182</v>
      </c>
      <c r="S107" s="97" t="s">
        <v>2101</v>
      </c>
      <c r="Y107" s="97">
        <v>1</v>
      </c>
      <c r="Z107" s="97" t="s">
        <v>1831</v>
      </c>
    </row>
    <row r="108" spans="1:27" ht="234.75" customHeight="1">
      <c r="A108" s="3" t="s">
        <v>417</v>
      </c>
      <c r="B108" s="3" t="s">
        <v>1217</v>
      </c>
      <c r="C108" s="3" t="s">
        <v>1998</v>
      </c>
      <c r="D108" s="104" t="s">
        <v>2064</v>
      </c>
      <c r="E108" s="88" t="s">
        <v>422</v>
      </c>
      <c r="F108" s="3" t="s">
        <v>670</v>
      </c>
      <c r="G108" s="87">
        <v>588</v>
      </c>
      <c r="H108" s="97" t="s">
        <v>87</v>
      </c>
      <c r="L108" s="97" t="s">
        <v>423</v>
      </c>
      <c r="P108" s="97" t="s">
        <v>1176</v>
      </c>
      <c r="Y108" s="97">
        <v>1</v>
      </c>
      <c r="Z108" s="97" t="s">
        <v>1831</v>
      </c>
    </row>
    <row r="109" spans="1:27" ht="234" customHeight="1">
      <c r="A109" s="3" t="s">
        <v>417</v>
      </c>
      <c r="B109" s="3" t="s">
        <v>1217</v>
      </c>
      <c r="C109" s="3" t="s">
        <v>1998</v>
      </c>
      <c r="D109" s="104" t="s">
        <v>2064</v>
      </c>
      <c r="E109" s="88" t="s">
        <v>424</v>
      </c>
      <c r="F109" s="3" t="s">
        <v>671</v>
      </c>
      <c r="G109" s="87">
        <v>589</v>
      </c>
      <c r="H109" s="97" t="s">
        <v>85</v>
      </c>
      <c r="L109" s="97" t="s">
        <v>425</v>
      </c>
      <c r="P109" s="97" t="s">
        <v>1183</v>
      </c>
      <c r="Y109" s="97">
        <v>1</v>
      </c>
      <c r="Z109" s="97" t="s">
        <v>1831</v>
      </c>
    </row>
    <row r="110" spans="1:27" ht="85.5" customHeight="1">
      <c r="A110" s="3" t="s">
        <v>340</v>
      </c>
      <c r="B110" s="3" t="s">
        <v>1217</v>
      </c>
      <c r="C110" s="3" t="s">
        <v>1998</v>
      </c>
      <c r="D110" s="104" t="s">
        <v>2064</v>
      </c>
      <c r="E110" s="88" t="s">
        <v>398</v>
      </c>
      <c r="F110" s="3" t="s">
        <v>606</v>
      </c>
      <c r="G110" s="87">
        <v>548</v>
      </c>
      <c r="H110" s="97" t="s">
        <v>76</v>
      </c>
      <c r="L110" s="97" t="s">
        <v>399</v>
      </c>
      <c r="P110" s="97" t="s">
        <v>1184</v>
      </c>
      <c r="X110" s="97" t="s">
        <v>1658</v>
      </c>
      <c r="Y110" s="97">
        <v>0</v>
      </c>
      <c r="Z110" s="97" t="s">
        <v>1832</v>
      </c>
    </row>
    <row r="111" spans="1:27" ht="39" customHeight="1">
      <c r="A111" s="3" t="s">
        <v>340</v>
      </c>
      <c r="B111" s="3" t="s">
        <v>1217</v>
      </c>
      <c r="C111" s="3" t="s">
        <v>1998</v>
      </c>
      <c r="D111" s="104" t="s">
        <v>2064</v>
      </c>
      <c r="E111" s="88" t="s">
        <v>474</v>
      </c>
      <c r="F111" s="3" t="s">
        <v>643</v>
      </c>
      <c r="G111" s="87">
        <v>670</v>
      </c>
      <c r="H111" s="97" t="s">
        <v>31</v>
      </c>
      <c r="L111" s="97" t="s">
        <v>475</v>
      </c>
      <c r="P111" s="97" t="s">
        <v>901</v>
      </c>
      <c r="X111" s="97" t="s">
        <v>1658</v>
      </c>
      <c r="Y111" s="97">
        <v>0</v>
      </c>
      <c r="Z111" s="97" t="s">
        <v>1832</v>
      </c>
    </row>
    <row r="112" spans="1:27" ht="38.25" customHeight="1">
      <c r="A112" s="3" t="s">
        <v>340</v>
      </c>
      <c r="B112" s="3" t="s">
        <v>1217</v>
      </c>
      <c r="C112" s="3" t="s">
        <v>1998</v>
      </c>
      <c r="D112" s="104" t="s">
        <v>2064</v>
      </c>
      <c r="E112" s="88" t="s">
        <v>534</v>
      </c>
      <c r="F112" s="3" t="s">
        <v>674</v>
      </c>
      <c r="G112" s="87">
        <v>788</v>
      </c>
      <c r="H112" s="97" t="s">
        <v>169</v>
      </c>
      <c r="L112" s="97" t="s">
        <v>535</v>
      </c>
      <c r="T112" s="97" t="s">
        <v>1766</v>
      </c>
      <c r="Y112" s="97">
        <v>0</v>
      </c>
      <c r="Z112" s="97" t="s">
        <v>1833</v>
      </c>
    </row>
    <row r="113" spans="1:27" ht="72.75" customHeight="1">
      <c r="A113" s="3" t="s">
        <v>340</v>
      </c>
      <c r="B113" s="3" t="s">
        <v>1217</v>
      </c>
      <c r="C113" s="3" t="s">
        <v>1998</v>
      </c>
      <c r="D113" s="104" t="s">
        <v>2064</v>
      </c>
      <c r="E113" s="88" t="s">
        <v>534</v>
      </c>
      <c r="F113" s="3" t="s">
        <v>674</v>
      </c>
      <c r="G113" s="87">
        <v>797</v>
      </c>
      <c r="H113" s="97" t="s">
        <v>177</v>
      </c>
      <c r="L113" s="97" t="s">
        <v>543</v>
      </c>
      <c r="T113" s="97" t="s">
        <v>1766</v>
      </c>
      <c r="Y113" s="97">
        <v>0</v>
      </c>
      <c r="Z113" s="97" t="s">
        <v>1822</v>
      </c>
    </row>
    <row r="114" spans="1:27" s="24" customFormat="1" ht="88.5" customHeight="1">
      <c r="A114" s="24" t="s">
        <v>331</v>
      </c>
      <c r="B114" s="24" t="s">
        <v>1218</v>
      </c>
      <c r="C114" s="3" t="s">
        <v>1998</v>
      </c>
      <c r="D114" s="104" t="s">
        <v>2064</v>
      </c>
      <c r="E114" s="87" t="s">
        <v>327</v>
      </c>
      <c r="F114" s="24" t="s">
        <v>611</v>
      </c>
      <c r="G114" s="87">
        <v>151</v>
      </c>
      <c r="H114" s="94" t="s">
        <v>75</v>
      </c>
      <c r="I114" s="94"/>
      <c r="J114" s="94"/>
      <c r="K114" s="94"/>
      <c r="L114" s="94" t="s">
        <v>328</v>
      </c>
      <c r="M114" s="94"/>
      <c r="N114" s="94"/>
      <c r="O114" s="94"/>
      <c r="P114" s="94" t="s">
        <v>1185</v>
      </c>
      <c r="Q114" s="94" t="s">
        <v>1791</v>
      </c>
      <c r="R114" s="94"/>
      <c r="S114" s="94"/>
      <c r="T114" s="94"/>
      <c r="U114" s="94"/>
      <c r="V114" s="94"/>
      <c r="W114" s="94"/>
      <c r="X114" s="97"/>
      <c r="Y114" s="97">
        <v>0</v>
      </c>
      <c r="Z114" s="94" t="s">
        <v>1834</v>
      </c>
      <c r="AA114" s="94"/>
    </row>
    <row r="115" spans="1:27" ht="67.5" customHeight="1">
      <c r="A115" s="3" t="s">
        <v>331</v>
      </c>
      <c r="B115" s="3" t="s">
        <v>1217</v>
      </c>
      <c r="C115" s="3" t="s">
        <v>1998</v>
      </c>
      <c r="D115" s="104" t="s">
        <v>2064</v>
      </c>
      <c r="E115" s="88" t="s">
        <v>365</v>
      </c>
      <c r="F115" s="3" t="s">
        <v>616</v>
      </c>
      <c r="G115" s="87">
        <v>422</v>
      </c>
      <c r="H115" s="97" t="s">
        <v>41</v>
      </c>
      <c r="L115" s="97" t="s">
        <v>366</v>
      </c>
      <c r="P115" s="97" t="s">
        <v>40</v>
      </c>
      <c r="Q115" s="94"/>
      <c r="R115" s="94"/>
      <c r="S115" s="94"/>
      <c r="Y115" s="97">
        <v>0</v>
      </c>
      <c r="Z115" s="97" t="s">
        <v>1834</v>
      </c>
    </row>
    <row r="116" spans="1:27" ht="51.75" customHeight="1">
      <c r="A116" s="3" t="s">
        <v>331</v>
      </c>
      <c r="B116" s="3" t="s">
        <v>1217</v>
      </c>
      <c r="C116" s="3" t="s">
        <v>1998</v>
      </c>
      <c r="D116" s="104" t="s">
        <v>2064</v>
      </c>
      <c r="E116" s="88" t="s">
        <v>384</v>
      </c>
      <c r="F116" s="3" t="s">
        <v>609</v>
      </c>
      <c r="G116" s="87">
        <v>519</v>
      </c>
      <c r="H116" s="97" t="s">
        <v>102</v>
      </c>
      <c r="L116" s="97" t="s">
        <v>385</v>
      </c>
      <c r="P116" s="97" t="s">
        <v>1186</v>
      </c>
      <c r="Q116" s="94"/>
      <c r="R116" s="94"/>
      <c r="S116" s="94"/>
      <c r="X116" s="97" t="s">
        <v>1658</v>
      </c>
      <c r="Y116" s="97">
        <v>0</v>
      </c>
      <c r="Z116" s="97" t="s">
        <v>1834</v>
      </c>
    </row>
    <row r="117" spans="1:27" ht="47.25" customHeight="1">
      <c r="A117" s="3" t="s">
        <v>331</v>
      </c>
      <c r="B117" s="3" t="s">
        <v>1218</v>
      </c>
      <c r="C117" s="3" t="s">
        <v>1998</v>
      </c>
      <c r="D117" s="104" t="s">
        <v>2064</v>
      </c>
      <c r="E117" s="88" t="s">
        <v>458</v>
      </c>
      <c r="F117" s="3" t="s">
        <v>630</v>
      </c>
      <c r="G117" s="87">
        <v>648</v>
      </c>
      <c r="H117" s="97" t="s">
        <v>112</v>
      </c>
      <c r="L117" s="97" t="s">
        <v>459</v>
      </c>
      <c r="P117" s="97" t="s">
        <v>1187</v>
      </c>
      <c r="Q117" s="97" t="s">
        <v>111</v>
      </c>
      <c r="X117" s="97" t="s">
        <v>1658</v>
      </c>
      <c r="Y117" s="97">
        <v>0</v>
      </c>
      <c r="Z117" s="97" t="s">
        <v>1834</v>
      </c>
      <c r="AA117" s="97" t="s">
        <v>1840</v>
      </c>
    </row>
    <row r="118" spans="1:27" ht="83.25" customHeight="1">
      <c r="A118" s="3" t="s">
        <v>331</v>
      </c>
      <c r="B118" s="3" t="s">
        <v>1217</v>
      </c>
      <c r="C118" s="3" t="s">
        <v>1998</v>
      </c>
      <c r="D118" s="104" t="s">
        <v>2064</v>
      </c>
      <c r="E118" s="88" t="s">
        <v>470</v>
      </c>
      <c r="F118" s="3" t="s">
        <v>637</v>
      </c>
      <c r="G118" s="87">
        <v>668</v>
      </c>
      <c r="H118" s="97" t="s">
        <v>6</v>
      </c>
      <c r="L118" s="97" t="s">
        <v>471</v>
      </c>
      <c r="P118" s="97" t="s">
        <v>1188</v>
      </c>
      <c r="Y118" s="97">
        <v>0</v>
      </c>
      <c r="Z118" s="97" t="s">
        <v>1834</v>
      </c>
    </row>
    <row r="119" spans="1:27" s="24" customFormat="1" ht="54.75" customHeight="1">
      <c r="A119" s="24" t="s">
        <v>331</v>
      </c>
      <c r="B119" s="24" t="s">
        <v>1218</v>
      </c>
      <c r="C119" s="3" t="s">
        <v>1998</v>
      </c>
      <c r="D119" s="104" t="s">
        <v>2064</v>
      </c>
      <c r="E119" s="87" t="s">
        <v>477</v>
      </c>
      <c r="F119" s="24" t="s">
        <v>644</v>
      </c>
      <c r="G119" s="87">
        <v>674</v>
      </c>
      <c r="H119" s="94" t="s">
        <v>34</v>
      </c>
      <c r="I119" s="94"/>
      <c r="J119" s="94"/>
      <c r="K119" s="94"/>
      <c r="L119" s="94" t="s">
        <v>478</v>
      </c>
      <c r="M119" s="94"/>
      <c r="N119" s="94"/>
      <c r="O119" s="94"/>
      <c r="P119" s="94" t="s">
        <v>1189</v>
      </c>
      <c r="Q119" s="94" t="s">
        <v>1789</v>
      </c>
      <c r="R119" s="94"/>
      <c r="S119" s="94"/>
      <c r="T119" s="94"/>
      <c r="U119" s="94"/>
      <c r="V119" s="94"/>
      <c r="W119" s="94"/>
      <c r="X119" s="97"/>
      <c r="Y119" s="97">
        <v>0</v>
      </c>
      <c r="Z119" s="94" t="s">
        <v>1834</v>
      </c>
      <c r="AA119" s="94"/>
    </row>
    <row r="120" spans="1:27" s="24" customFormat="1" ht="82.5" customHeight="1">
      <c r="A120" s="24" t="s">
        <v>331</v>
      </c>
      <c r="B120" s="24" t="s">
        <v>1218</v>
      </c>
      <c r="C120" s="3" t="s">
        <v>1998</v>
      </c>
      <c r="D120" s="104" t="s">
        <v>2064</v>
      </c>
      <c r="E120" s="87" t="s">
        <v>479</v>
      </c>
      <c r="F120" s="24" t="s">
        <v>645</v>
      </c>
      <c r="G120" s="87">
        <v>675</v>
      </c>
      <c r="H120" s="94" t="s">
        <v>33</v>
      </c>
      <c r="I120" s="94"/>
      <c r="J120" s="94"/>
      <c r="K120" s="94"/>
      <c r="L120" s="94" t="s">
        <v>480</v>
      </c>
      <c r="M120" s="94"/>
      <c r="N120" s="94"/>
      <c r="O120" s="94"/>
      <c r="P120" s="94" t="s">
        <v>1190</v>
      </c>
      <c r="Q120" s="94" t="s">
        <v>1790</v>
      </c>
      <c r="R120" s="94"/>
      <c r="S120" s="94"/>
      <c r="T120" s="94"/>
      <c r="U120" s="94"/>
      <c r="V120" s="94"/>
      <c r="W120" s="94"/>
      <c r="X120" s="97"/>
      <c r="Y120" s="97">
        <v>0</v>
      </c>
      <c r="Z120" s="94" t="s">
        <v>1834</v>
      </c>
      <c r="AA120" s="94"/>
    </row>
    <row r="121" spans="1:27" s="24" customFormat="1" ht="29">
      <c r="A121" s="24" t="s">
        <v>331</v>
      </c>
      <c r="B121" s="24" t="s">
        <v>1218</v>
      </c>
      <c r="C121" s="3" t="s">
        <v>1998</v>
      </c>
      <c r="D121" s="104" t="s">
        <v>2064</v>
      </c>
      <c r="E121" s="87" t="s">
        <v>481</v>
      </c>
      <c r="F121" s="24" t="s">
        <v>646</v>
      </c>
      <c r="G121" s="87">
        <v>676</v>
      </c>
      <c r="H121" s="94" t="s">
        <v>100</v>
      </c>
      <c r="I121" s="94"/>
      <c r="J121" s="94"/>
      <c r="K121" s="94"/>
      <c r="L121" s="94" t="s">
        <v>1990</v>
      </c>
      <c r="M121" s="94"/>
      <c r="N121" s="94"/>
      <c r="O121" s="94"/>
      <c r="P121" s="94" t="s">
        <v>99</v>
      </c>
      <c r="Q121" s="94" t="s">
        <v>1788</v>
      </c>
      <c r="R121" s="94"/>
      <c r="S121" s="94"/>
      <c r="T121" s="94"/>
      <c r="U121" s="94"/>
      <c r="V121" s="94"/>
      <c r="W121" s="94"/>
      <c r="X121" s="97"/>
      <c r="Y121" s="97">
        <v>0</v>
      </c>
      <c r="Z121" s="94" t="s">
        <v>1835</v>
      </c>
      <c r="AA121" s="94"/>
    </row>
    <row r="122" spans="1:27" ht="65.25" customHeight="1">
      <c r="A122" s="3" t="s">
        <v>331</v>
      </c>
      <c r="B122" s="3" t="s">
        <v>1217</v>
      </c>
      <c r="C122" s="3" t="s">
        <v>1998</v>
      </c>
      <c r="D122" s="104" t="s">
        <v>2064</v>
      </c>
      <c r="E122" s="88" t="s">
        <v>483</v>
      </c>
      <c r="F122" s="3" t="s">
        <v>647</v>
      </c>
      <c r="G122" s="87">
        <v>678</v>
      </c>
      <c r="H122" s="97" t="s">
        <v>86</v>
      </c>
      <c r="L122" s="97" t="s">
        <v>484</v>
      </c>
      <c r="P122" s="97" t="s">
        <v>1191</v>
      </c>
      <c r="X122" s="97" t="s">
        <v>1658</v>
      </c>
      <c r="Y122" s="97">
        <v>0</v>
      </c>
      <c r="Z122" s="97" t="s">
        <v>1834</v>
      </c>
    </row>
    <row r="123" spans="1:27" s="24" customFormat="1" ht="89.25" customHeight="1">
      <c r="A123" s="24" t="s">
        <v>331</v>
      </c>
      <c r="B123" s="24" t="s">
        <v>1218</v>
      </c>
      <c r="C123" s="3" t="s">
        <v>1998</v>
      </c>
      <c r="D123" s="107" t="s">
        <v>1218</v>
      </c>
      <c r="E123" s="87" t="s">
        <v>2093</v>
      </c>
      <c r="F123" s="24" t="s">
        <v>685</v>
      </c>
      <c r="G123" s="87" t="s">
        <v>2094</v>
      </c>
      <c r="H123" s="94" t="s">
        <v>183</v>
      </c>
      <c r="I123" s="94"/>
      <c r="J123" s="94"/>
      <c r="K123" s="94" t="s">
        <v>2089</v>
      </c>
      <c r="L123" s="94" t="s">
        <v>581</v>
      </c>
      <c r="M123" s="94"/>
      <c r="N123" s="94"/>
      <c r="O123" s="94" t="s">
        <v>2067</v>
      </c>
      <c r="P123" s="94"/>
      <c r="Q123" s="94" t="s">
        <v>1794</v>
      </c>
      <c r="R123" s="94"/>
      <c r="S123" s="94" t="s">
        <v>2100</v>
      </c>
      <c r="T123" s="94" t="s">
        <v>1763</v>
      </c>
      <c r="U123" s="94"/>
      <c r="V123" s="94"/>
      <c r="W123" s="94"/>
      <c r="X123" s="97" t="s">
        <v>1658</v>
      </c>
      <c r="Y123" s="97">
        <v>0</v>
      </c>
      <c r="Z123" s="94" t="s">
        <v>1834</v>
      </c>
      <c r="AA123" s="94"/>
    </row>
    <row r="124" spans="1:27" s="24" customFormat="1" ht="62.25" customHeight="1">
      <c r="A124" s="24" t="s">
        <v>331</v>
      </c>
      <c r="B124" s="24" t="s">
        <v>1218</v>
      </c>
      <c r="C124" s="3" t="s">
        <v>1998</v>
      </c>
      <c r="D124" s="107" t="s">
        <v>1218</v>
      </c>
      <c r="E124" s="87" t="s">
        <v>2096</v>
      </c>
      <c r="F124" s="24" t="s">
        <v>685</v>
      </c>
      <c r="G124" s="87" t="s">
        <v>2095</v>
      </c>
      <c r="H124" s="94" t="s">
        <v>199</v>
      </c>
      <c r="I124" s="94"/>
      <c r="J124" s="94"/>
      <c r="K124" s="94"/>
      <c r="L124" s="94" t="s">
        <v>582</v>
      </c>
      <c r="M124" s="94"/>
      <c r="N124" s="94"/>
      <c r="O124" s="94" t="s">
        <v>2068</v>
      </c>
      <c r="P124" s="94"/>
      <c r="Q124" s="94" t="s">
        <v>1795</v>
      </c>
      <c r="R124" s="94"/>
      <c r="S124" s="94"/>
      <c r="T124" s="94" t="s">
        <v>1763</v>
      </c>
      <c r="U124" s="94"/>
      <c r="V124" s="94"/>
      <c r="W124" s="94"/>
      <c r="X124" s="97" t="s">
        <v>1658</v>
      </c>
      <c r="Y124" s="97">
        <v>0</v>
      </c>
      <c r="Z124" s="94" t="s">
        <v>1834</v>
      </c>
      <c r="AA124" s="94"/>
    </row>
    <row r="125" spans="1:27" s="20" customFormat="1" ht="74.25" customHeight="1">
      <c r="A125" s="20" t="s">
        <v>1250</v>
      </c>
      <c r="B125" s="20" t="s">
        <v>1218</v>
      </c>
      <c r="C125" s="3" t="s">
        <v>1998</v>
      </c>
      <c r="D125" s="104" t="s">
        <v>2063</v>
      </c>
      <c r="E125" s="89" t="s">
        <v>439</v>
      </c>
      <c r="F125" s="20" t="s">
        <v>641</v>
      </c>
      <c r="G125" s="89">
        <v>614</v>
      </c>
      <c r="H125" s="99" t="s">
        <v>198</v>
      </c>
      <c r="I125" s="99"/>
      <c r="J125" s="99"/>
      <c r="K125" s="99"/>
      <c r="L125" s="99" t="s">
        <v>440</v>
      </c>
      <c r="M125" s="99" t="s">
        <v>1248</v>
      </c>
      <c r="N125" s="99"/>
      <c r="O125" s="99" t="s">
        <v>2072</v>
      </c>
      <c r="P125" s="99"/>
      <c r="Q125" s="99"/>
      <c r="R125" s="99"/>
      <c r="S125" s="99"/>
      <c r="T125" s="101" t="s">
        <v>1771</v>
      </c>
      <c r="U125" s="99"/>
      <c r="V125" s="99"/>
      <c r="W125" s="99"/>
      <c r="X125" s="97"/>
      <c r="Y125" s="97">
        <v>0</v>
      </c>
      <c r="Z125" s="99" t="s">
        <v>1836</v>
      </c>
      <c r="AA125" s="99"/>
    </row>
    <row r="126" spans="1:27" ht="69.75" customHeight="1">
      <c r="A126" s="3" t="s">
        <v>373</v>
      </c>
      <c r="B126" s="3" t="s">
        <v>1217</v>
      </c>
      <c r="C126" s="3" t="s">
        <v>1998</v>
      </c>
      <c r="D126" s="104" t="s">
        <v>2064</v>
      </c>
      <c r="E126" s="88" t="s">
        <v>583</v>
      </c>
      <c r="F126" s="3" t="s">
        <v>597</v>
      </c>
      <c r="G126" s="87">
        <v>85</v>
      </c>
      <c r="H126" s="97" t="s">
        <v>13</v>
      </c>
      <c r="L126" s="97" t="s">
        <v>584</v>
      </c>
      <c r="P126" s="97" t="s">
        <v>1192</v>
      </c>
      <c r="X126" s="97" t="s">
        <v>1658</v>
      </c>
      <c r="Y126" s="97">
        <v>6</v>
      </c>
      <c r="Z126" s="98" t="s">
        <v>1802</v>
      </c>
    </row>
    <row r="127" spans="1:27" ht="133.5" customHeight="1">
      <c r="A127" s="3" t="s">
        <v>373</v>
      </c>
      <c r="B127" s="3" t="s">
        <v>1217</v>
      </c>
      <c r="C127" s="3" t="s">
        <v>1998</v>
      </c>
      <c r="D127" s="104" t="s">
        <v>2064</v>
      </c>
      <c r="E127" s="88" t="s">
        <v>370</v>
      </c>
      <c r="F127" s="3" t="s">
        <v>595</v>
      </c>
      <c r="G127" s="87">
        <v>475</v>
      </c>
      <c r="H127" s="97" t="s">
        <v>54</v>
      </c>
      <c r="L127" s="97" t="s">
        <v>371</v>
      </c>
      <c r="P127" s="97" t="s">
        <v>1193</v>
      </c>
      <c r="Y127" s="97">
        <v>1</v>
      </c>
      <c r="Z127" s="97" t="s">
        <v>1803</v>
      </c>
    </row>
    <row r="128" spans="1:27" ht="99.75" customHeight="1">
      <c r="A128" s="3" t="s">
        <v>373</v>
      </c>
      <c r="B128" s="3" t="s">
        <v>1217</v>
      </c>
      <c r="C128" s="3" t="s">
        <v>1998</v>
      </c>
      <c r="D128" s="104" t="s">
        <v>2064</v>
      </c>
      <c r="E128" s="88" t="s">
        <v>374</v>
      </c>
      <c r="F128" s="3" t="s">
        <v>596</v>
      </c>
      <c r="G128" s="87">
        <v>476</v>
      </c>
      <c r="H128" s="97" t="s">
        <v>56</v>
      </c>
      <c r="L128" s="97" t="s">
        <v>375</v>
      </c>
      <c r="P128" s="97" t="s">
        <v>1194</v>
      </c>
      <c r="Y128" s="97">
        <v>1</v>
      </c>
      <c r="Z128" s="97" t="s">
        <v>1804</v>
      </c>
    </row>
    <row r="129" spans="1:27" ht="51" customHeight="1">
      <c r="A129" s="3" t="s">
        <v>373</v>
      </c>
      <c r="B129" s="3" t="s">
        <v>1218</v>
      </c>
      <c r="C129" s="3" t="s">
        <v>1999</v>
      </c>
      <c r="D129" s="104" t="s">
        <v>2064</v>
      </c>
      <c r="E129" s="88" t="s">
        <v>376</v>
      </c>
      <c r="F129" s="3" t="s">
        <v>617</v>
      </c>
      <c r="G129" s="87">
        <v>486</v>
      </c>
      <c r="H129" s="97" t="s">
        <v>19</v>
      </c>
      <c r="L129" s="97" t="s">
        <v>377</v>
      </c>
      <c r="P129" s="97" t="s">
        <v>827</v>
      </c>
      <c r="Q129" s="97" t="s">
        <v>1815</v>
      </c>
      <c r="R129" s="97" t="s">
        <v>827</v>
      </c>
      <c r="X129" s="97" t="s">
        <v>1658</v>
      </c>
      <c r="Y129" s="97">
        <v>2</v>
      </c>
      <c r="Z129" s="98" t="s">
        <v>1805</v>
      </c>
    </row>
    <row r="130" spans="1:27" ht="65.25" customHeight="1">
      <c r="A130" s="3" t="s">
        <v>373</v>
      </c>
      <c r="B130" s="3" t="s">
        <v>1217</v>
      </c>
      <c r="C130" s="3" t="s">
        <v>1998</v>
      </c>
      <c r="D130" s="104" t="s">
        <v>2064</v>
      </c>
      <c r="E130" s="88" t="s">
        <v>380</v>
      </c>
      <c r="F130" s="3" t="s">
        <v>593</v>
      </c>
      <c r="G130" s="87">
        <v>512</v>
      </c>
      <c r="H130" s="97" t="s">
        <v>57</v>
      </c>
      <c r="L130" s="97" t="s">
        <v>381</v>
      </c>
      <c r="P130" s="97" t="s">
        <v>1195</v>
      </c>
      <c r="Y130" s="97">
        <v>1</v>
      </c>
      <c r="Z130" s="97" t="s">
        <v>1806</v>
      </c>
    </row>
    <row r="131" spans="1:27" ht="66" customHeight="1">
      <c r="A131" s="3" t="s">
        <v>373</v>
      </c>
      <c r="B131" s="3" t="s">
        <v>1217</v>
      </c>
      <c r="C131" s="3" t="s">
        <v>1998</v>
      </c>
      <c r="D131" s="104" t="s">
        <v>2064</v>
      </c>
      <c r="E131" s="88" t="s">
        <v>431</v>
      </c>
      <c r="F131" s="3" t="s">
        <v>623</v>
      </c>
      <c r="G131" s="87">
        <v>598</v>
      </c>
      <c r="H131" s="97" t="s">
        <v>55</v>
      </c>
      <c r="L131" s="97" t="s">
        <v>432</v>
      </c>
      <c r="P131" s="97" t="s">
        <v>1196</v>
      </c>
      <c r="X131" s="97" t="s">
        <v>1658</v>
      </c>
      <c r="Y131" s="97">
        <v>1</v>
      </c>
      <c r="Z131" s="97" t="s">
        <v>1804</v>
      </c>
    </row>
    <row r="132" spans="1:27" ht="70.5" customHeight="1">
      <c r="A132" s="3" t="s">
        <v>373</v>
      </c>
      <c r="B132" s="3" t="s">
        <v>1218</v>
      </c>
      <c r="C132" s="3" t="s">
        <v>1999</v>
      </c>
      <c r="D132" s="104" t="s">
        <v>2064</v>
      </c>
      <c r="E132" s="88" t="s">
        <v>435</v>
      </c>
      <c r="F132" s="3" t="s">
        <v>626</v>
      </c>
      <c r="G132" s="87">
        <v>609</v>
      </c>
      <c r="H132" s="97" t="s">
        <v>42</v>
      </c>
      <c r="L132" s="97" t="s">
        <v>436</v>
      </c>
      <c r="P132" s="97" t="s">
        <v>871</v>
      </c>
      <c r="Q132" s="97" t="s">
        <v>40</v>
      </c>
      <c r="R132" s="97" t="s">
        <v>871</v>
      </c>
      <c r="Y132" s="97">
        <v>1</v>
      </c>
      <c r="Z132" s="98" t="s">
        <v>1805</v>
      </c>
    </row>
    <row r="133" spans="1:27" ht="102" customHeight="1">
      <c r="A133" s="3" t="s">
        <v>373</v>
      </c>
      <c r="B133" s="3" t="s">
        <v>1217</v>
      </c>
      <c r="C133" s="3" t="s">
        <v>1999</v>
      </c>
      <c r="D133" s="104" t="s">
        <v>2064</v>
      </c>
      <c r="E133" s="88" t="s">
        <v>437</v>
      </c>
      <c r="F133" s="3" t="s">
        <v>624</v>
      </c>
      <c r="G133" s="87">
        <v>613</v>
      </c>
      <c r="H133" s="97" t="s">
        <v>11</v>
      </c>
      <c r="L133" s="97" t="s">
        <v>438</v>
      </c>
      <c r="N133" s="97" t="s">
        <v>2010</v>
      </c>
      <c r="P133" s="97" t="s">
        <v>1197</v>
      </c>
      <c r="X133" s="97" t="s">
        <v>1658</v>
      </c>
      <c r="Y133" s="97">
        <v>6</v>
      </c>
      <c r="Z133" s="98" t="s">
        <v>1807</v>
      </c>
    </row>
    <row r="134" spans="1:27" ht="54.75" customHeight="1">
      <c r="A134" s="3" t="s">
        <v>373</v>
      </c>
      <c r="B134" s="3" t="s">
        <v>1218</v>
      </c>
      <c r="C134" s="3" t="s">
        <v>1999</v>
      </c>
      <c r="D134" s="104" t="s">
        <v>2064</v>
      </c>
      <c r="E134" s="88" t="s">
        <v>456</v>
      </c>
      <c r="F134" s="3" t="s">
        <v>628</v>
      </c>
      <c r="G134" s="87">
        <v>647</v>
      </c>
      <c r="H134" s="97" t="s">
        <v>20</v>
      </c>
      <c r="L134" s="97" t="s">
        <v>457</v>
      </c>
      <c r="P134" s="97" t="s">
        <v>884</v>
      </c>
      <c r="Q134" s="97" t="s">
        <v>1815</v>
      </c>
      <c r="R134" s="97" t="s">
        <v>884</v>
      </c>
      <c r="X134" s="97" t="s">
        <v>1658</v>
      </c>
      <c r="Y134" s="97">
        <v>2</v>
      </c>
      <c r="Z134" s="98" t="s">
        <v>1805</v>
      </c>
    </row>
    <row r="135" spans="1:27" ht="69" customHeight="1">
      <c r="A135" s="3" t="s">
        <v>373</v>
      </c>
      <c r="B135" s="3" t="s">
        <v>1217</v>
      </c>
      <c r="C135" s="3" t="s">
        <v>1998</v>
      </c>
      <c r="D135" s="104" t="s">
        <v>2064</v>
      </c>
      <c r="E135" s="88" t="s">
        <v>488</v>
      </c>
      <c r="F135" s="3" t="s">
        <v>650</v>
      </c>
      <c r="G135" s="87">
        <v>682</v>
      </c>
      <c r="H135" s="97" t="s">
        <v>53</v>
      </c>
      <c r="L135" s="97" t="s">
        <v>489</v>
      </c>
      <c r="P135" s="97" t="s">
        <v>1198</v>
      </c>
      <c r="X135" s="97" t="s">
        <v>1658</v>
      </c>
      <c r="Y135" s="97">
        <v>0</v>
      </c>
      <c r="Z135" s="97" t="s">
        <v>1808</v>
      </c>
    </row>
    <row r="136" spans="1:27" ht="76.5" customHeight="1">
      <c r="A136" s="3" t="s">
        <v>373</v>
      </c>
      <c r="B136" s="3" t="s">
        <v>1217</v>
      </c>
      <c r="C136" s="3" t="s">
        <v>1998</v>
      </c>
      <c r="D136" s="104" t="s">
        <v>2064</v>
      </c>
      <c r="E136" s="88" t="s">
        <v>490</v>
      </c>
      <c r="F136" s="3" t="s">
        <v>651</v>
      </c>
      <c r="G136" s="87">
        <v>683</v>
      </c>
      <c r="H136" s="97" t="s">
        <v>70</v>
      </c>
      <c r="L136" s="97" t="s">
        <v>491</v>
      </c>
      <c r="P136" s="97" t="s">
        <v>914</v>
      </c>
      <c r="Y136" s="97">
        <v>0</v>
      </c>
      <c r="Z136" s="97" t="s">
        <v>1809</v>
      </c>
    </row>
    <row r="137" spans="1:27" ht="126" customHeight="1">
      <c r="A137" s="3" t="s">
        <v>522</v>
      </c>
      <c r="B137" s="3" t="s">
        <v>1217</v>
      </c>
      <c r="C137" s="3" t="s">
        <v>1999</v>
      </c>
      <c r="D137" s="104" t="s">
        <v>2064</v>
      </c>
      <c r="E137" s="88" t="s">
        <v>519</v>
      </c>
      <c r="F137" s="3" t="s">
        <v>591</v>
      </c>
      <c r="G137" s="87">
        <v>74</v>
      </c>
      <c r="H137" s="97" t="s">
        <v>17</v>
      </c>
      <c r="L137" s="97" t="s">
        <v>520</v>
      </c>
      <c r="N137" s="97" t="s">
        <v>2011</v>
      </c>
      <c r="P137" s="97" t="s">
        <v>1199</v>
      </c>
      <c r="X137" s="97" t="s">
        <v>1658</v>
      </c>
      <c r="Y137" s="97">
        <v>7</v>
      </c>
      <c r="Z137" s="98" t="s">
        <v>1807</v>
      </c>
    </row>
    <row r="138" spans="1:27" s="24" customFormat="1" ht="101.5">
      <c r="A138" s="24" t="s">
        <v>359</v>
      </c>
      <c r="B138" s="24" t="s">
        <v>1088</v>
      </c>
      <c r="C138" s="3" t="s">
        <v>1998</v>
      </c>
      <c r="D138" s="104" t="s">
        <v>2064</v>
      </c>
      <c r="E138" s="87" t="s">
        <v>494</v>
      </c>
      <c r="F138" s="24" t="s">
        <v>652</v>
      </c>
      <c r="G138" s="87" t="s">
        <v>1775</v>
      </c>
      <c r="H138" s="94"/>
      <c r="I138" s="94" t="s">
        <v>1777</v>
      </c>
      <c r="J138" s="94"/>
      <c r="K138" s="94"/>
      <c r="L138" s="94"/>
      <c r="M138" s="94" t="s">
        <v>1779</v>
      </c>
      <c r="N138" s="94"/>
      <c r="O138" s="94"/>
      <c r="P138" s="94"/>
      <c r="Q138" s="94" t="s">
        <v>1177</v>
      </c>
      <c r="R138" s="94"/>
      <c r="S138" s="94"/>
      <c r="T138" s="94"/>
      <c r="U138" s="94"/>
      <c r="V138" s="94"/>
      <c r="W138" s="94"/>
      <c r="X138" s="97" t="s">
        <v>1658</v>
      </c>
      <c r="Y138" s="97">
        <v>0</v>
      </c>
      <c r="Z138" s="94" t="s">
        <v>1824</v>
      </c>
      <c r="AA138" s="94" t="s">
        <v>1776</v>
      </c>
    </row>
    <row r="139" spans="1:27" s="24" customFormat="1" ht="87">
      <c r="A139" s="24" t="s">
        <v>359</v>
      </c>
      <c r="B139" s="24" t="s">
        <v>1088</v>
      </c>
      <c r="C139" s="3" t="s">
        <v>1998</v>
      </c>
      <c r="D139" s="104" t="s">
        <v>2064</v>
      </c>
      <c r="E139" s="87" t="s">
        <v>74</v>
      </c>
      <c r="F139" s="24" t="s">
        <v>653</v>
      </c>
      <c r="G139" s="87" t="s">
        <v>1775</v>
      </c>
      <c r="H139" s="94"/>
      <c r="I139" s="94" t="s">
        <v>1778</v>
      </c>
      <c r="J139" s="94"/>
      <c r="K139" s="94"/>
      <c r="L139" s="94"/>
      <c r="M139" s="94" t="s">
        <v>1780</v>
      </c>
      <c r="N139" s="94"/>
      <c r="O139" s="94"/>
      <c r="P139" s="94"/>
      <c r="Q139" s="94" t="s">
        <v>1178</v>
      </c>
      <c r="R139" s="94"/>
      <c r="S139" s="94"/>
      <c r="T139" s="94"/>
      <c r="U139" s="94"/>
      <c r="V139" s="94"/>
      <c r="W139" s="94"/>
      <c r="X139" s="97" t="s">
        <v>1658</v>
      </c>
      <c r="Y139" s="97">
        <v>1</v>
      </c>
      <c r="Z139" s="94" t="s">
        <v>1824</v>
      </c>
      <c r="AA139" s="94" t="s">
        <v>1776</v>
      </c>
    </row>
    <row r="140" spans="1:27" ht="72.5">
      <c r="A140" s="24" t="s">
        <v>359</v>
      </c>
      <c r="B140" s="24" t="s">
        <v>1088</v>
      </c>
      <c r="C140" s="3" t="s">
        <v>1998</v>
      </c>
      <c r="D140" s="104" t="s">
        <v>2064</v>
      </c>
      <c r="E140" s="88" t="s">
        <v>1775</v>
      </c>
      <c r="F140" s="3" t="s">
        <v>1775</v>
      </c>
      <c r="G140" s="88" t="s">
        <v>1775</v>
      </c>
      <c r="I140" s="97" t="s">
        <v>1781</v>
      </c>
      <c r="M140" s="97" t="s">
        <v>1782</v>
      </c>
      <c r="Q140" s="97" t="s">
        <v>1783</v>
      </c>
      <c r="X140" s="97" t="s">
        <v>1658</v>
      </c>
      <c r="Y140" s="97">
        <v>1</v>
      </c>
      <c r="Z140" s="94" t="s">
        <v>1824</v>
      </c>
    </row>
    <row r="141" spans="1:27" ht="43.5">
      <c r="A141" s="3" t="s">
        <v>331</v>
      </c>
      <c r="B141" s="3" t="s">
        <v>1088</v>
      </c>
      <c r="C141" s="3" t="s">
        <v>2001</v>
      </c>
      <c r="D141" s="104" t="s">
        <v>2064</v>
      </c>
      <c r="E141" s="88" t="s">
        <v>458</v>
      </c>
      <c r="F141" s="3" t="s">
        <v>630</v>
      </c>
      <c r="G141" s="87" t="s">
        <v>1775</v>
      </c>
      <c r="I141" s="97" t="s">
        <v>1839</v>
      </c>
      <c r="M141" s="97" t="s">
        <v>459</v>
      </c>
      <c r="Q141" s="97" t="s">
        <v>885</v>
      </c>
      <c r="X141" s="97" t="s">
        <v>1659</v>
      </c>
      <c r="Y141" s="97">
        <v>0</v>
      </c>
      <c r="Z141" s="97" t="s">
        <v>1834</v>
      </c>
      <c r="AA141" s="97" t="s">
        <v>2017</v>
      </c>
    </row>
    <row r="142" spans="1:27" ht="188.5">
      <c r="A142" s="3" t="s">
        <v>353</v>
      </c>
      <c r="B142" s="3" t="s">
        <v>1088</v>
      </c>
      <c r="C142" s="3" t="s">
        <v>1999</v>
      </c>
      <c r="D142" s="104" t="s">
        <v>2064</v>
      </c>
      <c r="E142" s="87" t="s">
        <v>1775</v>
      </c>
      <c r="F142" s="69" t="s">
        <v>1775</v>
      </c>
      <c r="G142" s="87" t="s">
        <v>1775</v>
      </c>
      <c r="I142" s="93" t="s">
        <v>1855</v>
      </c>
      <c r="J142" s="93"/>
      <c r="K142" s="93"/>
      <c r="L142" s="98"/>
      <c r="M142" s="93" t="s">
        <v>1856</v>
      </c>
      <c r="N142" s="93"/>
      <c r="O142" s="93"/>
      <c r="Q142" s="93" t="s">
        <v>1878</v>
      </c>
      <c r="R142" s="93" t="s">
        <v>2032</v>
      </c>
      <c r="S142" s="93"/>
      <c r="X142" s="97" t="s">
        <v>1658</v>
      </c>
      <c r="Y142" s="97">
        <v>2</v>
      </c>
      <c r="Z142" s="97" t="s">
        <v>1854</v>
      </c>
      <c r="AA142" s="93"/>
    </row>
    <row r="143" spans="1:27" ht="188.5">
      <c r="A143" s="3" t="s">
        <v>353</v>
      </c>
      <c r="B143" s="3" t="s">
        <v>1088</v>
      </c>
      <c r="C143" s="3" t="s">
        <v>1999</v>
      </c>
      <c r="D143" s="104" t="s">
        <v>2064</v>
      </c>
      <c r="E143" s="87" t="s">
        <v>1775</v>
      </c>
      <c r="F143" s="69" t="s">
        <v>1775</v>
      </c>
      <c r="G143" s="87" t="s">
        <v>1775</v>
      </c>
      <c r="I143" s="93" t="s">
        <v>1859</v>
      </c>
      <c r="J143" s="93"/>
      <c r="K143" s="93"/>
      <c r="L143" s="98"/>
      <c r="M143" s="93" t="s">
        <v>1860</v>
      </c>
      <c r="N143" s="93"/>
      <c r="O143" s="93"/>
      <c r="Q143" s="93" t="s">
        <v>1878</v>
      </c>
      <c r="R143" s="93" t="s">
        <v>2032</v>
      </c>
      <c r="S143" s="93"/>
      <c r="X143" s="97" t="s">
        <v>1658</v>
      </c>
      <c r="Y143" s="97">
        <v>2</v>
      </c>
      <c r="Z143" s="97" t="s">
        <v>1854</v>
      </c>
      <c r="AA143" s="93"/>
    </row>
    <row r="144" spans="1:27" ht="198" customHeight="1">
      <c r="A144" s="3" t="s">
        <v>353</v>
      </c>
      <c r="B144" s="3" t="s">
        <v>1088</v>
      </c>
      <c r="C144" s="3" t="s">
        <v>1999</v>
      </c>
      <c r="D144" s="104" t="s">
        <v>2064</v>
      </c>
      <c r="E144" s="87" t="s">
        <v>1775</v>
      </c>
      <c r="F144" s="69" t="s">
        <v>1775</v>
      </c>
      <c r="G144" s="87" t="s">
        <v>1775</v>
      </c>
      <c r="I144" s="98" t="s">
        <v>1863</v>
      </c>
      <c r="J144" s="98"/>
      <c r="K144" s="98"/>
      <c r="M144" s="98" t="s">
        <v>1877</v>
      </c>
      <c r="N144" s="98"/>
      <c r="O144" s="98"/>
      <c r="Q144" s="97" t="s">
        <v>1978</v>
      </c>
      <c r="R144" s="97" t="s">
        <v>2036</v>
      </c>
      <c r="Z144" s="97" t="s">
        <v>1854</v>
      </c>
      <c r="AA144" s="100" t="s">
        <v>2002</v>
      </c>
    </row>
    <row r="145" spans="1:27" ht="174">
      <c r="A145" s="3" t="s">
        <v>353</v>
      </c>
      <c r="B145" s="3" t="s">
        <v>1088</v>
      </c>
      <c r="C145" s="3" t="s">
        <v>1999</v>
      </c>
      <c r="D145" s="104" t="s">
        <v>2064</v>
      </c>
      <c r="E145" s="87" t="s">
        <v>1775</v>
      </c>
      <c r="F145" s="69" t="s">
        <v>1775</v>
      </c>
      <c r="G145" s="87" t="s">
        <v>1775</v>
      </c>
      <c r="I145" s="98" t="s">
        <v>1864</v>
      </c>
      <c r="J145" s="98"/>
      <c r="K145" s="98"/>
      <c r="L145" s="94"/>
      <c r="M145" s="98" t="s">
        <v>1865</v>
      </c>
      <c r="N145" s="98"/>
      <c r="O145" s="98"/>
      <c r="Q145" s="97" t="s">
        <v>1979</v>
      </c>
      <c r="R145" s="97" t="s">
        <v>2037</v>
      </c>
      <c r="Z145" s="97" t="s">
        <v>1854</v>
      </c>
      <c r="AA145" s="100" t="s">
        <v>2002</v>
      </c>
    </row>
    <row r="146" spans="1:27" ht="203">
      <c r="A146" s="3" t="s">
        <v>353</v>
      </c>
      <c r="B146" s="3" t="s">
        <v>1088</v>
      </c>
      <c r="C146" s="3" t="s">
        <v>1999</v>
      </c>
      <c r="D146" s="104" t="s">
        <v>2064</v>
      </c>
      <c r="E146" s="87" t="s">
        <v>1775</v>
      </c>
      <c r="F146" s="69" t="s">
        <v>1775</v>
      </c>
      <c r="G146" s="87" t="s">
        <v>1775</v>
      </c>
      <c r="I146" s="98" t="s">
        <v>1866</v>
      </c>
      <c r="J146" s="98"/>
      <c r="K146" s="98"/>
      <c r="L146" s="94"/>
      <c r="M146" s="100" t="s">
        <v>1975</v>
      </c>
      <c r="N146" s="100"/>
      <c r="O146" s="100"/>
      <c r="Q146" s="97" t="s">
        <v>1984</v>
      </c>
      <c r="R146" s="97" t="s">
        <v>2038</v>
      </c>
      <c r="Z146" s="97" t="s">
        <v>1854</v>
      </c>
      <c r="AA146" s="100" t="s">
        <v>2002</v>
      </c>
    </row>
    <row r="147" spans="1:27" ht="203">
      <c r="A147" s="3" t="s">
        <v>353</v>
      </c>
      <c r="B147" s="3" t="s">
        <v>1088</v>
      </c>
      <c r="C147" s="3" t="s">
        <v>1999</v>
      </c>
      <c r="D147" s="104" t="s">
        <v>2064</v>
      </c>
      <c r="E147" s="87" t="s">
        <v>1775</v>
      </c>
      <c r="F147" s="69" t="s">
        <v>1775</v>
      </c>
      <c r="G147" s="87" t="s">
        <v>1775</v>
      </c>
      <c r="I147" s="98" t="s">
        <v>1867</v>
      </c>
      <c r="J147" s="98"/>
      <c r="K147" s="98"/>
      <c r="L147" s="94"/>
      <c r="M147" s="100" t="s">
        <v>1976</v>
      </c>
      <c r="N147" s="100"/>
      <c r="O147" s="100"/>
      <c r="Q147" s="97" t="s">
        <v>1980</v>
      </c>
      <c r="R147" s="97" t="s">
        <v>2039</v>
      </c>
      <c r="Z147" s="97" t="s">
        <v>1854</v>
      </c>
      <c r="AA147" s="100" t="s">
        <v>2002</v>
      </c>
    </row>
    <row r="148" spans="1:27" ht="188.5">
      <c r="A148" s="3" t="s">
        <v>353</v>
      </c>
      <c r="B148" s="3" t="s">
        <v>1088</v>
      </c>
      <c r="C148" s="3" t="s">
        <v>1999</v>
      </c>
      <c r="D148" s="104" t="s">
        <v>2064</v>
      </c>
      <c r="E148" s="87" t="s">
        <v>1775</v>
      </c>
      <c r="F148" s="69" t="s">
        <v>1775</v>
      </c>
      <c r="G148" s="87" t="s">
        <v>1775</v>
      </c>
      <c r="I148" s="98" t="s">
        <v>1868</v>
      </c>
      <c r="J148" s="98"/>
      <c r="K148" s="98"/>
      <c r="L148" s="94"/>
      <c r="M148" s="100" t="s">
        <v>1977</v>
      </c>
      <c r="N148" s="100"/>
      <c r="O148" s="100"/>
      <c r="Q148" s="97" t="s">
        <v>2021</v>
      </c>
      <c r="R148" s="97" t="s">
        <v>2040</v>
      </c>
      <c r="Z148" s="97" t="s">
        <v>1854</v>
      </c>
      <c r="AA148" s="100" t="s">
        <v>2002</v>
      </c>
    </row>
    <row r="149" spans="1:27" ht="188.5">
      <c r="A149" s="3" t="s">
        <v>353</v>
      </c>
      <c r="B149" s="3" t="s">
        <v>1088</v>
      </c>
      <c r="C149" s="3" t="s">
        <v>1999</v>
      </c>
      <c r="D149" s="104" t="s">
        <v>2064</v>
      </c>
      <c r="E149" s="87" t="s">
        <v>1775</v>
      </c>
      <c r="F149" s="69" t="s">
        <v>1775</v>
      </c>
      <c r="G149" s="87" t="s">
        <v>1775</v>
      </c>
      <c r="I149" s="98" t="s">
        <v>1869</v>
      </c>
      <c r="J149" s="98"/>
      <c r="K149" s="98"/>
      <c r="L149" s="94"/>
      <c r="M149" s="98" t="s">
        <v>1879</v>
      </c>
      <c r="N149" s="98"/>
      <c r="O149" s="98"/>
      <c r="Q149" s="97" t="s">
        <v>1981</v>
      </c>
      <c r="R149" s="97" t="s">
        <v>2041</v>
      </c>
      <c r="Z149" s="97" t="s">
        <v>1854</v>
      </c>
      <c r="AA149" s="100" t="s">
        <v>2002</v>
      </c>
    </row>
  </sheetData>
  <sheetProtection insertRows="0" insertHyperlinks="0" sort="0" autoFilter="0" pivotTables="0"/>
  <protectedRanges>
    <protectedRange sqref="T67 M91:O102 M46:O62 M104:M105 M64:O88 M63 M106:O137" name="Range3"/>
    <protectedRange sqref="I46:K102 I104:K137" name="Range2"/>
    <protectedRange sqref="Z46:Z53 Z64 B64 B2:C31 B32:B53 C32:C55 C58:C60 C64:C102 C106:C116 B126:B132 C138:C140 C118:C132 B133:C137 D2:D61 D63:D102 D104:D149 K2" name="Range1"/>
    <protectedRange sqref="T65:T66 Q118:S118 Q122:S123 Q125:S128 AA141 Q133:S133 Q130:S131 Q135:S137 Q65:S67 T138:Y139 T141:Y141 AA46:AA64 U65:Y137 Q69:S86 AA69:AA139 T68:T137 Q63:Y64 Q62:R62 T62:Y62 Q46:Y61 Q88:S105 Q87:R87 Q108:S113 Q106:R107" name="Range4"/>
    <protectedRange sqref="Z54:Z62 Z142:Z149 B56:C57 B54:B55 B62:D62 B58:B60 B142:C149 B61:C61" name="Range1_1"/>
    <protectedRange sqref="Z65:Z71 B65:B71" name="Range1_4"/>
    <protectedRange sqref="Z72:Z74 B72:B74" name="Range1_5"/>
    <protectedRange sqref="Z75 B75:B77" name="Range1_6"/>
    <protectedRange sqref="Z78:Z85 B78:B85" name="Range1_7"/>
    <protectedRange sqref="B86 B88:B95 B138:B140" name="Range1_8"/>
    <protectedRange sqref="Z106:Z109" name="Range1_10"/>
    <protectedRange sqref="B106:B109" name="Range1_11"/>
    <protectedRange sqref="Z110:Z113 B110:B113" name="Range1_12"/>
    <protectedRange sqref="Z114:Z124 Z141 B117:C117 B141:C141 B114:B116 B118:B124" name="Range1_13"/>
    <protectedRange sqref="Z125 B125" name="Range1_16"/>
    <protectedRange sqref="Z86" name="Range1_2"/>
    <protectedRange sqref="Z87 B87" name="Range1_3"/>
    <protectedRange sqref="Z88" name="Range1_9"/>
    <protectedRange sqref="Z89:Z92 Z138:Z140" name="Range1_18"/>
    <protectedRange sqref="Z93:Z95" name="Range1_19"/>
    <protectedRange sqref="B96:B102 Z96:Z105 B103:D103 B104:C105" name="Range1_20"/>
    <protectedRange sqref="Z63 B63:C63" name="Range1_14"/>
    <protectedRange sqref="Z76:Z77" name="Range1_15"/>
    <protectedRange sqref="Z126:Z130" name="Range1_17"/>
    <protectedRange sqref="Z131:Z134" name="Range1_21"/>
    <protectedRange sqref="Z135:Z137" name="Range1_23"/>
  </protectedRanges>
  <autoFilter ref="A1:AA149" xr:uid="{00000000-0009-0000-0000-000001000000}"/>
  <dataValidations xWindow="206" yWindow="901" count="1">
    <dataValidation type="list" errorStyle="warning" allowBlank="1" showInputMessage="1" showErrorMessage="1" errorTitle="Select from dropdown" error="Select option from dropdown" prompt="[Select from dropdown]" sqref="B2:D149 K2" xr:uid="{00000000-0002-0000-0100-000000000000}">
      <formula1>"No Change, Revised, Retire, New"</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Z17"/>
  <sheetViews>
    <sheetView zoomScale="85" zoomScaleNormal="85" workbookViewId="0">
      <selection activeCell="I26" sqref="I26"/>
    </sheetView>
  </sheetViews>
  <sheetFormatPr defaultColWidth="9.1796875" defaultRowHeight="14.5"/>
  <cols>
    <col min="1" max="1" width="20.1796875" style="43" customWidth="1"/>
    <col min="2" max="2" width="14.26953125" style="43" customWidth="1"/>
    <col min="3" max="19" width="11.54296875" style="43" customWidth="1"/>
    <col min="20" max="16384" width="9.1796875" style="43"/>
  </cols>
  <sheetData>
    <row r="1" spans="1:52">
      <c r="A1" s="42"/>
    </row>
    <row r="2" spans="1:52">
      <c r="A2" s="44" t="s">
        <v>1254</v>
      </c>
      <c r="B2" s="45"/>
      <c r="C2" s="45"/>
      <c r="D2" s="45"/>
      <c r="E2" s="45"/>
      <c r="F2" s="45"/>
      <c r="G2" s="45"/>
      <c r="H2" s="45"/>
      <c r="I2" s="45"/>
      <c r="J2" s="45"/>
      <c r="K2" s="45"/>
      <c r="L2" s="45"/>
      <c r="M2" s="45"/>
      <c r="N2" s="45"/>
      <c r="O2" s="45"/>
      <c r="P2" s="45"/>
      <c r="Q2" s="47"/>
      <c r="R2" s="47"/>
      <c r="S2" s="47"/>
    </row>
    <row r="3" spans="1:52">
      <c r="A3" s="43" t="s">
        <v>1256</v>
      </c>
      <c r="B3" s="43">
        <v>1</v>
      </c>
      <c r="C3" s="43">
        <v>2</v>
      </c>
      <c r="D3" s="43">
        <v>3</v>
      </c>
      <c r="E3" s="43">
        <v>4</v>
      </c>
      <c r="F3" s="43">
        <v>5</v>
      </c>
      <c r="G3" s="43">
        <v>6</v>
      </c>
      <c r="H3" s="43">
        <v>7</v>
      </c>
      <c r="I3" s="43">
        <v>8</v>
      </c>
      <c r="J3" s="43">
        <v>9</v>
      </c>
      <c r="K3" s="43">
        <v>10</v>
      </c>
      <c r="L3" s="43">
        <v>11</v>
      </c>
      <c r="M3" s="43">
        <v>12</v>
      </c>
      <c r="N3" s="43">
        <v>13</v>
      </c>
      <c r="O3" s="43">
        <v>14</v>
      </c>
      <c r="P3" s="43">
        <v>15</v>
      </c>
    </row>
    <row r="4" spans="1:52" ht="72.5">
      <c r="A4" s="43" t="s">
        <v>1257</v>
      </c>
      <c r="B4" s="24" t="s">
        <v>1215</v>
      </c>
      <c r="C4" s="39" t="s">
        <v>766</v>
      </c>
      <c r="D4" s="24" t="s">
        <v>1251</v>
      </c>
      <c r="E4" s="24" t="s">
        <v>1216</v>
      </c>
      <c r="F4" s="40" t="s">
        <v>768</v>
      </c>
      <c r="G4" s="41" t="s">
        <v>1134</v>
      </c>
      <c r="H4" s="38" t="s">
        <v>767</v>
      </c>
      <c r="I4" s="49" t="s">
        <v>1156</v>
      </c>
      <c r="J4" s="24" t="s">
        <v>1209</v>
      </c>
      <c r="K4" s="52" t="s">
        <v>1155</v>
      </c>
      <c r="L4" s="24" t="s">
        <v>1210</v>
      </c>
      <c r="M4" s="50" t="s">
        <v>1203</v>
      </c>
      <c r="N4" s="24" t="s">
        <v>1211</v>
      </c>
      <c r="O4" s="24" t="s">
        <v>1212</v>
      </c>
      <c r="P4" s="24" t="s">
        <v>725</v>
      </c>
    </row>
    <row r="5" spans="1:52">
      <c r="A5" s="43" t="s">
        <v>1258</v>
      </c>
      <c r="B5" s="23" t="s">
        <v>315</v>
      </c>
      <c r="C5" s="23" t="s">
        <v>315</v>
      </c>
      <c r="D5" s="23" t="s">
        <v>1217</v>
      </c>
      <c r="E5" s="23" t="s">
        <v>1220</v>
      </c>
      <c r="F5" s="37" t="s">
        <v>362</v>
      </c>
      <c r="G5" s="23" t="s">
        <v>612</v>
      </c>
      <c r="H5" s="23">
        <v>39</v>
      </c>
      <c r="I5" s="23" t="s">
        <v>115</v>
      </c>
      <c r="J5" s="23"/>
      <c r="K5" s="23" t="s">
        <v>363</v>
      </c>
      <c r="L5" s="23"/>
      <c r="M5" s="23" t="s">
        <v>779</v>
      </c>
      <c r="N5" s="23"/>
      <c r="O5" s="23"/>
      <c r="P5" s="23"/>
    </row>
    <row r="6" spans="1:52" ht="29">
      <c r="A6" s="1" t="s">
        <v>1443</v>
      </c>
      <c r="B6" s="4" t="s">
        <v>1262</v>
      </c>
      <c r="C6" s="4">
        <v>5</v>
      </c>
      <c r="D6" s="4" t="s">
        <v>1262</v>
      </c>
      <c r="E6" s="4" t="s">
        <v>1262</v>
      </c>
      <c r="F6" s="4">
        <v>3</v>
      </c>
      <c r="G6" s="4" t="s">
        <v>1263</v>
      </c>
      <c r="H6" s="4">
        <v>2</v>
      </c>
      <c r="I6" s="4">
        <v>1</v>
      </c>
      <c r="J6" s="4" t="s">
        <v>1262</v>
      </c>
      <c r="K6" s="4">
        <v>7</v>
      </c>
      <c r="L6" s="4" t="s">
        <v>1262</v>
      </c>
      <c r="M6" s="4" t="s">
        <v>1428</v>
      </c>
      <c r="N6" s="4" t="s">
        <v>1262</v>
      </c>
      <c r="O6" s="4" t="s">
        <v>1262</v>
      </c>
      <c r="P6" s="4" t="s">
        <v>1262</v>
      </c>
    </row>
    <row r="7" spans="1:52" ht="29">
      <c r="A7" s="1" t="s">
        <v>1444</v>
      </c>
      <c r="B7" s="4" t="s">
        <v>1262</v>
      </c>
      <c r="C7" s="4" t="s">
        <v>1263</v>
      </c>
      <c r="D7" s="4" t="s">
        <v>1262</v>
      </c>
      <c r="E7" s="4" t="s">
        <v>1262</v>
      </c>
      <c r="F7" s="4">
        <v>1</v>
      </c>
      <c r="G7" s="4">
        <v>8</v>
      </c>
      <c r="H7" s="4" t="s">
        <v>1263</v>
      </c>
      <c r="I7" s="4"/>
      <c r="J7" s="4" t="s">
        <v>1262</v>
      </c>
      <c r="K7" s="4" t="s">
        <v>1263</v>
      </c>
      <c r="L7" s="4" t="s">
        <v>1262</v>
      </c>
      <c r="M7" s="4" t="s">
        <v>1263</v>
      </c>
      <c r="N7" s="4" t="s">
        <v>1262</v>
      </c>
      <c r="O7" s="4" t="s">
        <v>1262</v>
      </c>
      <c r="P7" s="4" t="s">
        <v>1262</v>
      </c>
    </row>
    <row r="9" spans="1:52">
      <c r="A9" s="44" t="s">
        <v>1445</v>
      </c>
      <c r="B9" s="46"/>
      <c r="C9" s="57"/>
      <c r="D9" s="58" t="s">
        <v>1442</v>
      </c>
      <c r="E9" s="57" t="s">
        <v>1208</v>
      </c>
      <c r="F9" s="57"/>
      <c r="G9" s="57"/>
      <c r="H9" s="44" t="s">
        <v>1264</v>
      </c>
      <c r="I9" s="59">
        <v>43362</v>
      </c>
      <c r="J9" s="45"/>
      <c r="K9" s="45" t="s">
        <v>1265</v>
      </c>
      <c r="L9" s="45" t="s">
        <v>1427</v>
      </c>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row>
    <row r="10" spans="1:52" s="48" customFormat="1">
      <c r="A10" s="43" t="s">
        <v>1256</v>
      </c>
      <c r="B10" s="48">
        <v>1</v>
      </c>
      <c r="C10" s="48">
        <v>2</v>
      </c>
      <c r="D10" s="48">
        <v>3</v>
      </c>
      <c r="E10" s="48">
        <v>4</v>
      </c>
      <c r="F10" s="48">
        <v>5</v>
      </c>
      <c r="G10" s="48">
        <v>6</v>
      </c>
      <c r="H10" s="48">
        <v>7</v>
      </c>
      <c r="I10" s="48">
        <v>8</v>
      </c>
      <c r="J10" s="48">
        <v>9</v>
      </c>
      <c r="K10" s="48">
        <v>10</v>
      </c>
      <c r="L10" s="48">
        <v>11</v>
      </c>
      <c r="M10" s="48">
        <v>12</v>
      </c>
      <c r="N10" s="48">
        <v>13</v>
      </c>
      <c r="O10" s="48">
        <v>14</v>
      </c>
      <c r="P10" s="48">
        <v>15</v>
      </c>
      <c r="Q10" s="48">
        <v>16</v>
      </c>
      <c r="R10" s="48">
        <v>17</v>
      </c>
      <c r="S10" s="48">
        <v>18</v>
      </c>
      <c r="T10" s="48">
        <v>19</v>
      </c>
      <c r="U10" s="48">
        <v>20</v>
      </c>
      <c r="V10" s="48">
        <v>21</v>
      </c>
      <c r="W10" s="48">
        <v>22</v>
      </c>
      <c r="X10" s="48">
        <v>23</v>
      </c>
      <c r="Y10" s="48">
        <v>24</v>
      </c>
      <c r="Z10" s="48">
        <v>25</v>
      </c>
      <c r="AA10" s="48">
        <v>26</v>
      </c>
      <c r="AB10" s="48">
        <v>27</v>
      </c>
      <c r="AC10" s="48">
        <v>28</v>
      </c>
      <c r="AD10" s="48">
        <v>29</v>
      </c>
      <c r="AE10" s="48">
        <v>30</v>
      </c>
      <c r="AF10" s="48">
        <v>31</v>
      </c>
      <c r="AG10" s="48">
        <v>32</v>
      </c>
      <c r="AH10" s="48">
        <v>33</v>
      </c>
      <c r="AI10" s="48">
        <v>34</v>
      </c>
      <c r="AJ10" s="48">
        <v>35</v>
      </c>
      <c r="AK10" s="48">
        <v>36</v>
      </c>
      <c r="AL10" s="48">
        <v>37</v>
      </c>
      <c r="AM10" s="48">
        <v>38</v>
      </c>
      <c r="AN10" s="48">
        <v>39</v>
      </c>
      <c r="AO10" s="48">
        <v>40</v>
      </c>
      <c r="AP10" s="48">
        <v>41</v>
      </c>
      <c r="AQ10" s="48">
        <v>42</v>
      </c>
      <c r="AR10" s="48">
        <v>43</v>
      </c>
      <c r="AS10" s="48">
        <v>44</v>
      </c>
      <c r="AT10" s="48">
        <v>45</v>
      </c>
      <c r="AU10" s="48">
        <v>46</v>
      </c>
      <c r="AV10" s="48">
        <v>47</v>
      </c>
      <c r="AW10" s="48">
        <v>48</v>
      </c>
      <c r="AX10" s="48">
        <v>49</v>
      </c>
      <c r="AY10" s="48">
        <v>50</v>
      </c>
      <c r="AZ10" s="48">
        <v>51</v>
      </c>
    </row>
    <row r="11" spans="1:52" s="1" customFormat="1" ht="43.5">
      <c r="A11" s="43" t="s">
        <v>1257</v>
      </c>
      <c r="B11" s="49" t="s">
        <v>1368</v>
      </c>
      <c r="C11" s="38" t="s">
        <v>1369</v>
      </c>
      <c r="D11" s="40" t="s">
        <v>1370</v>
      </c>
      <c r="E11" s="15" t="s">
        <v>1371</v>
      </c>
      <c r="F11" s="39" t="s">
        <v>1372</v>
      </c>
      <c r="G11" s="15" t="s">
        <v>1373</v>
      </c>
      <c r="H11" s="52" t="s">
        <v>1374</v>
      </c>
      <c r="I11" s="15" t="s">
        <v>1375</v>
      </c>
      <c r="J11" s="15" t="s">
        <v>1376</v>
      </c>
      <c r="K11" s="15" t="s">
        <v>1377</v>
      </c>
      <c r="L11" s="15" t="s">
        <v>1378</v>
      </c>
      <c r="M11" s="15" t="s">
        <v>1379</v>
      </c>
      <c r="N11" s="15" t="s">
        <v>1380</v>
      </c>
      <c r="O11" s="15" t="s">
        <v>1381</v>
      </c>
      <c r="P11" s="15" t="s">
        <v>1382</v>
      </c>
      <c r="Q11" s="15" t="s">
        <v>774</v>
      </c>
      <c r="R11" s="15" t="s">
        <v>775</v>
      </c>
      <c r="S11" s="15" t="s">
        <v>1383</v>
      </c>
      <c r="T11" s="15" t="s">
        <v>1384</v>
      </c>
      <c r="U11" s="15" t="s">
        <v>776</v>
      </c>
      <c r="V11" s="50" t="s">
        <v>1385</v>
      </c>
      <c r="W11" s="50" t="s">
        <v>1386</v>
      </c>
      <c r="X11" s="50" t="s">
        <v>1387</v>
      </c>
      <c r="Y11" s="50" t="s">
        <v>1388</v>
      </c>
      <c r="Z11" s="50" t="s">
        <v>1389</v>
      </c>
      <c r="AA11" s="50" t="s">
        <v>1390</v>
      </c>
      <c r="AB11" s="50" t="s">
        <v>1391</v>
      </c>
      <c r="AC11" s="50" t="s">
        <v>1392</v>
      </c>
      <c r="AD11" s="50" t="s">
        <v>1393</v>
      </c>
      <c r="AE11" s="50" t="s">
        <v>1394</v>
      </c>
      <c r="AF11" s="50" t="s">
        <v>1395</v>
      </c>
      <c r="AG11" s="15" t="s">
        <v>1396</v>
      </c>
      <c r="AH11" s="15" t="s">
        <v>1397</v>
      </c>
      <c r="AI11" s="15" t="s">
        <v>1398</v>
      </c>
      <c r="AJ11" s="15" t="s">
        <v>1399</v>
      </c>
      <c r="AK11" s="15" t="s">
        <v>1400</v>
      </c>
      <c r="AL11" s="15" t="s">
        <v>1401</v>
      </c>
      <c r="AM11" s="15" t="s">
        <v>1402</v>
      </c>
      <c r="AN11" s="15" t="s">
        <v>1403</v>
      </c>
      <c r="AO11" s="15" t="s">
        <v>1404</v>
      </c>
      <c r="AP11" s="15" t="s">
        <v>1405</v>
      </c>
      <c r="AQ11" s="15" t="s">
        <v>1406</v>
      </c>
      <c r="AR11" s="15" t="s">
        <v>1407</v>
      </c>
      <c r="AS11" s="15" t="s">
        <v>1408</v>
      </c>
      <c r="AT11" s="15" t="s">
        <v>1409</v>
      </c>
      <c r="AU11" s="15" t="s">
        <v>1410</v>
      </c>
      <c r="AV11" s="15" t="s">
        <v>1411</v>
      </c>
      <c r="AW11" s="15" t="s">
        <v>1412</v>
      </c>
      <c r="AX11" s="15" t="s">
        <v>1413</v>
      </c>
      <c r="AY11" s="15" t="s">
        <v>1414</v>
      </c>
      <c r="AZ11" s="15" t="s">
        <v>1415</v>
      </c>
    </row>
    <row r="12" spans="1:52">
      <c r="A12" s="43" t="s">
        <v>1258</v>
      </c>
      <c r="B12" t="s">
        <v>17</v>
      </c>
      <c r="C12" s="56">
        <v>74</v>
      </c>
      <c r="D12" t="s">
        <v>519</v>
      </c>
      <c r="E12" t="s">
        <v>1417</v>
      </c>
      <c r="F12" t="s">
        <v>522</v>
      </c>
      <c r="G12"/>
      <c r="H12" t="s">
        <v>520</v>
      </c>
      <c r="I12" t="s">
        <v>378</v>
      </c>
      <c r="J12" t="s">
        <v>748</v>
      </c>
      <c r="K12" s="56">
        <v>1</v>
      </c>
      <c r="L12" s="56">
        <v>1</v>
      </c>
      <c r="M12" s="56">
        <v>1</v>
      </c>
      <c r="N12"/>
      <c r="O12"/>
      <c r="P12" t="s">
        <v>778</v>
      </c>
      <c r="Q12" s="56">
        <v>1</v>
      </c>
      <c r="R12" s="56">
        <v>0</v>
      </c>
      <c r="S12" s="56">
        <v>1</v>
      </c>
      <c r="T12" s="56">
        <v>1</v>
      </c>
      <c r="U12" s="56">
        <v>0</v>
      </c>
      <c r="V12" t="s">
        <v>783</v>
      </c>
      <c r="W12" t="s">
        <v>784</v>
      </c>
      <c r="X12" t="s">
        <v>785</v>
      </c>
      <c r="Y12" t="s">
        <v>786</v>
      </c>
      <c r="Z12" t="s">
        <v>787</v>
      </c>
      <c r="AA12"/>
      <c r="AB12"/>
      <c r="AC12"/>
      <c r="AD12"/>
      <c r="AE12"/>
      <c r="AF12"/>
      <c r="AG12" t="s">
        <v>161</v>
      </c>
      <c r="AH12" t="s">
        <v>16</v>
      </c>
      <c r="AI12" t="s">
        <v>52</v>
      </c>
      <c r="AJ12" t="s">
        <v>156</v>
      </c>
      <c r="AK12" t="s">
        <v>101</v>
      </c>
      <c r="AL12" t="s">
        <v>95</v>
      </c>
      <c r="AM12" t="s">
        <v>788</v>
      </c>
      <c r="AN12"/>
      <c r="AO12"/>
      <c r="AP12"/>
      <c r="AQ12" t="s">
        <v>1259</v>
      </c>
      <c r="AR12" t="s">
        <v>1260</v>
      </c>
      <c r="AS12" t="s">
        <v>1416</v>
      </c>
      <c r="AT12" t="s">
        <v>1261</v>
      </c>
      <c r="AU12" s="56">
        <v>22</v>
      </c>
      <c r="AV12" s="56">
        <v>70</v>
      </c>
      <c r="AW12" s="56">
        <v>246</v>
      </c>
      <c r="AX12" s="56">
        <v>2</v>
      </c>
      <c r="AY12" s="56">
        <v>56233</v>
      </c>
      <c r="AZ12" s="56">
        <v>21044</v>
      </c>
    </row>
    <row r="14" spans="1:52">
      <c r="A14" s="44" t="s">
        <v>1445</v>
      </c>
      <c r="B14" s="46"/>
      <c r="C14" s="57"/>
      <c r="D14" s="58" t="s">
        <v>1442</v>
      </c>
      <c r="E14" s="57" t="s">
        <v>1081</v>
      </c>
      <c r="F14" s="57"/>
      <c r="G14" s="57"/>
      <c r="H14" s="44" t="s">
        <v>1264</v>
      </c>
      <c r="I14" s="59">
        <v>43362</v>
      </c>
      <c r="J14" s="45"/>
      <c r="K14" s="45" t="s">
        <v>1265</v>
      </c>
      <c r="L14" s="45" t="s">
        <v>1427</v>
      </c>
      <c r="M14" s="45"/>
      <c r="N14" s="45"/>
      <c r="O14" s="45"/>
      <c r="P14" s="45"/>
      <c r="Q14" s="45"/>
      <c r="R14" s="45"/>
      <c r="S14" s="45"/>
      <c r="T14" s="45"/>
    </row>
    <row r="15" spans="1:52">
      <c r="A15" s="43" t="s">
        <v>1256</v>
      </c>
      <c r="B15" s="48">
        <v>1</v>
      </c>
      <c r="C15" s="48">
        <v>2</v>
      </c>
      <c r="D15" s="48">
        <v>3</v>
      </c>
      <c r="E15" s="48">
        <v>4</v>
      </c>
      <c r="F15" s="48">
        <v>5</v>
      </c>
      <c r="G15" s="48">
        <v>6</v>
      </c>
      <c r="H15" s="48">
        <v>7</v>
      </c>
      <c r="I15" s="48">
        <v>8</v>
      </c>
      <c r="J15" s="48">
        <v>9</v>
      </c>
      <c r="K15" s="48">
        <v>10</v>
      </c>
      <c r="L15" s="48">
        <v>11</v>
      </c>
      <c r="M15" s="48">
        <v>12</v>
      </c>
      <c r="N15" s="48">
        <v>13</v>
      </c>
      <c r="O15" s="48">
        <v>14</v>
      </c>
      <c r="P15" s="48">
        <v>15</v>
      </c>
      <c r="Q15" s="48">
        <v>16</v>
      </c>
      <c r="R15" s="48">
        <v>17</v>
      </c>
      <c r="S15" s="48">
        <v>18</v>
      </c>
      <c r="T15" s="48">
        <v>19</v>
      </c>
    </row>
    <row r="16" spans="1:52" s="15" customFormat="1" ht="43.5">
      <c r="A16" s="43" t="s">
        <v>1257</v>
      </c>
      <c r="B16" s="40" t="s">
        <v>1370</v>
      </c>
      <c r="C16" s="15" t="s">
        <v>1429</v>
      </c>
      <c r="D16" s="15" t="s">
        <v>1430</v>
      </c>
      <c r="E16" s="15" t="s">
        <v>1431</v>
      </c>
      <c r="F16" s="15" t="s">
        <v>1432</v>
      </c>
      <c r="G16" s="15" t="s">
        <v>1433</v>
      </c>
      <c r="H16" s="15" t="s">
        <v>1434</v>
      </c>
      <c r="I16" s="41" t="s">
        <v>1435</v>
      </c>
      <c r="J16" s="15" t="s">
        <v>1436</v>
      </c>
      <c r="K16" s="15" t="s">
        <v>1437</v>
      </c>
      <c r="L16" s="15" t="s">
        <v>1438</v>
      </c>
      <c r="M16" s="15" t="s">
        <v>1406</v>
      </c>
      <c r="N16" s="15" t="s">
        <v>1407</v>
      </c>
      <c r="O16" s="15" t="s">
        <v>1408</v>
      </c>
      <c r="P16" s="15" t="s">
        <v>1409</v>
      </c>
      <c r="Q16" s="15" t="s">
        <v>1410</v>
      </c>
      <c r="R16" s="15" t="s">
        <v>1411</v>
      </c>
      <c r="S16" s="15" t="s">
        <v>1412</v>
      </c>
      <c r="T16" s="15" t="s">
        <v>1413</v>
      </c>
    </row>
    <row r="17" spans="1:20" customFormat="1">
      <c r="A17" s="43" t="s">
        <v>1258</v>
      </c>
      <c r="B17" t="s">
        <v>519</v>
      </c>
      <c r="D17" s="56">
        <v>0</v>
      </c>
      <c r="E17" t="s">
        <v>1439</v>
      </c>
      <c r="F17" t="s">
        <v>1440</v>
      </c>
      <c r="H17" s="56">
        <v>585</v>
      </c>
      <c r="I17" t="s">
        <v>591</v>
      </c>
      <c r="K17" t="s">
        <v>1441</v>
      </c>
      <c r="L17" t="s">
        <v>592</v>
      </c>
      <c r="M17" t="s">
        <v>1259</v>
      </c>
      <c r="N17" t="s">
        <v>1260</v>
      </c>
      <c r="O17" t="s">
        <v>1416</v>
      </c>
      <c r="P17" t="s">
        <v>1261</v>
      </c>
      <c r="Q17" s="56">
        <v>22</v>
      </c>
      <c r="R17" s="56">
        <v>70</v>
      </c>
      <c r="S17" s="56">
        <v>246</v>
      </c>
      <c r="T17" s="56">
        <v>2</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BK101"/>
  <sheetViews>
    <sheetView zoomScale="85" zoomScaleNormal="85" workbookViewId="0">
      <pane ySplit="3" topLeftCell="A4" activePane="bottomLeft" state="frozen"/>
      <selection activeCell="I26" sqref="I26"/>
      <selection pane="bottomLeft" activeCell="I26" sqref="I26"/>
    </sheetView>
  </sheetViews>
  <sheetFormatPr defaultColWidth="9.453125" defaultRowHeight="14.5"/>
  <cols>
    <col min="1" max="4" width="9.453125" style="2"/>
    <col min="5" max="5" width="9.453125" style="14"/>
    <col min="6" max="15" width="9.453125" style="2"/>
    <col min="16" max="16" width="6.54296875" style="31" customWidth="1"/>
    <col min="17" max="26" width="5.453125" style="2" customWidth="1"/>
    <col min="27" max="28" width="5.26953125" style="2" customWidth="1"/>
    <col min="29" max="31" width="5.453125" style="2" customWidth="1"/>
    <col min="32" max="32" width="5.453125" style="31" customWidth="1"/>
    <col min="33" max="47" width="5.453125" style="2" customWidth="1"/>
    <col min="48" max="48" width="5.453125" style="31" customWidth="1"/>
    <col min="49" max="16384" width="9.453125" style="2"/>
  </cols>
  <sheetData>
    <row r="1" spans="1:63">
      <c r="A1" s="2" t="s">
        <v>1364</v>
      </c>
      <c r="R1" s="2" t="s">
        <v>1365</v>
      </c>
      <c r="AG1" s="2" t="s">
        <v>1366</v>
      </c>
      <c r="AW1" s="2" t="s">
        <v>1367</v>
      </c>
    </row>
    <row r="2" spans="1:63">
      <c r="A2" s="2">
        <v>1</v>
      </c>
      <c r="B2" s="2">
        <v>2</v>
      </c>
      <c r="C2" s="2">
        <v>3</v>
      </c>
      <c r="D2" s="2">
        <v>4</v>
      </c>
      <c r="E2" s="2">
        <v>5</v>
      </c>
      <c r="F2" s="2">
        <v>6</v>
      </c>
      <c r="G2" s="2">
        <v>7</v>
      </c>
      <c r="H2" s="2">
        <v>8</v>
      </c>
      <c r="I2" s="2">
        <v>9</v>
      </c>
      <c r="J2" s="2">
        <v>10</v>
      </c>
      <c r="K2" s="2">
        <v>11</v>
      </c>
      <c r="L2" s="2">
        <v>12</v>
      </c>
      <c r="M2" s="2">
        <v>13</v>
      </c>
      <c r="N2" s="2">
        <v>14</v>
      </c>
      <c r="O2" s="2">
        <v>15</v>
      </c>
      <c r="Q2" s="2">
        <v>1</v>
      </c>
      <c r="R2" s="2">
        <v>2</v>
      </c>
      <c r="S2" s="2">
        <v>3</v>
      </c>
      <c r="T2" s="2">
        <v>4</v>
      </c>
      <c r="U2" s="2">
        <v>5</v>
      </c>
      <c r="V2" s="2">
        <v>6</v>
      </c>
      <c r="W2" s="2">
        <v>7</v>
      </c>
      <c r="X2" s="2">
        <v>8</v>
      </c>
      <c r="Y2" s="2">
        <v>9</v>
      </c>
      <c r="Z2" s="2">
        <v>10</v>
      </c>
      <c r="AA2" s="2">
        <v>11</v>
      </c>
      <c r="AB2" s="2">
        <v>12</v>
      </c>
      <c r="AC2" s="2">
        <v>13</v>
      </c>
      <c r="AD2" s="2">
        <v>14</v>
      </c>
      <c r="AE2" s="2">
        <v>15</v>
      </c>
      <c r="AG2" s="2">
        <v>1</v>
      </c>
      <c r="AH2" s="2">
        <v>2</v>
      </c>
      <c r="AI2" s="2">
        <v>3</v>
      </c>
      <c r="AJ2" s="2">
        <v>4</v>
      </c>
      <c r="AK2" s="2">
        <v>5</v>
      </c>
      <c r="AL2" s="2">
        <v>6</v>
      </c>
      <c r="AM2" s="2">
        <v>7</v>
      </c>
      <c r="AN2" s="2">
        <v>8</v>
      </c>
      <c r="AO2" s="2">
        <v>9</v>
      </c>
      <c r="AP2" s="2">
        <v>10</v>
      </c>
      <c r="AQ2" s="2">
        <v>11</v>
      </c>
      <c r="AR2" s="2">
        <v>12</v>
      </c>
      <c r="AS2" s="2">
        <v>13</v>
      </c>
      <c r="AT2" s="2">
        <v>14</v>
      </c>
      <c r="AU2" s="2">
        <v>15</v>
      </c>
      <c r="AW2" s="2">
        <v>1</v>
      </c>
      <c r="AX2" s="2">
        <v>2</v>
      </c>
      <c r="AY2" s="2">
        <v>3</v>
      </c>
      <c r="AZ2" s="2">
        <v>4</v>
      </c>
      <c r="BA2" s="2">
        <v>5</v>
      </c>
      <c r="BB2" s="2">
        <v>6</v>
      </c>
      <c r="BC2" s="2">
        <v>7</v>
      </c>
      <c r="BD2" s="2">
        <v>8</v>
      </c>
      <c r="BE2" s="2">
        <v>9</v>
      </c>
      <c r="BF2" s="2">
        <v>10</v>
      </c>
      <c r="BG2" s="2">
        <v>11</v>
      </c>
      <c r="BH2" s="2">
        <v>12</v>
      </c>
      <c r="BI2" s="2">
        <v>13</v>
      </c>
      <c r="BJ2" s="2">
        <v>14</v>
      </c>
      <c r="BK2" s="2">
        <v>15</v>
      </c>
    </row>
    <row r="3" spans="1:63" s="26" customFormat="1" ht="33" customHeight="1">
      <c r="A3" s="26" t="s">
        <v>1215</v>
      </c>
      <c r="B3" s="26" t="s">
        <v>766</v>
      </c>
      <c r="C3" s="26" t="s">
        <v>1251</v>
      </c>
      <c r="D3" s="26" t="s">
        <v>1216</v>
      </c>
      <c r="E3" s="27" t="s">
        <v>768</v>
      </c>
      <c r="F3" s="26" t="s">
        <v>1134</v>
      </c>
      <c r="G3" s="26" t="s">
        <v>767</v>
      </c>
      <c r="H3" s="26" t="s">
        <v>1156</v>
      </c>
      <c r="I3" s="26" t="s">
        <v>1209</v>
      </c>
      <c r="J3" s="26" t="s">
        <v>1155</v>
      </c>
      <c r="K3" s="26" t="s">
        <v>1210</v>
      </c>
      <c r="L3" s="26" t="s">
        <v>1203</v>
      </c>
      <c r="M3" s="26" t="s">
        <v>1211</v>
      </c>
      <c r="N3" s="26" t="s">
        <v>1212</v>
      </c>
      <c r="O3" s="26" t="s">
        <v>725</v>
      </c>
      <c r="P3" s="30"/>
      <c r="Q3" s="26" t="s">
        <v>1215</v>
      </c>
      <c r="R3" s="26" t="s">
        <v>766</v>
      </c>
      <c r="S3" s="26" t="s">
        <v>1251</v>
      </c>
      <c r="T3" s="26" t="s">
        <v>1216</v>
      </c>
      <c r="U3" s="27" t="s">
        <v>768</v>
      </c>
      <c r="V3" s="26" t="s">
        <v>1134</v>
      </c>
      <c r="W3" s="26" t="s">
        <v>767</v>
      </c>
      <c r="X3" s="26" t="s">
        <v>1156</v>
      </c>
      <c r="Y3" s="26" t="s">
        <v>1209</v>
      </c>
      <c r="Z3" s="26" t="s">
        <v>1155</v>
      </c>
      <c r="AA3" s="26" t="s">
        <v>1210</v>
      </c>
      <c r="AB3" s="26" t="s">
        <v>1203</v>
      </c>
      <c r="AC3" s="26" t="s">
        <v>1211</v>
      </c>
      <c r="AD3" s="26" t="s">
        <v>1212</v>
      </c>
      <c r="AE3" s="26" t="s">
        <v>725</v>
      </c>
      <c r="AF3" s="30"/>
      <c r="AG3" s="26" t="s">
        <v>1215</v>
      </c>
      <c r="AH3" s="26" t="s">
        <v>766</v>
      </c>
      <c r="AI3" s="26" t="s">
        <v>1251</v>
      </c>
      <c r="AJ3" s="26" t="s">
        <v>1216</v>
      </c>
      <c r="AK3" s="26" t="s">
        <v>768</v>
      </c>
      <c r="AL3" s="26" t="s">
        <v>1134</v>
      </c>
      <c r="AM3" s="26" t="s">
        <v>767</v>
      </c>
      <c r="AN3" s="26" t="s">
        <v>1156</v>
      </c>
      <c r="AO3" s="26" t="s">
        <v>1209</v>
      </c>
      <c r="AP3" s="26" t="s">
        <v>1155</v>
      </c>
      <c r="AQ3" s="26" t="s">
        <v>1210</v>
      </c>
      <c r="AR3" s="26" t="s">
        <v>1203</v>
      </c>
      <c r="AS3" s="26" t="s">
        <v>1211</v>
      </c>
      <c r="AT3" s="26" t="s">
        <v>1212</v>
      </c>
      <c r="AU3" s="26" t="s">
        <v>725</v>
      </c>
      <c r="AV3" s="30"/>
      <c r="AW3" s="26" t="s">
        <v>1215</v>
      </c>
      <c r="AX3" s="26" t="s">
        <v>766</v>
      </c>
      <c r="AY3" s="26" t="s">
        <v>1251</v>
      </c>
      <c r="AZ3" s="26" t="s">
        <v>1216</v>
      </c>
      <c r="BA3" s="26" t="s">
        <v>768</v>
      </c>
      <c r="BB3" s="26" t="s">
        <v>1134</v>
      </c>
      <c r="BC3" s="26" t="s">
        <v>767</v>
      </c>
      <c r="BD3" s="26" t="s">
        <v>1156</v>
      </c>
      <c r="BE3" s="26" t="s">
        <v>1209</v>
      </c>
      <c r="BF3" s="26" t="s">
        <v>1155</v>
      </c>
      <c r="BG3" s="26" t="s">
        <v>1210</v>
      </c>
      <c r="BH3" s="26" t="s">
        <v>1203</v>
      </c>
      <c r="BI3" s="26" t="s">
        <v>1211</v>
      </c>
      <c r="BJ3" s="26" t="s">
        <v>1212</v>
      </c>
      <c r="BK3" s="26" t="s">
        <v>725</v>
      </c>
    </row>
    <row r="4" spans="1:63">
      <c r="A4" s="2" t="s">
        <v>315</v>
      </c>
      <c r="B4" s="2" t="s">
        <v>315</v>
      </c>
      <c r="C4" s="13" t="s">
        <v>1217</v>
      </c>
      <c r="D4" s="13" t="s">
        <v>1220</v>
      </c>
      <c r="E4" s="14" t="s">
        <v>362</v>
      </c>
      <c r="F4" s="2" t="s">
        <v>612</v>
      </c>
      <c r="G4" s="4">
        <v>39</v>
      </c>
      <c r="H4" s="2" t="s">
        <v>115</v>
      </c>
      <c r="I4" s="13"/>
      <c r="J4" s="2" t="s">
        <v>363</v>
      </c>
      <c r="K4" s="13"/>
      <c r="L4" s="2" t="s">
        <v>779</v>
      </c>
      <c r="M4" s="13"/>
      <c r="N4" s="13"/>
      <c r="O4" s="13"/>
      <c r="Q4" s="37" t="s">
        <v>1262</v>
      </c>
      <c r="R4" s="53" t="e">
        <f>VLOOKUP(G4,#REF!,19,FALSE)</f>
        <v>#REF!</v>
      </c>
      <c r="S4" s="37" t="s">
        <v>1262</v>
      </c>
      <c r="T4" s="37" t="s">
        <v>1262</v>
      </c>
      <c r="U4" s="53" t="e">
        <f>VLOOKUP(G4,#REF!,6,FALSE)</f>
        <v>#REF!</v>
      </c>
      <c r="V4" s="53" t="e">
        <f>VLOOKUP(G4,#REF!,7,FALSE)</f>
        <v>#REF!</v>
      </c>
      <c r="W4" s="53" t="e">
        <f>VLOOKUP(G4,#REF!,7,FALSE)</f>
        <v>#REF!</v>
      </c>
      <c r="X4" s="53" t="e">
        <f>VLOOKUP(G4,#REF!,8,FALSE)</f>
        <v>#REF!</v>
      </c>
      <c r="Y4" s="37" t="s">
        <v>1262</v>
      </c>
      <c r="Z4" s="37" t="e">
        <f>VLOOKUP(G4,#REF!,9,FALSE)</f>
        <v>#REF!</v>
      </c>
      <c r="AA4" s="37" t="s">
        <v>1262</v>
      </c>
      <c r="AB4" s="37" t="e">
        <f>VLOOKUP(G4,#REF!,35,FALSE)</f>
        <v>#REF!</v>
      </c>
      <c r="AC4" s="37" t="s">
        <v>1262</v>
      </c>
      <c r="AD4" s="37" t="s">
        <v>1262</v>
      </c>
      <c r="AE4" s="37" t="s">
        <v>1262</v>
      </c>
      <c r="AG4" s="2" t="s">
        <v>1262</v>
      </c>
      <c r="AH4" s="2" t="s">
        <v>315</v>
      </c>
      <c r="AI4" s="2" t="s">
        <v>1262</v>
      </c>
      <c r="AJ4" s="2" t="s">
        <v>1262</v>
      </c>
      <c r="AK4" s="2" t="s">
        <v>362</v>
      </c>
      <c r="AL4" s="2" t="s">
        <v>612</v>
      </c>
      <c r="AM4" s="2" t="s">
        <v>1272</v>
      </c>
      <c r="AN4" s="2" t="s">
        <v>115</v>
      </c>
      <c r="AO4" s="2" t="s">
        <v>1262</v>
      </c>
      <c r="AP4" s="2" t="s">
        <v>363</v>
      </c>
      <c r="AQ4" s="2" t="s">
        <v>1262</v>
      </c>
      <c r="AR4" s="2" t="s">
        <v>779</v>
      </c>
      <c r="AS4" s="2" t="s">
        <v>1262</v>
      </c>
      <c r="AT4" s="2" t="s">
        <v>1262</v>
      </c>
      <c r="AU4" s="2" t="s">
        <v>1262</v>
      </c>
      <c r="AX4" s="2" t="b">
        <f>EXACT(B4,AH4)</f>
        <v>1</v>
      </c>
      <c r="BA4" s="2" t="b">
        <f t="shared" ref="BA4:BF4" si="0">EXACT(E4,AK4)</f>
        <v>1</v>
      </c>
      <c r="BB4" s="2" t="b">
        <f t="shared" si="0"/>
        <v>1</v>
      </c>
      <c r="BC4" s="2" t="b">
        <f t="shared" si="0"/>
        <v>1</v>
      </c>
      <c r="BD4" s="2" t="b">
        <f t="shared" si="0"/>
        <v>1</v>
      </c>
      <c r="BF4" s="2" t="b">
        <f t="shared" si="0"/>
        <v>1</v>
      </c>
      <c r="BH4" s="2" t="b">
        <f>EXACT(L4,AR4)</f>
        <v>1</v>
      </c>
    </row>
    <row r="5" spans="1:63">
      <c r="A5" s="2" t="s">
        <v>315</v>
      </c>
      <c r="B5" s="2" t="s">
        <v>315</v>
      </c>
      <c r="C5" s="13" t="s">
        <v>1217</v>
      </c>
      <c r="D5" s="13" t="s">
        <v>1221</v>
      </c>
      <c r="E5" s="14" t="s">
        <v>344</v>
      </c>
      <c r="F5" s="2" t="s">
        <v>608</v>
      </c>
      <c r="G5" s="4">
        <v>306</v>
      </c>
      <c r="H5" s="2" t="s">
        <v>49</v>
      </c>
      <c r="I5" s="13"/>
      <c r="J5" s="2" t="s">
        <v>345</v>
      </c>
      <c r="K5" s="13"/>
      <c r="L5" s="2" t="s">
        <v>1164</v>
      </c>
      <c r="M5" s="13"/>
      <c r="N5" s="13"/>
      <c r="O5" s="13"/>
      <c r="R5" s="2" t="e">
        <f>VLOOKUP(G5,#REF!,19,FALSE)</f>
        <v>#REF!</v>
      </c>
      <c r="U5" s="2" t="e">
        <f>VLOOKUP(G5,#REF!,6,FALSE)</f>
        <v>#REF!</v>
      </c>
      <c r="V5" s="2" t="e">
        <f>VLOOKUP(G5,#REF!,7,FALSE)</f>
        <v>#REF!</v>
      </c>
      <c r="W5" s="2" t="e">
        <f>VLOOKUP(G5,#REF!,7,FALSE)</f>
        <v>#REF!</v>
      </c>
      <c r="X5" s="2" t="e">
        <f>VLOOKUP(G5,#REF!,8,FALSE)</f>
        <v>#REF!</v>
      </c>
      <c r="Z5" s="37" t="e">
        <f>VLOOKUP(G5,#REF!,9,FALSE)</f>
        <v>#REF!</v>
      </c>
      <c r="AB5" s="37" t="e">
        <f>VLOOKUP(G5,#REF!,35,FALSE)</f>
        <v>#REF!</v>
      </c>
      <c r="AH5" s="2" t="s">
        <v>315</v>
      </c>
      <c r="AK5" s="2" t="s">
        <v>344</v>
      </c>
      <c r="AL5" s="2" t="s">
        <v>608</v>
      </c>
      <c r="AM5" s="2" t="s">
        <v>1268</v>
      </c>
      <c r="AN5" s="2" t="s">
        <v>49</v>
      </c>
      <c r="AP5" s="2" t="s">
        <v>345</v>
      </c>
      <c r="AR5" s="2" t="s">
        <v>1164</v>
      </c>
      <c r="AX5" s="2" t="b">
        <f t="shared" ref="AX5:AX68" si="1">EXACT(B5,AH5)</f>
        <v>1</v>
      </c>
      <c r="BA5" s="2" t="b">
        <f t="shared" ref="BA5:BA68" si="2">EXACT(E5,AK5)</f>
        <v>1</v>
      </c>
      <c r="BB5" s="2" t="b">
        <f t="shared" ref="BB5:BB68" si="3">EXACT(F5,AL5)</f>
        <v>1</v>
      </c>
      <c r="BC5" s="2" t="b">
        <f t="shared" ref="BC5:BC68" si="4">EXACT(G5,AM5)</f>
        <v>1</v>
      </c>
      <c r="BD5" s="2" t="b">
        <f t="shared" ref="BD5:BD68" si="5">EXACT(H5,AN5)</f>
        <v>1</v>
      </c>
      <c r="BF5" s="2" t="b">
        <f t="shared" ref="BF5:BF68" si="6">EXACT(J5,AP5)</f>
        <v>1</v>
      </c>
      <c r="BH5" s="2" t="b">
        <f t="shared" ref="BH5:BH68" si="7">EXACT(L5,AR5)</f>
        <v>1</v>
      </c>
    </row>
    <row r="6" spans="1:63">
      <c r="A6" s="2" t="s">
        <v>315</v>
      </c>
      <c r="B6" s="2" t="s">
        <v>315</v>
      </c>
      <c r="C6" s="13" t="s">
        <v>1217</v>
      </c>
      <c r="D6" s="13" t="s">
        <v>1221</v>
      </c>
      <c r="E6" s="14" t="s">
        <v>354</v>
      </c>
      <c r="F6" s="2" t="s">
        <v>600</v>
      </c>
      <c r="G6" s="4">
        <v>326</v>
      </c>
      <c r="H6" s="2" t="s">
        <v>69</v>
      </c>
      <c r="I6" s="13"/>
      <c r="J6" s="2" t="s">
        <v>355</v>
      </c>
      <c r="K6" s="13"/>
      <c r="L6" s="2" t="s">
        <v>1165</v>
      </c>
      <c r="M6" s="13"/>
      <c r="N6" s="13"/>
      <c r="O6" s="13"/>
      <c r="R6" s="2" t="e">
        <f>VLOOKUP(G6,#REF!,19,FALSE)</f>
        <v>#REF!</v>
      </c>
      <c r="U6" s="2" t="e">
        <f>VLOOKUP(G6,#REF!,6,FALSE)</f>
        <v>#REF!</v>
      </c>
      <c r="V6" s="2" t="e">
        <f>VLOOKUP(G6,#REF!,7,FALSE)</f>
        <v>#REF!</v>
      </c>
      <c r="W6" s="2" t="e">
        <f>VLOOKUP(G6,#REF!,7,FALSE)</f>
        <v>#REF!</v>
      </c>
      <c r="X6" s="2" t="e">
        <f>VLOOKUP(G6,#REF!,8,FALSE)</f>
        <v>#REF!</v>
      </c>
      <c r="Z6" s="37" t="e">
        <f>VLOOKUP(G6,#REF!,9,FALSE)</f>
        <v>#REF!</v>
      </c>
      <c r="AB6" s="37" t="e">
        <f>VLOOKUP(G6,#REF!,35,FALSE)</f>
        <v>#REF!</v>
      </c>
      <c r="AH6" s="2" t="s">
        <v>315</v>
      </c>
      <c r="AK6" s="2" t="s">
        <v>354</v>
      </c>
      <c r="AL6" s="2" t="s">
        <v>600</v>
      </c>
      <c r="AM6" s="2" t="s">
        <v>1270</v>
      </c>
      <c r="AN6" s="2" t="s">
        <v>69</v>
      </c>
      <c r="AP6" s="2" t="s">
        <v>355</v>
      </c>
      <c r="AR6" s="2" t="s">
        <v>1165</v>
      </c>
      <c r="AX6" s="2" t="b">
        <f t="shared" si="1"/>
        <v>1</v>
      </c>
      <c r="BA6" s="2" t="b">
        <f t="shared" si="2"/>
        <v>1</v>
      </c>
      <c r="BB6" s="2" t="b">
        <f t="shared" si="3"/>
        <v>1</v>
      </c>
      <c r="BC6" s="2" t="b">
        <f t="shared" si="4"/>
        <v>1</v>
      </c>
      <c r="BD6" s="2" t="b">
        <f t="shared" si="5"/>
        <v>1</v>
      </c>
      <c r="BF6" s="2" t="b">
        <f t="shared" si="6"/>
        <v>1</v>
      </c>
      <c r="BH6" s="2" t="b">
        <f t="shared" si="7"/>
        <v>1</v>
      </c>
    </row>
    <row r="7" spans="1:63">
      <c r="A7" s="2" t="s">
        <v>315</v>
      </c>
      <c r="B7" s="2" t="s">
        <v>315</v>
      </c>
      <c r="C7" s="13" t="s">
        <v>1217</v>
      </c>
      <c r="D7" s="13" t="s">
        <v>1220</v>
      </c>
      <c r="E7" s="14" t="s">
        <v>389</v>
      </c>
      <c r="F7" s="2" t="s">
        <v>614</v>
      </c>
      <c r="G7" s="4">
        <v>528</v>
      </c>
      <c r="H7" s="2" t="s">
        <v>164</v>
      </c>
      <c r="I7" s="13"/>
      <c r="J7" s="2" t="s">
        <v>390</v>
      </c>
      <c r="K7" s="13"/>
      <c r="L7" s="2" t="s">
        <v>163</v>
      </c>
      <c r="M7" s="13"/>
      <c r="N7" s="13"/>
      <c r="O7" s="13"/>
      <c r="R7" s="2" t="e">
        <f>VLOOKUP(G7,#REF!,19,FALSE)</f>
        <v>#REF!</v>
      </c>
      <c r="U7" s="2" t="e">
        <f>VLOOKUP(G7,#REF!,6,FALSE)</f>
        <v>#REF!</v>
      </c>
      <c r="V7" s="2" t="e">
        <f>VLOOKUP(G7,#REF!,7,FALSE)</f>
        <v>#REF!</v>
      </c>
      <c r="W7" s="2" t="e">
        <f>VLOOKUP(G7,#REF!,7,FALSE)</f>
        <v>#REF!</v>
      </c>
      <c r="X7" s="2" t="e">
        <f>VLOOKUP(G7,#REF!,8,FALSE)</f>
        <v>#REF!</v>
      </c>
      <c r="Z7" s="37" t="e">
        <f>VLOOKUP(G7,#REF!,9,FALSE)</f>
        <v>#REF!</v>
      </c>
      <c r="AB7" s="37" t="e">
        <f>VLOOKUP(G7,#REF!,35,FALSE)</f>
        <v>#REF!</v>
      </c>
      <c r="AH7" s="2" t="s">
        <v>315</v>
      </c>
      <c r="AK7" s="2" t="s">
        <v>389</v>
      </c>
      <c r="AL7" s="2" t="s">
        <v>614</v>
      </c>
      <c r="AM7" s="2" t="s">
        <v>1281</v>
      </c>
      <c r="AN7" s="2" t="s">
        <v>164</v>
      </c>
      <c r="AP7" s="2" t="s">
        <v>390</v>
      </c>
      <c r="AR7" s="2" t="s">
        <v>163</v>
      </c>
      <c r="AX7" s="2" t="b">
        <f t="shared" si="1"/>
        <v>1</v>
      </c>
      <c r="BA7" s="2" t="b">
        <f t="shared" si="2"/>
        <v>1</v>
      </c>
      <c r="BB7" s="2" t="b">
        <f t="shared" si="3"/>
        <v>1</v>
      </c>
      <c r="BC7" s="2" t="b">
        <f t="shared" si="4"/>
        <v>1</v>
      </c>
      <c r="BD7" s="2" t="b">
        <f t="shared" si="5"/>
        <v>1</v>
      </c>
      <c r="BF7" s="2" t="b">
        <f t="shared" si="6"/>
        <v>1</v>
      </c>
      <c r="BH7" s="2" t="b">
        <f t="shared" si="7"/>
        <v>1</v>
      </c>
    </row>
    <row r="8" spans="1:63">
      <c r="A8" s="2" t="s">
        <v>315</v>
      </c>
      <c r="B8" s="2" t="s">
        <v>315</v>
      </c>
      <c r="C8" s="13" t="s">
        <v>1217</v>
      </c>
      <c r="D8" s="13" t="s">
        <v>1220</v>
      </c>
      <c r="E8" s="14" t="s">
        <v>407</v>
      </c>
      <c r="F8" s="2" t="s">
        <v>602</v>
      </c>
      <c r="G8" s="4">
        <v>565</v>
      </c>
      <c r="H8" s="2" t="s">
        <v>129</v>
      </c>
      <c r="I8" s="13"/>
      <c r="J8" s="2" t="s">
        <v>408</v>
      </c>
      <c r="K8" s="13"/>
      <c r="L8" s="2" t="s">
        <v>128</v>
      </c>
      <c r="M8" s="13"/>
      <c r="N8" s="13"/>
      <c r="O8" s="13"/>
      <c r="R8" s="2" t="e">
        <f>VLOOKUP(G8,#REF!,19,FALSE)</f>
        <v>#REF!</v>
      </c>
      <c r="U8" s="2" t="e">
        <f>VLOOKUP(G8,#REF!,6,FALSE)</f>
        <v>#REF!</v>
      </c>
      <c r="V8" s="2" t="e">
        <f>VLOOKUP(G8,#REF!,7,FALSE)</f>
        <v>#REF!</v>
      </c>
      <c r="W8" s="2" t="e">
        <f>VLOOKUP(G8,#REF!,7,FALSE)</f>
        <v>#REF!</v>
      </c>
      <c r="X8" s="2" t="e">
        <f>VLOOKUP(G8,#REF!,8,FALSE)</f>
        <v>#REF!</v>
      </c>
      <c r="Z8" s="37" t="e">
        <f>VLOOKUP(G8,#REF!,9,FALSE)</f>
        <v>#REF!</v>
      </c>
      <c r="AB8" s="37" t="e">
        <f>VLOOKUP(G8,#REF!,35,FALSE)</f>
        <v>#REF!</v>
      </c>
      <c r="AH8" s="2" t="s">
        <v>315</v>
      </c>
      <c r="AK8" s="2" t="s">
        <v>407</v>
      </c>
      <c r="AL8" s="2" t="s">
        <v>602</v>
      </c>
      <c r="AM8" s="2" t="s">
        <v>1285</v>
      </c>
      <c r="AN8" s="2" t="s">
        <v>129</v>
      </c>
      <c r="AP8" s="2" t="s">
        <v>408</v>
      </c>
      <c r="AR8" s="2" t="s">
        <v>128</v>
      </c>
      <c r="AX8" s="2" t="b">
        <f t="shared" si="1"/>
        <v>1</v>
      </c>
      <c r="BA8" s="2" t="b">
        <f t="shared" si="2"/>
        <v>1</v>
      </c>
      <c r="BB8" s="2" t="b">
        <f t="shared" si="3"/>
        <v>1</v>
      </c>
      <c r="BC8" s="2" t="b">
        <f t="shared" si="4"/>
        <v>1</v>
      </c>
      <c r="BD8" s="2" t="b">
        <f t="shared" si="5"/>
        <v>1</v>
      </c>
      <c r="BF8" s="2" t="b">
        <f t="shared" si="6"/>
        <v>1</v>
      </c>
      <c r="BH8" s="2" t="b">
        <f t="shared" si="7"/>
        <v>1</v>
      </c>
    </row>
    <row r="9" spans="1:63">
      <c r="A9" s="2" t="s">
        <v>315</v>
      </c>
      <c r="B9" s="2" t="s">
        <v>315</v>
      </c>
      <c r="C9" s="13" t="s">
        <v>1217</v>
      </c>
      <c r="D9" s="13" t="s">
        <v>1220</v>
      </c>
      <c r="E9" s="14" t="s">
        <v>389</v>
      </c>
      <c r="F9" s="2" t="s">
        <v>614</v>
      </c>
      <c r="G9" s="4">
        <v>644</v>
      </c>
      <c r="H9" s="2" t="s">
        <v>208</v>
      </c>
      <c r="I9" s="13"/>
      <c r="J9" s="2" t="s">
        <v>455</v>
      </c>
      <c r="K9" s="13"/>
      <c r="M9" s="13"/>
      <c r="N9" s="13"/>
      <c r="O9" s="13"/>
      <c r="R9" s="2" t="e">
        <f>VLOOKUP(G9,#REF!,19,FALSE)</f>
        <v>#REF!</v>
      </c>
      <c r="U9" s="2" t="e">
        <f>VLOOKUP(G9,#REF!,6,FALSE)</f>
        <v>#REF!</v>
      </c>
      <c r="V9" s="2" t="e">
        <f>VLOOKUP(G9,#REF!,7,FALSE)</f>
        <v>#REF!</v>
      </c>
      <c r="W9" s="2" t="e">
        <f>VLOOKUP(G9,#REF!,7,FALSE)</f>
        <v>#REF!</v>
      </c>
      <c r="X9" s="2" t="e">
        <f>VLOOKUP(G9,#REF!,8,FALSE)</f>
        <v>#REF!</v>
      </c>
      <c r="Z9" s="37" t="e">
        <f>VLOOKUP(G9,#REF!,9,FALSE)</f>
        <v>#REF!</v>
      </c>
      <c r="AB9" s="37" t="e">
        <f>VLOOKUP(G9,#REF!,35,FALSE)</f>
        <v>#REF!</v>
      </c>
      <c r="AH9" s="2" t="s">
        <v>315</v>
      </c>
      <c r="AK9" s="2" t="s">
        <v>389</v>
      </c>
      <c r="AL9" s="2" t="s">
        <v>614</v>
      </c>
      <c r="AM9" s="2" t="s">
        <v>1302</v>
      </c>
      <c r="AN9" s="2" t="s">
        <v>208</v>
      </c>
      <c r="AP9" s="2" t="s">
        <v>455</v>
      </c>
      <c r="AR9" s="2">
        <v>0</v>
      </c>
      <c r="AX9" s="2" t="b">
        <f t="shared" si="1"/>
        <v>1</v>
      </c>
      <c r="BA9" s="2" t="b">
        <f t="shared" si="2"/>
        <v>1</v>
      </c>
      <c r="BB9" s="2" t="b">
        <f t="shared" si="3"/>
        <v>1</v>
      </c>
      <c r="BC9" s="2" t="b">
        <f t="shared" si="4"/>
        <v>1</v>
      </c>
      <c r="BD9" s="2" t="b">
        <f t="shared" si="5"/>
        <v>1</v>
      </c>
      <c r="BF9" s="2" t="b">
        <f t="shared" si="6"/>
        <v>1</v>
      </c>
      <c r="BH9" s="54" t="b">
        <f t="shared" si="7"/>
        <v>0</v>
      </c>
    </row>
    <row r="10" spans="1:63">
      <c r="A10" s="2" t="s">
        <v>315</v>
      </c>
      <c r="B10" s="2" t="s">
        <v>315</v>
      </c>
      <c r="C10" s="13" t="s">
        <v>1217</v>
      </c>
      <c r="D10" s="13" t="s">
        <v>1220</v>
      </c>
      <c r="E10" s="14" t="s">
        <v>407</v>
      </c>
      <c r="F10" s="2" t="s">
        <v>602</v>
      </c>
      <c r="G10" s="4">
        <v>813</v>
      </c>
      <c r="H10" s="2" t="s">
        <v>214</v>
      </c>
      <c r="I10" s="13"/>
      <c r="J10" s="2" t="s">
        <v>556</v>
      </c>
      <c r="K10" s="13"/>
      <c r="M10" s="13"/>
      <c r="N10" s="13"/>
      <c r="O10" s="13"/>
      <c r="R10" s="2" t="e">
        <f>VLOOKUP(G10,#REF!,19,FALSE)</f>
        <v>#REF!</v>
      </c>
      <c r="U10" s="2" t="e">
        <f>VLOOKUP(G10,#REF!,6,FALSE)</f>
        <v>#REF!</v>
      </c>
      <c r="V10" s="2" t="e">
        <f>VLOOKUP(G10,#REF!,7,FALSE)</f>
        <v>#REF!</v>
      </c>
      <c r="W10" s="2" t="e">
        <f>VLOOKUP(G10,#REF!,7,FALSE)</f>
        <v>#REF!</v>
      </c>
      <c r="X10" s="2" t="e">
        <f>VLOOKUP(G10,#REF!,8,FALSE)</f>
        <v>#REF!</v>
      </c>
      <c r="Z10" s="37" t="e">
        <f>VLOOKUP(G10,#REF!,9,FALSE)</f>
        <v>#REF!</v>
      </c>
      <c r="AB10" s="37" t="e">
        <f>VLOOKUP(G10,#REF!,35,FALSE)</f>
        <v>#REF!</v>
      </c>
      <c r="AH10" s="2" t="s">
        <v>315</v>
      </c>
      <c r="AK10" s="2" t="s">
        <v>407</v>
      </c>
      <c r="AL10" s="2" t="s">
        <v>602</v>
      </c>
      <c r="AM10" s="2" t="s">
        <v>1344</v>
      </c>
      <c r="AN10" s="2" t="s">
        <v>214</v>
      </c>
      <c r="AP10" s="2" t="s">
        <v>1345</v>
      </c>
      <c r="AR10" s="2">
        <v>0</v>
      </c>
      <c r="AX10" s="2" t="b">
        <f t="shared" si="1"/>
        <v>1</v>
      </c>
      <c r="BA10" s="2" t="b">
        <f t="shared" si="2"/>
        <v>1</v>
      </c>
      <c r="BB10" s="2" t="b">
        <f t="shared" si="3"/>
        <v>1</v>
      </c>
      <c r="BC10" s="2" t="b">
        <f t="shared" si="4"/>
        <v>1</v>
      </c>
      <c r="BD10" s="2" t="b">
        <f t="shared" si="5"/>
        <v>1</v>
      </c>
      <c r="BF10" s="2" t="b">
        <f t="shared" si="6"/>
        <v>0</v>
      </c>
      <c r="BH10" s="54" t="b">
        <f t="shared" si="7"/>
        <v>0</v>
      </c>
    </row>
    <row r="11" spans="1:63">
      <c r="A11" s="2" t="s">
        <v>397</v>
      </c>
      <c r="B11" s="2" t="s">
        <v>397</v>
      </c>
      <c r="C11" s="13"/>
      <c r="D11" s="13"/>
      <c r="E11" s="14" t="s">
        <v>393</v>
      </c>
      <c r="F11" s="2" t="s">
        <v>604</v>
      </c>
      <c r="G11" s="4">
        <v>547</v>
      </c>
      <c r="H11" s="2" t="s">
        <v>106</v>
      </c>
      <c r="I11" s="13"/>
      <c r="J11" s="2" t="s">
        <v>394</v>
      </c>
      <c r="K11" s="13"/>
      <c r="L11" s="2" t="s">
        <v>1166</v>
      </c>
      <c r="M11" s="13"/>
      <c r="N11" s="13"/>
      <c r="O11" s="13" t="s">
        <v>1252</v>
      </c>
      <c r="R11" s="2" t="e">
        <f>VLOOKUP(G11,#REF!,19,FALSE)</f>
        <v>#REF!</v>
      </c>
      <c r="U11" s="2" t="e">
        <f>VLOOKUP(G11,#REF!,6,FALSE)</f>
        <v>#REF!</v>
      </c>
      <c r="V11" s="2" t="e">
        <f>VLOOKUP(G11,#REF!,7,FALSE)</f>
        <v>#REF!</v>
      </c>
      <c r="W11" s="2" t="e">
        <f>VLOOKUP(G11,#REF!,7,FALSE)</f>
        <v>#REF!</v>
      </c>
      <c r="X11" s="2" t="e">
        <f>VLOOKUP(G11,#REF!,8,FALSE)</f>
        <v>#REF!</v>
      </c>
      <c r="Z11" s="37" t="e">
        <f>VLOOKUP(G11,#REF!,9,FALSE)</f>
        <v>#REF!</v>
      </c>
      <c r="AB11" s="37" t="e">
        <f>VLOOKUP(G11,#REF!,35,FALSE)</f>
        <v>#REF!</v>
      </c>
      <c r="AH11" s="2" t="s">
        <v>397</v>
      </c>
      <c r="AK11" s="2" t="s">
        <v>393</v>
      </c>
      <c r="AL11" s="2" t="s">
        <v>604</v>
      </c>
      <c r="AM11" s="2" t="s">
        <v>1282</v>
      </c>
      <c r="AN11" s="2" t="s">
        <v>106</v>
      </c>
      <c r="AP11" s="2" t="s">
        <v>394</v>
      </c>
      <c r="AR11" s="2" t="s">
        <v>1166</v>
      </c>
      <c r="AX11" s="2" t="b">
        <f t="shared" si="1"/>
        <v>1</v>
      </c>
      <c r="BA11" s="2" t="b">
        <f t="shared" si="2"/>
        <v>1</v>
      </c>
      <c r="BB11" s="2" t="b">
        <f t="shared" si="3"/>
        <v>1</v>
      </c>
      <c r="BC11" s="2" t="b">
        <f t="shared" si="4"/>
        <v>1</v>
      </c>
      <c r="BD11" s="2" t="b">
        <f t="shared" si="5"/>
        <v>1</v>
      </c>
      <c r="BF11" s="2" t="b">
        <f t="shared" si="6"/>
        <v>1</v>
      </c>
      <c r="BH11" s="2" t="b">
        <f t="shared" si="7"/>
        <v>1</v>
      </c>
    </row>
    <row r="12" spans="1:63">
      <c r="A12" s="2" t="s">
        <v>353</v>
      </c>
      <c r="B12" s="2" t="s">
        <v>353</v>
      </c>
      <c r="C12" s="13" t="s">
        <v>1217</v>
      </c>
      <c r="D12" s="13" t="s">
        <v>1219</v>
      </c>
      <c r="E12" s="14" t="s">
        <v>349</v>
      </c>
      <c r="F12" s="2" t="s">
        <v>620</v>
      </c>
      <c r="G12" s="4">
        <v>320</v>
      </c>
      <c r="H12" s="2" t="s">
        <v>51</v>
      </c>
      <c r="I12" s="13"/>
      <c r="J12" s="2" t="s">
        <v>350</v>
      </c>
      <c r="K12" s="13"/>
      <c r="L12" s="2" t="s">
        <v>1158</v>
      </c>
      <c r="M12" s="13"/>
      <c r="N12" s="13"/>
      <c r="O12" s="13"/>
      <c r="R12" s="2" t="e">
        <f>VLOOKUP(G12,#REF!,19,FALSE)</f>
        <v>#REF!</v>
      </c>
      <c r="U12" s="2" t="e">
        <f>VLOOKUP(G12,#REF!,6,FALSE)</f>
        <v>#REF!</v>
      </c>
      <c r="V12" s="2" t="e">
        <f>VLOOKUP(G12,#REF!,7,FALSE)</f>
        <v>#REF!</v>
      </c>
      <c r="W12" s="2" t="e">
        <f>VLOOKUP(G12,#REF!,7,FALSE)</f>
        <v>#REF!</v>
      </c>
      <c r="X12" s="2" t="e">
        <f>VLOOKUP(G12,#REF!,8,FALSE)</f>
        <v>#REF!</v>
      </c>
      <c r="Z12" s="37" t="e">
        <f>VLOOKUP(G12,#REF!,9,FALSE)</f>
        <v>#REF!</v>
      </c>
      <c r="AB12" s="37" t="e">
        <f>VLOOKUP(G12,#REF!,35,FALSE)</f>
        <v>#REF!</v>
      </c>
      <c r="AH12" s="2" t="s">
        <v>353</v>
      </c>
      <c r="AK12" s="2" t="s">
        <v>349</v>
      </c>
      <c r="AL12" s="2" t="s">
        <v>620</v>
      </c>
      <c r="AM12" s="2" t="s">
        <v>1269</v>
      </c>
      <c r="AN12" s="2" t="s">
        <v>51</v>
      </c>
      <c r="AP12" s="2" t="s">
        <v>350</v>
      </c>
      <c r="AR12" s="2" t="s">
        <v>1420</v>
      </c>
      <c r="AX12" s="2" t="b">
        <f t="shared" si="1"/>
        <v>1</v>
      </c>
      <c r="BA12" s="2" t="b">
        <f t="shared" si="2"/>
        <v>1</v>
      </c>
      <c r="BB12" s="2" t="b">
        <f t="shared" si="3"/>
        <v>1</v>
      </c>
      <c r="BC12" s="2" t="b">
        <f t="shared" si="4"/>
        <v>1</v>
      </c>
      <c r="BD12" s="2" t="b">
        <f t="shared" si="5"/>
        <v>1</v>
      </c>
      <c r="BF12" s="2" t="b">
        <f t="shared" si="6"/>
        <v>1</v>
      </c>
      <c r="BH12" s="2" t="b">
        <f t="shared" si="7"/>
        <v>0</v>
      </c>
    </row>
    <row r="13" spans="1:63">
      <c r="A13" s="2" t="s">
        <v>353</v>
      </c>
      <c r="B13" s="2" t="s">
        <v>353</v>
      </c>
      <c r="C13" s="13" t="s">
        <v>1217</v>
      </c>
      <c r="D13" s="13" t="s">
        <v>1219</v>
      </c>
      <c r="E13" s="14" t="s">
        <v>386</v>
      </c>
      <c r="F13" s="2" t="s">
        <v>618</v>
      </c>
      <c r="G13" s="4">
        <v>521</v>
      </c>
      <c r="H13" s="2" t="s">
        <v>66</v>
      </c>
      <c r="I13" s="13"/>
      <c r="J13" s="2" t="s">
        <v>387</v>
      </c>
      <c r="K13" s="13"/>
      <c r="L13" s="2" t="s">
        <v>1159</v>
      </c>
      <c r="M13" s="13"/>
      <c r="N13" s="13"/>
      <c r="O13" s="13"/>
      <c r="R13" s="2" t="e">
        <f>VLOOKUP(G13,#REF!,19,FALSE)</f>
        <v>#REF!</v>
      </c>
      <c r="U13" s="2" t="e">
        <f>VLOOKUP(G13,#REF!,6,FALSE)</f>
        <v>#REF!</v>
      </c>
      <c r="V13" s="2" t="e">
        <f>VLOOKUP(G13,#REF!,7,FALSE)</f>
        <v>#REF!</v>
      </c>
      <c r="W13" s="2" t="e">
        <f>VLOOKUP(G13,#REF!,7,FALSE)</f>
        <v>#REF!</v>
      </c>
      <c r="X13" s="2" t="e">
        <f>VLOOKUP(G13,#REF!,8,FALSE)</f>
        <v>#REF!</v>
      </c>
      <c r="Z13" s="37" t="e">
        <f>VLOOKUP(G13,#REF!,9,FALSE)</f>
        <v>#REF!</v>
      </c>
      <c r="AB13" s="37" t="e">
        <f>VLOOKUP(G13,#REF!,35,FALSE)</f>
        <v>#REF!</v>
      </c>
      <c r="AH13" s="2" t="s">
        <v>353</v>
      </c>
      <c r="AK13" s="2" t="s">
        <v>386</v>
      </c>
      <c r="AL13" s="2" t="s">
        <v>618</v>
      </c>
      <c r="AM13" s="2" t="s">
        <v>1280</v>
      </c>
      <c r="AN13" s="2" t="s">
        <v>66</v>
      </c>
      <c r="AP13" s="2" t="s">
        <v>387</v>
      </c>
      <c r="AR13" s="2" t="s">
        <v>1421</v>
      </c>
      <c r="AX13" s="2" t="b">
        <f t="shared" si="1"/>
        <v>1</v>
      </c>
      <c r="BA13" s="2" t="b">
        <f t="shared" si="2"/>
        <v>1</v>
      </c>
      <c r="BB13" s="2" t="b">
        <f t="shared" si="3"/>
        <v>1</v>
      </c>
      <c r="BC13" s="2" t="b">
        <f t="shared" si="4"/>
        <v>1</v>
      </c>
      <c r="BD13" s="2" t="b">
        <f t="shared" si="5"/>
        <v>1</v>
      </c>
      <c r="BF13" s="2" t="b">
        <f t="shared" si="6"/>
        <v>1</v>
      </c>
      <c r="BH13" s="2" t="b">
        <f t="shared" si="7"/>
        <v>0</v>
      </c>
    </row>
    <row r="14" spans="1:63">
      <c r="A14" s="2" t="s">
        <v>353</v>
      </c>
      <c r="B14" s="2" t="s">
        <v>353</v>
      </c>
      <c r="C14" s="13" t="s">
        <v>1217</v>
      </c>
      <c r="D14" s="13" t="s">
        <v>1219</v>
      </c>
      <c r="E14" s="14" t="s">
        <v>485</v>
      </c>
      <c r="F14" s="2" t="s">
        <v>649</v>
      </c>
      <c r="G14" s="4">
        <v>681</v>
      </c>
      <c r="H14" s="2" t="s">
        <v>3</v>
      </c>
      <c r="I14" s="13"/>
      <c r="J14" s="2" t="s">
        <v>486</v>
      </c>
      <c r="K14" s="13"/>
      <c r="L14" s="2" t="s">
        <v>1160</v>
      </c>
      <c r="M14" s="13"/>
      <c r="N14" s="13"/>
      <c r="O14" s="13"/>
      <c r="R14" s="2" t="e">
        <f>VLOOKUP(G14,#REF!,19,FALSE)</f>
        <v>#REF!</v>
      </c>
      <c r="U14" s="2" t="e">
        <f>VLOOKUP(G14,#REF!,6,FALSE)</f>
        <v>#REF!</v>
      </c>
      <c r="V14" s="2" t="e">
        <f>VLOOKUP(G14,#REF!,7,FALSE)</f>
        <v>#REF!</v>
      </c>
      <c r="W14" s="2" t="e">
        <f>VLOOKUP(G14,#REF!,7,FALSE)</f>
        <v>#REF!</v>
      </c>
      <c r="X14" s="2" t="e">
        <f>VLOOKUP(G14,#REF!,8,FALSE)</f>
        <v>#REF!</v>
      </c>
      <c r="Z14" s="37" t="e">
        <f>VLOOKUP(G14,#REF!,9,FALSE)</f>
        <v>#REF!</v>
      </c>
      <c r="AB14" s="37" t="e">
        <f>VLOOKUP(G14,#REF!,35,FALSE)</f>
        <v>#REF!</v>
      </c>
      <c r="AH14" s="2" t="s">
        <v>353</v>
      </c>
      <c r="AK14" s="2" t="s">
        <v>485</v>
      </c>
      <c r="AL14" s="2" t="s">
        <v>649</v>
      </c>
      <c r="AM14" s="2" t="s">
        <v>1314</v>
      </c>
      <c r="AN14" s="2" t="s">
        <v>3</v>
      </c>
      <c r="AP14" s="2" t="s">
        <v>486</v>
      </c>
      <c r="AR14" s="2" t="s">
        <v>1422</v>
      </c>
      <c r="AX14" s="2" t="b">
        <f t="shared" si="1"/>
        <v>1</v>
      </c>
      <c r="BA14" s="2" t="b">
        <f t="shared" si="2"/>
        <v>1</v>
      </c>
      <c r="BB14" s="2" t="b">
        <f t="shared" si="3"/>
        <v>1</v>
      </c>
      <c r="BC14" s="2" t="b">
        <f t="shared" si="4"/>
        <v>1</v>
      </c>
      <c r="BD14" s="2" t="b">
        <f t="shared" si="5"/>
        <v>1</v>
      </c>
      <c r="BF14" s="2" t="b">
        <f t="shared" si="6"/>
        <v>1</v>
      </c>
      <c r="BH14" s="2" t="b">
        <f t="shared" si="7"/>
        <v>0</v>
      </c>
    </row>
    <row r="15" spans="1:63">
      <c r="A15" s="2" t="s">
        <v>353</v>
      </c>
      <c r="B15" s="2" t="s">
        <v>353</v>
      </c>
      <c r="C15" s="13" t="s">
        <v>1217</v>
      </c>
      <c r="D15" s="13" t="s">
        <v>1219</v>
      </c>
      <c r="E15" s="14" t="s">
        <v>504</v>
      </c>
      <c r="F15" s="2" t="s">
        <v>654</v>
      </c>
      <c r="G15" s="4">
        <v>702</v>
      </c>
      <c r="H15" s="2" t="s">
        <v>63</v>
      </c>
      <c r="I15" s="13"/>
      <c r="J15" s="2" t="s">
        <v>505</v>
      </c>
      <c r="K15" s="13"/>
      <c r="L15" s="2" t="s">
        <v>1161</v>
      </c>
      <c r="M15" s="13"/>
      <c r="N15" s="13"/>
      <c r="O15" s="13"/>
      <c r="R15" s="2" t="e">
        <f>VLOOKUP(G15,#REF!,19,FALSE)</f>
        <v>#REF!</v>
      </c>
      <c r="U15" s="2" t="e">
        <f>VLOOKUP(G15,#REF!,6,FALSE)</f>
        <v>#REF!</v>
      </c>
      <c r="V15" s="2" t="e">
        <f>VLOOKUP(G15,#REF!,7,FALSE)</f>
        <v>#REF!</v>
      </c>
      <c r="W15" s="2" t="e">
        <f>VLOOKUP(G15,#REF!,7,FALSE)</f>
        <v>#REF!</v>
      </c>
      <c r="X15" s="2" t="e">
        <f>VLOOKUP(G15,#REF!,8,FALSE)</f>
        <v>#REF!</v>
      </c>
      <c r="Z15" s="37" t="e">
        <f>VLOOKUP(G15,#REF!,9,FALSE)</f>
        <v>#REF!</v>
      </c>
      <c r="AB15" s="37" t="e">
        <f>VLOOKUP(G15,#REF!,35,FALSE)</f>
        <v>#REF!</v>
      </c>
      <c r="AH15" s="2" t="s">
        <v>353</v>
      </c>
      <c r="AK15" s="2" t="s">
        <v>504</v>
      </c>
      <c r="AL15" s="2" t="s">
        <v>654</v>
      </c>
      <c r="AM15" s="2" t="s">
        <v>1324</v>
      </c>
      <c r="AN15" s="2" t="s">
        <v>63</v>
      </c>
      <c r="AP15" s="2" t="s">
        <v>505</v>
      </c>
      <c r="AR15" s="2" t="s">
        <v>1423</v>
      </c>
      <c r="AX15" s="2" t="b">
        <f t="shared" si="1"/>
        <v>1</v>
      </c>
      <c r="BA15" s="2" t="b">
        <f t="shared" si="2"/>
        <v>1</v>
      </c>
      <c r="BB15" s="2" t="b">
        <f t="shared" si="3"/>
        <v>1</v>
      </c>
      <c r="BC15" s="2" t="b">
        <f t="shared" si="4"/>
        <v>1</v>
      </c>
      <c r="BD15" s="2" t="b">
        <f t="shared" si="5"/>
        <v>1</v>
      </c>
      <c r="BF15" s="2" t="b">
        <f t="shared" si="6"/>
        <v>1</v>
      </c>
      <c r="BH15" s="2" t="b">
        <f t="shared" si="7"/>
        <v>0</v>
      </c>
    </row>
    <row r="16" spans="1:63">
      <c r="A16" s="2" t="s">
        <v>353</v>
      </c>
      <c r="B16" s="2" t="s">
        <v>353</v>
      </c>
      <c r="C16" s="13" t="s">
        <v>1217</v>
      </c>
      <c r="D16" s="13" t="s">
        <v>1219</v>
      </c>
      <c r="E16" s="14" t="s">
        <v>506</v>
      </c>
      <c r="F16" s="2" t="s">
        <v>655</v>
      </c>
      <c r="G16" s="4">
        <v>703</v>
      </c>
      <c r="H16" s="2" t="s">
        <v>62</v>
      </c>
      <c r="I16" s="13"/>
      <c r="J16" s="2" t="s">
        <v>507</v>
      </c>
      <c r="K16" s="13"/>
      <c r="L16" s="2" t="s">
        <v>1157</v>
      </c>
      <c r="M16" s="13"/>
      <c r="N16" s="13"/>
      <c r="O16" s="13"/>
      <c r="R16" s="2" t="e">
        <f>VLOOKUP(G16,#REF!,19,FALSE)</f>
        <v>#REF!</v>
      </c>
      <c r="U16" s="2" t="e">
        <f>VLOOKUP(G16,#REF!,6,FALSE)</f>
        <v>#REF!</v>
      </c>
      <c r="V16" s="2" t="e">
        <f>VLOOKUP(G16,#REF!,7,FALSE)</f>
        <v>#REF!</v>
      </c>
      <c r="W16" s="2" t="e">
        <f>VLOOKUP(G16,#REF!,7,FALSE)</f>
        <v>#REF!</v>
      </c>
      <c r="X16" s="2" t="e">
        <f>VLOOKUP(G16,#REF!,8,FALSE)</f>
        <v>#REF!</v>
      </c>
      <c r="Z16" s="37" t="e">
        <f>VLOOKUP(G16,#REF!,9,FALSE)</f>
        <v>#REF!</v>
      </c>
      <c r="AB16" s="37" t="e">
        <f>VLOOKUP(G16,#REF!,35,FALSE)</f>
        <v>#REF!</v>
      </c>
      <c r="AH16" s="2" t="s">
        <v>353</v>
      </c>
      <c r="AK16" s="2" t="s">
        <v>506</v>
      </c>
      <c r="AL16" s="2" t="s">
        <v>655</v>
      </c>
      <c r="AM16" s="2" t="s">
        <v>1325</v>
      </c>
      <c r="AN16" s="2" t="s">
        <v>62</v>
      </c>
      <c r="AP16" s="2" t="s">
        <v>507</v>
      </c>
      <c r="AR16" s="2" t="s">
        <v>1426</v>
      </c>
      <c r="AX16" s="2" t="b">
        <f t="shared" si="1"/>
        <v>1</v>
      </c>
      <c r="BA16" s="2" t="b">
        <f t="shared" si="2"/>
        <v>1</v>
      </c>
      <c r="BB16" s="2" t="b">
        <f t="shared" si="3"/>
        <v>1</v>
      </c>
      <c r="BC16" s="2" t="b">
        <f t="shared" si="4"/>
        <v>1</v>
      </c>
      <c r="BD16" s="2" t="b">
        <f t="shared" si="5"/>
        <v>1</v>
      </c>
      <c r="BF16" s="2" t="b">
        <f t="shared" si="6"/>
        <v>1</v>
      </c>
      <c r="BH16" s="2" t="b">
        <f t="shared" si="7"/>
        <v>0</v>
      </c>
    </row>
    <row r="17" spans="1:60">
      <c r="A17" s="2" t="s">
        <v>353</v>
      </c>
      <c r="B17" s="2" t="s">
        <v>353</v>
      </c>
      <c r="C17" s="13" t="s">
        <v>1217</v>
      </c>
      <c r="D17" s="13" t="s">
        <v>1219</v>
      </c>
      <c r="E17" s="14" t="s">
        <v>508</v>
      </c>
      <c r="F17" s="2" t="s">
        <v>656</v>
      </c>
      <c r="G17" s="4">
        <v>704</v>
      </c>
      <c r="H17" s="2" t="s">
        <v>64</v>
      </c>
      <c r="I17" s="13"/>
      <c r="J17" s="2" t="s">
        <v>509</v>
      </c>
      <c r="K17" s="13"/>
      <c r="L17" s="2" t="s">
        <v>1157</v>
      </c>
      <c r="M17" s="13"/>
      <c r="N17" s="13"/>
      <c r="O17" s="13"/>
      <c r="R17" s="2" t="e">
        <f>VLOOKUP(G17,#REF!,19,FALSE)</f>
        <v>#REF!</v>
      </c>
      <c r="U17" s="2" t="e">
        <f>VLOOKUP(G17,#REF!,6,FALSE)</f>
        <v>#REF!</v>
      </c>
      <c r="V17" s="2" t="e">
        <f>VLOOKUP(G17,#REF!,7,FALSE)</f>
        <v>#REF!</v>
      </c>
      <c r="W17" s="2" t="e">
        <f>VLOOKUP(G17,#REF!,7,FALSE)</f>
        <v>#REF!</v>
      </c>
      <c r="X17" s="2" t="e">
        <f>VLOOKUP(G17,#REF!,8,FALSE)</f>
        <v>#REF!</v>
      </c>
      <c r="Z17" s="37" t="e">
        <f>VLOOKUP(G17,#REF!,9,FALSE)</f>
        <v>#REF!</v>
      </c>
      <c r="AB17" s="37" t="e">
        <f>VLOOKUP(G17,#REF!,35,FALSE)</f>
        <v>#REF!</v>
      </c>
      <c r="AH17" s="2" t="s">
        <v>353</v>
      </c>
      <c r="AK17" s="2" t="s">
        <v>508</v>
      </c>
      <c r="AL17" s="2" t="s">
        <v>656</v>
      </c>
      <c r="AM17" s="2" t="s">
        <v>1326</v>
      </c>
      <c r="AN17" s="2" t="s">
        <v>64</v>
      </c>
      <c r="AP17" s="2" t="s">
        <v>509</v>
      </c>
      <c r="AR17" s="2" t="s">
        <v>1426</v>
      </c>
      <c r="AX17" s="2" t="b">
        <f t="shared" si="1"/>
        <v>1</v>
      </c>
      <c r="BA17" s="2" t="b">
        <f t="shared" si="2"/>
        <v>1</v>
      </c>
      <c r="BB17" s="2" t="b">
        <f t="shared" si="3"/>
        <v>1</v>
      </c>
      <c r="BC17" s="2" t="b">
        <f t="shared" si="4"/>
        <v>1</v>
      </c>
      <c r="BD17" s="2" t="b">
        <f t="shared" si="5"/>
        <v>1</v>
      </c>
      <c r="BF17" s="2" t="b">
        <f t="shared" si="6"/>
        <v>1</v>
      </c>
      <c r="BH17" s="2" t="b">
        <f t="shared" si="7"/>
        <v>0</v>
      </c>
    </row>
    <row r="18" spans="1:60">
      <c r="A18" s="2" t="s">
        <v>353</v>
      </c>
      <c r="B18" s="2" t="s">
        <v>353</v>
      </c>
      <c r="C18" s="13" t="s">
        <v>1217</v>
      </c>
      <c r="D18" s="13" t="s">
        <v>1219</v>
      </c>
      <c r="E18" s="14" t="s">
        <v>511</v>
      </c>
      <c r="F18" s="2" t="s">
        <v>657</v>
      </c>
      <c r="G18" s="4">
        <v>705</v>
      </c>
      <c r="H18" s="2" t="s">
        <v>65</v>
      </c>
      <c r="I18" s="13"/>
      <c r="J18" s="2" t="s">
        <v>512</v>
      </c>
      <c r="K18" s="13"/>
      <c r="L18" s="2" t="s">
        <v>1163</v>
      </c>
      <c r="M18" s="13"/>
      <c r="N18" s="13"/>
      <c r="O18" s="13"/>
      <c r="R18" s="2" t="e">
        <f>VLOOKUP(G18,#REF!,19,FALSE)</f>
        <v>#REF!</v>
      </c>
      <c r="U18" s="2" t="e">
        <f>VLOOKUP(G18,#REF!,6,FALSE)</f>
        <v>#REF!</v>
      </c>
      <c r="V18" s="2" t="e">
        <f>VLOOKUP(G18,#REF!,7,FALSE)</f>
        <v>#REF!</v>
      </c>
      <c r="W18" s="2" t="e">
        <f>VLOOKUP(G18,#REF!,7,FALSE)</f>
        <v>#REF!</v>
      </c>
      <c r="X18" s="2" t="e">
        <f>VLOOKUP(G18,#REF!,8,FALSE)</f>
        <v>#REF!</v>
      </c>
      <c r="Z18" s="37" t="e">
        <f>VLOOKUP(G18,#REF!,9,FALSE)</f>
        <v>#REF!</v>
      </c>
      <c r="AB18" s="37" t="e">
        <f>VLOOKUP(G18,#REF!,35,FALSE)</f>
        <v>#REF!</v>
      </c>
      <c r="AH18" s="2" t="s">
        <v>353</v>
      </c>
      <c r="AK18" s="2" t="s">
        <v>511</v>
      </c>
      <c r="AL18" s="2" t="s">
        <v>657</v>
      </c>
      <c r="AM18" s="2" t="s">
        <v>1327</v>
      </c>
      <c r="AN18" s="2" t="s">
        <v>65</v>
      </c>
      <c r="AP18" s="2" t="s">
        <v>512</v>
      </c>
      <c r="AR18" s="2" t="s">
        <v>1424</v>
      </c>
      <c r="AX18" s="2" t="b">
        <f t="shared" si="1"/>
        <v>1</v>
      </c>
      <c r="BA18" s="2" t="b">
        <f t="shared" si="2"/>
        <v>1</v>
      </c>
      <c r="BB18" s="2" t="b">
        <f t="shared" si="3"/>
        <v>1</v>
      </c>
      <c r="BC18" s="2" t="b">
        <f t="shared" si="4"/>
        <v>1</v>
      </c>
      <c r="BD18" s="2" t="b">
        <f t="shared" si="5"/>
        <v>1</v>
      </c>
      <c r="BF18" s="2" t="b">
        <f t="shared" si="6"/>
        <v>1</v>
      </c>
      <c r="BH18" s="2" t="b">
        <f t="shared" si="7"/>
        <v>0</v>
      </c>
    </row>
    <row r="19" spans="1:60">
      <c r="A19" s="2" t="s">
        <v>353</v>
      </c>
      <c r="B19" s="2" t="s">
        <v>353</v>
      </c>
      <c r="C19" s="13" t="s">
        <v>1217</v>
      </c>
      <c r="D19" s="13" t="s">
        <v>1219</v>
      </c>
      <c r="E19" s="14" t="s">
        <v>513</v>
      </c>
      <c r="F19" s="2" t="s">
        <v>658</v>
      </c>
      <c r="G19" s="4">
        <v>736</v>
      </c>
      <c r="H19" s="2" t="s">
        <v>67</v>
      </c>
      <c r="I19" s="13"/>
      <c r="J19" s="2" t="s">
        <v>514</v>
      </c>
      <c r="K19" s="13"/>
      <c r="L19" s="2" t="s">
        <v>1162</v>
      </c>
      <c r="M19" s="13"/>
      <c r="N19" s="13"/>
      <c r="O19" s="13"/>
      <c r="R19" s="2" t="e">
        <f>VLOOKUP(G19,#REF!,19,FALSE)</f>
        <v>#REF!</v>
      </c>
      <c r="U19" s="2" t="e">
        <f>VLOOKUP(G19,#REF!,6,FALSE)</f>
        <v>#REF!</v>
      </c>
      <c r="V19" s="2" t="e">
        <f>VLOOKUP(G19,#REF!,7,FALSE)</f>
        <v>#REF!</v>
      </c>
      <c r="W19" s="2" t="e">
        <f>VLOOKUP(G19,#REF!,7,FALSE)</f>
        <v>#REF!</v>
      </c>
      <c r="X19" s="2" t="e">
        <f>VLOOKUP(G19,#REF!,8,FALSE)</f>
        <v>#REF!</v>
      </c>
      <c r="Z19" s="37" t="e">
        <f>VLOOKUP(G19,#REF!,9,FALSE)</f>
        <v>#REF!</v>
      </c>
      <c r="AB19" s="37" t="e">
        <f>VLOOKUP(G19,#REF!,35,FALSE)</f>
        <v>#REF!</v>
      </c>
      <c r="AH19" s="2" t="s">
        <v>353</v>
      </c>
      <c r="AK19" s="2" t="s">
        <v>513</v>
      </c>
      <c r="AL19" s="2" t="s">
        <v>658</v>
      </c>
      <c r="AM19" s="2" t="s">
        <v>1328</v>
      </c>
      <c r="AN19" s="2" t="s">
        <v>67</v>
      </c>
      <c r="AP19" s="2" t="s">
        <v>514</v>
      </c>
      <c r="AR19" s="2" t="s">
        <v>1425</v>
      </c>
      <c r="AX19" s="2" t="b">
        <f t="shared" si="1"/>
        <v>1</v>
      </c>
      <c r="BA19" s="2" t="b">
        <f t="shared" si="2"/>
        <v>1</v>
      </c>
      <c r="BB19" s="2" t="b">
        <f t="shared" si="3"/>
        <v>1</v>
      </c>
      <c r="BC19" s="2" t="b">
        <f t="shared" si="4"/>
        <v>1</v>
      </c>
      <c r="BD19" s="2" t="b">
        <f t="shared" si="5"/>
        <v>1</v>
      </c>
      <c r="BF19" s="2" t="b">
        <f t="shared" si="6"/>
        <v>1</v>
      </c>
      <c r="BH19" s="2" t="b">
        <f t="shared" si="7"/>
        <v>0</v>
      </c>
    </row>
    <row r="20" spans="1:60">
      <c r="A20" s="2" t="s">
        <v>353</v>
      </c>
      <c r="B20" s="2" t="s">
        <v>353</v>
      </c>
      <c r="C20" s="13" t="s">
        <v>1217</v>
      </c>
      <c r="D20" s="13" t="s">
        <v>1219</v>
      </c>
      <c r="E20" s="14" t="s">
        <v>525</v>
      </c>
      <c r="F20" s="2" t="s">
        <v>663</v>
      </c>
      <c r="G20" s="4">
        <v>753</v>
      </c>
      <c r="H20" s="2" t="s">
        <v>148</v>
      </c>
      <c r="I20" s="13"/>
      <c r="J20" s="2" t="s">
        <v>526</v>
      </c>
      <c r="K20" s="13"/>
      <c r="L20" s="2" t="s">
        <v>147</v>
      </c>
      <c r="M20" s="13"/>
      <c r="N20" s="13"/>
      <c r="O20" s="13"/>
      <c r="R20" s="2" t="e">
        <f>VLOOKUP(G20,#REF!,19,FALSE)</f>
        <v>#REF!</v>
      </c>
      <c r="U20" s="2" t="e">
        <f>VLOOKUP(G20,#REF!,6,FALSE)</f>
        <v>#REF!</v>
      </c>
      <c r="V20" s="2" t="e">
        <f>VLOOKUP(G20,#REF!,7,FALSE)</f>
        <v>#REF!</v>
      </c>
      <c r="W20" s="2" t="e">
        <f>VLOOKUP(G20,#REF!,7,FALSE)</f>
        <v>#REF!</v>
      </c>
      <c r="X20" s="2" t="e">
        <f>VLOOKUP(G20,#REF!,8,FALSE)</f>
        <v>#REF!</v>
      </c>
      <c r="Z20" s="37" t="e">
        <f>VLOOKUP(G20,#REF!,9,FALSE)</f>
        <v>#REF!</v>
      </c>
      <c r="AB20" s="37" t="e">
        <f>VLOOKUP(G20,#REF!,35,FALSE)</f>
        <v>#REF!</v>
      </c>
      <c r="AH20" s="2" t="s">
        <v>353</v>
      </c>
      <c r="AK20" s="2" t="s">
        <v>525</v>
      </c>
      <c r="AL20" s="2" t="s">
        <v>663</v>
      </c>
      <c r="AM20" s="2" t="s">
        <v>1331</v>
      </c>
      <c r="AN20" s="2" t="s">
        <v>148</v>
      </c>
      <c r="AP20" s="2" t="s">
        <v>1332</v>
      </c>
      <c r="AR20" s="2" t="s">
        <v>147</v>
      </c>
      <c r="AX20" s="2" t="b">
        <f t="shared" si="1"/>
        <v>1</v>
      </c>
      <c r="BA20" s="2" t="b">
        <f t="shared" si="2"/>
        <v>1</v>
      </c>
      <c r="BB20" s="2" t="b">
        <f t="shared" si="3"/>
        <v>1</v>
      </c>
      <c r="BC20" s="2" t="b">
        <f t="shared" si="4"/>
        <v>1</v>
      </c>
      <c r="BD20" s="2" t="b">
        <f t="shared" si="5"/>
        <v>1</v>
      </c>
      <c r="BF20" s="2" t="b">
        <f t="shared" si="6"/>
        <v>0</v>
      </c>
      <c r="BH20" s="2" t="b">
        <f t="shared" si="7"/>
        <v>1</v>
      </c>
    </row>
    <row r="21" spans="1:60">
      <c r="A21" s="2" t="s">
        <v>518</v>
      </c>
      <c r="B21" s="19" t="s">
        <v>359</v>
      </c>
      <c r="C21" s="13" t="s">
        <v>1217</v>
      </c>
      <c r="D21" s="13" t="s">
        <v>1232</v>
      </c>
      <c r="E21" s="14" t="s">
        <v>515</v>
      </c>
      <c r="F21" s="2" t="s">
        <v>659</v>
      </c>
      <c r="G21" s="4">
        <v>739</v>
      </c>
      <c r="H21" s="2" t="s">
        <v>79</v>
      </c>
      <c r="I21" s="13"/>
      <c r="J21" s="2" t="s">
        <v>516</v>
      </c>
      <c r="K21" s="13"/>
      <c r="L21" s="2" t="s">
        <v>1167</v>
      </c>
      <c r="M21" s="13"/>
      <c r="N21" s="13"/>
      <c r="O21" s="13"/>
      <c r="R21" s="2" t="e">
        <f>VLOOKUP(G21,#REF!,19,FALSE)</f>
        <v>#REF!</v>
      </c>
      <c r="U21" s="2" t="e">
        <f>VLOOKUP(G21,#REF!,6,FALSE)</f>
        <v>#REF!</v>
      </c>
      <c r="V21" s="2" t="e">
        <f>VLOOKUP(G21,#REF!,7,FALSE)</f>
        <v>#REF!</v>
      </c>
      <c r="W21" s="2" t="e">
        <f>VLOOKUP(G21,#REF!,7,FALSE)</f>
        <v>#REF!</v>
      </c>
      <c r="X21" s="2" t="e">
        <f>VLOOKUP(G21,#REF!,8,FALSE)</f>
        <v>#REF!</v>
      </c>
      <c r="Z21" s="37" t="e">
        <f>VLOOKUP(G21,#REF!,9,FALSE)</f>
        <v>#REF!</v>
      </c>
      <c r="AB21" s="37" t="e">
        <f>VLOOKUP(G21,#REF!,35,FALSE)</f>
        <v>#REF!</v>
      </c>
      <c r="AH21" s="2" t="s">
        <v>518</v>
      </c>
      <c r="AK21" s="2" t="s">
        <v>515</v>
      </c>
      <c r="AL21" s="2" t="s">
        <v>659</v>
      </c>
      <c r="AM21" s="2" t="s">
        <v>1329</v>
      </c>
      <c r="AN21" s="2" t="s">
        <v>79</v>
      </c>
      <c r="AP21" s="2" t="s">
        <v>516</v>
      </c>
      <c r="AR21" s="2" t="s">
        <v>1167</v>
      </c>
      <c r="AX21" s="2" t="b">
        <f t="shared" si="1"/>
        <v>0</v>
      </c>
      <c r="BA21" s="2" t="b">
        <f t="shared" si="2"/>
        <v>1</v>
      </c>
      <c r="BB21" s="2" t="b">
        <f t="shared" si="3"/>
        <v>1</v>
      </c>
      <c r="BC21" s="2" t="b">
        <f t="shared" si="4"/>
        <v>1</v>
      </c>
      <c r="BD21" s="2" t="b">
        <f t="shared" si="5"/>
        <v>1</v>
      </c>
      <c r="BF21" s="2" t="b">
        <f t="shared" si="6"/>
        <v>1</v>
      </c>
      <c r="BH21" s="2" t="b">
        <f t="shared" si="7"/>
        <v>1</v>
      </c>
    </row>
    <row r="22" spans="1:60">
      <c r="A22" s="2" t="s">
        <v>1200</v>
      </c>
      <c r="B22" s="2" t="s">
        <v>1249</v>
      </c>
      <c r="C22" s="13" t="s">
        <v>1217</v>
      </c>
      <c r="D22" s="13" t="s">
        <v>1222</v>
      </c>
      <c r="E22" s="14" t="s">
        <v>559</v>
      </c>
      <c r="F22" s="2" t="s">
        <v>677</v>
      </c>
      <c r="G22" s="4">
        <v>814</v>
      </c>
      <c r="H22" s="2" t="s">
        <v>60</v>
      </c>
      <c r="I22" s="13"/>
      <c r="J22" s="2" t="s">
        <v>560</v>
      </c>
      <c r="K22" s="13"/>
      <c r="L22" s="2" t="s">
        <v>1168</v>
      </c>
      <c r="M22" s="13"/>
      <c r="N22" s="13"/>
      <c r="O22" s="13"/>
      <c r="R22" s="2" t="e">
        <f>VLOOKUP(G22,#REF!,19,FALSE)</f>
        <v>#REF!</v>
      </c>
      <c r="U22" s="2" t="e">
        <f>VLOOKUP(G22,#REF!,6,FALSE)</f>
        <v>#REF!</v>
      </c>
      <c r="V22" s="2" t="e">
        <f>VLOOKUP(G22,#REF!,7,FALSE)</f>
        <v>#REF!</v>
      </c>
      <c r="W22" s="2" t="e">
        <f>VLOOKUP(G22,#REF!,7,FALSE)</f>
        <v>#REF!</v>
      </c>
      <c r="X22" s="2" t="e">
        <f>VLOOKUP(G22,#REF!,8,FALSE)</f>
        <v>#REF!</v>
      </c>
      <c r="Z22" s="37" t="e">
        <f>VLOOKUP(G22,#REF!,9,FALSE)</f>
        <v>#REF!</v>
      </c>
      <c r="AB22" s="37" t="e">
        <f>VLOOKUP(G22,#REF!,35,FALSE)</f>
        <v>#REF!</v>
      </c>
      <c r="AH22" s="2" t="s">
        <v>561</v>
      </c>
      <c r="AK22" s="2" t="s">
        <v>559</v>
      </c>
      <c r="AL22" s="2" t="s">
        <v>677</v>
      </c>
      <c r="AM22" s="2" t="s">
        <v>1346</v>
      </c>
      <c r="AN22" s="2" t="s">
        <v>60</v>
      </c>
      <c r="AP22" s="2" t="s">
        <v>560</v>
      </c>
      <c r="AR22" s="2" t="s">
        <v>1168</v>
      </c>
      <c r="AX22" s="2" t="b">
        <f t="shared" si="1"/>
        <v>0</v>
      </c>
      <c r="BA22" s="2" t="b">
        <f t="shared" si="2"/>
        <v>1</v>
      </c>
      <c r="BB22" s="2" t="b">
        <f t="shared" si="3"/>
        <v>1</v>
      </c>
      <c r="BC22" s="2" t="b">
        <f t="shared" si="4"/>
        <v>1</v>
      </c>
      <c r="BD22" s="2" t="b">
        <f t="shared" si="5"/>
        <v>1</v>
      </c>
      <c r="BF22" s="2" t="b">
        <f t="shared" si="6"/>
        <v>1</v>
      </c>
      <c r="BH22" s="2" t="b">
        <f t="shared" si="7"/>
        <v>1</v>
      </c>
    </row>
    <row r="23" spans="1:60">
      <c r="A23" s="2" t="s">
        <v>518</v>
      </c>
      <c r="B23" s="2" t="s">
        <v>561</v>
      </c>
      <c r="C23" s="13" t="s">
        <v>1217</v>
      </c>
      <c r="D23" s="13" t="s">
        <v>1222</v>
      </c>
      <c r="E23" s="14" t="s">
        <v>559</v>
      </c>
      <c r="F23" s="2" t="s">
        <v>677</v>
      </c>
      <c r="G23" s="4">
        <v>814</v>
      </c>
      <c r="H23" s="2" t="s">
        <v>60</v>
      </c>
      <c r="I23" s="13"/>
      <c r="J23" s="2" t="s">
        <v>560</v>
      </c>
      <c r="K23" s="13"/>
      <c r="L23" s="2" t="s">
        <v>1168</v>
      </c>
      <c r="M23" s="13"/>
      <c r="N23" s="13"/>
      <c r="O23" s="13"/>
      <c r="R23" s="2" t="e">
        <f>VLOOKUP(G23,#REF!,19,FALSE)</f>
        <v>#REF!</v>
      </c>
      <c r="U23" s="2" t="e">
        <f>VLOOKUP(G23,#REF!,6,FALSE)</f>
        <v>#REF!</v>
      </c>
      <c r="V23" s="2" t="e">
        <f>VLOOKUP(G23,#REF!,7,FALSE)</f>
        <v>#REF!</v>
      </c>
      <c r="W23" s="2" t="e">
        <f>VLOOKUP(G23,#REF!,7,FALSE)</f>
        <v>#REF!</v>
      </c>
      <c r="X23" s="2" t="e">
        <f>VLOOKUP(G23,#REF!,8,FALSE)</f>
        <v>#REF!</v>
      </c>
      <c r="Z23" s="37" t="e">
        <f>VLOOKUP(G23,#REF!,9,FALSE)</f>
        <v>#REF!</v>
      </c>
      <c r="AB23" s="37" t="e">
        <f>VLOOKUP(G23,#REF!,35,FALSE)</f>
        <v>#REF!</v>
      </c>
      <c r="AH23" s="2" t="s">
        <v>561</v>
      </c>
      <c r="AK23" s="2" t="s">
        <v>559</v>
      </c>
      <c r="AL23" s="2" t="s">
        <v>677</v>
      </c>
      <c r="AM23" s="2" t="s">
        <v>1346</v>
      </c>
      <c r="AN23" s="2" t="s">
        <v>60</v>
      </c>
      <c r="AP23" s="2" t="s">
        <v>560</v>
      </c>
      <c r="AR23" s="2" t="s">
        <v>1168</v>
      </c>
      <c r="AX23" s="2" t="b">
        <f t="shared" si="1"/>
        <v>1</v>
      </c>
      <c r="BA23" s="2" t="b">
        <f t="shared" si="2"/>
        <v>1</v>
      </c>
      <c r="BB23" s="2" t="b">
        <f t="shared" si="3"/>
        <v>1</v>
      </c>
      <c r="BC23" s="2" t="b">
        <f t="shared" si="4"/>
        <v>1</v>
      </c>
      <c r="BD23" s="2" t="b">
        <f t="shared" si="5"/>
        <v>1</v>
      </c>
      <c r="BF23" s="2" t="b">
        <f t="shared" si="6"/>
        <v>1</v>
      </c>
      <c r="BH23" s="2" t="b">
        <f t="shared" si="7"/>
        <v>1</v>
      </c>
    </row>
    <row r="24" spans="1:60">
      <c r="A24" s="2" t="s">
        <v>518</v>
      </c>
      <c r="B24" s="2" t="s">
        <v>321</v>
      </c>
      <c r="C24" s="13" t="s">
        <v>1218</v>
      </c>
      <c r="D24" s="13" t="s">
        <v>1223</v>
      </c>
      <c r="E24" s="14" t="s">
        <v>317</v>
      </c>
      <c r="F24" s="2" t="s">
        <v>613</v>
      </c>
      <c r="G24" s="4">
        <v>102</v>
      </c>
      <c r="H24" s="2" t="s">
        <v>24</v>
      </c>
      <c r="I24" s="13"/>
      <c r="J24" s="2" t="s">
        <v>318</v>
      </c>
      <c r="K24" s="13"/>
      <c r="L24" s="2" t="s">
        <v>1169</v>
      </c>
      <c r="M24" s="13"/>
      <c r="N24" s="13" t="s">
        <v>1243</v>
      </c>
      <c r="O24" s="13"/>
      <c r="R24" s="2" t="e">
        <f>VLOOKUP(G24,#REF!,19,FALSE)</f>
        <v>#REF!</v>
      </c>
      <c r="U24" s="2" t="e">
        <f>VLOOKUP(G24,#REF!,6,FALSE)</f>
        <v>#REF!</v>
      </c>
      <c r="V24" s="2" t="e">
        <f>VLOOKUP(G24,#REF!,7,FALSE)</f>
        <v>#REF!</v>
      </c>
      <c r="W24" s="2" t="e">
        <f>VLOOKUP(G24,#REF!,7,FALSE)</f>
        <v>#REF!</v>
      </c>
      <c r="X24" s="2" t="e">
        <f>VLOOKUP(G24,#REF!,8,FALSE)</f>
        <v>#REF!</v>
      </c>
      <c r="Z24" s="37" t="e">
        <f>VLOOKUP(G24,#REF!,9,FALSE)</f>
        <v>#REF!</v>
      </c>
      <c r="AB24" s="37" t="e">
        <f>VLOOKUP(G24,#REF!,35,FALSE)</f>
        <v>#REF!</v>
      </c>
      <c r="AH24" s="2" t="s">
        <v>321</v>
      </c>
      <c r="AK24" s="2" t="s">
        <v>317</v>
      </c>
      <c r="AL24" s="2" t="s">
        <v>613</v>
      </c>
      <c r="AM24" s="2" t="s">
        <v>1266</v>
      </c>
      <c r="AN24" s="2" t="s">
        <v>24</v>
      </c>
      <c r="AP24" s="2" t="s">
        <v>318</v>
      </c>
      <c r="AR24" s="2" t="s">
        <v>1169</v>
      </c>
      <c r="AX24" s="2" t="b">
        <f t="shared" si="1"/>
        <v>1</v>
      </c>
      <c r="BA24" s="2" t="b">
        <f t="shared" si="2"/>
        <v>1</v>
      </c>
      <c r="BB24" s="2" t="b">
        <f t="shared" si="3"/>
        <v>1</v>
      </c>
      <c r="BC24" s="2" t="b">
        <f t="shared" si="4"/>
        <v>1</v>
      </c>
      <c r="BD24" s="2" t="b">
        <f t="shared" si="5"/>
        <v>1</v>
      </c>
      <c r="BF24" s="2" t="b">
        <f t="shared" si="6"/>
        <v>1</v>
      </c>
      <c r="BH24" s="2" t="b">
        <f t="shared" si="7"/>
        <v>1</v>
      </c>
    </row>
    <row r="25" spans="1:60">
      <c r="A25" s="2" t="s">
        <v>518</v>
      </c>
      <c r="B25" s="2" t="s">
        <v>321</v>
      </c>
      <c r="C25" s="13" t="s">
        <v>1217</v>
      </c>
      <c r="D25" s="13" t="s">
        <v>1223</v>
      </c>
      <c r="E25" s="14" t="s">
        <v>323</v>
      </c>
      <c r="F25" s="2" t="s">
        <v>662</v>
      </c>
      <c r="G25" s="4">
        <v>110</v>
      </c>
      <c r="H25" s="2" t="s">
        <v>196</v>
      </c>
      <c r="I25" s="13"/>
      <c r="J25" s="2" t="s">
        <v>324</v>
      </c>
      <c r="K25" s="13"/>
      <c r="M25" s="13"/>
      <c r="N25" s="13"/>
      <c r="O25" s="13"/>
      <c r="R25" s="2" t="e">
        <f>VLOOKUP(G25,#REF!,19,FALSE)</f>
        <v>#REF!</v>
      </c>
      <c r="U25" s="2" t="e">
        <f>VLOOKUP(G25,#REF!,6,FALSE)</f>
        <v>#REF!</v>
      </c>
      <c r="V25" s="2" t="e">
        <f>VLOOKUP(G25,#REF!,7,FALSE)</f>
        <v>#REF!</v>
      </c>
      <c r="W25" s="2" t="e">
        <f>VLOOKUP(G25,#REF!,7,FALSE)</f>
        <v>#REF!</v>
      </c>
      <c r="X25" s="2" t="e">
        <f>VLOOKUP(G25,#REF!,8,FALSE)</f>
        <v>#REF!</v>
      </c>
      <c r="Z25" s="37" t="e">
        <f>VLOOKUP(G25,#REF!,9,FALSE)</f>
        <v>#REF!</v>
      </c>
      <c r="AB25" s="37" t="e">
        <f>VLOOKUP(G25,#REF!,35,FALSE)</f>
        <v>#REF!</v>
      </c>
      <c r="AH25" s="2" t="s">
        <v>321</v>
      </c>
      <c r="AK25" s="2" t="s">
        <v>323</v>
      </c>
      <c r="AL25" s="2" t="s">
        <v>662</v>
      </c>
      <c r="AM25" s="2" t="s">
        <v>1267</v>
      </c>
      <c r="AN25" s="2" t="s">
        <v>196</v>
      </c>
      <c r="AP25" s="2" t="s">
        <v>324</v>
      </c>
      <c r="AR25" s="2">
        <v>0</v>
      </c>
      <c r="AX25" s="2" t="b">
        <f t="shared" si="1"/>
        <v>1</v>
      </c>
      <c r="BA25" s="2" t="b">
        <f t="shared" si="2"/>
        <v>1</v>
      </c>
      <c r="BB25" s="2" t="b">
        <f t="shared" si="3"/>
        <v>1</v>
      </c>
      <c r="BC25" s="2" t="b">
        <f t="shared" si="4"/>
        <v>1</v>
      </c>
      <c r="BD25" s="2" t="b">
        <f t="shared" si="5"/>
        <v>1</v>
      </c>
      <c r="BF25" s="2" t="b">
        <f t="shared" si="6"/>
        <v>1</v>
      </c>
      <c r="BH25" s="54" t="b">
        <f t="shared" si="7"/>
        <v>0</v>
      </c>
    </row>
    <row r="26" spans="1:60">
      <c r="A26" s="2" t="s">
        <v>518</v>
      </c>
      <c r="B26" s="2" t="s">
        <v>321</v>
      </c>
      <c r="C26" s="13" t="s">
        <v>1217</v>
      </c>
      <c r="D26" s="13" t="s">
        <v>1223</v>
      </c>
      <c r="E26" s="14" t="s">
        <v>323</v>
      </c>
      <c r="F26" s="2" t="s">
        <v>662</v>
      </c>
      <c r="G26" s="4">
        <v>514</v>
      </c>
      <c r="H26" s="2" t="s">
        <v>186</v>
      </c>
      <c r="I26" s="13"/>
      <c r="J26" s="2" t="s">
        <v>383</v>
      </c>
      <c r="K26" s="13"/>
      <c r="M26" s="13"/>
      <c r="N26" s="13"/>
      <c r="O26" s="13"/>
      <c r="R26" s="2" t="e">
        <f>VLOOKUP(G26,#REF!,19,FALSE)</f>
        <v>#REF!</v>
      </c>
      <c r="U26" s="2" t="e">
        <f>VLOOKUP(G26,#REF!,6,FALSE)</f>
        <v>#REF!</v>
      </c>
      <c r="V26" s="2" t="e">
        <f>VLOOKUP(G26,#REF!,7,FALSE)</f>
        <v>#REF!</v>
      </c>
      <c r="W26" s="2" t="e">
        <f>VLOOKUP(G26,#REF!,7,FALSE)</f>
        <v>#REF!</v>
      </c>
      <c r="X26" s="2" t="e">
        <f>VLOOKUP(G26,#REF!,8,FALSE)</f>
        <v>#REF!</v>
      </c>
      <c r="Z26" s="37" t="e">
        <f>VLOOKUP(G26,#REF!,9,FALSE)</f>
        <v>#REF!</v>
      </c>
      <c r="AB26" s="37" t="e">
        <f>VLOOKUP(G26,#REF!,35,FALSE)</f>
        <v>#REF!</v>
      </c>
      <c r="AH26" s="2" t="s">
        <v>321</v>
      </c>
      <c r="AK26" s="2" t="s">
        <v>323</v>
      </c>
      <c r="AL26" s="2" t="s">
        <v>662</v>
      </c>
      <c r="AM26" s="2" t="s">
        <v>1278</v>
      </c>
      <c r="AN26" s="2" t="s">
        <v>186</v>
      </c>
      <c r="AP26" s="2" t="s">
        <v>383</v>
      </c>
      <c r="AR26" s="2">
        <v>0</v>
      </c>
      <c r="AX26" s="2" t="b">
        <f t="shared" si="1"/>
        <v>1</v>
      </c>
      <c r="BA26" s="2" t="b">
        <f t="shared" si="2"/>
        <v>1</v>
      </c>
      <c r="BB26" s="2" t="b">
        <f t="shared" si="3"/>
        <v>1</v>
      </c>
      <c r="BC26" s="2" t="b">
        <f t="shared" si="4"/>
        <v>1</v>
      </c>
      <c r="BD26" s="2" t="b">
        <f t="shared" si="5"/>
        <v>1</v>
      </c>
      <c r="BF26" s="2" t="b">
        <f t="shared" si="6"/>
        <v>1</v>
      </c>
      <c r="BH26" s="54" t="b">
        <f t="shared" si="7"/>
        <v>0</v>
      </c>
    </row>
    <row r="27" spans="1:60">
      <c r="A27" s="2" t="s">
        <v>518</v>
      </c>
      <c r="B27" s="2" t="s">
        <v>321</v>
      </c>
      <c r="C27" s="13" t="s">
        <v>1218</v>
      </c>
      <c r="D27" s="13" t="s">
        <v>1223</v>
      </c>
      <c r="E27" s="14" t="s">
        <v>449</v>
      </c>
      <c r="F27" s="2" t="s">
        <v>633</v>
      </c>
      <c r="G27" s="4">
        <v>634</v>
      </c>
      <c r="H27" s="2" t="s">
        <v>25</v>
      </c>
      <c r="I27" s="13"/>
      <c r="J27" s="2" t="s">
        <v>450</v>
      </c>
      <c r="K27" s="13"/>
      <c r="L27" s="2" t="s">
        <v>1170</v>
      </c>
      <c r="M27" s="13"/>
      <c r="N27" s="13" t="s">
        <v>1245</v>
      </c>
      <c r="O27" s="13"/>
      <c r="R27" s="2" t="e">
        <f>VLOOKUP(G27,#REF!,19,FALSE)</f>
        <v>#REF!</v>
      </c>
      <c r="U27" s="2" t="e">
        <f>VLOOKUP(G27,#REF!,6,FALSE)</f>
        <v>#REF!</v>
      </c>
      <c r="V27" s="2" t="e">
        <f>VLOOKUP(G27,#REF!,7,FALSE)</f>
        <v>#REF!</v>
      </c>
      <c r="W27" s="2" t="e">
        <f>VLOOKUP(G27,#REF!,7,FALSE)</f>
        <v>#REF!</v>
      </c>
      <c r="X27" s="2" t="e">
        <f>VLOOKUP(G27,#REF!,8,FALSE)</f>
        <v>#REF!</v>
      </c>
      <c r="Z27" s="37" t="e">
        <f>VLOOKUP(G27,#REF!,9,FALSE)</f>
        <v>#REF!</v>
      </c>
      <c r="AB27" s="37" t="e">
        <f>VLOOKUP(G27,#REF!,35,FALSE)</f>
        <v>#REF!</v>
      </c>
      <c r="AH27" s="2" t="s">
        <v>321</v>
      </c>
      <c r="AK27" s="2" t="s">
        <v>449</v>
      </c>
      <c r="AL27" s="2" t="s">
        <v>633</v>
      </c>
      <c r="AM27" s="2" t="s">
        <v>1300</v>
      </c>
      <c r="AN27" s="2" t="s">
        <v>25</v>
      </c>
      <c r="AP27" s="2" t="s">
        <v>450</v>
      </c>
      <c r="AR27" s="2" t="s">
        <v>1170</v>
      </c>
      <c r="AX27" s="2" t="b">
        <f t="shared" si="1"/>
        <v>1</v>
      </c>
      <c r="BA27" s="2" t="b">
        <f t="shared" si="2"/>
        <v>1</v>
      </c>
      <c r="BB27" s="2" t="b">
        <f t="shared" si="3"/>
        <v>1</v>
      </c>
      <c r="BC27" s="2" t="b">
        <f t="shared" si="4"/>
        <v>1</v>
      </c>
      <c r="BD27" s="2" t="b">
        <f t="shared" si="5"/>
        <v>1</v>
      </c>
      <c r="BF27" s="2" t="b">
        <f t="shared" si="6"/>
        <v>1</v>
      </c>
      <c r="BH27" s="2" t="b">
        <f t="shared" si="7"/>
        <v>1</v>
      </c>
    </row>
    <row r="28" spans="1:60">
      <c r="A28" s="2" t="s">
        <v>518</v>
      </c>
      <c r="B28" s="2" t="s">
        <v>321</v>
      </c>
      <c r="C28" s="13" t="s">
        <v>1217</v>
      </c>
      <c r="D28" s="13" t="s">
        <v>1223</v>
      </c>
      <c r="E28" s="14" t="s">
        <v>452</v>
      </c>
      <c r="F28" s="2" t="s">
        <v>634</v>
      </c>
      <c r="G28" s="4">
        <v>635</v>
      </c>
      <c r="H28" s="2" t="s">
        <v>29</v>
      </c>
      <c r="I28" s="13"/>
      <c r="J28" s="2" t="s">
        <v>453</v>
      </c>
      <c r="K28" s="13"/>
      <c r="L28" s="2" t="s">
        <v>27</v>
      </c>
      <c r="M28" s="13"/>
      <c r="N28" s="13"/>
      <c r="O28" s="13"/>
      <c r="R28" s="2" t="e">
        <f>VLOOKUP(G28,#REF!,19,FALSE)</f>
        <v>#REF!</v>
      </c>
      <c r="U28" s="2" t="e">
        <f>VLOOKUP(G28,#REF!,6,FALSE)</f>
        <v>#REF!</v>
      </c>
      <c r="V28" s="2" t="e">
        <f>VLOOKUP(G28,#REF!,7,FALSE)</f>
        <v>#REF!</v>
      </c>
      <c r="W28" s="2" t="e">
        <f>VLOOKUP(G28,#REF!,7,FALSE)</f>
        <v>#REF!</v>
      </c>
      <c r="X28" s="2" t="e">
        <f>VLOOKUP(G28,#REF!,8,FALSE)</f>
        <v>#REF!</v>
      </c>
      <c r="Z28" s="37" t="e">
        <f>VLOOKUP(G28,#REF!,9,FALSE)</f>
        <v>#REF!</v>
      </c>
      <c r="AB28" s="37" t="e">
        <f>VLOOKUP(G28,#REF!,35,FALSE)</f>
        <v>#REF!</v>
      </c>
      <c r="AH28" s="2" t="s">
        <v>321</v>
      </c>
      <c r="AK28" s="2" t="s">
        <v>452</v>
      </c>
      <c r="AL28" s="2" t="s">
        <v>634</v>
      </c>
      <c r="AM28" s="2" t="s">
        <v>1301</v>
      </c>
      <c r="AN28" s="2" t="s">
        <v>29</v>
      </c>
      <c r="AP28" s="2" t="s">
        <v>453</v>
      </c>
      <c r="AR28" s="2" t="s">
        <v>27</v>
      </c>
      <c r="AX28" s="2" t="b">
        <f t="shared" si="1"/>
        <v>1</v>
      </c>
      <c r="BA28" s="2" t="b">
        <f t="shared" si="2"/>
        <v>1</v>
      </c>
      <c r="BB28" s="2" t="b">
        <f t="shared" si="3"/>
        <v>1</v>
      </c>
      <c r="BC28" s="2" t="b">
        <f t="shared" si="4"/>
        <v>1</v>
      </c>
      <c r="BD28" s="2" t="b">
        <f t="shared" si="5"/>
        <v>1</v>
      </c>
      <c r="BF28" s="2" t="b">
        <f t="shared" si="6"/>
        <v>1</v>
      </c>
      <c r="BH28" s="2" t="b">
        <f t="shared" si="7"/>
        <v>1</v>
      </c>
    </row>
    <row r="29" spans="1:60">
      <c r="A29" s="2" t="s">
        <v>518</v>
      </c>
      <c r="B29" s="2" t="s">
        <v>321</v>
      </c>
      <c r="C29" s="13" t="s">
        <v>1217</v>
      </c>
      <c r="D29" s="13" t="s">
        <v>1223</v>
      </c>
      <c r="E29" s="14" t="s">
        <v>492</v>
      </c>
      <c r="F29" s="2" t="s">
        <v>130</v>
      </c>
      <c r="G29" s="4">
        <v>684</v>
      </c>
      <c r="H29" s="2" t="s">
        <v>28</v>
      </c>
      <c r="I29" s="13"/>
      <c r="J29" s="2" t="s">
        <v>493</v>
      </c>
      <c r="K29" s="13"/>
      <c r="L29" s="2" t="s">
        <v>915</v>
      </c>
      <c r="M29" s="13"/>
      <c r="N29" s="13"/>
      <c r="O29" s="13"/>
      <c r="R29" s="2" t="e">
        <f>VLOOKUP(G29,#REF!,19,FALSE)</f>
        <v>#REF!</v>
      </c>
      <c r="U29" s="2" t="e">
        <f>VLOOKUP(G29,#REF!,6,FALSE)</f>
        <v>#REF!</v>
      </c>
      <c r="V29" s="2" t="e">
        <f>VLOOKUP(G29,#REF!,7,FALSE)</f>
        <v>#REF!</v>
      </c>
      <c r="W29" s="2" t="e">
        <f>VLOOKUP(G29,#REF!,7,FALSE)</f>
        <v>#REF!</v>
      </c>
      <c r="X29" s="2" t="e">
        <f>VLOOKUP(G29,#REF!,8,FALSE)</f>
        <v>#REF!</v>
      </c>
      <c r="Z29" s="37" t="e">
        <f>VLOOKUP(G29,#REF!,9,FALSE)</f>
        <v>#REF!</v>
      </c>
      <c r="AB29" s="37" t="e">
        <f>VLOOKUP(G29,#REF!,35,FALSE)</f>
        <v>#REF!</v>
      </c>
      <c r="AH29" s="2" t="s">
        <v>321</v>
      </c>
      <c r="AK29" s="2" t="s">
        <v>492</v>
      </c>
      <c r="AL29" s="2" t="s">
        <v>130</v>
      </c>
      <c r="AM29" s="2" t="s">
        <v>1317</v>
      </c>
      <c r="AN29" s="2" t="s">
        <v>28</v>
      </c>
      <c r="AP29" s="2" t="s">
        <v>493</v>
      </c>
      <c r="AR29" s="2" t="s">
        <v>915</v>
      </c>
      <c r="AX29" s="2" t="b">
        <f t="shared" si="1"/>
        <v>1</v>
      </c>
      <c r="BA29" s="2" t="b">
        <f t="shared" si="2"/>
        <v>1</v>
      </c>
      <c r="BB29" s="2" t="b">
        <f t="shared" si="3"/>
        <v>1</v>
      </c>
      <c r="BC29" s="2" t="b">
        <f t="shared" si="4"/>
        <v>1</v>
      </c>
      <c r="BD29" s="2" t="b">
        <f t="shared" si="5"/>
        <v>1</v>
      </c>
      <c r="BF29" s="2" t="b">
        <f t="shared" si="6"/>
        <v>1</v>
      </c>
      <c r="BH29" s="2" t="b">
        <f t="shared" si="7"/>
        <v>1</v>
      </c>
    </row>
    <row r="30" spans="1:60">
      <c r="A30" s="2" t="s">
        <v>518</v>
      </c>
      <c r="B30" s="2" t="s">
        <v>321</v>
      </c>
      <c r="C30" s="13" t="s">
        <v>1224</v>
      </c>
      <c r="D30" s="13" t="s">
        <v>1223</v>
      </c>
      <c r="E30" s="14" t="s">
        <v>540</v>
      </c>
      <c r="F30" s="2" t="s">
        <v>673</v>
      </c>
      <c r="G30" s="4">
        <v>796</v>
      </c>
      <c r="H30" s="2" t="s">
        <v>26</v>
      </c>
      <c r="I30" s="13"/>
      <c r="J30" s="2" t="s">
        <v>541</v>
      </c>
      <c r="K30" s="13"/>
      <c r="L30" s="2" t="s">
        <v>967</v>
      </c>
      <c r="M30" s="13"/>
      <c r="N30" s="13"/>
      <c r="O30" s="13"/>
      <c r="R30" s="2" t="e">
        <f>VLOOKUP(G30,#REF!,19,FALSE)</f>
        <v>#REF!</v>
      </c>
      <c r="U30" s="2" t="e">
        <f>VLOOKUP(G30,#REF!,6,FALSE)</f>
        <v>#REF!</v>
      </c>
      <c r="V30" s="2" t="e">
        <f>VLOOKUP(G30,#REF!,7,FALSE)</f>
        <v>#REF!</v>
      </c>
      <c r="W30" s="2" t="e">
        <f>VLOOKUP(G30,#REF!,7,FALSE)</f>
        <v>#REF!</v>
      </c>
      <c r="X30" s="2" t="e">
        <f>VLOOKUP(G30,#REF!,8,FALSE)</f>
        <v>#REF!</v>
      </c>
      <c r="Z30" s="37" t="e">
        <f>VLOOKUP(G30,#REF!,9,FALSE)</f>
        <v>#REF!</v>
      </c>
      <c r="AB30" s="37" t="e">
        <f>VLOOKUP(G30,#REF!,35,FALSE)</f>
        <v>#REF!</v>
      </c>
      <c r="AH30" s="2" t="e">
        <v>#N/A</v>
      </c>
      <c r="AK30" s="2" t="e">
        <v>#N/A</v>
      </c>
      <c r="AL30" s="2" t="e">
        <v>#N/A</v>
      </c>
      <c r="AM30" s="2" t="e">
        <v>#N/A</v>
      </c>
      <c r="AN30" s="2" t="e">
        <v>#N/A</v>
      </c>
      <c r="AP30" s="2" t="e">
        <v>#N/A</v>
      </c>
      <c r="AR30" s="2" t="e">
        <v>#N/A</v>
      </c>
      <c r="AX30" s="54" t="e">
        <f t="shared" si="1"/>
        <v>#N/A</v>
      </c>
      <c r="BA30" s="54" t="e">
        <f t="shared" si="2"/>
        <v>#N/A</v>
      </c>
      <c r="BB30" s="54" t="e">
        <f t="shared" si="3"/>
        <v>#N/A</v>
      </c>
      <c r="BC30" s="54" t="e">
        <f t="shared" si="4"/>
        <v>#N/A</v>
      </c>
      <c r="BD30" s="54" t="e">
        <f t="shared" si="5"/>
        <v>#N/A</v>
      </c>
      <c r="BF30" s="54" t="e">
        <f t="shared" si="6"/>
        <v>#N/A</v>
      </c>
      <c r="BH30" s="54" t="e">
        <f t="shared" si="7"/>
        <v>#N/A</v>
      </c>
    </row>
    <row r="31" spans="1:60">
      <c r="A31" s="2" t="s">
        <v>518</v>
      </c>
      <c r="B31" s="2" t="s">
        <v>361</v>
      </c>
      <c r="C31" s="13" t="s">
        <v>1217</v>
      </c>
      <c r="D31" s="13" t="s">
        <v>1225</v>
      </c>
      <c r="E31" s="14" t="s">
        <v>356</v>
      </c>
      <c r="F31" s="2" t="s">
        <v>640</v>
      </c>
      <c r="G31" s="4">
        <v>36</v>
      </c>
      <c r="H31" s="2" t="s">
        <v>207</v>
      </c>
      <c r="I31" s="13"/>
      <c r="J31" s="2" t="s">
        <v>360</v>
      </c>
      <c r="K31" s="13"/>
      <c r="M31" s="13"/>
      <c r="N31" s="13"/>
      <c r="O31" s="13"/>
      <c r="R31" s="2" t="e">
        <f>VLOOKUP(G31,#REF!,19,FALSE)</f>
        <v>#REF!</v>
      </c>
      <c r="U31" s="2" t="e">
        <f>VLOOKUP(G31,#REF!,6,FALSE)</f>
        <v>#REF!</v>
      </c>
      <c r="V31" s="2" t="e">
        <f>VLOOKUP(G31,#REF!,7,FALSE)</f>
        <v>#REF!</v>
      </c>
      <c r="W31" s="2" t="e">
        <f>VLOOKUP(G31,#REF!,7,FALSE)</f>
        <v>#REF!</v>
      </c>
      <c r="X31" s="2" t="e">
        <f>VLOOKUP(G31,#REF!,8,FALSE)</f>
        <v>#REF!</v>
      </c>
      <c r="Z31" s="37" t="e">
        <f>VLOOKUP(G31,#REF!,9,FALSE)</f>
        <v>#REF!</v>
      </c>
      <c r="AB31" s="37" t="e">
        <f>VLOOKUP(G31,#REF!,35,FALSE)</f>
        <v>#REF!</v>
      </c>
      <c r="AH31" s="2" t="s">
        <v>361</v>
      </c>
      <c r="AK31" s="2" t="s">
        <v>356</v>
      </c>
      <c r="AL31" s="2" t="s">
        <v>640</v>
      </c>
      <c r="AM31" s="2" t="s">
        <v>1271</v>
      </c>
      <c r="AN31" s="2" t="s">
        <v>207</v>
      </c>
      <c r="AP31" s="2" t="s">
        <v>360</v>
      </c>
      <c r="AR31" s="2">
        <v>0</v>
      </c>
      <c r="AX31" s="2" t="b">
        <f t="shared" si="1"/>
        <v>1</v>
      </c>
      <c r="BA31" s="2" t="b">
        <f t="shared" si="2"/>
        <v>1</v>
      </c>
      <c r="BB31" s="2" t="b">
        <f t="shared" si="3"/>
        <v>1</v>
      </c>
      <c r="BC31" s="2" t="b">
        <f t="shared" si="4"/>
        <v>1</v>
      </c>
      <c r="BD31" s="2" t="b">
        <f t="shared" si="5"/>
        <v>1</v>
      </c>
      <c r="BF31" s="2" t="b">
        <f t="shared" si="6"/>
        <v>1</v>
      </c>
      <c r="BH31" s="54" t="b">
        <f t="shared" si="7"/>
        <v>0</v>
      </c>
    </row>
    <row r="32" spans="1:60">
      <c r="A32" s="2" t="s">
        <v>518</v>
      </c>
      <c r="B32" s="2" t="s">
        <v>361</v>
      </c>
      <c r="C32" s="13" t="s">
        <v>1217</v>
      </c>
      <c r="D32" s="13" t="s">
        <v>1226</v>
      </c>
      <c r="E32" s="14" t="s">
        <v>428</v>
      </c>
      <c r="F32" s="2" t="s">
        <v>621</v>
      </c>
      <c r="G32" s="4">
        <v>596</v>
      </c>
      <c r="H32" s="2" t="s">
        <v>89</v>
      </c>
      <c r="I32" s="13"/>
      <c r="J32" s="2" t="s">
        <v>429</v>
      </c>
      <c r="K32" s="13"/>
      <c r="L32" s="2" t="s">
        <v>1171</v>
      </c>
      <c r="M32" s="13"/>
      <c r="N32" s="13"/>
      <c r="O32" s="13"/>
      <c r="R32" s="2" t="e">
        <f>VLOOKUP(G32,#REF!,19,FALSE)</f>
        <v>#REF!</v>
      </c>
      <c r="U32" s="2" t="e">
        <f>VLOOKUP(G32,#REF!,6,FALSE)</f>
        <v>#REF!</v>
      </c>
      <c r="V32" s="2" t="e">
        <f>VLOOKUP(G32,#REF!,7,FALSE)</f>
        <v>#REF!</v>
      </c>
      <c r="W32" s="2" t="e">
        <f>VLOOKUP(G32,#REF!,7,FALSE)</f>
        <v>#REF!</v>
      </c>
      <c r="X32" s="2" t="e">
        <f>VLOOKUP(G32,#REF!,8,FALSE)</f>
        <v>#REF!</v>
      </c>
      <c r="Z32" s="37" t="e">
        <f>VLOOKUP(G32,#REF!,9,FALSE)</f>
        <v>#REF!</v>
      </c>
      <c r="AB32" s="37" t="e">
        <f>VLOOKUP(G32,#REF!,35,FALSE)</f>
        <v>#REF!</v>
      </c>
      <c r="AH32" s="2" t="s">
        <v>361</v>
      </c>
      <c r="AK32" s="2" t="s">
        <v>428</v>
      </c>
      <c r="AL32" s="2" t="s">
        <v>621</v>
      </c>
      <c r="AM32" s="2" t="s">
        <v>1292</v>
      </c>
      <c r="AN32" s="2" t="s">
        <v>89</v>
      </c>
      <c r="AP32" s="2" t="s">
        <v>429</v>
      </c>
      <c r="AR32" s="2" t="s">
        <v>1171</v>
      </c>
      <c r="AX32" s="2" t="b">
        <f t="shared" si="1"/>
        <v>1</v>
      </c>
      <c r="BA32" s="2" t="b">
        <f t="shared" si="2"/>
        <v>1</v>
      </c>
      <c r="BB32" s="2" t="b">
        <f t="shared" si="3"/>
        <v>1</v>
      </c>
      <c r="BC32" s="2" t="b">
        <f t="shared" si="4"/>
        <v>1</v>
      </c>
      <c r="BD32" s="2" t="b">
        <f t="shared" si="5"/>
        <v>1</v>
      </c>
      <c r="BF32" s="2" t="b">
        <f t="shared" si="6"/>
        <v>1</v>
      </c>
      <c r="BH32" s="2" t="b">
        <f t="shared" si="7"/>
        <v>1</v>
      </c>
    </row>
    <row r="33" spans="1:60">
      <c r="A33" s="2" t="s">
        <v>518</v>
      </c>
      <c r="B33" s="2" t="s">
        <v>361</v>
      </c>
      <c r="C33" s="13" t="s">
        <v>1217</v>
      </c>
      <c r="D33" s="13" t="s">
        <v>1226</v>
      </c>
      <c r="E33" s="14" t="s">
        <v>433</v>
      </c>
      <c r="F33" s="2" t="s">
        <v>661</v>
      </c>
      <c r="G33" s="4">
        <v>603</v>
      </c>
      <c r="H33" s="2" t="s">
        <v>195</v>
      </c>
      <c r="I33" s="13"/>
      <c r="J33" s="2" t="s">
        <v>434</v>
      </c>
      <c r="K33" s="13"/>
      <c r="M33" s="13"/>
      <c r="N33" s="13"/>
      <c r="O33" s="13"/>
      <c r="R33" s="2" t="e">
        <f>VLOOKUP(G33,#REF!,19,FALSE)</f>
        <v>#REF!</v>
      </c>
      <c r="U33" s="2" t="e">
        <f>VLOOKUP(G33,#REF!,6,FALSE)</f>
        <v>#REF!</v>
      </c>
      <c r="V33" s="2" t="e">
        <f>VLOOKUP(G33,#REF!,7,FALSE)</f>
        <v>#REF!</v>
      </c>
      <c r="W33" s="2" t="e">
        <f>VLOOKUP(G33,#REF!,7,FALSE)</f>
        <v>#REF!</v>
      </c>
      <c r="X33" s="2" t="e">
        <f>VLOOKUP(G33,#REF!,8,FALSE)</f>
        <v>#REF!</v>
      </c>
      <c r="Z33" s="37" t="e">
        <f>VLOOKUP(G33,#REF!,9,FALSE)</f>
        <v>#REF!</v>
      </c>
      <c r="AB33" s="37" t="e">
        <f>VLOOKUP(G33,#REF!,35,FALSE)</f>
        <v>#REF!</v>
      </c>
      <c r="AH33" s="2" t="s">
        <v>361</v>
      </c>
      <c r="AK33" s="2" t="s">
        <v>433</v>
      </c>
      <c r="AL33" s="2" t="s">
        <v>661</v>
      </c>
      <c r="AM33" s="2" t="s">
        <v>1294</v>
      </c>
      <c r="AN33" s="2" t="s">
        <v>195</v>
      </c>
      <c r="AP33" s="2" t="s">
        <v>434</v>
      </c>
      <c r="AR33" s="2">
        <v>0</v>
      </c>
      <c r="AX33" s="2" t="b">
        <f t="shared" si="1"/>
        <v>1</v>
      </c>
      <c r="BA33" s="2" t="b">
        <f t="shared" si="2"/>
        <v>1</v>
      </c>
      <c r="BB33" s="2" t="b">
        <f t="shared" si="3"/>
        <v>1</v>
      </c>
      <c r="BC33" s="2" t="b">
        <f t="shared" si="4"/>
        <v>1</v>
      </c>
      <c r="BD33" s="2" t="b">
        <f t="shared" si="5"/>
        <v>1</v>
      </c>
      <c r="BF33" s="2" t="b">
        <f t="shared" si="6"/>
        <v>1</v>
      </c>
      <c r="BH33" s="54" t="b">
        <f t="shared" si="7"/>
        <v>0</v>
      </c>
    </row>
    <row r="34" spans="1:60">
      <c r="A34" s="2" t="s">
        <v>518</v>
      </c>
      <c r="B34" s="2" t="s">
        <v>463</v>
      </c>
      <c r="C34" s="13" t="s">
        <v>1218</v>
      </c>
      <c r="D34" s="13" t="s">
        <v>1225</v>
      </c>
      <c r="E34" s="14" t="s">
        <v>460</v>
      </c>
      <c r="F34" s="2" t="s">
        <v>631</v>
      </c>
      <c r="G34" s="4">
        <v>655</v>
      </c>
      <c r="H34" s="2" t="s">
        <v>22</v>
      </c>
      <c r="I34" s="13"/>
      <c r="J34" s="2" t="s">
        <v>461</v>
      </c>
      <c r="K34" s="13"/>
      <c r="L34" s="2" t="s">
        <v>1172</v>
      </c>
      <c r="M34" s="13" t="s">
        <v>1247</v>
      </c>
      <c r="N34" s="13"/>
      <c r="O34" s="13"/>
      <c r="R34" s="2" t="e">
        <f>VLOOKUP(G34,#REF!,19,FALSE)</f>
        <v>#REF!</v>
      </c>
      <c r="U34" s="2" t="e">
        <f>VLOOKUP(G34,#REF!,6,FALSE)</f>
        <v>#REF!</v>
      </c>
      <c r="V34" s="2" t="e">
        <f>VLOOKUP(G34,#REF!,7,FALSE)</f>
        <v>#REF!</v>
      </c>
      <c r="W34" s="2" t="e">
        <f>VLOOKUP(G34,#REF!,7,FALSE)</f>
        <v>#REF!</v>
      </c>
      <c r="X34" s="2" t="e">
        <f>VLOOKUP(G34,#REF!,8,FALSE)</f>
        <v>#REF!</v>
      </c>
      <c r="Z34" s="37" t="e">
        <f>VLOOKUP(G34,#REF!,9,FALSE)</f>
        <v>#REF!</v>
      </c>
      <c r="AB34" s="37" t="e">
        <f>VLOOKUP(G34,#REF!,35,FALSE)</f>
        <v>#REF!</v>
      </c>
      <c r="AH34" s="2" t="s">
        <v>463</v>
      </c>
      <c r="AK34" s="2" t="s">
        <v>460</v>
      </c>
      <c r="AL34" s="2" t="s">
        <v>631</v>
      </c>
      <c r="AM34" s="2" t="s">
        <v>1305</v>
      </c>
      <c r="AN34" s="2" t="s">
        <v>22</v>
      </c>
      <c r="AP34" s="2" t="s">
        <v>461</v>
      </c>
      <c r="AR34" s="2" t="s">
        <v>1172</v>
      </c>
      <c r="AX34" s="2" t="b">
        <f t="shared" si="1"/>
        <v>1</v>
      </c>
      <c r="BA34" s="2" t="b">
        <f t="shared" si="2"/>
        <v>1</v>
      </c>
      <c r="BB34" s="2" t="b">
        <f t="shared" si="3"/>
        <v>1</v>
      </c>
      <c r="BC34" s="2" t="b">
        <f t="shared" si="4"/>
        <v>1</v>
      </c>
      <c r="BD34" s="2" t="b">
        <f t="shared" si="5"/>
        <v>1</v>
      </c>
      <c r="BF34" s="2" t="b">
        <f t="shared" si="6"/>
        <v>1</v>
      </c>
      <c r="BH34" s="2" t="b">
        <f t="shared" si="7"/>
        <v>1</v>
      </c>
    </row>
    <row r="35" spans="1:60" s="23" customFormat="1">
      <c r="A35" s="23" t="s">
        <v>518</v>
      </c>
      <c r="B35" s="23" t="s">
        <v>463</v>
      </c>
      <c r="C35" s="25" t="s">
        <v>1217</v>
      </c>
      <c r="D35" s="25" t="s">
        <v>1253</v>
      </c>
      <c r="E35" s="4" t="s">
        <v>527</v>
      </c>
      <c r="F35" s="23" t="s">
        <v>664</v>
      </c>
      <c r="G35" s="4">
        <v>754</v>
      </c>
      <c r="H35" s="23" t="s">
        <v>200</v>
      </c>
      <c r="I35" s="25"/>
      <c r="J35" s="23" t="s">
        <v>528</v>
      </c>
      <c r="K35" s="25"/>
      <c r="M35" s="25"/>
      <c r="N35" s="25"/>
      <c r="O35" s="25"/>
      <c r="P35" s="32"/>
      <c r="R35" s="2" t="e">
        <f>VLOOKUP(G35,#REF!,19,FALSE)</f>
        <v>#REF!</v>
      </c>
      <c r="U35" s="2" t="e">
        <f>VLOOKUP(G35,#REF!,6,FALSE)</f>
        <v>#REF!</v>
      </c>
      <c r="V35" s="2" t="e">
        <f>VLOOKUP(G35,#REF!,7,FALSE)</f>
        <v>#REF!</v>
      </c>
      <c r="W35" s="2" t="e">
        <f>VLOOKUP(G35,#REF!,7,FALSE)</f>
        <v>#REF!</v>
      </c>
      <c r="X35" s="2" t="e">
        <f>VLOOKUP(G35,#REF!,8,FALSE)</f>
        <v>#REF!</v>
      </c>
      <c r="Z35" s="37" t="e">
        <f>VLOOKUP(G35,#REF!,9,FALSE)</f>
        <v>#REF!</v>
      </c>
      <c r="AB35" s="37" t="e">
        <f>VLOOKUP(G35,#REF!,35,FALSE)</f>
        <v>#REF!</v>
      </c>
      <c r="AF35" s="32"/>
      <c r="AH35" s="23" t="s">
        <v>463</v>
      </c>
      <c r="AK35" s="23" t="s">
        <v>527</v>
      </c>
      <c r="AL35" s="23" t="s">
        <v>664</v>
      </c>
      <c r="AM35" s="23" t="s">
        <v>1333</v>
      </c>
      <c r="AN35" s="23" t="s">
        <v>200</v>
      </c>
      <c r="AP35" s="23" t="s">
        <v>528</v>
      </c>
      <c r="AR35" s="23">
        <v>0</v>
      </c>
      <c r="AV35" s="32"/>
      <c r="AX35" s="2" t="b">
        <f t="shared" si="1"/>
        <v>1</v>
      </c>
      <c r="AY35" s="2"/>
      <c r="AZ35" s="2"/>
      <c r="BA35" s="2" t="b">
        <f t="shared" si="2"/>
        <v>1</v>
      </c>
      <c r="BB35" s="2" t="b">
        <f t="shared" si="3"/>
        <v>1</v>
      </c>
      <c r="BC35" s="2" t="b">
        <f t="shared" si="4"/>
        <v>1</v>
      </c>
      <c r="BD35" s="2" t="b">
        <f t="shared" si="5"/>
        <v>1</v>
      </c>
      <c r="BE35" s="2"/>
      <c r="BF35" s="2" t="b">
        <f t="shared" si="6"/>
        <v>1</v>
      </c>
      <c r="BG35" s="2"/>
      <c r="BH35" s="54" t="b">
        <f t="shared" si="7"/>
        <v>0</v>
      </c>
    </row>
    <row r="36" spans="1:60" s="23" customFormat="1">
      <c r="A36" s="23" t="s">
        <v>518</v>
      </c>
      <c r="B36" s="23" t="s">
        <v>463</v>
      </c>
      <c r="C36" s="25" t="s">
        <v>1217</v>
      </c>
      <c r="D36" s="25" t="s">
        <v>1253</v>
      </c>
      <c r="E36" s="4" t="s">
        <v>562</v>
      </c>
      <c r="F36" s="23" t="s">
        <v>675</v>
      </c>
      <c r="G36" s="4">
        <v>818</v>
      </c>
      <c r="H36" s="23" t="s">
        <v>15</v>
      </c>
      <c r="I36" s="25"/>
      <c r="J36" s="23" t="s">
        <v>563</v>
      </c>
      <c r="K36" s="25"/>
      <c r="L36" s="23" t="s">
        <v>14</v>
      </c>
      <c r="M36" s="25"/>
      <c r="N36" s="25"/>
      <c r="O36" s="25"/>
      <c r="P36" s="32"/>
      <c r="R36" s="2" t="e">
        <f>VLOOKUP(G36,#REF!,19,FALSE)</f>
        <v>#REF!</v>
      </c>
      <c r="U36" s="2" t="e">
        <f>VLOOKUP(G36,#REF!,6,FALSE)</f>
        <v>#REF!</v>
      </c>
      <c r="V36" s="2" t="e">
        <f>VLOOKUP(G36,#REF!,7,FALSE)</f>
        <v>#REF!</v>
      </c>
      <c r="W36" s="2" t="e">
        <f>VLOOKUP(G36,#REF!,7,FALSE)</f>
        <v>#REF!</v>
      </c>
      <c r="X36" s="2" t="e">
        <f>VLOOKUP(G36,#REF!,8,FALSE)</f>
        <v>#REF!</v>
      </c>
      <c r="Z36" s="37" t="e">
        <f>VLOOKUP(G36,#REF!,9,FALSE)</f>
        <v>#REF!</v>
      </c>
      <c r="AB36" s="37" t="e">
        <f>VLOOKUP(G36,#REF!,35,FALSE)</f>
        <v>#REF!</v>
      </c>
      <c r="AF36" s="32"/>
      <c r="AH36" s="23" t="s">
        <v>463</v>
      </c>
      <c r="AK36" s="23" t="s">
        <v>562</v>
      </c>
      <c r="AL36" s="23" t="s">
        <v>675</v>
      </c>
      <c r="AM36" s="23" t="s">
        <v>1347</v>
      </c>
      <c r="AN36" s="23" t="s">
        <v>15</v>
      </c>
      <c r="AP36" s="23" t="s">
        <v>563</v>
      </c>
      <c r="AR36" s="23" t="s">
        <v>14</v>
      </c>
      <c r="AV36" s="32"/>
      <c r="AX36" s="2" t="b">
        <f t="shared" si="1"/>
        <v>1</v>
      </c>
      <c r="AY36" s="2"/>
      <c r="AZ36" s="2"/>
      <c r="BA36" s="2" t="b">
        <f t="shared" si="2"/>
        <v>1</v>
      </c>
      <c r="BB36" s="2" t="b">
        <f t="shared" si="3"/>
        <v>1</v>
      </c>
      <c r="BC36" s="2" t="b">
        <f t="shared" si="4"/>
        <v>1</v>
      </c>
      <c r="BD36" s="2" t="b">
        <f t="shared" si="5"/>
        <v>1</v>
      </c>
      <c r="BE36" s="2"/>
      <c r="BF36" s="2" t="b">
        <f t="shared" si="6"/>
        <v>1</v>
      </c>
      <c r="BG36" s="2"/>
      <c r="BH36" s="2" t="b">
        <f t="shared" si="7"/>
        <v>1</v>
      </c>
    </row>
    <row r="37" spans="1:60">
      <c r="A37" s="2" t="s">
        <v>518</v>
      </c>
      <c r="B37" s="2" t="s">
        <v>446</v>
      </c>
      <c r="C37" s="13" t="s">
        <v>1217</v>
      </c>
      <c r="D37" s="13" t="s">
        <v>1227</v>
      </c>
      <c r="E37" s="14" t="s">
        <v>442</v>
      </c>
      <c r="F37" s="2" t="s">
        <v>629</v>
      </c>
      <c r="G37" s="4">
        <v>628</v>
      </c>
      <c r="H37" s="2" t="s">
        <v>4</v>
      </c>
      <c r="I37" s="13"/>
      <c r="J37" s="2" t="s">
        <v>443</v>
      </c>
      <c r="K37" s="13"/>
      <c r="L37" s="2" t="s">
        <v>876</v>
      </c>
      <c r="M37" s="13"/>
      <c r="N37" s="13"/>
      <c r="O37" s="13"/>
      <c r="R37" s="2" t="e">
        <f>VLOOKUP(G37,#REF!,19,FALSE)</f>
        <v>#REF!</v>
      </c>
      <c r="U37" s="2" t="e">
        <f>VLOOKUP(G37,#REF!,6,FALSE)</f>
        <v>#REF!</v>
      </c>
      <c r="V37" s="2" t="e">
        <f>VLOOKUP(G37,#REF!,7,FALSE)</f>
        <v>#REF!</v>
      </c>
      <c r="W37" s="2" t="e">
        <f>VLOOKUP(G37,#REF!,7,FALSE)</f>
        <v>#REF!</v>
      </c>
      <c r="X37" s="2" t="e">
        <f>VLOOKUP(G37,#REF!,8,FALSE)</f>
        <v>#REF!</v>
      </c>
      <c r="Z37" s="37" t="e">
        <f>VLOOKUP(G37,#REF!,9,FALSE)</f>
        <v>#REF!</v>
      </c>
      <c r="AB37" s="37" t="e">
        <f>VLOOKUP(G37,#REF!,35,FALSE)</f>
        <v>#REF!</v>
      </c>
      <c r="AH37" s="2" t="s">
        <v>446</v>
      </c>
      <c r="AK37" s="2" t="s">
        <v>442</v>
      </c>
      <c r="AL37" s="2" t="s">
        <v>629</v>
      </c>
      <c r="AM37" s="2" t="s">
        <v>1298</v>
      </c>
      <c r="AN37" s="2" t="s">
        <v>4</v>
      </c>
      <c r="AP37" s="2" t="s">
        <v>443</v>
      </c>
      <c r="AR37" s="2" t="s">
        <v>876</v>
      </c>
      <c r="AX37" s="2" t="b">
        <f t="shared" si="1"/>
        <v>1</v>
      </c>
      <c r="BA37" s="2" t="b">
        <f t="shared" si="2"/>
        <v>1</v>
      </c>
      <c r="BB37" s="2" t="b">
        <f t="shared" si="3"/>
        <v>1</v>
      </c>
      <c r="BC37" s="2" t="b">
        <f t="shared" si="4"/>
        <v>1</v>
      </c>
      <c r="BD37" s="2" t="b">
        <f t="shared" si="5"/>
        <v>1</v>
      </c>
      <c r="BF37" s="2" t="b">
        <f t="shared" si="6"/>
        <v>1</v>
      </c>
      <c r="BH37" s="2" t="b">
        <f t="shared" si="7"/>
        <v>1</v>
      </c>
    </row>
    <row r="38" spans="1:60">
      <c r="A38" s="2" t="s">
        <v>518</v>
      </c>
      <c r="B38" s="2" t="s">
        <v>446</v>
      </c>
      <c r="C38" s="13" t="s">
        <v>1217</v>
      </c>
      <c r="D38" s="13" t="s">
        <v>1227</v>
      </c>
      <c r="E38" s="14" t="s">
        <v>447</v>
      </c>
      <c r="F38" s="2" t="s">
        <v>636</v>
      </c>
      <c r="G38" s="4">
        <v>629</v>
      </c>
      <c r="H38" s="2" t="s">
        <v>2</v>
      </c>
      <c r="I38" s="13"/>
      <c r="J38" s="2" t="s">
        <v>448</v>
      </c>
      <c r="K38" s="13"/>
      <c r="L38" s="2" t="s">
        <v>877</v>
      </c>
      <c r="M38" s="13"/>
      <c r="N38" s="13"/>
      <c r="O38" s="13"/>
      <c r="R38" s="2" t="e">
        <f>VLOOKUP(G38,#REF!,19,FALSE)</f>
        <v>#REF!</v>
      </c>
      <c r="U38" s="2" t="e">
        <f>VLOOKUP(G38,#REF!,6,FALSE)</f>
        <v>#REF!</v>
      </c>
      <c r="V38" s="2" t="e">
        <f>VLOOKUP(G38,#REF!,7,FALSE)</f>
        <v>#REF!</v>
      </c>
      <c r="W38" s="2" t="e">
        <f>VLOOKUP(G38,#REF!,7,FALSE)</f>
        <v>#REF!</v>
      </c>
      <c r="X38" s="2" t="e">
        <f>VLOOKUP(G38,#REF!,8,FALSE)</f>
        <v>#REF!</v>
      </c>
      <c r="Z38" s="37" t="e">
        <f>VLOOKUP(G38,#REF!,9,FALSE)</f>
        <v>#REF!</v>
      </c>
      <c r="AB38" s="37" t="e">
        <f>VLOOKUP(G38,#REF!,35,FALSE)</f>
        <v>#REF!</v>
      </c>
      <c r="AH38" s="2" t="s">
        <v>446</v>
      </c>
      <c r="AK38" s="2" t="s">
        <v>447</v>
      </c>
      <c r="AL38" s="2" t="s">
        <v>636</v>
      </c>
      <c r="AM38" s="2" t="s">
        <v>1299</v>
      </c>
      <c r="AN38" s="2" t="s">
        <v>2</v>
      </c>
      <c r="AP38" s="2" t="s">
        <v>448</v>
      </c>
      <c r="AR38" s="2" t="s">
        <v>877</v>
      </c>
      <c r="AX38" s="2" t="b">
        <f t="shared" si="1"/>
        <v>1</v>
      </c>
      <c r="BA38" s="2" t="b">
        <f t="shared" si="2"/>
        <v>1</v>
      </c>
      <c r="BB38" s="2" t="b">
        <f t="shared" si="3"/>
        <v>1</v>
      </c>
      <c r="BC38" s="2" t="b">
        <f t="shared" si="4"/>
        <v>1</v>
      </c>
      <c r="BD38" s="2" t="b">
        <f t="shared" si="5"/>
        <v>1</v>
      </c>
      <c r="BF38" s="2" t="b">
        <f t="shared" si="6"/>
        <v>1</v>
      </c>
      <c r="BH38" s="2" t="b">
        <f t="shared" si="7"/>
        <v>1</v>
      </c>
    </row>
    <row r="39" spans="1:60">
      <c r="A39" s="2" t="s">
        <v>518</v>
      </c>
      <c r="B39" s="2" t="s">
        <v>446</v>
      </c>
      <c r="C39" s="13" t="s">
        <v>1217</v>
      </c>
      <c r="D39" s="13" t="s">
        <v>1227</v>
      </c>
      <c r="E39" s="14" t="s">
        <v>464</v>
      </c>
      <c r="F39" s="2" t="s">
        <v>632</v>
      </c>
      <c r="G39" s="4">
        <v>656</v>
      </c>
      <c r="H39" s="2" t="s">
        <v>9</v>
      </c>
      <c r="I39" s="13"/>
      <c r="J39" s="2" t="s">
        <v>465</v>
      </c>
      <c r="K39" s="13"/>
      <c r="L39" s="2" t="s">
        <v>1173</v>
      </c>
      <c r="M39" s="13"/>
      <c r="N39" s="13"/>
      <c r="O39" s="13"/>
      <c r="R39" s="2" t="e">
        <f>VLOOKUP(G39,#REF!,19,FALSE)</f>
        <v>#REF!</v>
      </c>
      <c r="U39" s="2" t="e">
        <f>VLOOKUP(G39,#REF!,6,FALSE)</f>
        <v>#REF!</v>
      </c>
      <c r="V39" s="2" t="e">
        <f>VLOOKUP(G39,#REF!,7,FALSE)</f>
        <v>#REF!</v>
      </c>
      <c r="W39" s="2" t="e">
        <f>VLOOKUP(G39,#REF!,7,FALSE)</f>
        <v>#REF!</v>
      </c>
      <c r="X39" s="2" t="e">
        <f>VLOOKUP(G39,#REF!,8,FALSE)</f>
        <v>#REF!</v>
      </c>
      <c r="Z39" s="37" t="e">
        <f>VLOOKUP(G39,#REF!,9,FALSE)</f>
        <v>#REF!</v>
      </c>
      <c r="AB39" s="37" t="e">
        <f>VLOOKUP(G39,#REF!,35,FALSE)</f>
        <v>#REF!</v>
      </c>
      <c r="AH39" s="2" t="s">
        <v>446</v>
      </c>
      <c r="AK39" s="2" t="s">
        <v>464</v>
      </c>
      <c r="AL39" s="2" t="s">
        <v>632</v>
      </c>
      <c r="AM39" s="2" t="s">
        <v>1306</v>
      </c>
      <c r="AN39" s="2" t="s">
        <v>9</v>
      </c>
      <c r="AP39" s="2" t="s">
        <v>465</v>
      </c>
      <c r="AR39" s="2" t="s">
        <v>1173</v>
      </c>
      <c r="AX39" s="2" t="b">
        <f t="shared" si="1"/>
        <v>1</v>
      </c>
      <c r="BA39" s="2" t="b">
        <f t="shared" si="2"/>
        <v>1</v>
      </c>
      <c r="BB39" s="2" t="b">
        <f t="shared" si="3"/>
        <v>1</v>
      </c>
      <c r="BC39" s="2" t="b">
        <f t="shared" si="4"/>
        <v>1</v>
      </c>
      <c r="BD39" s="2" t="b">
        <f t="shared" si="5"/>
        <v>1</v>
      </c>
      <c r="BF39" s="2" t="b">
        <f t="shared" si="6"/>
        <v>1</v>
      </c>
      <c r="BH39" s="2" t="b">
        <f t="shared" si="7"/>
        <v>1</v>
      </c>
    </row>
    <row r="40" spans="1:60">
      <c r="A40" s="2" t="s">
        <v>518</v>
      </c>
      <c r="B40" s="2" t="s">
        <v>446</v>
      </c>
      <c r="C40" s="13" t="s">
        <v>1217</v>
      </c>
      <c r="D40" s="13" t="s">
        <v>1227</v>
      </c>
      <c r="E40" s="14" t="s">
        <v>467</v>
      </c>
      <c r="F40" s="2" t="s">
        <v>638</v>
      </c>
      <c r="G40" s="4">
        <v>657</v>
      </c>
      <c r="H40" s="2" t="s">
        <v>8</v>
      </c>
      <c r="I40" s="13"/>
      <c r="J40" s="2" t="s">
        <v>468</v>
      </c>
      <c r="K40" s="13"/>
      <c r="L40" s="2" t="s">
        <v>1174</v>
      </c>
      <c r="M40" s="13"/>
      <c r="N40" s="13"/>
      <c r="O40" s="13"/>
      <c r="R40" s="2" t="e">
        <f>VLOOKUP(G40,#REF!,19,FALSE)</f>
        <v>#REF!</v>
      </c>
      <c r="U40" s="2" t="e">
        <f>VLOOKUP(G40,#REF!,6,FALSE)</f>
        <v>#REF!</v>
      </c>
      <c r="V40" s="2" t="e">
        <f>VLOOKUP(G40,#REF!,7,FALSE)</f>
        <v>#REF!</v>
      </c>
      <c r="W40" s="2" t="e">
        <f>VLOOKUP(G40,#REF!,7,FALSE)</f>
        <v>#REF!</v>
      </c>
      <c r="X40" s="2" t="e">
        <f>VLOOKUP(G40,#REF!,8,FALSE)</f>
        <v>#REF!</v>
      </c>
      <c r="Z40" s="37" t="e">
        <f>VLOOKUP(G40,#REF!,9,FALSE)</f>
        <v>#REF!</v>
      </c>
      <c r="AB40" s="37" t="e">
        <f>VLOOKUP(G40,#REF!,35,FALSE)</f>
        <v>#REF!</v>
      </c>
      <c r="AH40" s="2" t="s">
        <v>446</v>
      </c>
      <c r="AK40" s="2" t="s">
        <v>467</v>
      </c>
      <c r="AL40" s="2" t="s">
        <v>638</v>
      </c>
      <c r="AM40" s="2" t="s">
        <v>1307</v>
      </c>
      <c r="AN40" s="2" t="s">
        <v>8</v>
      </c>
      <c r="AP40" s="2" t="s">
        <v>468</v>
      </c>
      <c r="AR40" s="2" t="s">
        <v>1174</v>
      </c>
      <c r="AX40" s="2" t="b">
        <f t="shared" si="1"/>
        <v>1</v>
      </c>
      <c r="BA40" s="2" t="b">
        <f t="shared" si="2"/>
        <v>1</v>
      </c>
      <c r="BB40" s="2" t="b">
        <f t="shared" si="3"/>
        <v>1</v>
      </c>
      <c r="BC40" s="2" t="b">
        <f t="shared" si="4"/>
        <v>1</v>
      </c>
      <c r="BD40" s="2" t="b">
        <f t="shared" si="5"/>
        <v>1</v>
      </c>
      <c r="BF40" s="2" t="b">
        <f t="shared" si="6"/>
        <v>1</v>
      </c>
      <c r="BH40" s="2" t="b">
        <f t="shared" si="7"/>
        <v>1</v>
      </c>
    </row>
    <row r="41" spans="1:60">
      <c r="A41" s="2" t="s">
        <v>518</v>
      </c>
      <c r="B41" s="2" t="s">
        <v>446</v>
      </c>
      <c r="C41" s="13" t="s">
        <v>1217</v>
      </c>
      <c r="D41" s="13" t="s">
        <v>1227</v>
      </c>
      <c r="E41" s="14" t="s">
        <v>532</v>
      </c>
      <c r="F41" s="2" t="s">
        <v>668</v>
      </c>
      <c r="G41" s="4">
        <v>782</v>
      </c>
      <c r="H41" s="2" t="s">
        <v>729</v>
      </c>
      <c r="I41" s="13"/>
      <c r="J41" s="2" t="s">
        <v>737</v>
      </c>
      <c r="K41" s="13"/>
      <c r="L41" s="2" t="s">
        <v>963</v>
      </c>
      <c r="M41" s="13"/>
      <c r="N41" s="13"/>
      <c r="O41" s="13"/>
      <c r="R41" s="2" t="e">
        <f>VLOOKUP(G41,#REF!,19,FALSE)</f>
        <v>#REF!</v>
      </c>
      <c r="U41" s="2" t="e">
        <f>VLOOKUP(G41,#REF!,6,FALSE)</f>
        <v>#REF!</v>
      </c>
      <c r="V41" s="2" t="e">
        <f>VLOOKUP(G41,#REF!,7,FALSE)</f>
        <v>#REF!</v>
      </c>
      <c r="W41" s="2" t="e">
        <f>VLOOKUP(G41,#REF!,7,FALSE)</f>
        <v>#REF!</v>
      </c>
      <c r="X41" s="2" t="e">
        <f>VLOOKUP(G41,#REF!,8,FALSE)</f>
        <v>#REF!</v>
      </c>
      <c r="Z41" s="37" t="e">
        <f>VLOOKUP(G41,#REF!,9,FALSE)</f>
        <v>#REF!</v>
      </c>
      <c r="AB41" s="37" t="e">
        <f>VLOOKUP(G41,#REF!,35,FALSE)</f>
        <v>#REF!</v>
      </c>
      <c r="AH41" s="2" t="s">
        <v>446</v>
      </c>
      <c r="AK41" s="2" t="s">
        <v>532</v>
      </c>
      <c r="AL41" s="2" t="s">
        <v>668</v>
      </c>
      <c r="AM41" s="2" t="s">
        <v>1336</v>
      </c>
      <c r="AN41" s="2" t="s">
        <v>729</v>
      </c>
      <c r="AP41" s="2" t="s">
        <v>1337</v>
      </c>
      <c r="AR41" s="2" t="s">
        <v>963</v>
      </c>
      <c r="AX41" s="2" t="b">
        <f t="shared" si="1"/>
        <v>1</v>
      </c>
      <c r="BA41" s="2" t="b">
        <f t="shared" si="2"/>
        <v>1</v>
      </c>
      <c r="BB41" s="2" t="b">
        <f t="shared" si="3"/>
        <v>1</v>
      </c>
      <c r="BC41" s="2" t="b">
        <f t="shared" si="4"/>
        <v>1</v>
      </c>
      <c r="BD41" s="2" t="b">
        <f t="shared" si="5"/>
        <v>1</v>
      </c>
      <c r="BF41" s="2" t="b">
        <f t="shared" si="6"/>
        <v>0</v>
      </c>
      <c r="BH41" s="2" t="b">
        <f t="shared" si="7"/>
        <v>1</v>
      </c>
    </row>
    <row r="42" spans="1:60">
      <c r="A42" s="2" t="s">
        <v>518</v>
      </c>
      <c r="B42" s="2" t="s">
        <v>446</v>
      </c>
      <c r="C42" s="13" t="s">
        <v>1217</v>
      </c>
      <c r="D42" s="13" t="s">
        <v>1227</v>
      </c>
      <c r="E42" s="14" t="s">
        <v>532</v>
      </c>
      <c r="F42" s="2" t="s">
        <v>668</v>
      </c>
      <c r="G42" s="4">
        <v>783</v>
      </c>
      <c r="H42" s="2" t="s">
        <v>730</v>
      </c>
      <c r="I42" s="13"/>
      <c r="J42" s="2" t="s">
        <v>738</v>
      </c>
      <c r="K42" s="13"/>
      <c r="L42" s="2" t="s">
        <v>964</v>
      </c>
      <c r="M42" s="13"/>
      <c r="N42" s="13"/>
      <c r="O42" s="13"/>
      <c r="R42" s="2" t="e">
        <f>VLOOKUP(G42,#REF!,19,FALSE)</f>
        <v>#REF!</v>
      </c>
      <c r="U42" s="2" t="e">
        <f>VLOOKUP(G42,#REF!,6,FALSE)</f>
        <v>#REF!</v>
      </c>
      <c r="V42" s="2" t="e">
        <f>VLOOKUP(G42,#REF!,7,FALSE)</f>
        <v>#REF!</v>
      </c>
      <c r="W42" s="2" t="e">
        <f>VLOOKUP(G42,#REF!,7,FALSE)</f>
        <v>#REF!</v>
      </c>
      <c r="X42" s="2" t="e">
        <f>VLOOKUP(G42,#REF!,8,FALSE)</f>
        <v>#REF!</v>
      </c>
      <c r="Z42" s="37" t="e">
        <f>VLOOKUP(G42,#REF!,9,FALSE)</f>
        <v>#REF!</v>
      </c>
      <c r="AB42" s="37" t="e">
        <f>VLOOKUP(G42,#REF!,35,FALSE)</f>
        <v>#REF!</v>
      </c>
      <c r="AH42" s="2" t="s">
        <v>446</v>
      </c>
      <c r="AK42" s="2" t="s">
        <v>532</v>
      </c>
      <c r="AL42" s="2" t="s">
        <v>668</v>
      </c>
      <c r="AM42" s="2" t="s">
        <v>1338</v>
      </c>
      <c r="AN42" s="2" t="s">
        <v>730</v>
      </c>
      <c r="AP42" s="2" t="s">
        <v>738</v>
      </c>
      <c r="AR42" s="2" t="s">
        <v>964</v>
      </c>
      <c r="AX42" s="2" t="b">
        <f t="shared" si="1"/>
        <v>1</v>
      </c>
      <c r="BA42" s="2" t="b">
        <f t="shared" si="2"/>
        <v>1</v>
      </c>
      <c r="BB42" s="2" t="b">
        <f t="shared" si="3"/>
        <v>1</v>
      </c>
      <c r="BC42" s="2" t="b">
        <f t="shared" si="4"/>
        <v>1</v>
      </c>
      <c r="BD42" s="2" t="b">
        <f t="shared" si="5"/>
        <v>1</v>
      </c>
      <c r="BF42" s="2" t="b">
        <f t="shared" si="6"/>
        <v>1</v>
      </c>
      <c r="BH42" s="2" t="b">
        <f t="shared" si="7"/>
        <v>1</v>
      </c>
    </row>
    <row r="43" spans="1:60">
      <c r="A43" s="2" t="s">
        <v>518</v>
      </c>
      <c r="B43" s="2" t="s">
        <v>446</v>
      </c>
      <c r="C43" s="13" t="s">
        <v>1217</v>
      </c>
      <c r="D43" s="13" t="s">
        <v>1227</v>
      </c>
      <c r="E43" s="14" t="s">
        <v>533</v>
      </c>
      <c r="F43" s="2" t="s">
        <v>669</v>
      </c>
      <c r="G43" s="4">
        <v>784</v>
      </c>
      <c r="H43" s="2" t="s">
        <v>731</v>
      </c>
      <c r="I43" s="13"/>
      <c r="J43" s="2" t="s">
        <v>739</v>
      </c>
      <c r="K43" s="13"/>
      <c r="L43" s="2" t="s">
        <v>965</v>
      </c>
      <c r="M43" s="13"/>
      <c r="N43" s="13"/>
      <c r="O43" s="13"/>
      <c r="R43" s="2" t="e">
        <f>VLOOKUP(G43,#REF!,19,FALSE)</f>
        <v>#REF!</v>
      </c>
      <c r="U43" s="2" t="e">
        <f>VLOOKUP(G43,#REF!,6,FALSE)</f>
        <v>#REF!</v>
      </c>
      <c r="V43" s="2" t="e">
        <f>VLOOKUP(G43,#REF!,7,FALSE)</f>
        <v>#REF!</v>
      </c>
      <c r="W43" s="2" t="e">
        <f>VLOOKUP(G43,#REF!,7,FALSE)</f>
        <v>#REF!</v>
      </c>
      <c r="X43" s="2" t="e">
        <f>VLOOKUP(G43,#REF!,8,FALSE)</f>
        <v>#REF!</v>
      </c>
      <c r="Z43" s="37" t="e">
        <f>VLOOKUP(G43,#REF!,9,FALSE)</f>
        <v>#REF!</v>
      </c>
      <c r="AB43" s="37" t="e">
        <f>VLOOKUP(G43,#REF!,35,FALSE)</f>
        <v>#REF!</v>
      </c>
      <c r="AH43" s="2" t="s">
        <v>446</v>
      </c>
      <c r="AK43" s="2" t="s">
        <v>533</v>
      </c>
      <c r="AL43" s="2" t="s">
        <v>669</v>
      </c>
      <c r="AM43" s="2" t="s">
        <v>1339</v>
      </c>
      <c r="AN43" s="2" t="s">
        <v>731</v>
      </c>
      <c r="AP43" s="2" t="s">
        <v>739</v>
      </c>
      <c r="AR43" s="2" t="s">
        <v>965</v>
      </c>
      <c r="AX43" s="2" t="b">
        <f t="shared" si="1"/>
        <v>1</v>
      </c>
      <c r="BA43" s="2" t="b">
        <f t="shared" si="2"/>
        <v>1</v>
      </c>
      <c r="BB43" s="2" t="b">
        <f t="shared" si="3"/>
        <v>1</v>
      </c>
      <c r="BC43" s="2" t="b">
        <f t="shared" si="4"/>
        <v>1</v>
      </c>
      <c r="BD43" s="2" t="b">
        <f t="shared" si="5"/>
        <v>1</v>
      </c>
      <c r="BF43" s="2" t="b">
        <f t="shared" si="6"/>
        <v>1</v>
      </c>
      <c r="BH43" s="2" t="b">
        <f t="shared" si="7"/>
        <v>1</v>
      </c>
    </row>
    <row r="44" spans="1:60">
      <c r="A44" s="2" t="s">
        <v>518</v>
      </c>
      <c r="B44" s="2" t="s">
        <v>446</v>
      </c>
      <c r="C44" s="13" t="s">
        <v>1217</v>
      </c>
      <c r="D44" s="13" t="s">
        <v>1227</v>
      </c>
      <c r="E44" s="14" t="s">
        <v>533</v>
      </c>
      <c r="F44" s="2" t="s">
        <v>669</v>
      </c>
      <c r="G44" s="4">
        <v>785</v>
      </c>
      <c r="H44" s="2" t="s">
        <v>732</v>
      </c>
      <c r="I44" s="13"/>
      <c r="J44" s="2" t="s">
        <v>740</v>
      </c>
      <c r="K44" s="13"/>
      <c r="L44" s="2" t="s">
        <v>966</v>
      </c>
      <c r="M44" s="13"/>
      <c r="N44" s="13"/>
      <c r="O44" s="13"/>
      <c r="R44" s="2" t="e">
        <f>VLOOKUP(G44,#REF!,19,FALSE)</f>
        <v>#REF!</v>
      </c>
      <c r="U44" s="2" t="e">
        <f>VLOOKUP(G44,#REF!,6,FALSE)</f>
        <v>#REF!</v>
      </c>
      <c r="V44" s="2" t="e">
        <f>VLOOKUP(G44,#REF!,7,FALSE)</f>
        <v>#REF!</v>
      </c>
      <c r="W44" s="2" t="e">
        <f>VLOOKUP(G44,#REF!,7,FALSE)</f>
        <v>#REF!</v>
      </c>
      <c r="X44" s="2" t="e">
        <f>VLOOKUP(G44,#REF!,8,FALSE)</f>
        <v>#REF!</v>
      </c>
      <c r="Z44" s="37" t="e">
        <f>VLOOKUP(G44,#REF!,9,FALSE)</f>
        <v>#REF!</v>
      </c>
      <c r="AB44" s="37" t="e">
        <f>VLOOKUP(G44,#REF!,35,FALSE)</f>
        <v>#REF!</v>
      </c>
      <c r="AH44" s="2" t="s">
        <v>446</v>
      </c>
      <c r="AK44" s="2" t="s">
        <v>533</v>
      </c>
      <c r="AL44" s="2" t="s">
        <v>669</v>
      </c>
      <c r="AM44" s="2" t="s">
        <v>1340</v>
      </c>
      <c r="AN44" s="2" t="s">
        <v>732</v>
      </c>
      <c r="AP44" s="2" t="s">
        <v>740</v>
      </c>
      <c r="AR44" s="2" t="s">
        <v>966</v>
      </c>
      <c r="AX44" s="2" t="b">
        <f t="shared" si="1"/>
        <v>1</v>
      </c>
      <c r="BA44" s="2" t="b">
        <f t="shared" si="2"/>
        <v>1</v>
      </c>
      <c r="BB44" s="2" t="b">
        <f t="shared" si="3"/>
        <v>1</v>
      </c>
      <c r="BC44" s="2" t="b">
        <f t="shared" si="4"/>
        <v>1</v>
      </c>
      <c r="BD44" s="2" t="b">
        <f t="shared" si="5"/>
        <v>1</v>
      </c>
      <c r="BF44" s="2" t="b">
        <f t="shared" si="6"/>
        <v>1</v>
      </c>
      <c r="BH44" s="2" t="b">
        <f t="shared" si="7"/>
        <v>1</v>
      </c>
    </row>
    <row r="45" spans="1:60" s="19" customFormat="1">
      <c r="A45" s="19" t="s">
        <v>518</v>
      </c>
      <c r="B45" s="19" t="s">
        <v>359</v>
      </c>
      <c r="C45" s="21" t="s">
        <v>1217</v>
      </c>
      <c r="D45" s="13" t="s">
        <v>1238</v>
      </c>
      <c r="E45" s="22" t="s">
        <v>405</v>
      </c>
      <c r="F45" s="19" t="s">
        <v>642</v>
      </c>
      <c r="G45" s="22">
        <v>56</v>
      </c>
      <c r="H45" s="19" t="s">
        <v>187</v>
      </c>
      <c r="I45" s="21"/>
      <c r="J45" s="19" t="s">
        <v>406</v>
      </c>
      <c r="K45" s="21"/>
      <c r="M45" s="21"/>
      <c r="N45" s="21"/>
      <c r="O45" s="21"/>
      <c r="P45" s="33"/>
      <c r="R45" s="2" t="e">
        <f>VLOOKUP(G45,#REF!,19,FALSE)</f>
        <v>#REF!</v>
      </c>
      <c r="U45" s="2" t="e">
        <f>VLOOKUP(G45,#REF!,6,FALSE)</f>
        <v>#REF!</v>
      </c>
      <c r="V45" s="2" t="e">
        <f>VLOOKUP(G45,#REF!,7,FALSE)</f>
        <v>#REF!</v>
      </c>
      <c r="W45" s="2" t="e">
        <f>VLOOKUP(G45,#REF!,7,FALSE)</f>
        <v>#REF!</v>
      </c>
      <c r="X45" s="2" t="e">
        <f>VLOOKUP(G45,#REF!,8,FALSE)</f>
        <v>#REF!</v>
      </c>
      <c r="Z45" s="37" t="e">
        <f>VLOOKUP(G45,#REF!,9,FALSE)</f>
        <v>#REF!</v>
      </c>
      <c r="AB45" s="37" t="e">
        <f>VLOOKUP(G45,#REF!,35,FALSE)</f>
        <v>#REF!</v>
      </c>
      <c r="AF45" s="33"/>
      <c r="AH45" s="19" t="s">
        <v>359</v>
      </c>
      <c r="AK45" s="19" t="s">
        <v>405</v>
      </c>
      <c r="AL45" s="19" t="s">
        <v>642</v>
      </c>
      <c r="AM45" s="19" t="s">
        <v>1284</v>
      </c>
      <c r="AN45" s="19" t="s">
        <v>187</v>
      </c>
      <c r="AP45" s="19" t="s">
        <v>406</v>
      </c>
      <c r="AR45" s="19">
        <v>0</v>
      </c>
      <c r="AV45" s="33"/>
      <c r="AX45" s="2" t="b">
        <f t="shared" si="1"/>
        <v>1</v>
      </c>
      <c r="AY45" s="2"/>
      <c r="AZ45" s="2"/>
      <c r="BA45" s="2" t="b">
        <f t="shared" si="2"/>
        <v>1</v>
      </c>
      <c r="BB45" s="2" t="b">
        <f t="shared" si="3"/>
        <v>1</v>
      </c>
      <c r="BC45" s="2" t="b">
        <f t="shared" si="4"/>
        <v>1</v>
      </c>
      <c r="BD45" s="2" t="b">
        <f t="shared" si="5"/>
        <v>1</v>
      </c>
      <c r="BE45" s="2"/>
      <c r="BF45" s="2" t="b">
        <f t="shared" si="6"/>
        <v>1</v>
      </c>
      <c r="BG45" s="2"/>
      <c r="BH45" s="54" t="b">
        <f t="shared" si="7"/>
        <v>0</v>
      </c>
    </row>
    <row r="46" spans="1:60">
      <c r="A46" s="2" t="s">
        <v>518</v>
      </c>
      <c r="B46" s="2" t="s">
        <v>359</v>
      </c>
      <c r="C46" s="13" t="s">
        <v>1217</v>
      </c>
      <c r="D46" s="13" t="s">
        <v>1235</v>
      </c>
      <c r="E46" s="14" t="s">
        <v>420</v>
      </c>
      <c r="F46" s="2" t="s">
        <v>667</v>
      </c>
      <c r="G46" s="4">
        <v>585</v>
      </c>
      <c r="H46" s="2" t="s">
        <v>36</v>
      </c>
      <c r="I46" s="13"/>
      <c r="J46" s="2" t="s">
        <v>421</v>
      </c>
      <c r="K46" s="13"/>
      <c r="L46" s="2" t="s">
        <v>1175</v>
      </c>
      <c r="M46" s="13"/>
      <c r="N46" s="13"/>
      <c r="O46" s="13"/>
      <c r="R46" s="2" t="e">
        <f>VLOOKUP(G46,#REF!,19,FALSE)</f>
        <v>#REF!</v>
      </c>
      <c r="U46" s="2" t="e">
        <f>VLOOKUP(G46,#REF!,6,FALSE)</f>
        <v>#REF!</v>
      </c>
      <c r="V46" s="2" t="e">
        <f>VLOOKUP(G46,#REF!,7,FALSE)</f>
        <v>#REF!</v>
      </c>
      <c r="W46" s="2" t="e">
        <f>VLOOKUP(G46,#REF!,7,FALSE)</f>
        <v>#REF!</v>
      </c>
      <c r="X46" s="2" t="e">
        <f>VLOOKUP(G46,#REF!,8,FALSE)</f>
        <v>#REF!</v>
      </c>
      <c r="Z46" s="37" t="e">
        <f>VLOOKUP(G46,#REF!,9,FALSE)</f>
        <v>#REF!</v>
      </c>
      <c r="AB46" s="37" t="e">
        <f>VLOOKUP(G46,#REF!,35,FALSE)</f>
        <v>#REF!</v>
      </c>
      <c r="AH46" s="2" t="s">
        <v>359</v>
      </c>
      <c r="AK46" s="2" t="s">
        <v>420</v>
      </c>
      <c r="AL46" s="2" t="s">
        <v>667</v>
      </c>
      <c r="AM46" s="2" t="s">
        <v>1288</v>
      </c>
      <c r="AN46" s="2" t="s">
        <v>36</v>
      </c>
      <c r="AP46" s="2" t="s">
        <v>421</v>
      </c>
      <c r="AR46" s="2" t="s">
        <v>1175</v>
      </c>
      <c r="AX46" s="2" t="b">
        <f t="shared" si="1"/>
        <v>1</v>
      </c>
      <c r="BA46" s="2" t="b">
        <f t="shared" si="2"/>
        <v>1</v>
      </c>
      <c r="BB46" s="2" t="b">
        <f t="shared" si="3"/>
        <v>1</v>
      </c>
      <c r="BC46" s="2" t="b">
        <f t="shared" si="4"/>
        <v>1</v>
      </c>
      <c r="BD46" s="2" t="b">
        <f t="shared" si="5"/>
        <v>1</v>
      </c>
      <c r="BF46" s="2" t="b">
        <f t="shared" si="6"/>
        <v>1</v>
      </c>
      <c r="BH46" s="2" t="b">
        <f t="shared" si="7"/>
        <v>1</v>
      </c>
    </row>
    <row r="47" spans="1:60">
      <c r="A47" s="2" t="s">
        <v>518</v>
      </c>
      <c r="B47" s="2" t="s">
        <v>359</v>
      </c>
      <c r="C47" s="13" t="s">
        <v>1217</v>
      </c>
      <c r="D47" s="13" t="s">
        <v>1235</v>
      </c>
      <c r="E47" s="14" t="s">
        <v>426</v>
      </c>
      <c r="F47" s="2" t="s">
        <v>672</v>
      </c>
      <c r="G47" s="4">
        <v>590</v>
      </c>
      <c r="H47" s="2" t="s">
        <v>72</v>
      </c>
      <c r="I47" s="13"/>
      <c r="J47" s="2" t="s">
        <v>427</v>
      </c>
      <c r="K47" s="13"/>
      <c r="L47" s="2" t="s">
        <v>1176</v>
      </c>
      <c r="M47" s="13"/>
      <c r="N47" s="13"/>
      <c r="O47" s="13"/>
      <c r="R47" s="2" t="e">
        <f>VLOOKUP(G47,#REF!,19,FALSE)</f>
        <v>#REF!</v>
      </c>
      <c r="U47" s="2" t="e">
        <f>VLOOKUP(G47,#REF!,6,FALSE)</f>
        <v>#REF!</v>
      </c>
      <c r="V47" s="2" t="e">
        <f>VLOOKUP(G47,#REF!,7,FALSE)</f>
        <v>#REF!</v>
      </c>
      <c r="W47" s="2" t="e">
        <f>VLOOKUP(G47,#REF!,7,FALSE)</f>
        <v>#REF!</v>
      </c>
      <c r="X47" s="2" t="e">
        <f>VLOOKUP(G47,#REF!,8,FALSE)</f>
        <v>#REF!</v>
      </c>
      <c r="Z47" s="37" t="e">
        <f>VLOOKUP(G47,#REF!,9,FALSE)</f>
        <v>#REF!</v>
      </c>
      <c r="AB47" s="37" t="e">
        <f>VLOOKUP(G47,#REF!,35,FALSE)</f>
        <v>#REF!</v>
      </c>
      <c r="AH47" s="2" t="s">
        <v>359</v>
      </c>
      <c r="AK47" s="2" t="s">
        <v>426</v>
      </c>
      <c r="AL47" s="2" t="s">
        <v>672</v>
      </c>
      <c r="AM47" s="2" t="s">
        <v>1291</v>
      </c>
      <c r="AN47" s="2" t="s">
        <v>72</v>
      </c>
      <c r="AP47" s="2" t="s">
        <v>427</v>
      </c>
      <c r="AR47" s="2" t="s">
        <v>1176</v>
      </c>
      <c r="AX47" s="2" t="b">
        <f t="shared" si="1"/>
        <v>1</v>
      </c>
      <c r="BA47" s="2" t="b">
        <f t="shared" si="2"/>
        <v>1</v>
      </c>
      <c r="BB47" s="2" t="b">
        <f t="shared" si="3"/>
        <v>1</v>
      </c>
      <c r="BC47" s="2" t="b">
        <f t="shared" si="4"/>
        <v>1</v>
      </c>
      <c r="BD47" s="2" t="b">
        <f t="shared" si="5"/>
        <v>1</v>
      </c>
      <c r="BF47" s="2" t="b">
        <f t="shared" si="6"/>
        <v>1</v>
      </c>
      <c r="BH47" s="2" t="b">
        <f t="shared" si="7"/>
        <v>1</v>
      </c>
    </row>
    <row r="48" spans="1:60" s="23" customFormat="1">
      <c r="A48" s="23" t="s">
        <v>518</v>
      </c>
      <c r="B48" s="23" t="s">
        <v>359</v>
      </c>
      <c r="C48" s="25" t="s">
        <v>1218</v>
      </c>
      <c r="D48" s="25" t="s">
        <v>1241</v>
      </c>
      <c r="E48" s="4" t="s">
        <v>494</v>
      </c>
      <c r="F48" s="23" t="s">
        <v>652</v>
      </c>
      <c r="G48" s="4">
        <v>695</v>
      </c>
      <c r="H48" s="23" t="s">
        <v>84</v>
      </c>
      <c r="I48" s="25"/>
      <c r="J48" s="23" t="s">
        <v>495</v>
      </c>
      <c r="K48" s="25"/>
      <c r="L48" s="23" t="s">
        <v>1177</v>
      </c>
      <c r="M48" s="25"/>
      <c r="N48" s="25"/>
      <c r="O48" s="25"/>
      <c r="P48" s="32"/>
      <c r="R48" s="2" t="e">
        <f>VLOOKUP(G48,#REF!,19,FALSE)</f>
        <v>#REF!</v>
      </c>
      <c r="U48" s="2" t="e">
        <f>VLOOKUP(G48,#REF!,6,FALSE)</f>
        <v>#REF!</v>
      </c>
      <c r="V48" s="2" t="e">
        <f>VLOOKUP(G48,#REF!,7,FALSE)</f>
        <v>#REF!</v>
      </c>
      <c r="W48" s="2" t="e">
        <f>VLOOKUP(G48,#REF!,7,FALSE)</f>
        <v>#REF!</v>
      </c>
      <c r="X48" s="2" t="e">
        <f>VLOOKUP(G48,#REF!,8,FALSE)</f>
        <v>#REF!</v>
      </c>
      <c r="Z48" s="37" t="e">
        <f>VLOOKUP(G48,#REF!,9,FALSE)</f>
        <v>#REF!</v>
      </c>
      <c r="AB48" s="37" t="e">
        <f>VLOOKUP(G48,#REF!,35,FALSE)</f>
        <v>#REF!</v>
      </c>
      <c r="AF48" s="32"/>
      <c r="AH48" s="23" t="s">
        <v>359</v>
      </c>
      <c r="AK48" s="23" t="s">
        <v>494</v>
      </c>
      <c r="AL48" s="23" t="s">
        <v>652</v>
      </c>
      <c r="AM48" s="23" t="s">
        <v>1318</v>
      </c>
      <c r="AN48" s="23" t="s">
        <v>84</v>
      </c>
      <c r="AP48" s="23" t="s">
        <v>495</v>
      </c>
      <c r="AR48" s="23" t="s">
        <v>1177</v>
      </c>
      <c r="AV48" s="32"/>
      <c r="AX48" s="2" t="b">
        <f t="shared" si="1"/>
        <v>1</v>
      </c>
      <c r="AY48" s="2"/>
      <c r="AZ48" s="2"/>
      <c r="BA48" s="2" t="b">
        <f t="shared" si="2"/>
        <v>1</v>
      </c>
      <c r="BB48" s="2" t="b">
        <f t="shared" si="3"/>
        <v>1</v>
      </c>
      <c r="BC48" s="2" t="b">
        <f t="shared" si="4"/>
        <v>1</v>
      </c>
      <c r="BD48" s="2" t="b">
        <f t="shared" si="5"/>
        <v>1</v>
      </c>
      <c r="BE48" s="2"/>
      <c r="BF48" s="2" t="b">
        <f t="shared" si="6"/>
        <v>1</v>
      </c>
      <c r="BG48" s="2"/>
      <c r="BH48" s="2" t="b">
        <f t="shared" si="7"/>
        <v>1</v>
      </c>
    </row>
    <row r="49" spans="1:60" s="23" customFormat="1">
      <c r="A49" s="23" t="s">
        <v>518</v>
      </c>
      <c r="B49" s="23" t="s">
        <v>359</v>
      </c>
      <c r="C49" s="25" t="s">
        <v>1218</v>
      </c>
      <c r="D49" s="25" t="s">
        <v>1241</v>
      </c>
      <c r="E49" s="4" t="s">
        <v>74</v>
      </c>
      <c r="F49" s="23" t="s">
        <v>653</v>
      </c>
      <c r="G49" s="4">
        <v>696</v>
      </c>
      <c r="H49" s="23" t="s">
        <v>728</v>
      </c>
      <c r="I49" s="25"/>
      <c r="J49" s="23" t="s">
        <v>496</v>
      </c>
      <c r="K49" s="25"/>
      <c r="L49" s="23" t="s">
        <v>1178</v>
      </c>
      <c r="M49" s="25"/>
      <c r="N49" s="25"/>
      <c r="O49" s="25"/>
      <c r="P49" s="32"/>
      <c r="R49" s="2" t="e">
        <f>VLOOKUP(G49,#REF!,19,FALSE)</f>
        <v>#REF!</v>
      </c>
      <c r="U49" s="2" t="e">
        <f>VLOOKUP(G49,#REF!,6,FALSE)</f>
        <v>#REF!</v>
      </c>
      <c r="V49" s="2" t="e">
        <f>VLOOKUP(G49,#REF!,7,FALSE)</f>
        <v>#REF!</v>
      </c>
      <c r="W49" s="2" t="e">
        <f>VLOOKUP(G49,#REF!,7,FALSE)</f>
        <v>#REF!</v>
      </c>
      <c r="X49" s="2" t="e">
        <f>VLOOKUP(G49,#REF!,8,FALSE)</f>
        <v>#REF!</v>
      </c>
      <c r="Z49" s="37" t="e">
        <f>VLOOKUP(G49,#REF!,9,FALSE)</f>
        <v>#REF!</v>
      </c>
      <c r="AB49" s="37" t="e">
        <f>VLOOKUP(G49,#REF!,35,FALSE)</f>
        <v>#REF!</v>
      </c>
      <c r="AF49" s="32"/>
      <c r="AH49" s="23" t="s">
        <v>359</v>
      </c>
      <c r="AK49" s="23" t="s">
        <v>74</v>
      </c>
      <c r="AL49" s="23" t="s">
        <v>653</v>
      </c>
      <c r="AM49" s="23" t="s">
        <v>1319</v>
      </c>
      <c r="AN49" s="23" t="s">
        <v>1320</v>
      </c>
      <c r="AP49" s="23" t="s">
        <v>496</v>
      </c>
      <c r="AR49" s="23" t="s">
        <v>1178</v>
      </c>
      <c r="AV49" s="32"/>
      <c r="AX49" s="2" t="b">
        <f t="shared" si="1"/>
        <v>1</v>
      </c>
      <c r="AY49" s="2"/>
      <c r="AZ49" s="2"/>
      <c r="BA49" s="2" t="b">
        <f t="shared" si="2"/>
        <v>1</v>
      </c>
      <c r="BB49" s="2" t="b">
        <f t="shared" si="3"/>
        <v>1</v>
      </c>
      <c r="BC49" s="2" t="b">
        <f t="shared" si="4"/>
        <v>1</v>
      </c>
      <c r="BD49" s="2" t="b">
        <f t="shared" si="5"/>
        <v>0</v>
      </c>
      <c r="BE49" s="2"/>
      <c r="BF49" s="2" t="b">
        <f t="shared" si="6"/>
        <v>1</v>
      </c>
      <c r="BG49" s="2"/>
      <c r="BH49" s="2" t="b">
        <f t="shared" si="7"/>
        <v>1</v>
      </c>
    </row>
    <row r="50" spans="1:60" s="23" customFormat="1">
      <c r="A50" s="23" t="s">
        <v>518</v>
      </c>
      <c r="B50" s="23" t="s">
        <v>359</v>
      </c>
      <c r="C50" s="25" t="s">
        <v>1218</v>
      </c>
      <c r="D50" s="25" t="s">
        <v>1228</v>
      </c>
      <c r="E50" s="4" t="s">
        <v>494</v>
      </c>
      <c r="F50" s="23" t="s">
        <v>652</v>
      </c>
      <c r="G50" s="4">
        <v>697</v>
      </c>
      <c r="H50" s="23" t="s">
        <v>83</v>
      </c>
      <c r="I50" s="25"/>
      <c r="J50" s="23" t="s">
        <v>498</v>
      </c>
      <c r="K50" s="25"/>
      <c r="L50" s="23" t="s">
        <v>1177</v>
      </c>
      <c r="M50" s="25"/>
      <c r="N50" s="25"/>
      <c r="O50" s="25"/>
      <c r="P50" s="32"/>
      <c r="R50" s="2" t="e">
        <f>VLOOKUP(G50,#REF!,19,FALSE)</f>
        <v>#REF!</v>
      </c>
      <c r="U50" s="2" t="e">
        <f>VLOOKUP(G50,#REF!,6,FALSE)</f>
        <v>#REF!</v>
      </c>
      <c r="V50" s="2" t="e">
        <f>VLOOKUP(G50,#REF!,7,FALSE)</f>
        <v>#REF!</v>
      </c>
      <c r="W50" s="2" t="e">
        <f>VLOOKUP(G50,#REF!,7,FALSE)</f>
        <v>#REF!</v>
      </c>
      <c r="X50" s="2" t="e">
        <f>VLOOKUP(G50,#REF!,8,FALSE)</f>
        <v>#REF!</v>
      </c>
      <c r="Z50" s="37" t="e">
        <f>VLOOKUP(G50,#REF!,9,FALSE)</f>
        <v>#REF!</v>
      </c>
      <c r="AB50" s="37" t="e">
        <f>VLOOKUP(G50,#REF!,35,FALSE)</f>
        <v>#REF!</v>
      </c>
      <c r="AF50" s="32"/>
      <c r="AH50" s="23" t="s">
        <v>359</v>
      </c>
      <c r="AK50" s="23" t="s">
        <v>494</v>
      </c>
      <c r="AL50" s="23" t="s">
        <v>652</v>
      </c>
      <c r="AM50" s="23" t="s">
        <v>1321</v>
      </c>
      <c r="AN50" s="23" t="s">
        <v>83</v>
      </c>
      <c r="AP50" s="23" t="s">
        <v>498</v>
      </c>
      <c r="AR50" s="23" t="s">
        <v>1177</v>
      </c>
      <c r="AV50" s="32"/>
      <c r="AX50" s="2" t="b">
        <f t="shared" si="1"/>
        <v>1</v>
      </c>
      <c r="AY50" s="2"/>
      <c r="AZ50" s="2"/>
      <c r="BA50" s="2" t="b">
        <f t="shared" si="2"/>
        <v>1</v>
      </c>
      <c r="BB50" s="2" t="b">
        <f t="shared" si="3"/>
        <v>1</v>
      </c>
      <c r="BC50" s="2" t="b">
        <f t="shared" si="4"/>
        <v>1</v>
      </c>
      <c r="BD50" s="2" t="b">
        <f t="shared" si="5"/>
        <v>1</v>
      </c>
      <c r="BE50" s="2"/>
      <c r="BF50" s="2" t="b">
        <f t="shared" si="6"/>
        <v>1</v>
      </c>
      <c r="BG50" s="2"/>
      <c r="BH50" s="2" t="b">
        <f t="shared" si="7"/>
        <v>1</v>
      </c>
    </row>
    <row r="51" spans="1:60" s="23" customFormat="1">
      <c r="A51" s="23" t="s">
        <v>518</v>
      </c>
      <c r="B51" s="23" t="s">
        <v>359</v>
      </c>
      <c r="C51" s="25" t="s">
        <v>1218</v>
      </c>
      <c r="D51" s="25" t="s">
        <v>1228</v>
      </c>
      <c r="E51" s="4" t="s">
        <v>74</v>
      </c>
      <c r="F51" s="23" t="s">
        <v>653</v>
      </c>
      <c r="G51" s="4">
        <v>698</v>
      </c>
      <c r="H51" s="23" t="s">
        <v>45</v>
      </c>
      <c r="I51" s="25"/>
      <c r="J51" s="23" t="s">
        <v>500</v>
      </c>
      <c r="K51" s="25"/>
      <c r="L51" s="23" t="s">
        <v>1178</v>
      </c>
      <c r="M51" s="25"/>
      <c r="N51" s="25"/>
      <c r="O51" s="25"/>
      <c r="P51" s="32"/>
      <c r="R51" s="2" t="e">
        <f>VLOOKUP(G51,#REF!,19,FALSE)</f>
        <v>#REF!</v>
      </c>
      <c r="U51" s="2" t="e">
        <f>VLOOKUP(G51,#REF!,6,FALSE)</f>
        <v>#REF!</v>
      </c>
      <c r="V51" s="2" t="e">
        <f>VLOOKUP(G51,#REF!,7,FALSE)</f>
        <v>#REF!</v>
      </c>
      <c r="W51" s="2" t="e">
        <f>VLOOKUP(G51,#REF!,7,FALSE)</f>
        <v>#REF!</v>
      </c>
      <c r="X51" s="2" t="e">
        <f>VLOOKUP(G51,#REF!,8,FALSE)</f>
        <v>#REF!</v>
      </c>
      <c r="Z51" s="37" t="e">
        <f>VLOOKUP(G51,#REF!,9,FALSE)</f>
        <v>#REF!</v>
      </c>
      <c r="AB51" s="37" t="e">
        <f>VLOOKUP(G51,#REF!,35,FALSE)</f>
        <v>#REF!</v>
      </c>
      <c r="AF51" s="32"/>
      <c r="AH51" s="23" t="s">
        <v>359</v>
      </c>
      <c r="AK51" s="23" t="s">
        <v>74</v>
      </c>
      <c r="AL51" s="23" t="s">
        <v>653</v>
      </c>
      <c r="AM51" s="23" t="s">
        <v>1322</v>
      </c>
      <c r="AN51" s="23" t="s">
        <v>45</v>
      </c>
      <c r="AP51" s="23" t="s">
        <v>500</v>
      </c>
      <c r="AR51" s="23" t="s">
        <v>1178</v>
      </c>
      <c r="AV51" s="32"/>
      <c r="AX51" s="2" t="b">
        <f t="shared" si="1"/>
        <v>1</v>
      </c>
      <c r="AY51" s="2"/>
      <c r="AZ51" s="2"/>
      <c r="BA51" s="2" t="b">
        <f t="shared" si="2"/>
        <v>1</v>
      </c>
      <c r="BB51" s="2" t="b">
        <f t="shared" si="3"/>
        <v>1</v>
      </c>
      <c r="BC51" s="2" t="b">
        <f t="shared" si="4"/>
        <v>1</v>
      </c>
      <c r="BD51" s="2" t="b">
        <f t="shared" si="5"/>
        <v>1</v>
      </c>
      <c r="BE51" s="2"/>
      <c r="BF51" s="2" t="b">
        <f t="shared" si="6"/>
        <v>1</v>
      </c>
      <c r="BG51" s="2"/>
      <c r="BH51" s="2" t="b">
        <f t="shared" si="7"/>
        <v>1</v>
      </c>
    </row>
    <row r="52" spans="1:60" s="23" customFormat="1">
      <c r="A52" s="23" t="s">
        <v>518</v>
      </c>
      <c r="B52" s="23" t="s">
        <v>359</v>
      </c>
      <c r="C52" s="25" t="s">
        <v>1217</v>
      </c>
      <c r="D52" s="25" t="s">
        <v>1246</v>
      </c>
      <c r="E52" s="4" t="s">
        <v>501</v>
      </c>
      <c r="F52" s="23" t="s">
        <v>627</v>
      </c>
      <c r="G52" s="4">
        <v>699</v>
      </c>
      <c r="H52" s="23" t="s">
        <v>194</v>
      </c>
      <c r="I52" s="25"/>
      <c r="J52" s="23" t="s">
        <v>502</v>
      </c>
      <c r="K52" s="25"/>
      <c r="M52" s="25"/>
      <c r="N52" s="25"/>
      <c r="O52" s="25"/>
      <c r="P52" s="32"/>
      <c r="R52" s="2" t="e">
        <f>VLOOKUP(G52,#REF!,19,FALSE)</f>
        <v>#REF!</v>
      </c>
      <c r="U52" s="2" t="e">
        <f>VLOOKUP(G52,#REF!,6,FALSE)</f>
        <v>#REF!</v>
      </c>
      <c r="V52" s="2" t="e">
        <f>VLOOKUP(G52,#REF!,7,FALSE)</f>
        <v>#REF!</v>
      </c>
      <c r="W52" s="2" t="e">
        <f>VLOOKUP(G52,#REF!,7,FALSE)</f>
        <v>#REF!</v>
      </c>
      <c r="X52" s="2" t="e">
        <f>VLOOKUP(G52,#REF!,8,FALSE)</f>
        <v>#REF!</v>
      </c>
      <c r="Z52" s="37" t="e">
        <f>VLOOKUP(G52,#REF!,9,FALSE)</f>
        <v>#REF!</v>
      </c>
      <c r="AB52" s="37" t="e">
        <f>VLOOKUP(G52,#REF!,35,FALSE)</f>
        <v>#REF!</v>
      </c>
      <c r="AF52" s="32"/>
      <c r="AH52" s="23" t="s">
        <v>359</v>
      </c>
      <c r="AK52" s="23" t="s">
        <v>501</v>
      </c>
      <c r="AL52" s="23" t="s">
        <v>627</v>
      </c>
      <c r="AM52" s="23" t="s">
        <v>1323</v>
      </c>
      <c r="AN52" s="23" t="s">
        <v>194</v>
      </c>
      <c r="AP52" s="23" t="s">
        <v>502</v>
      </c>
      <c r="AR52" s="23">
        <v>0</v>
      </c>
      <c r="AV52" s="32"/>
      <c r="AX52" s="2" t="b">
        <f t="shared" si="1"/>
        <v>1</v>
      </c>
      <c r="AY52" s="2"/>
      <c r="AZ52" s="2"/>
      <c r="BA52" s="2" t="b">
        <f t="shared" si="2"/>
        <v>1</v>
      </c>
      <c r="BB52" s="2" t="b">
        <f t="shared" si="3"/>
        <v>1</v>
      </c>
      <c r="BC52" s="2" t="b">
        <f t="shared" si="4"/>
        <v>1</v>
      </c>
      <c r="BD52" s="2" t="b">
        <f t="shared" si="5"/>
        <v>1</v>
      </c>
      <c r="BE52" s="2"/>
      <c r="BF52" s="2" t="b">
        <f t="shared" si="6"/>
        <v>1</v>
      </c>
      <c r="BG52" s="2"/>
      <c r="BH52" s="54" t="b">
        <f t="shared" si="7"/>
        <v>0</v>
      </c>
    </row>
    <row r="53" spans="1:60" s="23" customFormat="1">
      <c r="A53" s="23" t="s">
        <v>518</v>
      </c>
      <c r="B53" s="23" t="s">
        <v>359</v>
      </c>
      <c r="C53" s="25" t="s">
        <v>1218</v>
      </c>
      <c r="D53" s="25" t="s">
        <v>1228</v>
      </c>
      <c r="E53" s="4" t="s">
        <v>494</v>
      </c>
      <c r="F53" s="23" t="s">
        <v>652</v>
      </c>
      <c r="G53" s="4">
        <v>755</v>
      </c>
      <c r="H53" s="23" t="s">
        <v>81</v>
      </c>
      <c r="I53" s="25"/>
      <c r="J53" s="23" t="s">
        <v>529</v>
      </c>
      <c r="K53" s="25"/>
      <c r="L53" s="23" t="s">
        <v>1177</v>
      </c>
      <c r="M53" s="25"/>
      <c r="N53" s="25"/>
      <c r="O53" s="25"/>
      <c r="P53" s="32"/>
      <c r="R53" s="2" t="e">
        <f>VLOOKUP(G53,#REF!,19,FALSE)</f>
        <v>#REF!</v>
      </c>
      <c r="U53" s="2" t="e">
        <f>VLOOKUP(G53,#REF!,6,FALSE)</f>
        <v>#REF!</v>
      </c>
      <c r="V53" s="2" t="e">
        <f>VLOOKUP(G53,#REF!,7,FALSE)</f>
        <v>#REF!</v>
      </c>
      <c r="W53" s="2" t="e">
        <f>VLOOKUP(G53,#REF!,7,FALSE)</f>
        <v>#REF!</v>
      </c>
      <c r="X53" s="2" t="e">
        <f>VLOOKUP(G53,#REF!,8,FALSE)</f>
        <v>#REF!</v>
      </c>
      <c r="Z53" s="37" t="e">
        <f>VLOOKUP(G53,#REF!,9,FALSE)</f>
        <v>#REF!</v>
      </c>
      <c r="AB53" s="37" t="e">
        <f>VLOOKUP(G53,#REF!,35,FALSE)</f>
        <v>#REF!</v>
      </c>
      <c r="AF53" s="32"/>
      <c r="AH53" s="23" t="s">
        <v>359</v>
      </c>
      <c r="AK53" s="23" t="s">
        <v>494</v>
      </c>
      <c r="AL53" s="23" t="s">
        <v>652</v>
      </c>
      <c r="AM53" s="23" t="s">
        <v>1334</v>
      </c>
      <c r="AN53" s="23" t="s">
        <v>81</v>
      </c>
      <c r="AP53" s="23" t="s">
        <v>529</v>
      </c>
      <c r="AR53" s="23" t="s">
        <v>1177</v>
      </c>
      <c r="AV53" s="32"/>
      <c r="AX53" s="2" t="b">
        <f t="shared" si="1"/>
        <v>1</v>
      </c>
      <c r="AY53" s="2"/>
      <c r="AZ53" s="2"/>
      <c r="BA53" s="2" t="b">
        <f t="shared" si="2"/>
        <v>1</v>
      </c>
      <c r="BB53" s="2" t="b">
        <f t="shared" si="3"/>
        <v>1</v>
      </c>
      <c r="BC53" s="2" t="b">
        <f t="shared" si="4"/>
        <v>1</v>
      </c>
      <c r="BD53" s="2" t="b">
        <f t="shared" si="5"/>
        <v>1</v>
      </c>
      <c r="BE53" s="2"/>
      <c r="BF53" s="2" t="b">
        <f t="shared" si="6"/>
        <v>1</v>
      </c>
      <c r="BG53" s="2"/>
      <c r="BH53" s="2" t="b">
        <f t="shared" si="7"/>
        <v>1</v>
      </c>
    </row>
    <row r="54" spans="1:60" s="23" customFormat="1">
      <c r="A54" s="23" t="s">
        <v>518</v>
      </c>
      <c r="B54" s="23" t="s">
        <v>359</v>
      </c>
      <c r="C54" s="25" t="s">
        <v>1218</v>
      </c>
      <c r="D54" s="25" t="s">
        <v>1228</v>
      </c>
      <c r="E54" s="4" t="s">
        <v>74</v>
      </c>
      <c r="F54" s="23" t="s">
        <v>653</v>
      </c>
      <c r="G54" s="4">
        <v>756</v>
      </c>
      <c r="H54" s="23" t="s">
        <v>46</v>
      </c>
      <c r="I54" s="25"/>
      <c r="J54" s="23" t="s">
        <v>531</v>
      </c>
      <c r="K54" s="25"/>
      <c r="L54" s="23" t="s">
        <v>1178</v>
      </c>
      <c r="M54" s="25"/>
      <c r="N54" s="25"/>
      <c r="O54" s="25"/>
      <c r="P54" s="32"/>
      <c r="R54" s="2" t="e">
        <f>VLOOKUP(G54,#REF!,19,FALSE)</f>
        <v>#REF!</v>
      </c>
      <c r="U54" s="2" t="e">
        <f>VLOOKUP(G54,#REF!,6,FALSE)</f>
        <v>#REF!</v>
      </c>
      <c r="V54" s="2" t="e">
        <f>VLOOKUP(G54,#REF!,7,FALSE)</f>
        <v>#REF!</v>
      </c>
      <c r="W54" s="2" t="e">
        <f>VLOOKUP(G54,#REF!,7,FALSE)</f>
        <v>#REF!</v>
      </c>
      <c r="X54" s="2" t="e">
        <f>VLOOKUP(G54,#REF!,8,FALSE)</f>
        <v>#REF!</v>
      </c>
      <c r="Z54" s="37" t="e">
        <f>VLOOKUP(G54,#REF!,9,FALSE)</f>
        <v>#REF!</v>
      </c>
      <c r="AB54" s="37" t="e">
        <f>VLOOKUP(G54,#REF!,35,FALSE)</f>
        <v>#REF!</v>
      </c>
      <c r="AF54" s="32"/>
      <c r="AH54" s="23" t="s">
        <v>359</v>
      </c>
      <c r="AK54" s="23" t="s">
        <v>74</v>
      </c>
      <c r="AL54" s="23" t="s">
        <v>653</v>
      </c>
      <c r="AM54" s="23" t="s">
        <v>1335</v>
      </c>
      <c r="AN54" s="23" t="s">
        <v>46</v>
      </c>
      <c r="AP54" s="23" t="s">
        <v>531</v>
      </c>
      <c r="AR54" s="23" t="s">
        <v>1178</v>
      </c>
      <c r="AV54" s="32"/>
      <c r="AX54" s="2" t="b">
        <f t="shared" si="1"/>
        <v>1</v>
      </c>
      <c r="AY54" s="2"/>
      <c r="AZ54" s="2"/>
      <c r="BA54" s="2" t="b">
        <f t="shared" si="2"/>
        <v>1</v>
      </c>
      <c r="BB54" s="2" t="b">
        <f t="shared" si="3"/>
        <v>1</v>
      </c>
      <c r="BC54" s="2" t="b">
        <f t="shared" si="4"/>
        <v>1</v>
      </c>
      <c r="BD54" s="2" t="b">
        <f t="shared" si="5"/>
        <v>1</v>
      </c>
      <c r="BE54" s="2"/>
      <c r="BF54" s="2" t="b">
        <f t="shared" si="6"/>
        <v>1</v>
      </c>
      <c r="BG54" s="2"/>
      <c r="BH54" s="2" t="b">
        <f t="shared" si="7"/>
        <v>1</v>
      </c>
    </row>
    <row r="55" spans="1:60">
      <c r="A55" s="2" t="s">
        <v>518</v>
      </c>
      <c r="B55" s="2" t="s">
        <v>359</v>
      </c>
      <c r="C55" s="13" t="s">
        <v>1217</v>
      </c>
      <c r="D55" s="13" t="s">
        <v>1229</v>
      </c>
      <c r="E55" s="14" t="s">
        <v>405</v>
      </c>
      <c r="F55" s="2" t="s">
        <v>642</v>
      </c>
      <c r="G55" s="4">
        <v>794</v>
      </c>
      <c r="H55" s="2" t="s">
        <v>188</v>
      </c>
      <c r="I55" s="13"/>
      <c r="J55" s="2" t="s">
        <v>538</v>
      </c>
      <c r="K55" s="13"/>
      <c r="M55" s="13"/>
      <c r="N55" s="13"/>
      <c r="O55" s="13"/>
      <c r="R55" s="2" t="e">
        <f>VLOOKUP(G55,#REF!,19,FALSE)</f>
        <v>#REF!</v>
      </c>
      <c r="U55" s="2" t="e">
        <f>VLOOKUP(G55,#REF!,6,FALSE)</f>
        <v>#REF!</v>
      </c>
      <c r="V55" s="2" t="e">
        <f>VLOOKUP(G55,#REF!,7,FALSE)</f>
        <v>#REF!</v>
      </c>
      <c r="W55" s="2" t="e">
        <f>VLOOKUP(G55,#REF!,7,FALSE)</f>
        <v>#REF!</v>
      </c>
      <c r="X55" s="2" t="e">
        <f>VLOOKUP(G55,#REF!,8,FALSE)</f>
        <v>#REF!</v>
      </c>
      <c r="Z55" s="37" t="e">
        <f>VLOOKUP(G55,#REF!,9,FALSE)</f>
        <v>#REF!</v>
      </c>
      <c r="AB55" s="37" t="e">
        <f>VLOOKUP(G55,#REF!,35,FALSE)</f>
        <v>#REF!</v>
      </c>
      <c r="AH55" s="2" t="s">
        <v>359</v>
      </c>
      <c r="AK55" s="2" t="s">
        <v>405</v>
      </c>
      <c r="AL55" s="2" t="s">
        <v>642</v>
      </c>
      <c r="AM55" s="2" t="s">
        <v>1342</v>
      </c>
      <c r="AN55" s="2" t="s">
        <v>188</v>
      </c>
      <c r="AP55" s="2" t="s">
        <v>538</v>
      </c>
      <c r="AR55" s="2">
        <v>0</v>
      </c>
      <c r="AX55" s="2" t="b">
        <f t="shared" si="1"/>
        <v>1</v>
      </c>
      <c r="BA55" s="2" t="b">
        <f t="shared" si="2"/>
        <v>1</v>
      </c>
      <c r="BB55" s="2" t="b">
        <f t="shared" si="3"/>
        <v>1</v>
      </c>
      <c r="BC55" s="2" t="b">
        <f t="shared" si="4"/>
        <v>1</v>
      </c>
      <c r="BD55" s="2" t="b">
        <f t="shared" si="5"/>
        <v>1</v>
      </c>
      <c r="BF55" s="2" t="b">
        <f t="shared" si="6"/>
        <v>1</v>
      </c>
      <c r="BH55" s="54" t="b">
        <f t="shared" si="7"/>
        <v>0</v>
      </c>
    </row>
    <row r="56" spans="1:60" s="23" customFormat="1">
      <c r="A56" s="23" t="s">
        <v>518</v>
      </c>
      <c r="B56" s="23" t="s">
        <v>359</v>
      </c>
      <c r="C56" s="25" t="s">
        <v>1218</v>
      </c>
      <c r="D56" s="25" t="s">
        <v>1230</v>
      </c>
      <c r="E56" s="4" t="s">
        <v>568</v>
      </c>
      <c r="F56" s="23" t="s">
        <v>680</v>
      </c>
      <c r="G56" s="4">
        <v>834</v>
      </c>
      <c r="H56" s="23" t="s">
        <v>78</v>
      </c>
      <c r="I56" s="25"/>
      <c r="J56" s="23" t="s">
        <v>569</v>
      </c>
      <c r="K56" s="25"/>
      <c r="L56" s="23" t="s">
        <v>1179</v>
      </c>
      <c r="M56" s="25"/>
      <c r="N56" s="25"/>
      <c r="O56" s="25"/>
      <c r="P56" s="32"/>
      <c r="R56" s="2" t="e">
        <f>VLOOKUP(G56,#REF!,19,FALSE)</f>
        <v>#REF!</v>
      </c>
      <c r="U56" s="2" t="e">
        <f>VLOOKUP(G56,#REF!,6,FALSE)</f>
        <v>#REF!</v>
      </c>
      <c r="V56" s="2" t="e">
        <f>VLOOKUP(G56,#REF!,7,FALSE)</f>
        <v>#REF!</v>
      </c>
      <c r="W56" s="2" t="e">
        <f>VLOOKUP(G56,#REF!,7,FALSE)</f>
        <v>#REF!</v>
      </c>
      <c r="X56" s="2" t="e">
        <f>VLOOKUP(G56,#REF!,8,FALSE)</f>
        <v>#REF!</v>
      </c>
      <c r="Z56" s="37" t="e">
        <f>VLOOKUP(G56,#REF!,9,FALSE)</f>
        <v>#REF!</v>
      </c>
      <c r="AB56" s="37" t="e">
        <f>VLOOKUP(G56,#REF!,35,FALSE)</f>
        <v>#REF!</v>
      </c>
      <c r="AF56" s="32"/>
      <c r="AH56" s="23" t="s">
        <v>359</v>
      </c>
      <c r="AK56" s="23" t="s">
        <v>568</v>
      </c>
      <c r="AL56" s="23" t="s">
        <v>680</v>
      </c>
      <c r="AM56" s="23" t="s">
        <v>1348</v>
      </c>
      <c r="AN56" s="23" t="s">
        <v>78</v>
      </c>
      <c r="AP56" s="23" t="s">
        <v>1349</v>
      </c>
      <c r="AR56" s="23" t="s">
        <v>1179</v>
      </c>
      <c r="AV56" s="32"/>
      <c r="AX56" s="2" t="b">
        <f t="shared" si="1"/>
        <v>1</v>
      </c>
      <c r="AY56" s="2"/>
      <c r="AZ56" s="2"/>
      <c r="BA56" s="2" t="b">
        <f t="shared" si="2"/>
        <v>1</v>
      </c>
      <c r="BB56" s="2" t="b">
        <f t="shared" si="3"/>
        <v>1</v>
      </c>
      <c r="BC56" s="2" t="b">
        <f t="shared" si="4"/>
        <v>1</v>
      </c>
      <c r="BD56" s="2" t="b">
        <f t="shared" si="5"/>
        <v>1</v>
      </c>
      <c r="BE56" s="2"/>
      <c r="BF56" s="2" t="b">
        <f t="shared" si="6"/>
        <v>0</v>
      </c>
      <c r="BG56" s="2"/>
      <c r="BH56" s="2" t="b">
        <f t="shared" si="7"/>
        <v>1</v>
      </c>
    </row>
    <row r="57" spans="1:60" s="23" customFormat="1">
      <c r="A57" s="23" t="s">
        <v>518</v>
      </c>
      <c r="B57" s="23" t="s">
        <v>359</v>
      </c>
      <c r="C57" s="25" t="s">
        <v>1218</v>
      </c>
      <c r="D57" s="25" t="s">
        <v>1230</v>
      </c>
      <c r="E57" s="4" t="s">
        <v>570</v>
      </c>
      <c r="F57" s="23" t="s">
        <v>681</v>
      </c>
      <c r="G57" s="4">
        <v>835</v>
      </c>
      <c r="H57" s="23" t="s">
        <v>77</v>
      </c>
      <c r="I57" s="25"/>
      <c r="J57" s="23" t="s">
        <v>571</v>
      </c>
      <c r="K57" s="25"/>
      <c r="L57" s="23" t="s">
        <v>1179</v>
      </c>
      <c r="M57" s="25"/>
      <c r="N57" s="25"/>
      <c r="O57" s="25"/>
      <c r="P57" s="32"/>
      <c r="R57" s="2" t="e">
        <f>VLOOKUP(G57,#REF!,19,FALSE)</f>
        <v>#REF!</v>
      </c>
      <c r="U57" s="2" t="e">
        <f>VLOOKUP(G57,#REF!,6,FALSE)</f>
        <v>#REF!</v>
      </c>
      <c r="V57" s="2" t="e">
        <f>VLOOKUP(G57,#REF!,7,FALSE)</f>
        <v>#REF!</v>
      </c>
      <c r="W57" s="2" t="e">
        <f>VLOOKUP(G57,#REF!,7,FALSE)</f>
        <v>#REF!</v>
      </c>
      <c r="X57" s="2" t="e">
        <f>VLOOKUP(G57,#REF!,8,FALSE)</f>
        <v>#REF!</v>
      </c>
      <c r="Z57" s="37" t="e">
        <f>VLOOKUP(G57,#REF!,9,FALSE)</f>
        <v>#REF!</v>
      </c>
      <c r="AB57" s="37" t="e">
        <f>VLOOKUP(G57,#REF!,35,FALSE)</f>
        <v>#REF!</v>
      </c>
      <c r="AF57" s="32"/>
      <c r="AH57" s="23" t="s">
        <v>359</v>
      </c>
      <c r="AK57" s="23" t="s">
        <v>570</v>
      </c>
      <c r="AL57" s="23" t="s">
        <v>681</v>
      </c>
      <c r="AM57" s="23" t="s">
        <v>1350</v>
      </c>
      <c r="AN57" s="23" t="s">
        <v>77</v>
      </c>
      <c r="AP57" s="23" t="s">
        <v>1351</v>
      </c>
      <c r="AR57" s="23" t="s">
        <v>1179</v>
      </c>
      <c r="AV57" s="32"/>
      <c r="AX57" s="2" t="b">
        <f t="shared" si="1"/>
        <v>1</v>
      </c>
      <c r="AY57" s="2"/>
      <c r="AZ57" s="2"/>
      <c r="BA57" s="2" t="b">
        <f t="shared" si="2"/>
        <v>1</v>
      </c>
      <c r="BB57" s="2" t="b">
        <f t="shared" si="3"/>
        <v>1</v>
      </c>
      <c r="BC57" s="2" t="b">
        <f t="shared" si="4"/>
        <v>1</v>
      </c>
      <c r="BD57" s="2" t="b">
        <f t="shared" si="5"/>
        <v>1</v>
      </c>
      <c r="BE57" s="2"/>
      <c r="BF57" s="2" t="b">
        <f t="shared" si="6"/>
        <v>0</v>
      </c>
      <c r="BG57" s="2"/>
      <c r="BH57" s="2" t="b">
        <f t="shared" si="7"/>
        <v>1</v>
      </c>
    </row>
    <row r="58" spans="1:60" s="23" customFormat="1">
      <c r="A58" s="23" t="s">
        <v>518</v>
      </c>
      <c r="B58" s="23" t="s">
        <v>359</v>
      </c>
      <c r="C58" s="25" t="s">
        <v>1218</v>
      </c>
      <c r="D58" s="25" t="s">
        <v>1231</v>
      </c>
      <c r="E58" s="4" t="s">
        <v>572</v>
      </c>
      <c r="F58" s="23" t="s">
        <v>682</v>
      </c>
      <c r="G58" s="4">
        <v>836</v>
      </c>
      <c r="H58" s="23" t="s">
        <v>82</v>
      </c>
      <c r="I58" s="25"/>
      <c r="J58" s="23" t="s">
        <v>573</v>
      </c>
      <c r="K58" s="25"/>
      <c r="L58" s="23" t="s">
        <v>1179</v>
      </c>
      <c r="M58" s="25"/>
      <c r="N58" s="25"/>
      <c r="O58" s="25"/>
      <c r="P58" s="32"/>
      <c r="R58" s="2" t="e">
        <f>VLOOKUP(G58,#REF!,19,FALSE)</f>
        <v>#REF!</v>
      </c>
      <c r="U58" s="2" t="e">
        <f>VLOOKUP(G58,#REF!,6,FALSE)</f>
        <v>#REF!</v>
      </c>
      <c r="V58" s="2" t="e">
        <f>VLOOKUP(G58,#REF!,7,FALSE)</f>
        <v>#REF!</v>
      </c>
      <c r="W58" s="2" t="e">
        <f>VLOOKUP(G58,#REF!,7,FALSE)</f>
        <v>#REF!</v>
      </c>
      <c r="X58" s="2" t="e">
        <f>VLOOKUP(G58,#REF!,8,FALSE)</f>
        <v>#REF!</v>
      </c>
      <c r="Z58" s="37" t="e">
        <f>VLOOKUP(G58,#REF!,9,FALSE)</f>
        <v>#REF!</v>
      </c>
      <c r="AB58" s="37" t="e">
        <f>VLOOKUP(G58,#REF!,35,FALSE)</f>
        <v>#REF!</v>
      </c>
      <c r="AF58" s="32"/>
      <c r="AH58" s="23" t="s">
        <v>359</v>
      </c>
      <c r="AK58" s="23" t="s">
        <v>572</v>
      </c>
      <c r="AL58" s="23" t="s">
        <v>682</v>
      </c>
      <c r="AM58" s="23" t="s">
        <v>1352</v>
      </c>
      <c r="AN58" s="23" t="s">
        <v>82</v>
      </c>
      <c r="AP58" s="23" t="s">
        <v>1353</v>
      </c>
      <c r="AR58" s="23" t="s">
        <v>1179</v>
      </c>
      <c r="AV58" s="32"/>
      <c r="AX58" s="2" t="b">
        <f t="shared" si="1"/>
        <v>1</v>
      </c>
      <c r="AY58" s="2"/>
      <c r="AZ58" s="2"/>
      <c r="BA58" s="2" t="b">
        <f t="shared" si="2"/>
        <v>1</v>
      </c>
      <c r="BB58" s="2" t="b">
        <f t="shared" si="3"/>
        <v>1</v>
      </c>
      <c r="BC58" s="2" t="b">
        <f t="shared" si="4"/>
        <v>1</v>
      </c>
      <c r="BD58" s="2" t="b">
        <f t="shared" si="5"/>
        <v>1</v>
      </c>
      <c r="BE58" s="2"/>
      <c r="BF58" s="2" t="b">
        <f t="shared" si="6"/>
        <v>0</v>
      </c>
      <c r="BG58" s="2"/>
      <c r="BH58" s="2" t="b">
        <f t="shared" si="7"/>
        <v>1</v>
      </c>
    </row>
    <row r="59" spans="1:60" s="23" customFormat="1">
      <c r="A59" s="23" t="s">
        <v>518</v>
      </c>
      <c r="B59" s="23" t="s">
        <v>359</v>
      </c>
      <c r="C59" s="25" t="s">
        <v>1218</v>
      </c>
      <c r="D59" s="25" t="s">
        <v>1231</v>
      </c>
      <c r="E59" s="4" t="s">
        <v>574</v>
      </c>
      <c r="F59" s="23" t="s">
        <v>686</v>
      </c>
      <c r="G59" s="4">
        <v>837</v>
      </c>
      <c r="H59" s="23" t="s">
        <v>182</v>
      </c>
      <c r="I59" s="25"/>
      <c r="J59" s="23" t="s">
        <v>575</v>
      </c>
      <c r="K59" s="25"/>
      <c r="M59" s="25"/>
      <c r="N59" s="25"/>
      <c r="O59" s="25"/>
      <c r="P59" s="32"/>
      <c r="R59" s="2" t="e">
        <f>VLOOKUP(G59,#REF!,19,FALSE)</f>
        <v>#REF!</v>
      </c>
      <c r="U59" s="2" t="e">
        <f>VLOOKUP(G59,#REF!,6,FALSE)</f>
        <v>#REF!</v>
      </c>
      <c r="V59" s="2" t="e">
        <f>VLOOKUP(G59,#REF!,7,FALSE)</f>
        <v>#REF!</v>
      </c>
      <c r="W59" s="2" t="e">
        <f>VLOOKUP(G59,#REF!,7,FALSE)</f>
        <v>#REF!</v>
      </c>
      <c r="X59" s="2" t="e">
        <f>VLOOKUP(G59,#REF!,8,FALSE)</f>
        <v>#REF!</v>
      </c>
      <c r="Z59" s="37" t="e">
        <f>VLOOKUP(G59,#REF!,9,FALSE)</f>
        <v>#REF!</v>
      </c>
      <c r="AB59" s="37" t="e">
        <f>VLOOKUP(G59,#REF!,35,FALSE)</f>
        <v>#REF!</v>
      </c>
      <c r="AF59" s="32"/>
      <c r="AH59" s="23" t="s">
        <v>359</v>
      </c>
      <c r="AK59" s="23" t="s">
        <v>574</v>
      </c>
      <c r="AL59" s="23" t="s">
        <v>686</v>
      </c>
      <c r="AM59" s="23" t="s">
        <v>1354</v>
      </c>
      <c r="AN59" s="23" t="s">
        <v>182</v>
      </c>
      <c r="AP59" s="23" t="s">
        <v>575</v>
      </c>
      <c r="AR59" s="23">
        <v>0</v>
      </c>
      <c r="AV59" s="32"/>
      <c r="AX59" s="2" t="b">
        <f t="shared" si="1"/>
        <v>1</v>
      </c>
      <c r="AY59" s="2"/>
      <c r="AZ59" s="2"/>
      <c r="BA59" s="2" t="b">
        <f t="shared" si="2"/>
        <v>1</v>
      </c>
      <c r="BB59" s="2" t="b">
        <f t="shared" si="3"/>
        <v>1</v>
      </c>
      <c r="BC59" s="2" t="b">
        <f t="shared" si="4"/>
        <v>1</v>
      </c>
      <c r="BD59" s="2" t="b">
        <f t="shared" si="5"/>
        <v>1</v>
      </c>
      <c r="BE59" s="2"/>
      <c r="BF59" s="2" t="b">
        <f t="shared" si="6"/>
        <v>1</v>
      </c>
      <c r="BG59" s="2"/>
      <c r="BH59" s="54" t="b">
        <f t="shared" si="7"/>
        <v>0</v>
      </c>
    </row>
    <row r="60" spans="1:60" s="23" customFormat="1">
      <c r="A60" s="23" t="s">
        <v>518</v>
      </c>
      <c r="B60" s="23" t="s">
        <v>359</v>
      </c>
      <c r="C60" s="25" t="s">
        <v>1218</v>
      </c>
      <c r="D60" s="25" t="s">
        <v>1231</v>
      </c>
      <c r="E60" s="4" t="s">
        <v>576</v>
      </c>
      <c r="F60" s="23" t="s">
        <v>683</v>
      </c>
      <c r="G60" s="4">
        <v>838</v>
      </c>
      <c r="H60" s="23" t="s">
        <v>73</v>
      </c>
      <c r="I60" s="25"/>
      <c r="J60" s="23" t="s">
        <v>577</v>
      </c>
      <c r="K60" s="25"/>
      <c r="L60" s="23" t="s">
        <v>1180</v>
      </c>
      <c r="M60" s="25"/>
      <c r="N60" s="25"/>
      <c r="O60" s="25"/>
      <c r="P60" s="32"/>
      <c r="R60" s="2" t="e">
        <f>VLOOKUP(G60,#REF!,19,FALSE)</f>
        <v>#REF!</v>
      </c>
      <c r="U60" s="2" t="e">
        <f>VLOOKUP(G60,#REF!,6,FALSE)</f>
        <v>#REF!</v>
      </c>
      <c r="V60" s="2" t="e">
        <f>VLOOKUP(G60,#REF!,7,FALSE)</f>
        <v>#REF!</v>
      </c>
      <c r="W60" s="2" t="e">
        <f>VLOOKUP(G60,#REF!,7,FALSE)</f>
        <v>#REF!</v>
      </c>
      <c r="X60" s="2" t="e">
        <f>VLOOKUP(G60,#REF!,8,FALSE)</f>
        <v>#REF!</v>
      </c>
      <c r="Z60" s="37" t="e">
        <f>VLOOKUP(G60,#REF!,9,FALSE)</f>
        <v>#REF!</v>
      </c>
      <c r="AB60" s="37" t="e">
        <f>VLOOKUP(G60,#REF!,35,FALSE)</f>
        <v>#REF!</v>
      </c>
      <c r="AF60" s="32"/>
      <c r="AH60" s="23" t="s">
        <v>359</v>
      </c>
      <c r="AK60" s="23" t="s">
        <v>576</v>
      </c>
      <c r="AL60" s="23" t="s">
        <v>683</v>
      </c>
      <c r="AM60" s="23" t="s">
        <v>1355</v>
      </c>
      <c r="AN60" s="23" t="s">
        <v>73</v>
      </c>
      <c r="AP60" s="23" t="s">
        <v>577</v>
      </c>
      <c r="AR60" s="23" t="s">
        <v>1180</v>
      </c>
      <c r="AV60" s="32"/>
      <c r="AX60" s="2" t="b">
        <f t="shared" si="1"/>
        <v>1</v>
      </c>
      <c r="AY60" s="2"/>
      <c r="AZ60" s="2"/>
      <c r="BA60" s="2" t="b">
        <f t="shared" si="2"/>
        <v>1</v>
      </c>
      <c r="BB60" s="2" t="b">
        <f t="shared" si="3"/>
        <v>1</v>
      </c>
      <c r="BC60" s="2" t="b">
        <f t="shared" si="4"/>
        <v>1</v>
      </c>
      <c r="BD60" s="2" t="b">
        <f t="shared" si="5"/>
        <v>1</v>
      </c>
      <c r="BE60" s="2"/>
      <c r="BF60" s="2" t="b">
        <f t="shared" si="6"/>
        <v>1</v>
      </c>
      <c r="BG60" s="2"/>
      <c r="BH60" s="2" t="b">
        <f t="shared" si="7"/>
        <v>1</v>
      </c>
    </row>
    <row r="61" spans="1:60">
      <c r="A61" s="2" t="s">
        <v>518</v>
      </c>
      <c r="B61" s="2" t="s">
        <v>359</v>
      </c>
      <c r="C61" s="13" t="s">
        <v>1217</v>
      </c>
      <c r="D61" s="13" t="s">
        <v>1232</v>
      </c>
      <c r="E61" s="14" t="s">
        <v>578</v>
      </c>
      <c r="F61" s="2" t="s">
        <v>684</v>
      </c>
      <c r="G61" s="4">
        <v>839</v>
      </c>
      <c r="H61" s="2" t="s">
        <v>98</v>
      </c>
      <c r="I61" s="13"/>
      <c r="J61" s="2" t="s">
        <v>579</v>
      </c>
      <c r="K61" s="13"/>
      <c r="L61" s="2" t="s">
        <v>1181</v>
      </c>
      <c r="M61" s="13"/>
      <c r="N61" s="13"/>
      <c r="O61" s="13"/>
      <c r="R61" s="2" t="e">
        <f>VLOOKUP(G61,#REF!,19,FALSE)</f>
        <v>#REF!</v>
      </c>
      <c r="U61" s="2" t="e">
        <f>VLOOKUP(G61,#REF!,6,FALSE)</f>
        <v>#REF!</v>
      </c>
      <c r="V61" s="2" t="e">
        <f>VLOOKUP(G61,#REF!,7,FALSE)</f>
        <v>#REF!</v>
      </c>
      <c r="W61" s="2" t="e">
        <f>VLOOKUP(G61,#REF!,7,FALSE)</f>
        <v>#REF!</v>
      </c>
      <c r="X61" s="2" t="e">
        <f>VLOOKUP(G61,#REF!,8,FALSE)</f>
        <v>#REF!</v>
      </c>
      <c r="Z61" s="37" t="e">
        <f>VLOOKUP(G61,#REF!,9,FALSE)</f>
        <v>#REF!</v>
      </c>
      <c r="AB61" s="37" t="e">
        <f>VLOOKUP(G61,#REF!,35,FALSE)</f>
        <v>#REF!</v>
      </c>
      <c r="AH61" s="2" t="s">
        <v>359</v>
      </c>
      <c r="AK61" s="2" t="s">
        <v>578</v>
      </c>
      <c r="AL61" s="2" t="s">
        <v>684</v>
      </c>
      <c r="AM61" s="2" t="s">
        <v>1356</v>
      </c>
      <c r="AN61" s="2" t="s">
        <v>98</v>
      </c>
      <c r="AP61" s="2" t="s">
        <v>579</v>
      </c>
      <c r="AR61" s="2" t="s">
        <v>1181</v>
      </c>
      <c r="AX61" s="2" t="b">
        <f t="shared" si="1"/>
        <v>1</v>
      </c>
      <c r="BA61" s="2" t="b">
        <f t="shared" si="2"/>
        <v>1</v>
      </c>
      <c r="BB61" s="2" t="b">
        <f t="shared" si="3"/>
        <v>1</v>
      </c>
      <c r="BC61" s="2" t="b">
        <f t="shared" si="4"/>
        <v>1</v>
      </c>
      <c r="BD61" s="2" t="b">
        <f t="shared" si="5"/>
        <v>1</v>
      </c>
      <c r="BF61" s="2" t="b">
        <f t="shared" si="6"/>
        <v>1</v>
      </c>
      <c r="BH61" s="2" t="b">
        <f t="shared" si="7"/>
        <v>1</v>
      </c>
    </row>
    <row r="62" spans="1:60" s="23" customFormat="1">
      <c r="A62" s="23" t="s">
        <v>518</v>
      </c>
      <c r="B62" s="23" t="s">
        <v>359</v>
      </c>
      <c r="C62" s="25" t="s">
        <v>1218</v>
      </c>
      <c r="D62" s="25" t="s">
        <v>1233</v>
      </c>
      <c r="E62" s="4" t="s">
        <v>726</v>
      </c>
      <c r="F62" s="23" t="s">
        <v>1133</v>
      </c>
      <c r="G62" s="4">
        <v>842</v>
      </c>
      <c r="H62" s="23" t="s">
        <v>733</v>
      </c>
      <c r="I62" s="25"/>
      <c r="J62" s="23" t="s">
        <v>741</v>
      </c>
      <c r="K62" s="25"/>
      <c r="M62" s="25"/>
      <c r="N62" s="25"/>
      <c r="O62" s="25"/>
      <c r="P62" s="32"/>
      <c r="R62" s="2" t="e">
        <f>VLOOKUP(G62,#REF!,19,FALSE)</f>
        <v>#REF!</v>
      </c>
      <c r="U62" s="2" t="e">
        <f>VLOOKUP(G62,#REF!,6,FALSE)</f>
        <v>#REF!</v>
      </c>
      <c r="V62" s="2" t="e">
        <f>VLOOKUP(G62,#REF!,7,FALSE)</f>
        <v>#REF!</v>
      </c>
      <c r="W62" s="2" t="e">
        <f>VLOOKUP(G62,#REF!,7,FALSE)</f>
        <v>#REF!</v>
      </c>
      <c r="X62" s="2" t="e">
        <f>VLOOKUP(G62,#REF!,8,FALSE)</f>
        <v>#REF!</v>
      </c>
      <c r="Z62" s="37" t="e">
        <f>VLOOKUP(G62,#REF!,9,FALSE)</f>
        <v>#REF!</v>
      </c>
      <c r="AB62" s="37" t="e">
        <f>VLOOKUP(G62,#REF!,35,FALSE)</f>
        <v>#REF!</v>
      </c>
      <c r="AF62" s="32"/>
      <c r="AH62" s="23" t="s">
        <v>359</v>
      </c>
      <c r="AK62" s="23" t="s">
        <v>726</v>
      </c>
      <c r="AL62" s="23" t="s">
        <v>1133</v>
      </c>
      <c r="AM62" s="23" t="s">
        <v>1359</v>
      </c>
      <c r="AN62" s="23" t="s">
        <v>733</v>
      </c>
      <c r="AP62" s="23" t="s">
        <v>741</v>
      </c>
      <c r="AR62" s="23">
        <v>0</v>
      </c>
      <c r="AV62" s="32"/>
      <c r="AX62" s="2" t="b">
        <f t="shared" si="1"/>
        <v>1</v>
      </c>
      <c r="AY62" s="2"/>
      <c r="AZ62" s="2"/>
      <c r="BA62" s="2" t="b">
        <f t="shared" si="2"/>
        <v>1</v>
      </c>
      <c r="BB62" s="2" t="b">
        <f t="shared" si="3"/>
        <v>1</v>
      </c>
      <c r="BC62" s="2" t="b">
        <f t="shared" si="4"/>
        <v>1</v>
      </c>
      <c r="BD62" s="2" t="b">
        <f t="shared" si="5"/>
        <v>1</v>
      </c>
      <c r="BE62" s="2"/>
      <c r="BF62" s="2" t="b">
        <f t="shared" si="6"/>
        <v>1</v>
      </c>
      <c r="BG62" s="2"/>
      <c r="BH62" s="54" t="b">
        <f t="shared" si="7"/>
        <v>0</v>
      </c>
    </row>
    <row r="63" spans="1:60" s="23" customFormat="1">
      <c r="A63" s="23" t="s">
        <v>518</v>
      </c>
      <c r="B63" s="23" t="s">
        <v>359</v>
      </c>
      <c r="C63" s="25" t="s">
        <v>1218</v>
      </c>
      <c r="D63" s="25" t="s">
        <v>1234</v>
      </c>
      <c r="E63" s="4" t="s">
        <v>726</v>
      </c>
      <c r="F63" s="23" t="s">
        <v>1133</v>
      </c>
      <c r="G63" s="4">
        <v>843</v>
      </c>
      <c r="H63" s="23" t="s">
        <v>734</v>
      </c>
      <c r="I63" s="25"/>
      <c r="J63" s="23" t="s">
        <v>742</v>
      </c>
      <c r="K63" s="25"/>
      <c r="M63" s="25"/>
      <c r="N63" s="25"/>
      <c r="O63" s="25"/>
      <c r="P63" s="32"/>
      <c r="R63" s="2" t="e">
        <f>VLOOKUP(G63,#REF!,19,FALSE)</f>
        <v>#REF!</v>
      </c>
      <c r="U63" s="2" t="e">
        <f>VLOOKUP(G63,#REF!,6,FALSE)</f>
        <v>#REF!</v>
      </c>
      <c r="V63" s="2" t="e">
        <f>VLOOKUP(G63,#REF!,7,FALSE)</f>
        <v>#REF!</v>
      </c>
      <c r="W63" s="2" t="e">
        <f>VLOOKUP(G63,#REF!,7,FALSE)</f>
        <v>#REF!</v>
      </c>
      <c r="X63" s="2" t="e">
        <f>VLOOKUP(G63,#REF!,8,FALSE)</f>
        <v>#REF!</v>
      </c>
      <c r="Z63" s="37" t="e">
        <f>VLOOKUP(G63,#REF!,9,FALSE)</f>
        <v>#REF!</v>
      </c>
      <c r="AB63" s="37" t="e">
        <f>VLOOKUP(G63,#REF!,35,FALSE)</f>
        <v>#REF!</v>
      </c>
      <c r="AF63" s="32"/>
      <c r="AH63" s="23" t="s">
        <v>359</v>
      </c>
      <c r="AK63" s="23" t="s">
        <v>726</v>
      </c>
      <c r="AL63" s="23" t="s">
        <v>1133</v>
      </c>
      <c r="AM63" s="23" t="s">
        <v>1360</v>
      </c>
      <c r="AN63" s="23" t="s">
        <v>734</v>
      </c>
      <c r="AP63" s="23" t="s">
        <v>742</v>
      </c>
      <c r="AR63" s="23">
        <v>0</v>
      </c>
      <c r="AV63" s="32"/>
      <c r="AX63" s="2" t="b">
        <f t="shared" si="1"/>
        <v>1</v>
      </c>
      <c r="AY63" s="2"/>
      <c r="AZ63" s="2"/>
      <c r="BA63" s="2" t="b">
        <f t="shared" si="2"/>
        <v>1</v>
      </c>
      <c r="BB63" s="2" t="b">
        <f t="shared" si="3"/>
        <v>1</v>
      </c>
      <c r="BC63" s="2" t="b">
        <f t="shared" si="4"/>
        <v>1</v>
      </c>
      <c r="BD63" s="2" t="b">
        <f t="shared" si="5"/>
        <v>1</v>
      </c>
      <c r="BE63" s="2"/>
      <c r="BF63" s="2" t="b">
        <f t="shared" si="6"/>
        <v>1</v>
      </c>
      <c r="BG63" s="2"/>
      <c r="BH63" s="54" t="b">
        <f t="shared" si="7"/>
        <v>0</v>
      </c>
    </row>
    <row r="64" spans="1:60" s="23" customFormat="1">
      <c r="A64" s="23" t="s">
        <v>518</v>
      </c>
      <c r="B64" s="23" t="s">
        <v>359</v>
      </c>
      <c r="C64" s="25" t="s">
        <v>1218</v>
      </c>
      <c r="D64" s="25" t="s">
        <v>1234</v>
      </c>
      <c r="E64" s="4" t="s">
        <v>726</v>
      </c>
      <c r="F64" s="23" t="s">
        <v>1133</v>
      </c>
      <c r="G64" s="4">
        <v>844</v>
      </c>
      <c r="H64" s="23" t="s">
        <v>735</v>
      </c>
      <c r="I64" s="25"/>
      <c r="J64" s="23" t="s">
        <v>743</v>
      </c>
      <c r="K64" s="25"/>
      <c r="M64" s="25"/>
      <c r="N64" s="25"/>
      <c r="O64" s="25"/>
      <c r="P64" s="32"/>
      <c r="R64" s="2" t="e">
        <f>VLOOKUP(G64,#REF!,19,FALSE)</f>
        <v>#REF!</v>
      </c>
      <c r="U64" s="2" t="e">
        <f>VLOOKUP(G64,#REF!,6,FALSE)</f>
        <v>#REF!</v>
      </c>
      <c r="V64" s="2" t="e">
        <f>VLOOKUP(G64,#REF!,7,FALSE)</f>
        <v>#REF!</v>
      </c>
      <c r="W64" s="2" t="e">
        <f>VLOOKUP(G64,#REF!,7,FALSE)</f>
        <v>#REF!</v>
      </c>
      <c r="X64" s="2" t="e">
        <f>VLOOKUP(G64,#REF!,8,FALSE)</f>
        <v>#REF!</v>
      </c>
      <c r="Z64" s="37" t="e">
        <f>VLOOKUP(G64,#REF!,9,FALSE)</f>
        <v>#REF!</v>
      </c>
      <c r="AB64" s="37" t="e">
        <f>VLOOKUP(G64,#REF!,35,FALSE)</f>
        <v>#REF!</v>
      </c>
      <c r="AF64" s="32"/>
      <c r="AH64" s="23" t="s">
        <v>359</v>
      </c>
      <c r="AK64" s="23" t="s">
        <v>726</v>
      </c>
      <c r="AL64" s="23" t="s">
        <v>1133</v>
      </c>
      <c r="AM64" s="23" t="s">
        <v>1361</v>
      </c>
      <c r="AN64" s="23" t="s">
        <v>735</v>
      </c>
      <c r="AP64" s="23" t="s">
        <v>743</v>
      </c>
      <c r="AR64" s="23">
        <v>0</v>
      </c>
      <c r="AV64" s="32"/>
      <c r="AX64" s="2" t="b">
        <f t="shared" si="1"/>
        <v>1</v>
      </c>
      <c r="AY64" s="2"/>
      <c r="AZ64" s="2"/>
      <c r="BA64" s="2" t="b">
        <f t="shared" si="2"/>
        <v>1</v>
      </c>
      <c r="BB64" s="2" t="b">
        <f t="shared" si="3"/>
        <v>1</v>
      </c>
      <c r="BC64" s="2" t="b">
        <f t="shared" si="4"/>
        <v>1</v>
      </c>
      <c r="BD64" s="2" t="b">
        <f t="shared" si="5"/>
        <v>1</v>
      </c>
      <c r="BE64" s="2"/>
      <c r="BF64" s="2" t="b">
        <f t="shared" si="6"/>
        <v>1</v>
      </c>
      <c r="BG64" s="2"/>
      <c r="BH64" s="54" t="b">
        <f t="shared" si="7"/>
        <v>0</v>
      </c>
    </row>
    <row r="65" spans="1:60">
      <c r="A65" s="2" t="s">
        <v>518</v>
      </c>
      <c r="B65" s="2" t="s">
        <v>417</v>
      </c>
      <c r="C65" s="13" t="s">
        <v>1217</v>
      </c>
      <c r="D65" s="13" t="s">
        <v>1235</v>
      </c>
      <c r="E65" s="14" t="s">
        <v>415</v>
      </c>
      <c r="F65" s="2" t="s">
        <v>665</v>
      </c>
      <c r="G65" s="4">
        <v>583</v>
      </c>
      <c r="H65" s="2" t="s">
        <v>37</v>
      </c>
      <c r="I65" s="13"/>
      <c r="J65" s="2" t="s">
        <v>416</v>
      </c>
      <c r="K65" s="13"/>
      <c r="L65" s="2" t="s">
        <v>1175</v>
      </c>
      <c r="M65" s="13"/>
      <c r="N65" s="13"/>
      <c r="O65" s="13"/>
      <c r="R65" s="2" t="e">
        <f>VLOOKUP(G65,#REF!,19,FALSE)</f>
        <v>#REF!</v>
      </c>
      <c r="U65" s="2" t="e">
        <f>VLOOKUP(G65,#REF!,6,FALSE)</f>
        <v>#REF!</v>
      </c>
      <c r="V65" s="2" t="e">
        <f>VLOOKUP(G65,#REF!,7,FALSE)</f>
        <v>#REF!</v>
      </c>
      <c r="W65" s="2" t="e">
        <f>VLOOKUP(G65,#REF!,7,FALSE)</f>
        <v>#REF!</v>
      </c>
      <c r="X65" s="2" t="e">
        <f>VLOOKUP(G65,#REF!,8,FALSE)</f>
        <v>#REF!</v>
      </c>
      <c r="Z65" s="37" t="e">
        <f>VLOOKUP(G65,#REF!,9,FALSE)</f>
        <v>#REF!</v>
      </c>
      <c r="AB65" s="37" t="e">
        <f>VLOOKUP(G65,#REF!,35,FALSE)</f>
        <v>#REF!</v>
      </c>
      <c r="AH65" s="2" t="s">
        <v>417</v>
      </c>
      <c r="AK65" s="2" t="s">
        <v>415</v>
      </c>
      <c r="AL65" s="2" t="s">
        <v>665</v>
      </c>
      <c r="AM65" s="2" t="s">
        <v>1286</v>
      </c>
      <c r="AN65" s="2" t="s">
        <v>37</v>
      </c>
      <c r="AP65" s="2" t="s">
        <v>416</v>
      </c>
      <c r="AR65" s="2" t="s">
        <v>1175</v>
      </c>
      <c r="AX65" s="2" t="b">
        <f t="shared" si="1"/>
        <v>1</v>
      </c>
      <c r="BA65" s="2" t="b">
        <f t="shared" si="2"/>
        <v>1</v>
      </c>
      <c r="BB65" s="2" t="b">
        <f t="shared" si="3"/>
        <v>1</v>
      </c>
      <c r="BC65" s="2" t="b">
        <f t="shared" si="4"/>
        <v>1</v>
      </c>
      <c r="BD65" s="2" t="b">
        <f t="shared" si="5"/>
        <v>1</v>
      </c>
      <c r="BF65" s="2" t="b">
        <f t="shared" si="6"/>
        <v>1</v>
      </c>
      <c r="BH65" s="2" t="b">
        <f t="shared" si="7"/>
        <v>1</v>
      </c>
    </row>
    <row r="66" spans="1:60">
      <c r="A66" s="2" t="s">
        <v>518</v>
      </c>
      <c r="B66" s="2" t="s">
        <v>417</v>
      </c>
      <c r="C66" s="13" t="s">
        <v>1217</v>
      </c>
      <c r="D66" s="13" t="s">
        <v>1235</v>
      </c>
      <c r="E66" s="14" t="s">
        <v>418</v>
      </c>
      <c r="F66" s="2" t="s">
        <v>666</v>
      </c>
      <c r="G66" s="4">
        <v>584</v>
      </c>
      <c r="H66" s="2" t="s">
        <v>38</v>
      </c>
      <c r="I66" s="13"/>
      <c r="J66" s="2" t="s">
        <v>419</v>
      </c>
      <c r="K66" s="13"/>
      <c r="L66" s="2" t="s">
        <v>1182</v>
      </c>
      <c r="M66" s="13"/>
      <c r="N66" s="13"/>
      <c r="O66" s="13"/>
      <c r="R66" s="2" t="e">
        <f>VLOOKUP(G66,#REF!,19,FALSE)</f>
        <v>#REF!</v>
      </c>
      <c r="U66" s="2" t="e">
        <f>VLOOKUP(G66,#REF!,6,FALSE)</f>
        <v>#REF!</v>
      </c>
      <c r="V66" s="2" t="e">
        <f>VLOOKUP(G66,#REF!,7,FALSE)</f>
        <v>#REF!</v>
      </c>
      <c r="W66" s="2" t="e">
        <f>VLOOKUP(G66,#REF!,7,FALSE)</f>
        <v>#REF!</v>
      </c>
      <c r="X66" s="2" t="e">
        <f>VLOOKUP(G66,#REF!,8,FALSE)</f>
        <v>#REF!</v>
      </c>
      <c r="Z66" s="37" t="e">
        <f>VLOOKUP(G66,#REF!,9,FALSE)</f>
        <v>#REF!</v>
      </c>
      <c r="AB66" s="37" t="e">
        <f>VLOOKUP(G66,#REF!,35,FALSE)</f>
        <v>#REF!</v>
      </c>
      <c r="AH66" s="2" t="s">
        <v>417</v>
      </c>
      <c r="AK66" s="2" t="s">
        <v>418</v>
      </c>
      <c r="AL66" s="2" t="s">
        <v>666</v>
      </c>
      <c r="AM66" s="2" t="s">
        <v>1287</v>
      </c>
      <c r="AN66" s="2" t="s">
        <v>38</v>
      </c>
      <c r="AP66" s="2" t="s">
        <v>419</v>
      </c>
      <c r="AR66" s="2" t="s">
        <v>1182</v>
      </c>
      <c r="AX66" s="2" t="b">
        <f t="shared" si="1"/>
        <v>1</v>
      </c>
      <c r="BA66" s="2" t="b">
        <f t="shared" si="2"/>
        <v>1</v>
      </c>
      <c r="BB66" s="2" t="b">
        <f t="shared" si="3"/>
        <v>1</v>
      </c>
      <c r="BC66" s="2" t="b">
        <f t="shared" si="4"/>
        <v>1</v>
      </c>
      <c r="BD66" s="2" t="b">
        <f t="shared" si="5"/>
        <v>1</v>
      </c>
      <c r="BF66" s="2" t="b">
        <f t="shared" si="6"/>
        <v>1</v>
      </c>
      <c r="BH66" s="2" t="b">
        <f t="shared" si="7"/>
        <v>1</v>
      </c>
    </row>
    <row r="67" spans="1:60">
      <c r="A67" s="2" t="s">
        <v>518</v>
      </c>
      <c r="B67" s="2" t="s">
        <v>417</v>
      </c>
      <c r="C67" s="13" t="s">
        <v>1217</v>
      </c>
      <c r="D67" s="13" t="s">
        <v>1235</v>
      </c>
      <c r="E67" s="14" t="s">
        <v>422</v>
      </c>
      <c r="F67" s="2" t="s">
        <v>670</v>
      </c>
      <c r="G67" s="4">
        <v>588</v>
      </c>
      <c r="H67" s="2" t="s">
        <v>87</v>
      </c>
      <c r="I67" s="13"/>
      <c r="J67" s="2" t="s">
        <v>423</v>
      </c>
      <c r="K67" s="13"/>
      <c r="L67" s="2" t="s">
        <v>1176</v>
      </c>
      <c r="M67" s="13"/>
      <c r="N67" s="13"/>
      <c r="O67" s="13"/>
      <c r="R67" s="2" t="e">
        <f>VLOOKUP(G67,#REF!,19,FALSE)</f>
        <v>#REF!</v>
      </c>
      <c r="U67" s="2" t="e">
        <f>VLOOKUP(G67,#REF!,6,FALSE)</f>
        <v>#REF!</v>
      </c>
      <c r="V67" s="2" t="e">
        <f>VLOOKUP(G67,#REF!,7,FALSE)</f>
        <v>#REF!</v>
      </c>
      <c r="W67" s="2" t="e">
        <f>VLOOKUP(G67,#REF!,7,FALSE)</f>
        <v>#REF!</v>
      </c>
      <c r="X67" s="2" t="e">
        <f>VLOOKUP(G67,#REF!,8,FALSE)</f>
        <v>#REF!</v>
      </c>
      <c r="Z67" s="37" t="e">
        <f>VLOOKUP(G67,#REF!,9,FALSE)</f>
        <v>#REF!</v>
      </c>
      <c r="AB67" s="37" t="e">
        <f>VLOOKUP(G67,#REF!,35,FALSE)</f>
        <v>#REF!</v>
      </c>
      <c r="AH67" s="2" t="s">
        <v>417</v>
      </c>
      <c r="AK67" s="2" t="s">
        <v>422</v>
      </c>
      <c r="AL67" s="2" t="s">
        <v>670</v>
      </c>
      <c r="AM67" s="2" t="s">
        <v>1289</v>
      </c>
      <c r="AN67" s="2" t="s">
        <v>87</v>
      </c>
      <c r="AP67" s="2" t="s">
        <v>423</v>
      </c>
      <c r="AR67" s="2" t="s">
        <v>1176</v>
      </c>
      <c r="AX67" s="2" t="b">
        <f t="shared" si="1"/>
        <v>1</v>
      </c>
      <c r="BA67" s="2" t="b">
        <f t="shared" si="2"/>
        <v>1</v>
      </c>
      <c r="BB67" s="2" t="b">
        <f t="shared" si="3"/>
        <v>1</v>
      </c>
      <c r="BC67" s="2" t="b">
        <f t="shared" si="4"/>
        <v>1</v>
      </c>
      <c r="BD67" s="2" t="b">
        <f t="shared" si="5"/>
        <v>1</v>
      </c>
      <c r="BF67" s="2" t="b">
        <f t="shared" si="6"/>
        <v>1</v>
      </c>
      <c r="BH67" s="2" t="b">
        <f t="shared" si="7"/>
        <v>1</v>
      </c>
    </row>
    <row r="68" spans="1:60">
      <c r="A68" s="2" t="s">
        <v>518</v>
      </c>
      <c r="B68" s="2" t="s">
        <v>417</v>
      </c>
      <c r="C68" s="13" t="s">
        <v>1217</v>
      </c>
      <c r="D68" s="13" t="s">
        <v>1235</v>
      </c>
      <c r="E68" s="14" t="s">
        <v>424</v>
      </c>
      <c r="F68" s="2" t="s">
        <v>671</v>
      </c>
      <c r="G68" s="4">
        <v>589</v>
      </c>
      <c r="H68" s="2" t="s">
        <v>85</v>
      </c>
      <c r="I68" s="13"/>
      <c r="J68" s="2" t="s">
        <v>425</v>
      </c>
      <c r="K68" s="13"/>
      <c r="L68" s="2" t="s">
        <v>1183</v>
      </c>
      <c r="M68" s="13"/>
      <c r="N68" s="13"/>
      <c r="O68" s="13"/>
      <c r="R68" s="2" t="e">
        <f>VLOOKUP(G68,#REF!,19,FALSE)</f>
        <v>#REF!</v>
      </c>
      <c r="U68" s="2" t="e">
        <f>VLOOKUP(G68,#REF!,6,FALSE)</f>
        <v>#REF!</v>
      </c>
      <c r="V68" s="2" t="e">
        <f>VLOOKUP(G68,#REF!,7,FALSE)</f>
        <v>#REF!</v>
      </c>
      <c r="W68" s="2" t="e">
        <f>VLOOKUP(G68,#REF!,7,FALSE)</f>
        <v>#REF!</v>
      </c>
      <c r="X68" s="2" t="e">
        <f>VLOOKUP(G68,#REF!,8,FALSE)</f>
        <v>#REF!</v>
      </c>
      <c r="Z68" s="37" t="e">
        <f>VLOOKUP(G68,#REF!,9,FALSE)</f>
        <v>#REF!</v>
      </c>
      <c r="AB68" s="37" t="e">
        <f>VLOOKUP(G68,#REF!,35,FALSE)</f>
        <v>#REF!</v>
      </c>
      <c r="AH68" s="2" t="s">
        <v>417</v>
      </c>
      <c r="AK68" s="2" t="s">
        <v>424</v>
      </c>
      <c r="AL68" s="2" t="s">
        <v>671</v>
      </c>
      <c r="AM68" s="2" t="s">
        <v>1290</v>
      </c>
      <c r="AN68" s="2" t="s">
        <v>85</v>
      </c>
      <c r="AP68" s="2" t="s">
        <v>425</v>
      </c>
      <c r="AR68" s="2" t="s">
        <v>1183</v>
      </c>
      <c r="AX68" s="2" t="b">
        <f t="shared" si="1"/>
        <v>1</v>
      </c>
      <c r="BA68" s="2" t="b">
        <f t="shared" si="2"/>
        <v>1</v>
      </c>
      <c r="BB68" s="2" t="b">
        <f t="shared" si="3"/>
        <v>1</v>
      </c>
      <c r="BC68" s="2" t="b">
        <f t="shared" si="4"/>
        <v>1</v>
      </c>
      <c r="BD68" s="2" t="b">
        <f t="shared" si="5"/>
        <v>1</v>
      </c>
      <c r="BF68" s="2" t="b">
        <f t="shared" si="6"/>
        <v>1</v>
      </c>
      <c r="BH68" s="2" t="b">
        <f t="shared" si="7"/>
        <v>1</v>
      </c>
    </row>
    <row r="69" spans="1:60">
      <c r="A69" s="2" t="s">
        <v>518</v>
      </c>
      <c r="B69" s="2" t="s">
        <v>340</v>
      </c>
      <c r="C69" s="13" t="s">
        <v>1217</v>
      </c>
      <c r="D69" s="13" t="s">
        <v>1236</v>
      </c>
      <c r="E69" s="14" t="s">
        <v>398</v>
      </c>
      <c r="F69" s="2" t="s">
        <v>606</v>
      </c>
      <c r="G69" s="4">
        <v>548</v>
      </c>
      <c r="H69" s="2" t="s">
        <v>76</v>
      </c>
      <c r="I69" s="13"/>
      <c r="J69" s="2" t="s">
        <v>399</v>
      </c>
      <c r="K69" s="13"/>
      <c r="L69" s="2" t="s">
        <v>1184</v>
      </c>
      <c r="M69" s="13"/>
      <c r="N69" s="13"/>
      <c r="O69" s="13"/>
      <c r="R69" s="2" t="e">
        <f>VLOOKUP(G69,#REF!,19,FALSE)</f>
        <v>#REF!</v>
      </c>
      <c r="U69" s="2" t="e">
        <f>VLOOKUP(G69,#REF!,6,FALSE)</f>
        <v>#REF!</v>
      </c>
      <c r="V69" s="2" t="e">
        <f>VLOOKUP(G69,#REF!,7,FALSE)</f>
        <v>#REF!</v>
      </c>
      <c r="W69" s="2" t="e">
        <f>VLOOKUP(G69,#REF!,7,FALSE)</f>
        <v>#REF!</v>
      </c>
      <c r="X69" s="2" t="e">
        <f>VLOOKUP(G69,#REF!,8,FALSE)</f>
        <v>#REF!</v>
      </c>
      <c r="Z69" s="37" t="e">
        <f>VLOOKUP(G69,#REF!,9,FALSE)</f>
        <v>#REF!</v>
      </c>
      <c r="AB69" s="37" t="e">
        <f>VLOOKUP(G69,#REF!,35,FALSE)</f>
        <v>#REF!</v>
      </c>
      <c r="AH69" s="2" t="s">
        <v>340</v>
      </c>
      <c r="AK69" s="2" t="s">
        <v>398</v>
      </c>
      <c r="AL69" s="2" t="s">
        <v>606</v>
      </c>
      <c r="AM69" s="2" t="s">
        <v>1283</v>
      </c>
      <c r="AN69" s="2" t="s">
        <v>76</v>
      </c>
      <c r="AP69" s="2" t="s">
        <v>399</v>
      </c>
      <c r="AR69" s="2" t="s">
        <v>1184</v>
      </c>
      <c r="AX69" s="2" t="b">
        <f t="shared" ref="AX69:AX101" si="8">EXACT(B69,AH69)</f>
        <v>1</v>
      </c>
      <c r="BA69" s="2" t="b">
        <f t="shared" ref="BA69:BA101" si="9">EXACT(E69,AK69)</f>
        <v>1</v>
      </c>
      <c r="BB69" s="2" t="b">
        <f t="shared" ref="BB69:BB101" si="10">EXACT(F69,AL69)</f>
        <v>1</v>
      </c>
      <c r="BC69" s="2" t="b">
        <f t="shared" ref="BC69:BC101" si="11">EXACT(G69,AM69)</f>
        <v>1</v>
      </c>
      <c r="BD69" s="2" t="b">
        <f t="shared" ref="BD69:BD101" si="12">EXACT(H69,AN69)</f>
        <v>1</v>
      </c>
      <c r="BF69" s="2" t="b">
        <f t="shared" ref="BF69:BF101" si="13">EXACT(J69,AP69)</f>
        <v>1</v>
      </c>
      <c r="BH69" s="2" t="b">
        <f t="shared" ref="BH69:BH101" si="14">EXACT(L69,AR69)</f>
        <v>1</v>
      </c>
    </row>
    <row r="70" spans="1:60">
      <c r="A70" s="2" t="s">
        <v>518</v>
      </c>
      <c r="B70" s="2" t="s">
        <v>340</v>
      </c>
      <c r="C70" s="13" t="s">
        <v>1217</v>
      </c>
      <c r="D70" s="13" t="s">
        <v>1236</v>
      </c>
      <c r="E70" s="14" t="s">
        <v>474</v>
      </c>
      <c r="F70" s="2" t="s">
        <v>643</v>
      </c>
      <c r="G70" s="4">
        <v>670</v>
      </c>
      <c r="H70" s="2" t="s">
        <v>31</v>
      </c>
      <c r="I70" s="13"/>
      <c r="J70" s="2" t="s">
        <v>475</v>
      </c>
      <c r="K70" s="13"/>
      <c r="L70" s="2" t="s">
        <v>901</v>
      </c>
      <c r="M70" s="13"/>
      <c r="N70" s="13"/>
      <c r="O70" s="13"/>
      <c r="R70" s="2" t="e">
        <f>VLOOKUP(G70,#REF!,19,FALSE)</f>
        <v>#REF!</v>
      </c>
      <c r="U70" s="2" t="e">
        <f>VLOOKUP(G70,#REF!,6,FALSE)</f>
        <v>#REF!</v>
      </c>
      <c r="V70" s="2" t="e">
        <f>VLOOKUP(G70,#REF!,7,FALSE)</f>
        <v>#REF!</v>
      </c>
      <c r="W70" s="2" t="e">
        <f>VLOOKUP(G70,#REF!,7,FALSE)</f>
        <v>#REF!</v>
      </c>
      <c r="X70" s="2" t="e">
        <f>VLOOKUP(G70,#REF!,8,FALSE)</f>
        <v>#REF!</v>
      </c>
      <c r="Z70" s="37" t="e">
        <f>VLOOKUP(G70,#REF!,9,FALSE)</f>
        <v>#REF!</v>
      </c>
      <c r="AB70" s="37" t="e">
        <f>VLOOKUP(G70,#REF!,35,FALSE)</f>
        <v>#REF!</v>
      </c>
      <c r="AH70" s="2" t="s">
        <v>340</v>
      </c>
      <c r="AK70" s="2" t="s">
        <v>474</v>
      </c>
      <c r="AL70" s="2" t="s">
        <v>643</v>
      </c>
      <c r="AM70" s="2" t="s">
        <v>1309</v>
      </c>
      <c r="AN70" s="2" t="s">
        <v>31</v>
      </c>
      <c r="AP70" s="2" t="s">
        <v>475</v>
      </c>
      <c r="AR70" s="2" t="s">
        <v>901</v>
      </c>
      <c r="AX70" s="2" t="b">
        <f t="shared" si="8"/>
        <v>1</v>
      </c>
      <c r="BA70" s="2" t="b">
        <f t="shared" si="9"/>
        <v>1</v>
      </c>
      <c r="BB70" s="2" t="b">
        <f t="shared" si="10"/>
        <v>1</v>
      </c>
      <c r="BC70" s="2" t="b">
        <f t="shared" si="11"/>
        <v>1</v>
      </c>
      <c r="BD70" s="2" t="b">
        <f t="shared" si="12"/>
        <v>1</v>
      </c>
      <c r="BF70" s="2" t="b">
        <f t="shared" si="13"/>
        <v>1</v>
      </c>
      <c r="BH70" s="2" t="b">
        <f t="shared" si="14"/>
        <v>1</v>
      </c>
    </row>
    <row r="71" spans="1:60">
      <c r="A71" s="2" t="s">
        <v>518</v>
      </c>
      <c r="B71" s="2" t="s">
        <v>340</v>
      </c>
      <c r="C71" s="13" t="s">
        <v>1217</v>
      </c>
      <c r="D71" s="13" t="s">
        <v>1237</v>
      </c>
      <c r="E71" s="14" t="s">
        <v>534</v>
      </c>
      <c r="F71" s="2" t="s">
        <v>674</v>
      </c>
      <c r="G71" s="4">
        <v>788</v>
      </c>
      <c r="H71" s="2" t="s">
        <v>169</v>
      </c>
      <c r="I71" s="13"/>
      <c r="J71" s="2" t="s">
        <v>535</v>
      </c>
      <c r="K71" s="13"/>
      <c r="M71" s="13"/>
      <c r="N71" s="13"/>
      <c r="O71" s="13"/>
      <c r="R71" s="2" t="e">
        <f>VLOOKUP(G71,#REF!,19,FALSE)</f>
        <v>#REF!</v>
      </c>
      <c r="U71" s="2" t="e">
        <f>VLOOKUP(G71,#REF!,6,FALSE)</f>
        <v>#REF!</v>
      </c>
      <c r="V71" s="2" t="e">
        <f>VLOOKUP(G71,#REF!,7,FALSE)</f>
        <v>#REF!</v>
      </c>
      <c r="W71" s="2" t="e">
        <f>VLOOKUP(G71,#REF!,7,FALSE)</f>
        <v>#REF!</v>
      </c>
      <c r="X71" s="2" t="e">
        <f>VLOOKUP(G71,#REF!,8,FALSE)</f>
        <v>#REF!</v>
      </c>
      <c r="Z71" s="37" t="e">
        <f>VLOOKUP(G71,#REF!,9,FALSE)</f>
        <v>#REF!</v>
      </c>
      <c r="AB71" s="37" t="e">
        <f>VLOOKUP(G71,#REF!,35,FALSE)</f>
        <v>#REF!</v>
      </c>
      <c r="AH71" s="2" t="s">
        <v>340</v>
      </c>
      <c r="AK71" s="2" t="s">
        <v>534</v>
      </c>
      <c r="AL71" s="2" t="s">
        <v>674</v>
      </c>
      <c r="AM71" s="2" t="s">
        <v>1341</v>
      </c>
      <c r="AN71" s="2" t="s">
        <v>169</v>
      </c>
      <c r="AP71" s="2" t="s">
        <v>535</v>
      </c>
      <c r="AR71" s="2">
        <v>0</v>
      </c>
      <c r="AX71" s="2" t="b">
        <f t="shared" si="8"/>
        <v>1</v>
      </c>
      <c r="BA71" s="2" t="b">
        <f t="shared" si="9"/>
        <v>1</v>
      </c>
      <c r="BB71" s="2" t="b">
        <f t="shared" si="10"/>
        <v>1</v>
      </c>
      <c r="BC71" s="2" t="b">
        <f t="shared" si="11"/>
        <v>1</v>
      </c>
      <c r="BD71" s="2" t="b">
        <f t="shared" si="12"/>
        <v>1</v>
      </c>
      <c r="BF71" s="2" t="b">
        <f t="shared" si="13"/>
        <v>1</v>
      </c>
      <c r="BH71" s="54" t="b">
        <f t="shared" si="14"/>
        <v>0</v>
      </c>
    </row>
    <row r="72" spans="1:60">
      <c r="A72" s="2" t="s">
        <v>518</v>
      </c>
      <c r="B72" s="2" t="s">
        <v>340</v>
      </c>
      <c r="C72" s="13" t="s">
        <v>1217</v>
      </c>
      <c r="D72" s="13" t="s">
        <v>1238</v>
      </c>
      <c r="E72" s="14" t="s">
        <v>534</v>
      </c>
      <c r="F72" s="2" t="s">
        <v>674</v>
      </c>
      <c r="G72" s="4">
        <v>797</v>
      </c>
      <c r="H72" s="2" t="s">
        <v>177</v>
      </c>
      <c r="I72" s="13"/>
      <c r="J72" s="2" t="s">
        <v>543</v>
      </c>
      <c r="K72" s="13"/>
      <c r="M72" s="13"/>
      <c r="N72" s="13"/>
      <c r="O72" s="13"/>
      <c r="R72" s="2" t="e">
        <f>VLOOKUP(G72,#REF!,19,FALSE)</f>
        <v>#REF!</v>
      </c>
      <c r="U72" s="2" t="e">
        <f>VLOOKUP(G72,#REF!,6,FALSE)</f>
        <v>#REF!</v>
      </c>
      <c r="V72" s="2" t="e">
        <f>VLOOKUP(G72,#REF!,7,FALSE)</f>
        <v>#REF!</v>
      </c>
      <c r="W72" s="2" t="e">
        <f>VLOOKUP(G72,#REF!,7,FALSE)</f>
        <v>#REF!</v>
      </c>
      <c r="X72" s="2" t="e">
        <f>VLOOKUP(G72,#REF!,8,FALSE)</f>
        <v>#REF!</v>
      </c>
      <c r="Z72" s="37" t="e">
        <f>VLOOKUP(G72,#REF!,9,FALSE)</f>
        <v>#REF!</v>
      </c>
      <c r="AB72" s="37" t="e">
        <f>VLOOKUP(G72,#REF!,35,FALSE)</f>
        <v>#REF!</v>
      </c>
      <c r="AH72" s="2" t="s">
        <v>340</v>
      </c>
      <c r="AK72" s="2" t="s">
        <v>534</v>
      </c>
      <c r="AL72" s="2" t="s">
        <v>674</v>
      </c>
      <c r="AM72" s="2" t="s">
        <v>1343</v>
      </c>
      <c r="AN72" s="2" t="s">
        <v>177</v>
      </c>
      <c r="AP72" s="2" t="s">
        <v>543</v>
      </c>
      <c r="AR72" s="2">
        <v>0</v>
      </c>
      <c r="AX72" s="2" t="b">
        <f t="shared" si="8"/>
        <v>1</v>
      </c>
      <c r="BA72" s="2" t="b">
        <f t="shared" si="9"/>
        <v>1</v>
      </c>
      <c r="BB72" s="2" t="b">
        <f t="shared" si="10"/>
        <v>1</v>
      </c>
      <c r="BC72" s="2" t="b">
        <f t="shared" si="11"/>
        <v>1</v>
      </c>
      <c r="BD72" s="2" t="b">
        <f t="shared" si="12"/>
        <v>1</v>
      </c>
      <c r="BF72" s="2" t="b">
        <f t="shared" si="13"/>
        <v>1</v>
      </c>
      <c r="BH72" s="54" t="b">
        <f t="shared" si="14"/>
        <v>0</v>
      </c>
    </row>
    <row r="73" spans="1:60" s="23" customFormat="1">
      <c r="A73" s="23" t="s">
        <v>518</v>
      </c>
      <c r="B73" s="23" t="s">
        <v>331</v>
      </c>
      <c r="C73" s="25" t="s">
        <v>1218</v>
      </c>
      <c r="D73" s="25" t="s">
        <v>1239</v>
      </c>
      <c r="E73" s="4" t="s">
        <v>327</v>
      </c>
      <c r="F73" s="23" t="s">
        <v>611</v>
      </c>
      <c r="G73" s="4">
        <v>151</v>
      </c>
      <c r="H73" s="23" t="s">
        <v>75</v>
      </c>
      <c r="I73" s="25"/>
      <c r="J73" s="23" t="s">
        <v>328</v>
      </c>
      <c r="K73" s="25"/>
      <c r="L73" s="23" t="s">
        <v>1185</v>
      </c>
      <c r="M73" s="25"/>
      <c r="N73" s="25"/>
      <c r="O73" s="25"/>
      <c r="P73" s="32"/>
      <c r="R73" s="2" t="e">
        <f>VLOOKUP(G73,#REF!,19,FALSE)</f>
        <v>#REF!</v>
      </c>
      <c r="U73" s="2" t="e">
        <f>VLOOKUP(G73,#REF!,6,FALSE)</f>
        <v>#REF!</v>
      </c>
      <c r="V73" s="2" t="e">
        <f>VLOOKUP(G73,#REF!,7,FALSE)</f>
        <v>#REF!</v>
      </c>
      <c r="W73" s="2" t="e">
        <f>VLOOKUP(G73,#REF!,7,FALSE)</f>
        <v>#REF!</v>
      </c>
      <c r="X73" s="2" t="e">
        <f>VLOOKUP(G73,#REF!,8,FALSE)</f>
        <v>#REF!</v>
      </c>
      <c r="Z73" s="37" t="e">
        <f>VLOOKUP(G73,#REF!,9,FALSE)</f>
        <v>#REF!</v>
      </c>
      <c r="AB73" s="37" t="e">
        <f>VLOOKUP(G73,#REF!,35,FALSE)</f>
        <v>#REF!</v>
      </c>
      <c r="AF73" s="32"/>
      <c r="AH73" s="23" t="s">
        <v>331</v>
      </c>
      <c r="AK73" s="23" t="s">
        <v>327</v>
      </c>
      <c r="AL73" s="23" t="s">
        <v>611</v>
      </c>
      <c r="AM73" s="23" t="s">
        <v>74</v>
      </c>
      <c r="AN73" s="23" t="s">
        <v>75</v>
      </c>
      <c r="AP73" s="23" t="s">
        <v>328</v>
      </c>
      <c r="AR73" s="23" t="s">
        <v>1185</v>
      </c>
      <c r="AV73" s="32"/>
      <c r="AX73" s="2" t="b">
        <f t="shared" si="8"/>
        <v>1</v>
      </c>
      <c r="AY73" s="2"/>
      <c r="AZ73" s="2"/>
      <c r="BA73" s="2" t="b">
        <f t="shared" si="9"/>
        <v>1</v>
      </c>
      <c r="BB73" s="2" t="b">
        <f t="shared" si="10"/>
        <v>1</v>
      </c>
      <c r="BC73" s="2" t="b">
        <f t="shared" si="11"/>
        <v>1</v>
      </c>
      <c r="BD73" s="2" t="b">
        <f t="shared" si="12"/>
        <v>1</v>
      </c>
      <c r="BE73" s="2"/>
      <c r="BF73" s="2" t="b">
        <f t="shared" si="13"/>
        <v>1</v>
      </c>
      <c r="BG73" s="2"/>
      <c r="BH73" s="2" t="b">
        <f t="shared" si="14"/>
        <v>1</v>
      </c>
    </row>
    <row r="74" spans="1:60">
      <c r="A74" s="2" t="s">
        <v>518</v>
      </c>
      <c r="B74" s="2" t="s">
        <v>331</v>
      </c>
      <c r="C74" s="13" t="s">
        <v>1217</v>
      </c>
      <c r="D74" s="13" t="s">
        <v>1239</v>
      </c>
      <c r="E74" s="14" t="s">
        <v>365</v>
      </c>
      <c r="F74" s="2" t="s">
        <v>616</v>
      </c>
      <c r="G74" s="4">
        <v>422</v>
      </c>
      <c r="H74" s="2" t="s">
        <v>41</v>
      </c>
      <c r="I74" s="13"/>
      <c r="J74" s="2" t="s">
        <v>366</v>
      </c>
      <c r="K74" s="13"/>
      <c r="L74" s="2" t="s">
        <v>40</v>
      </c>
      <c r="M74" s="13"/>
      <c r="N74" s="13"/>
      <c r="O74" s="13"/>
      <c r="R74" s="2" t="e">
        <f>VLOOKUP(G74,#REF!,19,FALSE)</f>
        <v>#REF!</v>
      </c>
      <c r="U74" s="2" t="e">
        <f>VLOOKUP(G74,#REF!,6,FALSE)</f>
        <v>#REF!</v>
      </c>
      <c r="V74" s="2" t="e">
        <f>VLOOKUP(G74,#REF!,7,FALSE)</f>
        <v>#REF!</v>
      </c>
      <c r="W74" s="2" t="e">
        <f>VLOOKUP(G74,#REF!,7,FALSE)</f>
        <v>#REF!</v>
      </c>
      <c r="X74" s="2" t="e">
        <f>VLOOKUP(G74,#REF!,8,FALSE)</f>
        <v>#REF!</v>
      </c>
      <c r="Z74" s="37" t="e">
        <f>VLOOKUP(G74,#REF!,9,FALSE)</f>
        <v>#REF!</v>
      </c>
      <c r="AB74" s="37" t="e">
        <f>VLOOKUP(G74,#REF!,35,FALSE)</f>
        <v>#REF!</v>
      </c>
      <c r="AH74" s="2" t="s">
        <v>331</v>
      </c>
      <c r="AK74" s="2" t="s">
        <v>365</v>
      </c>
      <c r="AL74" s="2" t="s">
        <v>616</v>
      </c>
      <c r="AM74" s="2" t="s">
        <v>1273</v>
      </c>
      <c r="AN74" s="2" t="s">
        <v>41</v>
      </c>
      <c r="AP74" s="2" t="s">
        <v>366</v>
      </c>
      <c r="AR74" s="2" t="s">
        <v>40</v>
      </c>
      <c r="AX74" s="2" t="b">
        <f t="shared" si="8"/>
        <v>1</v>
      </c>
      <c r="BA74" s="2" t="b">
        <f t="shared" si="9"/>
        <v>1</v>
      </c>
      <c r="BB74" s="2" t="b">
        <f t="shared" si="10"/>
        <v>1</v>
      </c>
      <c r="BC74" s="2" t="b">
        <f t="shared" si="11"/>
        <v>1</v>
      </c>
      <c r="BD74" s="2" t="b">
        <f t="shared" si="12"/>
        <v>1</v>
      </c>
      <c r="BF74" s="2" t="b">
        <f t="shared" si="13"/>
        <v>1</v>
      </c>
      <c r="BH74" s="2" t="b">
        <f t="shared" si="14"/>
        <v>1</v>
      </c>
    </row>
    <row r="75" spans="1:60">
      <c r="A75" s="2" t="s">
        <v>518</v>
      </c>
      <c r="B75" s="2" t="s">
        <v>331</v>
      </c>
      <c r="C75" s="13" t="s">
        <v>1217</v>
      </c>
      <c r="D75" s="13" t="s">
        <v>1239</v>
      </c>
      <c r="E75" s="14" t="s">
        <v>384</v>
      </c>
      <c r="F75" s="2" t="s">
        <v>609</v>
      </c>
      <c r="G75" s="4">
        <v>519</v>
      </c>
      <c r="H75" s="2" t="s">
        <v>102</v>
      </c>
      <c r="I75" s="13"/>
      <c r="J75" s="2" t="s">
        <v>385</v>
      </c>
      <c r="K75" s="13"/>
      <c r="L75" s="2" t="s">
        <v>1186</v>
      </c>
      <c r="M75" s="13"/>
      <c r="N75" s="13"/>
      <c r="O75" s="13"/>
      <c r="R75" s="2" t="e">
        <f>VLOOKUP(G75,#REF!,19,FALSE)</f>
        <v>#REF!</v>
      </c>
      <c r="U75" s="2" t="e">
        <f>VLOOKUP(G75,#REF!,6,FALSE)</f>
        <v>#REF!</v>
      </c>
      <c r="V75" s="2" t="e">
        <f>VLOOKUP(G75,#REF!,7,FALSE)</f>
        <v>#REF!</v>
      </c>
      <c r="W75" s="2" t="e">
        <f>VLOOKUP(G75,#REF!,7,FALSE)</f>
        <v>#REF!</v>
      </c>
      <c r="X75" s="2" t="e">
        <f>VLOOKUP(G75,#REF!,8,FALSE)</f>
        <v>#REF!</v>
      </c>
      <c r="Z75" s="37" t="e">
        <f>VLOOKUP(G75,#REF!,9,FALSE)</f>
        <v>#REF!</v>
      </c>
      <c r="AB75" s="37" t="e">
        <f>VLOOKUP(G75,#REF!,35,FALSE)</f>
        <v>#REF!</v>
      </c>
      <c r="AH75" s="2" t="s">
        <v>331</v>
      </c>
      <c r="AK75" s="2" t="s">
        <v>384</v>
      </c>
      <c r="AL75" s="2" t="s">
        <v>609</v>
      </c>
      <c r="AM75" s="2" t="s">
        <v>1279</v>
      </c>
      <c r="AN75" s="2" t="s">
        <v>102</v>
      </c>
      <c r="AP75" s="2" t="s">
        <v>385</v>
      </c>
      <c r="AR75" s="2" t="s">
        <v>1186</v>
      </c>
      <c r="AX75" s="2" t="b">
        <f t="shared" si="8"/>
        <v>1</v>
      </c>
      <c r="BA75" s="2" t="b">
        <f t="shared" si="9"/>
        <v>1</v>
      </c>
      <c r="BB75" s="2" t="b">
        <f t="shared" si="10"/>
        <v>1</v>
      </c>
      <c r="BC75" s="2" t="b">
        <f t="shared" si="11"/>
        <v>1</v>
      </c>
      <c r="BD75" s="2" t="b">
        <f t="shared" si="12"/>
        <v>1</v>
      </c>
      <c r="BF75" s="2" t="b">
        <f t="shared" si="13"/>
        <v>1</v>
      </c>
      <c r="BH75" s="2" t="b">
        <f t="shared" si="14"/>
        <v>1</v>
      </c>
    </row>
    <row r="76" spans="1:60">
      <c r="A76" s="2" t="s">
        <v>518</v>
      </c>
      <c r="B76" s="2" t="s">
        <v>331</v>
      </c>
      <c r="C76" s="13" t="s">
        <v>1217</v>
      </c>
      <c r="D76" s="13" t="s">
        <v>1239</v>
      </c>
      <c r="E76" s="14" t="s">
        <v>458</v>
      </c>
      <c r="F76" s="2" t="s">
        <v>630</v>
      </c>
      <c r="G76" s="4">
        <v>648</v>
      </c>
      <c r="H76" s="2" t="s">
        <v>112</v>
      </c>
      <c r="I76" s="13"/>
      <c r="J76" s="2" t="s">
        <v>459</v>
      </c>
      <c r="K76" s="13"/>
      <c r="L76" s="2" t="s">
        <v>1187</v>
      </c>
      <c r="M76" s="13"/>
      <c r="N76" s="13"/>
      <c r="O76" s="13"/>
      <c r="R76" s="2" t="e">
        <f>VLOOKUP(G76,#REF!,19,FALSE)</f>
        <v>#REF!</v>
      </c>
      <c r="U76" s="2" t="e">
        <f>VLOOKUP(G76,#REF!,6,FALSE)</f>
        <v>#REF!</v>
      </c>
      <c r="V76" s="2" t="e">
        <f>VLOOKUP(G76,#REF!,7,FALSE)</f>
        <v>#REF!</v>
      </c>
      <c r="W76" s="2" t="e">
        <f>VLOOKUP(G76,#REF!,7,FALSE)</f>
        <v>#REF!</v>
      </c>
      <c r="X76" s="2" t="e">
        <f>VLOOKUP(G76,#REF!,8,FALSE)</f>
        <v>#REF!</v>
      </c>
      <c r="Z76" s="37" t="e">
        <f>VLOOKUP(G76,#REF!,9,FALSE)</f>
        <v>#REF!</v>
      </c>
      <c r="AB76" s="37" t="e">
        <f>VLOOKUP(G76,#REF!,35,FALSE)</f>
        <v>#REF!</v>
      </c>
      <c r="AH76" s="2" t="s">
        <v>331</v>
      </c>
      <c r="AK76" s="2" t="s">
        <v>458</v>
      </c>
      <c r="AL76" s="2" t="s">
        <v>630</v>
      </c>
      <c r="AM76" s="2" t="s">
        <v>1304</v>
      </c>
      <c r="AN76" s="2" t="s">
        <v>112</v>
      </c>
      <c r="AP76" s="2" t="s">
        <v>459</v>
      </c>
      <c r="AR76" s="2" t="s">
        <v>1187</v>
      </c>
      <c r="AX76" s="2" t="b">
        <f t="shared" si="8"/>
        <v>1</v>
      </c>
      <c r="BA76" s="2" t="b">
        <f t="shared" si="9"/>
        <v>1</v>
      </c>
      <c r="BB76" s="2" t="b">
        <f t="shared" si="10"/>
        <v>1</v>
      </c>
      <c r="BC76" s="2" t="b">
        <f t="shared" si="11"/>
        <v>1</v>
      </c>
      <c r="BD76" s="2" t="b">
        <f t="shared" si="12"/>
        <v>1</v>
      </c>
      <c r="BF76" s="2" t="b">
        <f t="shared" si="13"/>
        <v>1</v>
      </c>
      <c r="BH76" s="2" t="b">
        <f t="shared" si="14"/>
        <v>1</v>
      </c>
    </row>
    <row r="77" spans="1:60">
      <c r="A77" s="2" t="s">
        <v>518</v>
      </c>
      <c r="B77" s="2" t="s">
        <v>331</v>
      </c>
      <c r="C77" s="13" t="s">
        <v>1217</v>
      </c>
      <c r="D77" s="13" t="s">
        <v>1239</v>
      </c>
      <c r="E77" s="14" t="s">
        <v>470</v>
      </c>
      <c r="F77" s="2" t="s">
        <v>637</v>
      </c>
      <c r="G77" s="4">
        <v>668</v>
      </c>
      <c r="H77" s="2" t="s">
        <v>6</v>
      </c>
      <c r="I77" s="13"/>
      <c r="J77" s="2" t="s">
        <v>471</v>
      </c>
      <c r="K77" s="13"/>
      <c r="L77" s="2" t="s">
        <v>1188</v>
      </c>
      <c r="M77" s="13"/>
      <c r="N77" s="13"/>
      <c r="O77" s="13"/>
      <c r="R77" s="2" t="e">
        <f>VLOOKUP(G77,#REF!,19,FALSE)</f>
        <v>#REF!</v>
      </c>
      <c r="U77" s="2" t="e">
        <f>VLOOKUP(G77,#REF!,6,FALSE)</f>
        <v>#REF!</v>
      </c>
      <c r="V77" s="2" t="e">
        <f>VLOOKUP(G77,#REF!,7,FALSE)</f>
        <v>#REF!</v>
      </c>
      <c r="W77" s="2" t="e">
        <f>VLOOKUP(G77,#REF!,7,FALSE)</f>
        <v>#REF!</v>
      </c>
      <c r="X77" s="2" t="e">
        <f>VLOOKUP(G77,#REF!,8,FALSE)</f>
        <v>#REF!</v>
      </c>
      <c r="Z77" s="37" t="e">
        <f>VLOOKUP(G77,#REF!,9,FALSE)</f>
        <v>#REF!</v>
      </c>
      <c r="AB77" s="37" t="e">
        <f>VLOOKUP(G77,#REF!,35,FALSE)</f>
        <v>#REF!</v>
      </c>
      <c r="AH77" s="2" t="s">
        <v>331</v>
      </c>
      <c r="AK77" s="2" t="s">
        <v>470</v>
      </c>
      <c r="AL77" s="2" t="s">
        <v>637</v>
      </c>
      <c r="AM77" s="2" t="s">
        <v>1308</v>
      </c>
      <c r="AN77" s="2" t="s">
        <v>6</v>
      </c>
      <c r="AP77" s="2" t="s">
        <v>471</v>
      </c>
      <c r="AR77" s="2" t="s">
        <v>1188</v>
      </c>
      <c r="AX77" s="2" t="b">
        <f t="shared" si="8"/>
        <v>1</v>
      </c>
      <c r="BA77" s="2" t="b">
        <f t="shared" si="9"/>
        <v>1</v>
      </c>
      <c r="BB77" s="2" t="b">
        <f t="shared" si="10"/>
        <v>1</v>
      </c>
      <c r="BC77" s="2" t="b">
        <f t="shared" si="11"/>
        <v>1</v>
      </c>
      <c r="BD77" s="2" t="b">
        <f t="shared" si="12"/>
        <v>1</v>
      </c>
      <c r="BF77" s="2" t="b">
        <f t="shared" si="13"/>
        <v>1</v>
      </c>
      <c r="BH77" s="2" t="b">
        <f t="shared" si="14"/>
        <v>1</v>
      </c>
    </row>
    <row r="78" spans="1:60" s="23" customFormat="1">
      <c r="A78" s="23" t="s">
        <v>518</v>
      </c>
      <c r="B78" s="23" t="s">
        <v>331</v>
      </c>
      <c r="C78" s="25" t="s">
        <v>1218</v>
      </c>
      <c r="D78" s="25" t="s">
        <v>1239</v>
      </c>
      <c r="E78" s="4" t="s">
        <v>477</v>
      </c>
      <c r="F78" s="23" t="s">
        <v>644</v>
      </c>
      <c r="G78" s="4">
        <v>674</v>
      </c>
      <c r="H78" s="23" t="s">
        <v>34</v>
      </c>
      <c r="I78" s="25"/>
      <c r="J78" s="23" t="s">
        <v>478</v>
      </c>
      <c r="K78" s="25"/>
      <c r="L78" s="23" t="s">
        <v>1189</v>
      </c>
      <c r="M78" s="25"/>
      <c r="N78" s="25"/>
      <c r="O78" s="25"/>
      <c r="P78" s="32"/>
      <c r="R78" s="2" t="e">
        <f>VLOOKUP(G78,#REF!,19,FALSE)</f>
        <v>#REF!</v>
      </c>
      <c r="U78" s="2" t="e">
        <f>VLOOKUP(G78,#REF!,6,FALSE)</f>
        <v>#REF!</v>
      </c>
      <c r="V78" s="2" t="e">
        <f>VLOOKUP(G78,#REF!,7,FALSE)</f>
        <v>#REF!</v>
      </c>
      <c r="W78" s="2" t="e">
        <f>VLOOKUP(G78,#REF!,7,FALSE)</f>
        <v>#REF!</v>
      </c>
      <c r="X78" s="2" t="e">
        <f>VLOOKUP(G78,#REF!,8,FALSE)</f>
        <v>#REF!</v>
      </c>
      <c r="Z78" s="37" t="e">
        <f>VLOOKUP(G78,#REF!,9,FALSE)</f>
        <v>#REF!</v>
      </c>
      <c r="AB78" s="37" t="e">
        <f>VLOOKUP(G78,#REF!,35,FALSE)</f>
        <v>#REF!</v>
      </c>
      <c r="AF78" s="32"/>
      <c r="AH78" s="23" t="s">
        <v>331</v>
      </c>
      <c r="AK78" s="23" t="s">
        <v>477</v>
      </c>
      <c r="AL78" s="23" t="s">
        <v>644</v>
      </c>
      <c r="AM78" s="23" t="s">
        <v>1310</v>
      </c>
      <c r="AN78" s="23" t="s">
        <v>34</v>
      </c>
      <c r="AP78" s="23" t="s">
        <v>478</v>
      </c>
      <c r="AR78" s="23" t="s">
        <v>1189</v>
      </c>
      <c r="AV78" s="32"/>
      <c r="AX78" s="2" t="b">
        <f t="shared" si="8"/>
        <v>1</v>
      </c>
      <c r="AY78" s="2"/>
      <c r="AZ78" s="2"/>
      <c r="BA78" s="2" t="b">
        <f t="shared" si="9"/>
        <v>1</v>
      </c>
      <c r="BB78" s="2" t="b">
        <f t="shared" si="10"/>
        <v>1</v>
      </c>
      <c r="BC78" s="2" t="b">
        <f t="shared" si="11"/>
        <v>1</v>
      </c>
      <c r="BD78" s="2" t="b">
        <f t="shared" si="12"/>
        <v>1</v>
      </c>
      <c r="BE78" s="2"/>
      <c r="BF78" s="2" t="b">
        <f t="shared" si="13"/>
        <v>1</v>
      </c>
      <c r="BG78" s="2"/>
      <c r="BH78" s="2" t="b">
        <f t="shared" si="14"/>
        <v>1</v>
      </c>
    </row>
    <row r="79" spans="1:60" s="23" customFormat="1">
      <c r="A79" s="23" t="s">
        <v>518</v>
      </c>
      <c r="B79" s="23" t="s">
        <v>331</v>
      </c>
      <c r="C79" s="25" t="s">
        <v>1218</v>
      </c>
      <c r="D79" s="25" t="s">
        <v>1239</v>
      </c>
      <c r="E79" s="4" t="s">
        <v>479</v>
      </c>
      <c r="F79" s="23" t="s">
        <v>645</v>
      </c>
      <c r="G79" s="4">
        <v>675</v>
      </c>
      <c r="H79" s="23" t="s">
        <v>33</v>
      </c>
      <c r="I79" s="25"/>
      <c r="J79" s="23" t="s">
        <v>480</v>
      </c>
      <c r="K79" s="25"/>
      <c r="L79" s="23" t="s">
        <v>1190</v>
      </c>
      <c r="M79" s="25"/>
      <c r="N79" s="25"/>
      <c r="O79" s="25"/>
      <c r="P79" s="32"/>
      <c r="R79" s="2" t="e">
        <f>VLOOKUP(G79,#REF!,19,FALSE)</f>
        <v>#REF!</v>
      </c>
      <c r="U79" s="2" t="e">
        <f>VLOOKUP(G79,#REF!,6,FALSE)</f>
        <v>#REF!</v>
      </c>
      <c r="V79" s="2" t="e">
        <f>VLOOKUP(G79,#REF!,7,FALSE)</f>
        <v>#REF!</v>
      </c>
      <c r="W79" s="2" t="e">
        <f>VLOOKUP(G79,#REF!,7,FALSE)</f>
        <v>#REF!</v>
      </c>
      <c r="X79" s="2" t="e">
        <f>VLOOKUP(G79,#REF!,8,FALSE)</f>
        <v>#REF!</v>
      </c>
      <c r="Z79" s="37" t="e">
        <f>VLOOKUP(G79,#REF!,9,FALSE)</f>
        <v>#REF!</v>
      </c>
      <c r="AB79" s="37" t="e">
        <f>VLOOKUP(G79,#REF!,35,FALSE)</f>
        <v>#REF!</v>
      </c>
      <c r="AF79" s="32"/>
      <c r="AH79" s="23" t="s">
        <v>331</v>
      </c>
      <c r="AK79" s="23" t="s">
        <v>479</v>
      </c>
      <c r="AL79" s="23" t="s">
        <v>645</v>
      </c>
      <c r="AM79" s="23" t="s">
        <v>1311</v>
      </c>
      <c r="AN79" s="23" t="s">
        <v>33</v>
      </c>
      <c r="AP79" s="23" t="s">
        <v>480</v>
      </c>
      <c r="AR79" s="23" t="s">
        <v>1190</v>
      </c>
      <c r="AV79" s="32"/>
      <c r="AX79" s="2" t="b">
        <f t="shared" si="8"/>
        <v>1</v>
      </c>
      <c r="AY79" s="2"/>
      <c r="AZ79" s="2"/>
      <c r="BA79" s="2" t="b">
        <f t="shared" si="9"/>
        <v>1</v>
      </c>
      <c r="BB79" s="2" t="b">
        <f t="shared" si="10"/>
        <v>1</v>
      </c>
      <c r="BC79" s="2" t="b">
        <f t="shared" si="11"/>
        <v>1</v>
      </c>
      <c r="BD79" s="2" t="b">
        <f t="shared" si="12"/>
        <v>1</v>
      </c>
      <c r="BE79" s="2"/>
      <c r="BF79" s="2" t="b">
        <f t="shared" si="13"/>
        <v>1</v>
      </c>
      <c r="BG79" s="2"/>
      <c r="BH79" s="2" t="b">
        <f t="shared" si="14"/>
        <v>1</v>
      </c>
    </row>
    <row r="80" spans="1:60" s="23" customFormat="1">
      <c r="A80" s="23" t="s">
        <v>518</v>
      </c>
      <c r="B80" s="23" t="s">
        <v>331</v>
      </c>
      <c r="C80" s="25" t="s">
        <v>1218</v>
      </c>
      <c r="D80" s="25" t="s">
        <v>1240</v>
      </c>
      <c r="E80" s="4" t="s">
        <v>481</v>
      </c>
      <c r="F80" s="23" t="s">
        <v>646</v>
      </c>
      <c r="G80" s="4">
        <v>676</v>
      </c>
      <c r="H80" s="23" t="s">
        <v>100</v>
      </c>
      <c r="I80" s="25"/>
      <c r="J80" s="23" t="s">
        <v>482</v>
      </c>
      <c r="K80" s="25"/>
      <c r="L80" s="23" t="s">
        <v>99</v>
      </c>
      <c r="M80" s="25"/>
      <c r="N80" s="25"/>
      <c r="O80" s="25"/>
      <c r="P80" s="32"/>
      <c r="R80" s="2" t="e">
        <f>VLOOKUP(G80,#REF!,19,FALSE)</f>
        <v>#REF!</v>
      </c>
      <c r="U80" s="2" t="e">
        <f>VLOOKUP(G80,#REF!,6,FALSE)</f>
        <v>#REF!</v>
      </c>
      <c r="V80" s="2" t="e">
        <f>VLOOKUP(G80,#REF!,7,FALSE)</f>
        <v>#REF!</v>
      </c>
      <c r="W80" s="2" t="e">
        <f>VLOOKUP(G80,#REF!,7,FALSE)</f>
        <v>#REF!</v>
      </c>
      <c r="X80" s="2" t="e">
        <f>VLOOKUP(G80,#REF!,8,FALSE)</f>
        <v>#REF!</v>
      </c>
      <c r="Z80" s="37" t="e">
        <f>VLOOKUP(G80,#REF!,9,FALSE)</f>
        <v>#REF!</v>
      </c>
      <c r="AB80" s="37" t="e">
        <f>VLOOKUP(G80,#REF!,35,FALSE)</f>
        <v>#REF!</v>
      </c>
      <c r="AF80" s="32"/>
      <c r="AH80" s="23" t="s">
        <v>331</v>
      </c>
      <c r="AK80" s="23" t="s">
        <v>481</v>
      </c>
      <c r="AL80" s="23" t="s">
        <v>646</v>
      </c>
      <c r="AM80" s="23" t="s">
        <v>1312</v>
      </c>
      <c r="AN80" s="23" t="s">
        <v>100</v>
      </c>
      <c r="AP80" s="23" t="s">
        <v>482</v>
      </c>
      <c r="AR80" s="23" t="s">
        <v>99</v>
      </c>
      <c r="AV80" s="32"/>
      <c r="AX80" s="2" t="b">
        <f t="shared" si="8"/>
        <v>1</v>
      </c>
      <c r="AY80" s="2"/>
      <c r="AZ80" s="2"/>
      <c r="BA80" s="2" t="b">
        <f t="shared" si="9"/>
        <v>1</v>
      </c>
      <c r="BB80" s="2" t="b">
        <f t="shared" si="10"/>
        <v>1</v>
      </c>
      <c r="BC80" s="2" t="b">
        <f t="shared" si="11"/>
        <v>1</v>
      </c>
      <c r="BD80" s="2" t="b">
        <f t="shared" si="12"/>
        <v>1</v>
      </c>
      <c r="BE80" s="2"/>
      <c r="BF80" s="2" t="b">
        <f t="shared" si="13"/>
        <v>1</v>
      </c>
      <c r="BG80" s="2"/>
      <c r="BH80" s="2" t="b">
        <f t="shared" si="14"/>
        <v>1</v>
      </c>
    </row>
    <row r="81" spans="1:60">
      <c r="A81" s="2" t="s">
        <v>518</v>
      </c>
      <c r="B81" s="2" t="s">
        <v>331</v>
      </c>
      <c r="C81" s="13" t="s">
        <v>1217</v>
      </c>
      <c r="D81" s="13" t="s">
        <v>1239</v>
      </c>
      <c r="E81" s="14" t="s">
        <v>483</v>
      </c>
      <c r="F81" s="2" t="s">
        <v>647</v>
      </c>
      <c r="G81" s="4">
        <v>678</v>
      </c>
      <c r="H81" s="2" t="s">
        <v>86</v>
      </c>
      <c r="I81" s="13"/>
      <c r="J81" s="2" t="s">
        <v>484</v>
      </c>
      <c r="K81" s="13"/>
      <c r="L81" s="2" t="s">
        <v>1191</v>
      </c>
      <c r="M81" s="13"/>
      <c r="N81" s="13"/>
      <c r="O81" s="13"/>
      <c r="R81" s="2" t="e">
        <f>VLOOKUP(G81,#REF!,19,FALSE)</f>
        <v>#REF!</v>
      </c>
      <c r="U81" s="2" t="e">
        <f>VLOOKUP(G81,#REF!,6,FALSE)</f>
        <v>#REF!</v>
      </c>
      <c r="V81" s="2" t="e">
        <f>VLOOKUP(G81,#REF!,7,FALSE)</f>
        <v>#REF!</v>
      </c>
      <c r="W81" s="2" t="e">
        <f>VLOOKUP(G81,#REF!,7,FALSE)</f>
        <v>#REF!</v>
      </c>
      <c r="X81" s="2" t="e">
        <f>VLOOKUP(G81,#REF!,8,FALSE)</f>
        <v>#REF!</v>
      </c>
      <c r="Z81" s="37" t="e">
        <f>VLOOKUP(G81,#REF!,9,FALSE)</f>
        <v>#REF!</v>
      </c>
      <c r="AB81" s="37" t="e">
        <f>VLOOKUP(G81,#REF!,35,FALSE)</f>
        <v>#REF!</v>
      </c>
      <c r="AH81" s="2" t="s">
        <v>331</v>
      </c>
      <c r="AK81" s="2" t="s">
        <v>483</v>
      </c>
      <c r="AL81" s="2" t="s">
        <v>647</v>
      </c>
      <c r="AM81" s="2" t="s">
        <v>1313</v>
      </c>
      <c r="AN81" s="2" t="s">
        <v>86</v>
      </c>
      <c r="AP81" s="2" t="s">
        <v>484</v>
      </c>
      <c r="AR81" s="2" t="s">
        <v>1191</v>
      </c>
      <c r="AX81" s="2" t="b">
        <f t="shared" si="8"/>
        <v>1</v>
      </c>
      <c r="BA81" s="2" t="b">
        <f t="shared" si="9"/>
        <v>1</v>
      </c>
      <c r="BB81" s="2" t="b">
        <f t="shared" si="10"/>
        <v>1</v>
      </c>
      <c r="BC81" s="2" t="b">
        <f t="shared" si="11"/>
        <v>1</v>
      </c>
      <c r="BD81" s="2" t="b">
        <f t="shared" si="12"/>
        <v>1</v>
      </c>
      <c r="BF81" s="2" t="b">
        <f t="shared" si="13"/>
        <v>1</v>
      </c>
      <c r="BH81" s="2" t="b">
        <f t="shared" si="14"/>
        <v>1</v>
      </c>
    </row>
    <row r="82" spans="1:60" s="23" customFormat="1">
      <c r="A82" s="23" t="s">
        <v>518</v>
      </c>
      <c r="B82" s="23" t="s">
        <v>331</v>
      </c>
      <c r="C82" s="25" t="s">
        <v>1218</v>
      </c>
      <c r="D82" s="25" t="s">
        <v>1239</v>
      </c>
      <c r="E82" s="4" t="s">
        <v>580</v>
      </c>
      <c r="F82" s="23" t="s">
        <v>685</v>
      </c>
      <c r="G82" s="4">
        <v>840</v>
      </c>
      <c r="H82" s="23" t="s">
        <v>183</v>
      </c>
      <c r="I82" s="25"/>
      <c r="J82" s="23" t="s">
        <v>581</v>
      </c>
      <c r="K82" s="25"/>
      <c r="M82" s="25"/>
      <c r="N82" s="25"/>
      <c r="O82" s="25"/>
      <c r="P82" s="32"/>
      <c r="R82" s="2" t="e">
        <f>VLOOKUP(G82,#REF!,19,FALSE)</f>
        <v>#REF!</v>
      </c>
      <c r="U82" s="2" t="e">
        <f>VLOOKUP(G82,#REF!,6,FALSE)</f>
        <v>#REF!</v>
      </c>
      <c r="V82" s="2" t="e">
        <f>VLOOKUP(G82,#REF!,7,FALSE)</f>
        <v>#REF!</v>
      </c>
      <c r="W82" s="2" t="e">
        <f>VLOOKUP(G82,#REF!,7,FALSE)</f>
        <v>#REF!</v>
      </c>
      <c r="X82" s="2" t="e">
        <f>VLOOKUP(G82,#REF!,8,FALSE)</f>
        <v>#REF!</v>
      </c>
      <c r="Z82" s="37" t="e">
        <f>VLOOKUP(G82,#REF!,9,FALSE)</f>
        <v>#REF!</v>
      </c>
      <c r="AB82" s="37" t="e">
        <f>VLOOKUP(G82,#REF!,35,FALSE)</f>
        <v>#REF!</v>
      </c>
      <c r="AF82" s="32"/>
      <c r="AH82" s="23" t="s">
        <v>331</v>
      </c>
      <c r="AK82" s="23" t="s">
        <v>580</v>
      </c>
      <c r="AL82" s="23" t="s">
        <v>685</v>
      </c>
      <c r="AM82" s="23" t="s">
        <v>1357</v>
      </c>
      <c r="AN82" s="23" t="s">
        <v>183</v>
      </c>
      <c r="AP82" s="23" t="s">
        <v>581</v>
      </c>
      <c r="AR82" s="23">
        <v>0</v>
      </c>
      <c r="AV82" s="32"/>
      <c r="AX82" s="2" t="b">
        <f t="shared" si="8"/>
        <v>1</v>
      </c>
      <c r="AY82" s="2"/>
      <c r="AZ82" s="2"/>
      <c r="BA82" s="2" t="b">
        <f t="shared" si="9"/>
        <v>1</v>
      </c>
      <c r="BB82" s="2" t="b">
        <f t="shared" si="10"/>
        <v>1</v>
      </c>
      <c r="BC82" s="2" t="b">
        <f t="shared" si="11"/>
        <v>1</v>
      </c>
      <c r="BD82" s="2" t="b">
        <f t="shared" si="12"/>
        <v>1</v>
      </c>
      <c r="BE82" s="2"/>
      <c r="BF82" s="2" t="b">
        <f t="shared" si="13"/>
        <v>1</v>
      </c>
      <c r="BG82" s="2"/>
      <c r="BH82" s="54" t="b">
        <f t="shared" si="14"/>
        <v>0</v>
      </c>
    </row>
    <row r="83" spans="1:60" s="23" customFormat="1">
      <c r="A83" s="23" t="s">
        <v>518</v>
      </c>
      <c r="B83" s="23" t="s">
        <v>331</v>
      </c>
      <c r="C83" s="25" t="s">
        <v>1218</v>
      </c>
      <c r="D83" s="25" t="s">
        <v>1239</v>
      </c>
      <c r="E83" s="4" t="s">
        <v>580</v>
      </c>
      <c r="F83" s="23" t="s">
        <v>685</v>
      </c>
      <c r="G83" s="4">
        <v>841</v>
      </c>
      <c r="H83" s="23" t="s">
        <v>199</v>
      </c>
      <c r="I83" s="25"/>
      <c r="J83" s="23" t="s">
        <v>582</v>
      </c>
      <c r="K83" s="25"/>
      <c r="M83" s="25"/>
      <c r="N83" s="25"/>
      <c r="O83" s="25"/>
      <c r="P83" s="32"/>
      <c r="R83" s="2" t="e">
        <f>VLOOKUP(G83,#REF!,19,FALSE)</f>
        <v>#REF!</v>
      </c>
      <c r="U83" s="2" t="e">
        <f>VLOOKUP(G83,#REF!,6,FALSE)</f>
        <v>#REF!</v>
      </c>
      <c r="V83" s="2" t="e">
        <f>VLOOKUP(G83,#REF!,7,FALSE)</f>
        <v>#REF!</v>
      </c>
      <c r="W83" s="2" t="e">
        <f>VLOOKUP(G83,#REF!,7,FALSE)</f>
        <v>#REF!</v>
      </c>
      <c r="X83" s="2" t="e">
        <f>VLOOKUP(G83,#REF!,8,FALSE)</f>
        <v>#REF!</v>
      </c>
      <c r="Z83" s="37" t="e">
        <f>VLOOKUP(G83,#REF!,9,FALSE)</f>
        <v>#REF!</v>
      </c>
      <c r="AB83" s="37" t="e">
        <f>VLOOKUP(G83,#REF!,35,FALSE)</f>
        <v>#REF!</v>
      </c>
      <c r="AF83" s="32"/>
      <c r="AH83" s="23" t="s">
        <v>331</v>
      </c>
      <c r="AK83" s="23" t="s">
        <v>580</v>
      </c>
      <c r="AL83" s="23" t="s">
        <v>685</v>
      </c>
      <c r="AM83" s="23" t="s">
        <v>1358</v>
      </c>
      <c r="AN83" s="23" t="s">
        <v>199</v>
      </c>
      <c r="AP83" s="23" t="s">
        <v>582</v>
      </c>
      <c r="AR83" s="23">
        <v>0</v>
      </c>
      <c r="AV83" s="32"/>
      <c r="AX83" s="2" t="b">
        <f t="shared" si="8"/>
        <v>1</v>
      </c>
      <c r="AY83" s="2"/>
      <c r="AZ83" s="2"/>
      <c r="BA83" s="2" t="b">
        <f t="shared" si="9"/>
        <v>1</v>
      </c>
      <c r="BB83" s="2" t="b">
        <f t="shared" si="10"/>
        <v>1</v>
      </c>
      <c r="BC83" s="2" t="b">
        <f t="shared" si="11"/>
        <v>1</v>
      </c>
      <c r="BD83" s="2" t="b">
        <f t="shared" si="12"/>
        <v>1</v>
      </c>
      <c r="BE83" s="2"/>
      <c r="BF83" s="2" t="b">
        <f t="shared" si="13"/>
        <v>1</v>
      </c>
      <c r="BG83" s="2"/>
      <c r="BH83" s="54" t="b">
        <f t="shared" si="14"/>
        <v>0</v>
      </c>
    </row>
    <row r="84" spans="1:60" s="19" customFormat="1">
      <c r="A84" s="19" t="s">
        <v>518</v>
      </c>
      <c r="B84" s="28" t="s">
        <v>1250</v>
      </c>
      <c r="C84" s="21" t="s">
        <v>1218</v>
      </c>
      <c r="D84" s="21" t="s">
        <v>1242</v>
      </c>
      <c r="E84" s="22" t="s">
        <v>439</v>
      </c>
      <c r="F84" s="19" t="s">
        <v>641</v>
      </c>
      <c r="G84" s="22">
        <v>614</v>
      </c>
      <c r="H84" s="19" t="s">
        <v>198</v>
      </c>
      <c r="I84" s="21"/>
      <c r="J84" s="19" t="s">
        <v>440</v>
      </c>
      <c r="K84" s="29" t="s">
        <v>1248</v>
      </c>
      <c r="M84" s="21"/>
      <c r="N84" s="21"/>
      <c r="O84" s="21"/>
      <c r="P84" s="33"/>
      <c r="R84" s="2" t="e">
        <f>VLOOKUP(G84,#REF!,19,FALSE)</f>
        <v>#REF!</v>
      </c>
      <c r="U84" s="2" t="e">
        <f>VLOOKUP(G84,#REF!,6,FALSE)</f>
        <v>#REF!</v>
      </c>
      <c r="V84" s="2" t="e">
        <f>VLOOKUP(G84,#REF!,7,FALSE)</f>
        <v>#REF!</v>
      </c>
      <c r="W84" s="2" t="e">
        <f>VLOOKUP(G84,#REF!,7,FALSE)</f>
        <v>#REF!</v>
      </c>
      <c r="X84" s="2" t="e">
        <f>VLOOKUP(G84,#REF!,8,FALSE)</f>
        <v>#REF!</v>
      </c>
      <c r="Z84" s="37" t="e">
        <f>VLOOKUP(G84,#REF!,9,FALSE)</f>
        <v>#REF!</v>
      </c>
      <c r="AB84" s="37" t="e">
        <f>VLOOKUP(G84,#REF!,35,FALSE)</f>
        <v>#REF!</v>
      </c>
      <c r="AF84" s="33"/>
      <c r="AH84" s="19" t="s">
        <v>441</v>
      </c>
      <c r="AK84" s="19" t="s">
        <v>439</v>
      </c>
      <c r="AL84" s="19" t="s">
        <v>1363</v>
      </c>
      <c r="AM84" s="19" t="s">
        <v>1297</v>
      </c>
      <c r="AN84" s="19" t="s">
        <v>198</v>
      </c>
      <c r="AP84" s="19" t="s">
        <v>440</v>
      </c>
      <c r="AR84" s="19">
        <v>0</v>
      </c>
      <c r="AV84" s="33"/>
      <c r="AX84" s="2" t="b">
        <f t="shared" si="8"/>
        <v>0</v>
      </c>
      <c r="AY84" s="2"/>
      <c r="AZ84" s="2"/>
      <c r="BA84" s="2" t="b">
        <f t="shared" si="9"/>
        <v>1</v>
      </c>
      <c r="BB84" s="2" t="b">
        <f t="shared" si="10"/>
        <v>0</v>
      </c>
      <c r="BC84" s="2" t="b">
        <f t="shared" si="11"/>
        <v>1</v>
      </c>
      <c r="BD84" s="2" t="b">
        <f t="shared" si="12"/>
        <v>1</v>
      </c>
      <c r="BE84" s="2"/>
      <c r="BF84" s="2" t="b">
        <f t="shared" si="13"/>
        <v>1</v>
      </c>
      <c r="BG84" s="2"/>
      <c r="BH84" s="54" t="b">
        <f t="shared" si="14"/>
        <v>0</v>
      </c>
    </row>
    <row r="85" spans="1:60">
      <c r="A85" s="2" t="s">
        <v>1201</v>
      </c>
      <c r="B85" s="2" t="s">
        <v>373</v>
      </c>
      <c r="C85" s="13"/>
      <c r="D85" s="13"/>
      <c r="E85" s="14" t="s">
        <v>583</v>
      </c>
      <c r="F85" s="2" t="s">
        <v>597</v>
      </c>
      <c r="G85" s="4">
        <v>85</v>
      </c>
      <c r="H85" s="2" t="s">
        <v>13</v>
      </c>
      <c r="I85" s="13"/>
      <c r="J85" s="2" t="s">
        <v>584</v>
      </c>
      <c r="K85" s="13"/>
      <c r="L85" s="2" t="s">
        <v>1192</v>
      </c>
      <c r="M85" s="13"/>
      <c r="N85" s="13"/>
      <c r="O85" s="13"/>
      <c r="R85" s="2" t="e">
        <f>VLOOKUP(G85,#REF!,19,FALSE)</f>
        <v>#REF!</v>
      </c>
      <c r="U85" s="2" t="e">
        <f>VLOOKUP(G85,#REF!,6,FALSE)</f>
        <v>#REF!</v>
      </c>
      <c r="V85" s="2" t="e">
        <f>VLOOKUP(G85,#REF!,7,FALSE)</f>
        <v>#REF!</v>
      </c>
      <c r="W85" s="2" t="e">
        <f>VLOOKUP(G85,#REF!,7,FALSE)</f>
        <v>#REF!</v>
      </c>
      <c r="X85" s="2" t="e">
        <f>VLOOKUP(G85,#REF!,8,FALSE)</f>
        <v>#REF!</v>
      </c>
      <c r="Z85" s="37" t="e">
        <f>VLOOKUP(G85,#REF!,9,FALSE)</f>
        <v>#REF!</v>
      </c>
      <c r="AB85" s="37" t="e">
        <f>VLOOKUP(G85,#REF!,35,FALSE)</f>
        <v>#REF!</v>
      </c>
      <c r="AH85" s="2" t="s">
        <v>373</v>
      </c>
      <c r="AK85" s="2" t="s">
        <v>583</v>
      </c>
      <c r="AL85" s="2" t="s">
        <v>597</v>
      </c>
      <c r="AM85" s="2" t="s">
        <v>1362</v>
      </c>
      <c r="AN85" s="2" t="s">
        <v>13</v>
      </c>
      <c r="AP85" s="2" t="s">
        <v>584</v>
      </c>
      <c r="AR85" s="2" t="s">
        <v>1192</v>
      </c>
      <c r="AX85" s="2" t="b">
        <f t="shared" si="8"/>
        <v>1</v>
      </c>
      <c r="BA85" s="2" t="b">
        <f t="shared" si="9"/>
        <v>1</v>
      </c>
      <c r="BB85" s="2" t="b">
        <f t="shared" si="10"/>
        <v>1</v>
      </c>
      <c r="BC85" s="2" t="b">
        <f t="shared" si="11"/>
        <v>1</v>
      </c>
      <c r="BD85" s="2" t="b">
        <f t="shared" si="12"/>
        <v>1</v>
      </c>
      <c r="BF85" s="2" t="b">
        <f t="shared" si="13"/>
        <v>1</v>
      </c>
      <c r="BH85" s="2" t="b">
        <f t="shared" si="14"/>
        <v>1</v>
      </c>
    </row>
    <row r="86" spans="1:60">
      <c r="A86" s="2" t="s">
        <v>1201</v>
      </c>
      <c r="B86" s="2" t="s">
        <v>373</v>
      </c>
      <c r="C86" s="13"/>
      <c r="D86" s="13"/>
      <c r="E86" s="14" t="s">
        <v>370</v>
      </c>
      <c r="F86" s="2" t="s">
        <v>595</v>
      </c>
      <c r="G86" s="4">
        <v>475</v>
      </c>
      <c r="H86" s="2" t="s">
        <v>54</v>
      </c>
      <c r="I86" s="13"/>
      <c r="J86" s="2" t="s">
        <v>371</v>
      </c>
      <c r="K86" s="13"/>
      <c r="L86" s="2" t="s">
        <v>1193</v>
      </c>
      <c r="M86" s="13"/>
      <c r="N86" s="13"/>
      <c r="O86" s="13"/>
      <c r="R86" s="2" t="e">
        <f>VLOOKUP(G86,#REF!,19,FALSE)</f>
        <v>#REF!</v>
      </c>
      <c r="U86" s="2" t="e">
        <f>VLOOKUP(G86,#REF!,6,FALSE)</f>
        <v>#REF!</v>
      </c>
      <c r="V86" s="2" t="e">
        <f>VLOOKUP(G86,#REF!,7,FALSE)</f>
        <v>#REF!</v>
      </c>
      <c r="W86" s="2" t="e">
        <f>VLOOKUP(G86,#REF!,7,FALSE)</f>
        <v>#REF!</v>
      </c>
      <c r="X86" s="2" t="e">
        <f>VLOOKUP(G86,#REF!,8,FALSE)</f>
        <v>#REF!</v>
      </c>
      <c r="Z86" s="37" t="e">
        <f>VLOOKUP(G86,#REF!,9,FALSE)</f>
        <v>#REF!</v>
      </c>
      <c r="AB86" s="37" t="e">
        <f>VLOOKUP(G86,#REF!,35,FALSE)</f>
        <v>#REF!</v>
      </c>
      <c r="AH86" s="2" t="s">
        <v>373</v>
      </c>
      <c r="AK86" s="2" t="s">
        <v>370</v>
      </c>
      <c r="AL86" s="2" t="s">
        <v>595</v>
      </c>
      <c r="AM86" s="2" t="s">
        <v>1274</v>
      </c>
      <c r="AN86" s="2" t="s">
        <v>54</v>
      </c>
      <c r="AP86" s="2" t="s">
        <v>371</v>
      </c>
      <c r="AR86" s="2" t="s">
        <v>1193</v>
      </c>
      <c r="AX86" s="2" t="b">
        <f t="shared" si="8"/>
        <v>1</v>
      </c>
      <c r="BA86" s="2" t="b">
        <f t="shared" si="9"/>
        <v>1</v>
      </c>
      <c r="BB86" s="2" t="b">
        <f t="shared" si="10"/>
        <v>1</v>
      </c>
      <c r="BC86" s="2" t="b">
        <f t="shared" si="11"/>
        <v>1</v>
      </c>
      <c r="BD86" s="2" t="b">
        <f t="shared" si="12"/>
        <v>1</v>
      </c>
      <c r="BF86" s="2" t="b">
        <f t="shared" si="13"/>
        <v>1</v>
      </c>
      <c r="BH86" s="2" t="b">
        <f t="shared" si="14"/>
        <v>1</v>
      </c>
    </row>
    <row r="87" spans="1:60">
      <c r="A87" s="2" t="s">
        <v>1201</v>
      </c>
      <c r="B87" s="2" t="s">
        <v>373</v>
      </c>
      <c r="C87" s="13"/>
      <c r="D87" s="13"/>
      <c r="E87" s="14" t="s">
        <v>374</v>
      </c>
      <c r="F87" s="2" t="s">
        <v>596</v>
      </c>
      <c r="G87" s="4">
        <v>476</v>
      </c>
      <c r="H87" s="2" t="s">
        <v>56</v>
      </c>
      <c r="I87" s="13"/>
      <c r="J87" s="2" t="s">
        <v>375</v>
      </c>
      <c r="K87" s="13"/>
      <c r="L87" s="2" t="s">
        <v>1194</v>
      </c>
      <c r="M87" s="13"/>
      <c r="N87" s="13"/>
      <c r="O87" s="13"/>
      <c r="R87" s="2" t="e">
        <f>VLOOKUP(G87,#REF!,19,FALSE)</f>
        <v>#REF!</v>
      </c>
      <c r="U87" s="2" t="e">
        <f>VLOOKUP(G87,#REF!,6,FALSE)</f>
        <v>#REF!</v>
      </c>
      <c r="V87" s="2" t="e">
        <f>VLOOKUP(G87,#REF!,7,FALSE)</f>
        <v>#REF!</v>
      </c>
      <c r="W87" s="2" t="e">
        <f>VLOOKUP(G87,#REF!,7,FALSE)</f>
        <v>#REF!</v>
      </c>
      <c r="X87" s="2" t="e">
        <f>VLOOKUP(G87,#REF!,8,FALSE)</f>
        <v>#REF!</v>
      </c>
      <c r="Z87" s="37" t="e">
        <f>VLOOKUP(G87,#REF!,9,FALSE)</f>
        <v>#REF!</v>
      </c>
      <c r="AB87" s="37" t="e">
        <f>VLOOKUP(G87,#REF!,35,FALSE)</f>
        <v>#REF!</v>
      </c>
      <c r="AH87" s="2" t="s">
        <v>373</v>
      </c>
      <c r="AK87" s="2" t="s">
        <v>374</v>
      </c>
      <c r="AL87" s="2" t="s">
        <v>596</v>
      </c>
      <c r="AM87" s="2" t="s">
        <v>1275</v>
      </c>
      <c r="AN87" s="2" t="s">
        <v>56</v>
      </c>
      <c r="AP87" s="2" t="s">
        <v>375</v>
      </c>
      <c r="AR87" s="2" t="s">
        <v>1194</v>
      </c>
      <c r="AX87" s="2" t="b">
        <f t="shared" si="8"/>
        <v>1</v>
      </c>
      <c r="BA87" s="2" t="b">
        <f t="shared" si="9"/>
        <v>1</v>
      </c>
      <c r="BB87" s="2" t="b">
        <f t="shared" si="10"/>
        <v>1</v>
      </c>
      <c r="BC87" s="2" t="b">
        <f t="shared" si="11"/>
        <v>1</v>
      </c>
      <c r="BD87" s="2" t="b">
        <f t="shared" si="12"/>
        <v>1</v>
      </c>
      <c r="BF87" s="2" t="b">
        <f t="shared" si="13"/>
        <v>1</v>
      </c>
      <c r="BH87" s="2" t="b">
        <f t="shared" si="14"/>
        <v>1</v>
      </c>
    </row>
    <row r="88" spans="1:60">
      <c r="A88" s="2" t="s">
        <v>1201</v>
      </c>
      <c r="B88" s="2" t="s">
        <v>373</v>
      </c>
      <c r="C88" s="13"/>
      <c r="D88" s="13"/>
      <c r="E88" s="14" t="s">
        <v>376</v>
      </c>
      <c r="F88" s="2" t="s">
        <v>617</v>
      </c>
      <c r="G88" s="4">
        <v>486</v>
      </c>
      <c r="H88" s="2" t="s">
        <v>19</v>
      </c>
      <c r="I88" s="13"/>
      <c r="J88" s="2" t="s">
        <v>377</v>
      </c>
      <c r="K88" s="13"/>
      <c r="L88" s="2" t="s">
        <v>827</v>
      </c>
      <c r="M88" s="13"/>
      <c r="N88" s="13"/>
      <c r="O88" s="13"/>
      <c r="R88" s="2" t="e">
        <f>VLOOKUP(G88,#REF!,19,FALSE)</f>
        <v>#REF!</v>
      </c>
      <c r="U88" s="2" t="e">
        <f>VLOOKUP(G88,#REF!,6,FALSE)</f>
        <v>#REF!</v>
      </c>
      <c r="V88" s="2" t="e">
        <f>VLOOKUP(G88,#REF!,7,FALSE)</f>
        <v>#REF!</v>
      </c>
      <c r="W88" s="2" t="e">
        <f>VLOOKUP(G88,#REF!,7,FALSE)</f>
        <v>#REF!</v>
      </c>
      <c r="X88" s="2" t="e">
        <f>VLOOKUP(G88,#REF!,8,FALSE)</f>
        <v>#REF!</v>
      </c>
      <c r="Z88" s="37" t="e">
        <f>VLOOKUP(G88,#REF!,9,FALSE)</f>
        <v>#REF!</v>
      </c>
      <c r="AB88" s="37" t="e">
        <f>VLOOKUP(G88,#REF!,35,FALSE)</f>
        <v>#REF!</v>
      </c>
      <c r="AH88" s="2" t="s">
        <v>373</v>
      </c>
      <c r="AK88" s="2" t="s">
        <v>376</v>
      </c>
      <c r="AL88" s="2" t="s">
        <v>617</v>
      </c>
      <c r="AM88" s="2" t="s">
        <v>1276</v>
      </c>
      <c r="AN88" s="2" t="s">
        <v>19</v>
      </c>
      <c r="AP88" s="2" t="s">
        <v>377</v>
      </c>
      <c r="AR88" s="2" t="s">
        <v>827</v>
      </c>
      <c r="AX88" s="2" t="b">
        <f t="shared" si="8"/>
        <v>1</v>
      </c>
      <c r="BA88" s="2" t="b">
        <f t="shared" si="9"/>
        <v>1</v>
      </c>
      <c r="BB88" s="2" t="b">
        <f t="shared" si="10"/>
        <v>1</v>
      </c>
      <c r="BC88" s="2" t="b">
        <f t="shared" si="11"/>
        <v>1</v>
      </c>
      <c r="BD88" s="2" t="b">
        <f t="shared" si="12"/>
        <v>1</v>
      </c>
      <c r="BF88" s="2" t="b">
        <f t="shared" si="13"/>
        <v>1</v>
      </c>
      <c r="BH88" s="2" t="b">
        <f t="shared" si="14"/>
        <v>1</v>
      </c>
    </row>
    <row r="89" spans="1:60">
      <c r="A89" s="2" t="s">
        <v>1201</v>
      </c>
      <c r="B89" s="2" t="s">
        <v>373</v>
      </c>
      <c r="C89" s="13"/>
      <c r="D89" s="13"/>
      <c r="E89" s="14" t="s">
        <v>380</v>
      </c>
      <c r="F89" s="2" t="s">
        <v>593</v>
      </c>
      <c r="G89" s="4">
        <v>512</v>
      </c>
      <c r="H89" s="2" t="s">
        <v>57</v>
      </c>
      <c r="I89" s="13"/>
      <c r="J89" s="2" t="s">
        <v>381</v>
      </c>
      <c r="K89" s="13"/>
      <c r="L89" s="2" t="s">
        <v>1195</v>
      </c>
      <c r="M89" s="13"/>
      <c r="N89" s="13"/>
      <c r="O89" s="13"/>
      <c r="R89" s="2" t="e">
        <f>VLOOKUP(G89,#REF!,19,FALSE)</f>
        <v>#REF!</v>
      </c>
      <c r="U89" s="2" t="e">
        <f>VLOOKUP(G89,#REF!,6,FALSE)</f>
        <v>#REF!</v>
      </c>
      <c r="V89" s="2" t="e">
        <f>VLOOKUP(G89,#REF!,7,FALSE)</f>
        <v>#REF!</v>
      </c>
      <c r="W89" s="2" t="e">
        <f>VLOOKUP(G89,#REF!,7,FALSE)</f>
        <v>#REF!</v>
      </c>
      <c r="X89" s="2" t="e">
        <f>VLOOKUP(G89,#REF!,8,FALSE)</f>
        <v>#REF!</v>
      </c>
      <c r="Z89" s="37" t="e">
        <f>VLOOKUP(G89,#REF!,9,FALSE)</f>
        <v>#REF!</v>
      </c>
      <c r="AB89" s="37" t="e">
        <f>VLOOKUP(G89,#REF!,35,FALSE)</f>
        <v>#REF!</v>
      </c>
      <c r="AH89" s="2" t="s">
        <v>373</v>
      </c>
      <c r="AK89" s="2" t="s">
        <v>380</v>
      </c>
      <c r="AL89" s="2" t="s">
        <v>593</v>
      </c>
      <c r="AM89" s="2" t="s">
        <v>1277</v>
      </c>
      <c r="AN89" s="2" t="s">
        <v>57</v>
      </c>
      <c r="AP89" s="2" t="s">
        <v>381</v>
      </c>
      <c r="AR89" s="2" t="s">
        <v>1195</v>
      </c>
      <c r="AX89" s="2" t="b">
        <f t="shared" si="8"/>
        <v>1</v>
      </c>
      <c r="BA89" s="2" t="b">
        <f t="shared" si="9"/>
        <v>1</v>
      </c>
      <c r="BB89" s="2" t="b">
        <f t="shared" si="10"/>
        <v>1</v>
      </c>
      <c r="BC89" s="2" t="b">
        <f t="shared" si="11"/>
        <v>1</v>
      </c>
      <c r="BD89" s="2" t="b">
        <f t="shared" si="12"/>
        <v>1</v>
      </c>
      <c r="BF89" s="2" t="b">
        <f t="shared" si="13"/>
        <v>1</v>
      </c>
      <c r="BH89" s="2" t="b">
        <f t="shared" si="14"/>
        <v>1</v>
      </c>
    </row>
    <row r="90" spans="1:60">
      <c r="A90" s="2" t="s">
        <v>1201</v>
      </c>
      <c r="B90" s="2" t="s">
        <v>373</v>
      </c>
      <c r="C90" s="13"/>
      <c r="D90" s="13"/>
      <c r="E90" s="14" t="s">
        <v>431</v>
      </c>
      <c r="F90" s="2" t="s">
        <v>623</v>
      </c>
      <c r="G90" s="4">
        <v>598</v>
      </c>
      <c r="H90" s="2" t="s">
        <v>55</v>
      </c>
      <c r="I90" s="13"/>
      <c r="J90" s="2" t="s">
        <v>432</v>
      </c>
      <c r="K90" s="13"/>
      <c r="L90" s="2" t="s">
        <v>1196</v>
      </c>
      <c r="M90" s="13"/>
      <c r="N90" s="13"/>
      <c r="O90" s="13"/>
      <c r="R90" s="2" t="e">
        <f>VLOOKUP(G90,#REF!,19,FALSE)</f>
        <v>#REF!</v>
      </c>
      <c r="U90" s="2" t="e">
        <f>VLOOKUP(G90,#REF!,6,FALSE)</f>
        <v>#REF!</v>
      </c>
      <c r="V90" s="2" t="e">
        <f>VLOOKUP(G90,#REF!,7,FALSE)</f>
        <v>#REF!</v>
      </c>
      <c r="W90" s="2" t="e">
        <f>VLOOKUP(G90,#REF!,7,FALSE)</f>
        <v>#REF!</v>
      </c>
      <c r="X90" s="2" t="e">
        <f>VLOOKUP(G90,#REF!,8,FALSE)</f>
        <v>#REF!</v>
      </c>
      <c r="Z90" s="37" t="e">
        <f>VLOOKUP(G90,#REF!,9,FALSE)</f>
        <v>#REF!</v>
      </c>
      <c r="AB90" s="37" t="e">
        <f>VLOOKUP(G90,#REF!,35,FALSE)</f>
        <v>#REF!</v>
      </c>
      <c r="AH90" s="2" t="s">
        <v>373</v>
      </c>
      <c r="AK90" s="2" t="s">
        <v>431</v>
      </c>
      <c r="AL90" s="2" t="s">
        <v>623</v>
      </c>
      <c r="AM90" s="2" t="s">
        <v>1293</v>
      </c>
      <c r="AN90" s="2" t="s">
        <v>55</v>
      </c>
      <c r="AP90" s="2" t="s">
        <v>432</v>
      </c>
      <c r="AR90" s="2" t="s">
        <v>1196</v>
      </c>
      <c r="AX90" s="2" t="b">
        <f t="shared" si="8"/>
        <v>1</v>
      </c>
      <c r="BA90" s="2" t="b">
        <f t="shared" si="9"/>
        <v>1</v>
      </c>
      <c r="BB90" s="2" t="b">
        <f t="shared" si="10"/>
        <v>1</v>
      </c>
      <c r="BC90" s="2" t="b">
        <f t="shared" si="11"/>
        <v>1</v>
      </c>
      <c r="BD90" s="2" t="b">
        <f t="shared" si="12"/>
        <v>1</v>
      </c>
      <c r="BF90" s="2" t="b">
        <f t="shared" si="13"/>
        <v>1</v>
      </c>
      <c r="BH90" s="2" t="b">
        <f t="shared" si="14"/>
        <v>1</v>
      </c>
    </row>
    <row r="91" spans="1:60">
      <c r="A91" s="2" t="s">
        <v>1201</v>
      </c>
      <c r="B91" s="2" t="s">
        <v>373</v>
      </c>
      <c r="C91" s="13"/>
      <c r="D91" s="13"/>
      <c r="E91" s="14" t="s">
        <v>435</v>
      </c>
      <c r="F91" s="2" t="s">
        <v>626</v>
      </c>
      <c r="G91" s="4">
        <v>609</v>
      </c>
      <c r="H91" s="2" t="s">
        <v>42</v>
      </c>
      <c r="I91" s="13"/>
      <c r="J91" s="2" t="s">
        <v>436</v>
      </c>
      <c r="K91" s="13"/>
      <c r="L91" s="2" t="s">
        <v>871</v>
      </c>
      <c r="M91" s="13"/>
      <c r="N91" s="13"/>
      <c r="O91" s="13"/>
      <c r="R91" s="2" t="e">
        <f>VLOOKUP(G91,#REF!,19,FALSE)</f>
        <v>#REF!</v>
      </c>
      <c r="U91" s="2" t="e">
        <f>VLOOKUP(G91,#REF!,6,FALSE)</f>
        <v>#REF!</v>
      </c>
      <c r="V91" s="2" t="e">
        <f>VLOOKUP(G91,#REF!,7,FALSE)</f>
        <v>#REF!</v>
      </c>
      <c r="W91" s="2" t="e">
        <f>VLOOKUP(G91,#REF!,7,FALSE)</f>
        <v>#REF!</v>
      </c>
      <c r="X91" s="2" t="e">
        <f>VLOOKUP(G91,#REF!,8,FALSE)</f>
        <v>#REF!</v>
      </c>
      <c r="Z91" s="37" t="e">
        <f>VLOOKUP(G91,#REF!,9,FALSE)</f>
        <v>#REF!</v>
      </c>
      <c r="AB91" s="37" t="e">
        <f>VLOOKUP(G91,#REF!,35,FALSE)</f>
        <v>#REF!</v>
      </c>
      <c r="AH91" s="2" t="s">
        <v>373</v>
      </c>
      <c r="AK91" s="2" t="s">
        <v>435</v>
      </c>
      <c r="AL91" s="2" t="s">
        <v>626</v>
      </c>
      <c r="AM91" s="2" t="s">
        <v>1295</v>
      </c>
      <c r="AN91" s="2" t="s">
        <v>42</v>
      </c>
      <c r="AP91" s="2" t="s">
        <v>436</v>
      </c>
      <c r="AR91" s="2" t="s">
        <v>871</v>
      </c>
      <c r="AX91" s="2" t="b">
        <f t="shared" si="8"/>
        <v>1</v>
      </c>
      <c r="BA91" s="2" t="b">
        <f t="shared" si="9"/>
        <v>1</v>
      </c>
      <c r="BB91" s="2" t="b">
        <f t="shared" si="10"/>
        <v>1</v>
      </c>
      <c r="BC91" s="2" t="b">
        <f t="shared" si="11"/>
        <v>1</v>
      </c>
      <c r="BD91" s="2" t="b">
        <f t="shared" si="12"/>
        <v>1</v>
      </c>
      <c r="BF91" s="2" t="b">
        <f t="shared" si="13"/>
        <v>1</v>
      </c>
      <c r="BH91" s="2" t="b">
        <f t="shared" si="14"/>
        <v>1</v>
      </c>
    </row>
    <row r="92" spans="1:60">
      <c r="A92" s="2" t="s">
        <v>1201</v>
      </c>
      <c r="B92" s="2" t="s">
        <v>373</v>
      </c>
      <c r="C92" s="13"/>
      <c r="D92" s="13"/>
      <c r="E92" s="14" t="s">
        <v>437</v>
      </c>
      <c r="F92" s="2" t="s">
        <v>624</v>
      </c>
      <c r="G92" s="4">
        <v>613</v>
      </c>
      <c r="H92" s="2" t="s">
        <v>11</v>
      </c>
      <c r="I92" s="13"/>
      <c r="J92" s="2" t="s">
        <v>438</v>
      </c>
      <c r="K92" s="13"/>
      <c r="L92" s="2" t="s">
        <v>1197</v>
      </c>
      <c r="M92" s="13"/>
      <c r="N92" s="13"/>
      <c r="O92" s="13"/>
      <c r="R92" s="2" t="e">
        <f>VLOOKUP(G92,#REF!,19,FALSE)</f>
        <v>#REF!</v>
      </c>
      <c r="U92" s="2" t="e">
        <f>VLOOKUP(G92,#REF!,6,FALSE)</f>
        <v>#REF!</v>
      </c>
      <c r="V92" s="2" t="e">
        <f>VLOOKUP(G92,#REF!,7,FALSE)</f>
        <v>#REF!</v>
      </c>
      <c r="W92" s="2" t="e">
        <f>VLOOKUP(G92,#REF!,7,FALSE)</f>
        <v>#REF!</v>
      </c>
      <c r="X92" s="2" t="e">
        <f>VLOOKUP(G92,#REF!,8,FALSE)</f>
        <v>#REF!</v>
      </c>
      <c r="Z92" s="37" t="e">
        <f>VLOOKUP(G92,#REF!,9,FALSE)</f>
        <v>#REF!</v>
      </c>
      <c r="AB92" s="37" t="e">
        <f>VLOOKUP(G92,#REF!,35,FALSE)</f>
        <v>#REF!</v>
      </c>
      <c r="AH92" s="2" t="s">
        <v>373</v>
      </c>
      <c r="AK92" s="2" t="s">
        <v>437</v>
      </c>
      <c r="AL92" s="2" t="s">
        <v>624</v>
      </c>
      <c r="AM92" s="2" t="s">
        <v>1296</v>
      </c>
      <c r="AN92" s="2" t="s">
        <v>11</v>
      </c>
      <c r="AP92" s="2" t="s">
        <v>438</v>
      </c>
      <c r="AR92" s="2" t="s">
        <v>1197</v>
      </c>
      <c r="AX92" s="2" t="b">
        <f t="shared" si="8"/>
        <v>1</v>
      </c>
      <c r="BA92" s="2" t="b">
        <f t="shared" si="9"/>
        <v>1</v>
      </c>
      <c r="BB92" s="2" t="b">
        <f t="shared" si="10"/>
        <v>1</v>
      </c>
      <c r="BC92" s="2" t="b">
        <f t="shared" si="11"/>
        <v>1</v>
      </c>
      <c r="BD92" s="2" t="b">
        <f t="shared" si="12"/>
        <v>1</v>
      </c>
      <c r="BF92" s="2" t="b">
        <f t="shared" si="13"/>
        <v>1</v>
      </c>
      <c r="BH92" s="2" t="b">
        <f t="shared" si="14"/>
        <v>1</v>
      </c>
    </row>
    <row r="93" spans="1:60">
      <c r="A93" s="2" t="s">
        <v>1201</v>
      </c>
      <c r="B93" s="2" t="s">
        <v>373</v>
      </c>
      <c r="C93" s="13"/>
      <c r="D93" s="13"/>
      <c r="E93" s="14" t="s">
        <v>456</v>
      </c>
      <c r="F93" s="2" t="s">
        <v>628</v>
      </c>
      <c r="G93" s="4">
        <v>647</v>
      </c>
      <c r="H93" s="2" t="s">
        <v>20</v>
      </c>
      <c r="I93" s="13"/>
      <c r="J93" s="2" t="s">
        <v>457</v>
      </c>
      <c r="K93" s="13"/>
      <c r="L93" s="2" t="s">
        <v>884</v>
      </c>
      <c r="M93" s="13"/>
      <c r="N93" s="13"/>
      <c r="O93" s="13"/>
      <c r="R93" s="2" t="e">
        <f>VLOOKUP(G93,#REF!,19,FALSE)</f>
        <v>#REF!</v>
      </c>
      <c r="U93" s="2" t="e">
        <f>VLOOKUP(G93,#REF!,6,FALSE)</f>
        <v>#REF!</v>
      </c>
      <c r="V93" s="2" t="e">
        <f>VLOOKUP(G93,#REF!,7,FALSE)</f>
        <v>#REF!</v>
      </c>
      <c r="W93" s="2" t="e">
        <f>VLOOKUP(G93,#REF!,7,FALSE)</f>
        <v>#REF!</v>
      </c>
      <c r="X93" s="2" t="e">
        <f>VLOOKUP(G93,#REF!,8,FALSE)</f>
        <v>#REF!</v>
      </c>
      <c r="Z93" s="37" t="e">
        <f>VLOOKUP(G93,#REF!,9,FALSE)</f>
        <v>#REF!</v>
      </c>
      <c r="AB93" s="37" t="e">
        <f>VLOOKUP(G93,#REF!,35,FALSE)</f>
        <v>#REF!</v>
      </c>
      <c r="AH93" s="2" t="s">
        <v>373</v>
      </c>
      <c r="AK93" s="2" t="s">
        <v>456</v>
      </c>
      <c r="AL93" s="2" t="s">
        <v>628</v>
      </c>
      <c r="AM93" s="2" t="s">
        <v>1303</v>
      </c>
      <c r="AN93" s="2" t="s">
        <v>20</v>
      </c>
      <c r="AP93" s="2" t="s">
        <v>457</v>
      </c>
      <c r="AR93" s="2" t="s">
        <v>884</v>
      </c>
      <c r="AX93" s="2" t="b">
        <f t="shared" si="8"/>
        <v>1</v>
      </c>
      <c r="BA93" s="2" t="b">
        <f t="shared" si="9"/>
        <v>1</v>
      </c>
      <c r="BB93" s="2" t="b">
        <f t="shared" si="10"/>
        <v>1</v>
      </c>
      <c r="BC93" s="2" t="b">
        <f t="shared" si="11"/>
        <v>1</v>
      </c>
      <c r="BD93" s="2" t="b">
        <f t="shared" si="12"/>
        <v>1</v>
      </c>
      <c r="BF93" s="2" t="b">
        <f t="shared" si="13"/>
        <v>1</v>
      </c>
      <c r="BH93" s="2" t="b">
        <f t="shared" si="14"/>
        <v>1</v>
      </c>
    </row>
    <row r="94" spans="1:60">
      <c r="A94" s="2" t="s">
        <v>1201</v>
      </c>
      <c r="B94" s="2" t="s">
        <v>373</v>
      </c>
      <c r="C94" s="13"/>
      <c r="D94" s="13"/>
      <c r="E94" s="14" t="s">
        <v>488</v>
      </c>
      <c r="F94" s="2" t="s">
        <v>650</v>
      </c>
      <c r="G94" s="4">
        <v>682</v>
      </c>
      <c r="H94" s="2" t="s">
        <v>53</v>
      </c>
      <c r="I94" s="13"/>
      <c r="J94" s="2" t="s">
        <v>489</v>
      </c>
      <c r="K94" s="13"/>
      <c r="L94" s="2" t="s">
        <v>1198</v>
      </c>
      <c r="M94" s="13"/>
      <c r="N94" s="13"/>
      <c r="O94" s="13"/>
      <c r="R94" s="2" t="e">
        <f>VLOOKUP(G94,#REF!,19,FALSE)</f>
        <v>#REF!</v>
      </c>
      <c r="U94" s="2" t="e">
        <f>VLOOKUP(G94,#REF!,6,FALSE)</f>
        <v>#REF!</v>
      </c>
      <c r="V94" s="2" t="e">
        <f>VLOOKUP(G94,#REF!,7,FALSE)</f>
        <v>#REF!</v>
      </c>
      <c r="W94" s="2" t="e">
        <f>VLOOKUP(G94,#REF!,7,FALSE)</f>
        <v>#REF!</v>
      </c>
      <c r="X94" s="2" t="e">
        <f>VLOOKUP(G94,#REF!,8,FALSE)</f>
        <v>#REF!</v>
      </c>
      <c r="Z94" s="37" t="e">
        <f>VLOOKUP(G94,#REF!,9,FALSE)</f>
        <v>#REF!</v>
      </c>
      <c r="AB94" s="37" t="e">
        <f>VLOOKUP(G94,#REF!,35,FALSE)</f>
        <v>#REF!</v>
      </c>
      <c r="AH94" s="2" t="s">
        <v>373</v>
      </c>
      <c r="AK94" s="2" t="s">
        <v>488</v>
      </c>
      <c r="AL94" s="2" t="s">
        <v>650</v>
      </c>
      <c r="AM94" s="2" t="s">
        <v>1315</v>
      </c>
      <c r="AN94" s="2" t="s">
        <v>53</v>
      </c>
      <c r="AP94" s="2" t="s">
        <v>489</v>
      </c>
      <c r="AR94" s="2" t="s">
        <v>1198</v>
      </c>
      <c r="AX94" s="2" t="b">
        <f t="shared" si="8"/>
        <v>1</v>
      </c>
      <c r="BA94" s="2" t="b">
        <f t="shared" si="9"/>
        <v>1</v>
      </c>
      <c r="BB94" s="2" t="b">
        <f t="shared" si="10"/>
        <v>1</v>
      </c>
      <c r="BC94" s="2" t="b">
        <f t="shared" si="11"/>
        <v>1</v>
      </c>
      <c r="BD94" s="2" t="b">
        <f t="shared" si="12"/>
        <v>1</v>
      </c>
      <c r="BF94" s="2" t="b">
        <f t="shared" si="13"/>
        <v>1</v>
      </c>
      <c r="BH94" s="2" t="b">
        <f t="shared" si="14"/>
        <v>1</v>
      </c>
    </row>
    <row r="95" spans="1:60">
      <c r="A95" s="2" t="s">
        <v>1201</v>
      </c>
      <c r="B95" s="2" t="s">
        <v>373</v>
      </c>
      <c r="C95" s="13"/>
      <c r="D95" s="13"/>
      <c r="E95" s="14" t="s">
        <v>490</v>
      </c>
      <c r="F95" s="2" t="s">
        <v>651</v>
      </c>
      <c r="G95" s="4">
        <v>683</v>
      </c>
      <c r="H95" s="2" t="s">
        <v>70</v>
      </c>
      <c r="I95" s="13"/>
      <c r="J95" s="2" t="s">
        <v>491</v>
      </c>
      <c r="K95" s="13"/>
      <c r="L95" s="2" t="s">
        <v>914</v>
      </c>
      <c r="M95" s="13"/>
      <c r="N95" s="13"/>
      <c r="O95" s="13"/>
      <c r="R95" s="2" t="e">
        <f>VLOOKUP(G95,#REF!,19,FALSE)</f>
        <v>#REF!</v>
      </c>
      <c r="U95" s="2" t="e">
        <f>VLOOKUP(G95,#REF!,6,FALSE)</f>
        <v>#REF!</v>
      </c>
      <c r="V95" s="2" t="e">
        <f>VLOOKUP(G95,#REF!,7,FALSE)</f>
        <v>#REF!</v>
      </c>
      <c r="W95" s="2" t="e">
        <f>VLOOKUP(G95,#REF!,7,FALSE)</f>
        <v>#REF!</v>
      </c>
      <c r="X95" s="2" t="e">
        <f>VLOOKUP(G95,#REF!,8,FALSE)</f>
        <v>#REF!</v>
      </c>
      <c r="Z95" s="37" t="e">
        <f>VLOOKUP(G95,#REF!,9,FALSE)</f>
        <v>#REF!</v>
      </c>
      <c r="AB95" s="37" t="e">
        <f>VLOOKUP(G95,#REF!,35,FALSE)</f>
        <v>#REF!</v>
      </c>
      <c r="AH95" s="2" t="s">
        <v>373</v>
      </c>
      <c r="AK95" s="2" t="s">
        <v>490</v>
      </c>
      <c r="AL95" s="2" t="s">
        <v>651</v>
      </c>
      <c r="AM95" s="2" t="s">
        <v>1316</v>
      </c>
      <c r="AN95" s="2" t="s">
        <v>70</v>
      </c>
      <c r="AP95" s="2" t="s">
        <v>491</v>
      </c>
      <c r="AR95" s="2" t="s">
        <v>914</v>
      </c>
      <c r="AX95" s="2" t="b">
        <f t="shared" si="8"/>
        <v>1</v>
      </c>
      <c r="BA95" s="2" t="b">
        <f t="shared" si="9"/>
        <v>1</v>
      </c>
      <c r="BB95" s="2" t="b">
        <f t="shared" si="10"/>
        <v>1</v>
      </c>
      <c r="BC95" s="2" t="b">
        <f t="shared" si="11"/>
        <v>1</v>
      </c>
      <c r="BD95" s="2" t="b">
        <f t="shared" si="12"/>
        <v>1</v>
      </c>
      <c r="BF95" s="2" t="b">
        <f t="shared" si="13"/>
        <v>1</v>
      </c>
      <c r="BH95" s="2" t="b">
        <f t="shared" si="14"/>
        <v>1</v>
      </c>
    </row>
    <row r="96" spans="1:60">
      <c r="A96" s="2" t="s">
        <v>1201</v>
      </c>
      <c r="B96" s="2" t="s">
        <v>522</v>
      </c>
      <c r="C96" s="13"/>
      <c r="D96" s="13"/>
      <c r="E96" s="14" t="s">
        <v>519</v>
      </c>
      <c r="F96" s="2" t="s">
        <v>591</v>
      </c>
      <c r="G96" s="4">
        <v>74</v>
      </c>
      <c r="H96" s="2" t="s">
        <v>17</v>
      </c>
      <c r="I96" s="13"/>
      <c r="J96" s="2" t="s">
        <v>520</v>
      </c>
      <c r="K96" s="13"/>
      <c r="L96" s="2" t="s">
        <v>1199</v>
      </c>
      <c r="M96" s="13"/>
      <c r="N96" s="13"/>
      <c r="O96" s="13"/>
      <c r="R96" s="2" t="e">
        <f>VLOOKUP(G96,#REF!,19,FALSE)</f>
        <v>#REF!</v>
      </c>
      <c r="U96" s="2" t="e">
        <f>VLOOKUP(G96,#REF!,6,FALSE)</f>
        <v>#REF!</v>
      </c>
      <c r="V96" s="2" t="e">
        <f>VLOOKUP(G96,#REF!,7,FALSE)</f>
        <v>#REF!</v>
      </c>
      <c r="W96" s="2" t="e">
        <f>VLOOKUP(G96,#REF!,7,FALSE)</f>
        <v>#REF!</v>
      </c>
      <c r="X96" s="2" t="e">
        <f>VLOOKUP(G96,#REF!,8,FALSE)</f>
        <v>#REF!</v>
      </c>
      <c r="Z96" s="37" t="e">
        <f>VLOOKUP(G96,#REF!,9,FALSE)</f>
        <v>#REF!</v>
      </c>
      <c r="AB96" s="37" t="e">
        <f>VLOOKUP(G96,#REF!,35,FALSE)</f>
        <v>#REF!</v>
      </c>
      <c r="AH96" s="2" t="s">
        <v>522</v>
      </c>
      <c r="AK96" s="2" t="s">
        <v>519</v>
      </c>
      <c r="AL96" s="2" t="s">
        <v>591</v>
      </c>
      <c r="AM96" s="2" t="s">
        <v>1330</v>
      </c>
      <c r="AN96" s="2" t="s">
        <v>17</v>
      </c>
      <c r="AP96" s="2" t="s">
        <v>520</v>
      </c>
      <c r="AR96" s="2" t="s">
        <v>1199</v>
      </c>
      <c r="AX96" s="2" t="b">
        <f t="shared" si="8"/>
        <v>1</v>
      </c>
      <c r="BA96" s="2" t="b">
        <f t="shared" si="9"/>
        <v>1</v>
      </c>
      <c r="BB96" s="2" t="b">
        <f t="shared" si="10"/>
        <v>1</v>
      </c>
      <c r="BC96" s="2" t="b">
        <f t="shared" si="11"/>
        <v>1</v>
      </c>
      <c r="BD96" s="2" t="b">
        <f t="shared" si="12"/>
        <v>1</v>
      </c>
      <c r="BF96" s="2" t="b">
        <f t="shared" si="13"/>
        <v>1</v>
      </c>
      <c r="BH96" s="2" t="b">
        <f t="shared" si="14"/>
        <v>1</v>
      </c>
    </row>
    <row r="97" spans="1:60">
      <c r="A97" s="2" t="s">
        <v>1201</v>
      </c>
      <c r="B97" s="2" t="s">
        <v>417</v>
      </c>
      <c r="C97" s="13"/>
      <c r="D97" s="13"/>
      <c r="E97" s="14" t="s">
        <v>415</v>
      </c>
      <c r="F97" s="2" t="s">
        <v>665</v>
      </c>
      <c r="G97" s="4">
        <v>583</v>
      </c>
      <c r="H97" s="2" t="s">
        <v>37</v>
      </c>
      <c r="I97" s="13"/>
      <c r="J97" s="2" t="s">
        <v>416</v>
      </c>
      <c r="K97" s="13"/>
      <c r="L97" s="2" t="s">
        <v>1175</v>
      </c>
      <c r="M97" s="13"/>
      <c r="N97" s="13"/>
      <c r="O97" s="13"/>
      <c r="R97" s="2" t="e">
        <f>VLOOKUP(G97,#REF!,19,FALSE)</f>
        <v>#REF!</v>
      </c>
      <c r="U97" s="2" t="e">
        <f>VLOOKUP(G97,#REF!,6,FALSE)</f>
        <v>#REF!</v>
      </c>
      <c r="V97" s="2" t="e">
        <f>VLOOKUP(G97,#REF!,7,FALSE)</f>
        <v>#REF!</v>
      </c>
      <c r="W97" s="2" t="e">
        <f>VLOOKUP(G97,#REF!,7,FALSE)</f>
        <v>#REF!</v>
      </c>
      <c r="X97" s="2" t="e">
        <f>VLOOKUP(G97,#REF!,8,FALSE)</f>
        <v>#REF!</v>
      </c>
      <c r="Z97" s="37" t="e">
        <f>VLOOKUP(G97,#REF!,9,FALSE)</f>
        <v>#REF!</v>
      </c>
      <c r="AB97" s="37" t="e">
        <f>VLOOKUP(G97,#REF!,35,FALSE)</f>
        <v>#REF!</v>
      </c>
      <c r="AH97" s="2" t="s">
        <v>417</v>
      </c>
      <c r="AK97" s="2" t="s">
        <v>415</v>
      </c>
      <c r="AL97" s="2" t="s">
        <v>665</v>
      </c>
      <c r="AM97" s="2" t="s">
        <v>1286</v>
      </c>
      <c r="AN97" s="2" t="s">
        <v>37</v>
      </c>
      <c r="AP97" s="2" t="s">
        <v>416</v>
      </c>
      <c r="AR97" s="2" t="s">
        <v>1175</v>
      </c>
      <c r="AX97" s="2" t="b">
        <f t="shared" si="8"/>
        <v>1</v>
      </c>
      <c r="BA97" s="2" t="b">
        <f t="shared" si="9"/>
        <v>1</v>
      </c>
      <c r="BB97" s="2" t="b">
        <f t="shared" si="10"/>
        <v>1</v>
      </c>
      <c r="BC97" s="2" t="b">
        <f t="shared" si="11"/>
        <v>1</v>
      </c>
      <c r="BD97" s="2" t="b">
        <f t="shared" si="12"/>
        <v>1</v>
      </c>
      <c r="BF97" s="2" t="b">
        <f t="shared" si="13"/>
        <v>1</v>
      </c>
      <c r="BH97" s="2" t="b">
        <f t="shared" si="14"/>
        <v>1</v>
      </c>
    </row>
    <row r="98" spans="1:60">
      <c r="A98" s="2" t="s">
        <v>1201</v>
      </c>
      <c r="B98" s="2" t="s">
        <v>417</v>
      </c>
      <c r="C98" s="13"/>
      <c r="D98" s="13"/>
      <c r="E98" s="14" t="s">
        <v>418</v>
      </c>
      <c r="F98" s="2" t="s">
        <v>666</v>
      </c>
      <c r="G98" s="4">
        <v>584</v>
      </c>
      <c r="H98" s="2" t="s">
        <v>38</v>
      </c>
      <c r="I98" s="13"/>
      <c r="J98" s="2" t="s">
        <v>419</v>
      </c>
      <c r="K98" s="13"/>
      <c r="L98" s="2" t="s">
        <v>1182</v>
      </c>
      <c r="M98" s="13"/>
      <c r="N98" s="13"/>
      <c r="O98" s="13"/>
      <c r="R98" s="2" t="e">
        <f>VLOOKUP(G98,#REF!,19,FALSE)</f>
        <v>#REF!</v>
      </c>
      <c r="U98" s="2" t="e">
        <f>VLOOKUP(G98,#REF!,6,FALSE)</f>
        <v>#REF!</v>
      </c>
      <c r="V98" s="2" t="e">
        <f>VLOOKUP(G98,#REF!,7,FALSE)</f>
        <v>#REF!</v>
      </c>
      <c r="W98" s="2" t="e">
        <f>VLOOKUP(G98,#REF!,7,FALSE)</f>
        <v>#REF!</v>
      </c>
      <c r="X98" s="2" t="e">
        <f>VLOOKUP(G98,#REF!,8,FALSE)</f>
        <v>#REF!</v>
      </c>
      <c r="Z98" s="37" t="e">
        <f>VLOOKUP(G98,#REF!,9,FALSE)</f>
        <v>#REF!</v>
      </c>
      <c r="AB98" s="37" t="e">
        <f>VLOOKUP(G98,#REF!,35,FALSE)</f>
        <v>#REF!</v>
      </c>
      <c r="AH98" s="2" t="s">
        <v>417</v>
      </c>
      <c r="AK98" s="2" t="s">
        <v>418</v>
      </c>
      <c r="AL98" s="2" t="s">
        <v>666</v>
      </c>
      <c r="AM98" s="2" t="s">
        <v>1287</v>
      </c>
      <c r="AN98" s="2" t="s">
        <v>38</v>
      </c>
      <c r="AP98" s="2" t="s">
        <v>419</v>
      </c>
      <c r="AR98" s="2" t="s">
        <v>1182</v>
      </c>
      <c r="AX98" s="2" t="b">
        <f t="shared" si="8"/>
        <v>1</v>
      </c>
      <c r="BA98" s="2" t="b">
        <f t="shared" si="9"/>
        <v>1</v>
      </c>
      <c r="BB98" s="2" t="b">
        <f t="shared" si="10"/>
        <v>1</v>
      </c>
      <c r="BC98" s="2" t="b">
        <f t="shared" si="11"/>
        <v>1</v>
      </c>
      <c r="BD98" s="2" t="b">
        <f t="shared" si="12"/>
        <v>1</v>
      </c>
      <c r="BF98" s="2" t="b">
        <f t="shared" si="13"/>
        <v>1</v>
      </c>
      <c r="BH98" s="2" t="b">
        <f t="shared" si="14"/>
        <v>1</v>
      </c>
    </row>
    <row r="99" spans="1:60">
      <c r="A99" s="2" t="s">
        <v>1201</v>
      </c>
      <c r="B99" s="2" t="s">
        <v>417</v>
      </c>
      <c r="C99" s="13"/>
      <c r="D99" s="13"/>
      <c r="E99" s="14" t="s">
        <v>422</v>
      </c>
      <c r="F99" s="2" t="s">
        <v>670</v>
      </c>
      <c r="G99" s="4">
        <v>588</v>
      </c>
      <c r="H99" s="2" t="s">
        <v>87</v>
      </c>
      <c r="I99" s="13"/>
      <c r="J99" s="2" t="s">
        <v>423</v>
      </c>
      <c r="K99" s="13"/>
      <c r="L99" s="2" t="s">
        <v>1176</v>
      </c>
      <c r="M99" s="13"/>
      <c r="N99" s="13"/>
      <c r="O99" s="13"/>
      <c r="R99" s="2" t="e">
        <f>VLOOKUP(G99,#REF!,19,FALSE)</f>
        <v>#REF!</v>
      </c>
      <c r="U99" s="2" t="e">
        <f>VLOOKUP(G99,#REF!,6,FALSE)</f>
        <v>#REF!</v>
      </c>
      <c r="V99" s="2" t="e">
        <f>VLOOKUP(G99,#REF!,7,FALSE)</f>
        <v>#REF!</v>
      </c>
      <c r="W99" s="2" t="e">
        <f>VLOOKUP(G99,#REF!,7,FALSE)</f>
        <v>#REF!</v>
      </c>
      <c r="X99" s="2" t="e">
        <f>VLOOKUP(G99,#REF!,8,FALSE)</f>
        <v>#REF!</v>
      </c>
      <c r="Z99" s="37" t="e">
        <f>VLOOKUP(G99,#REF!,9,FALSE)</f>
        <v>#REF!</v>
      </c>
      <c r="AB99" s="37" t="e">
        <f>VLOOKUP(G99,#REF!,35,FALSE)</f>
        <v>#REF!</v>
      </c>
      <c r="AH99" s="2" t="s">
        <v>417</v>
      </c>
      <c r="AK99" s="2" t="s">
        <v>422</v>
      </c>
      <c r="AL99" s="2" t="s">
        <v>670</v>
      </c>
      <c r="AM99" s="2" t="s">
        <v>1289</v>
      </c>
      <c r="AN99" s="2" t="s">
        <v>87</v>
      </c>
      <c r="AP99" s="2" t="s">
        <v>423</v>
      </c>
      <c r="AR99" s="2" t="s">
        <v>1176</v>
      </c>
      <c r="AX99" s="2" t="b">
        <f t="shared" si="8"/>
        <v>1</v>
      </c>
      <c r="BA99" s="2" t="b">
        <f t="shared" si="9"/>
        <v>1</v>
      </c>
      <c r="BB99" s="2" t="b">
        <f t="shared" si="10"/>
        <v>1</v>
      </c>
      <c r="BC99" s="2" t="b">
        <f t="shared" si="11"/>
        <v>1</v>
      </c>
      <c r="BD99" s="2" t="b">
        <f t="shared" si="12"/>
        <v>1</v>
      </c>
      <c r="BF99" s="2" t="b">
        <f t="shared" si="13"/>
        <v>1</v>
      </c>
      <c r="BH99" s="2" t="b">
        <f t="shared" si="14"/>
        <v>1</v>
      </c>
    </row>
    <row r="100" spans="1:60">
      <c r="A100" s="2" t="s">
        <v>1201</v>
      </c>
      <c r="B100" s="2" t="s">
        <v>417</v>
      </c>
      <c r="C100" s="13"/>
      <c r="D100" s="13"/>
      <c r="E100" s="14" t="s">
        <v>424</v>
      </c>
      <c r="F100" s="2" t="s">
        <v>671</v>
      </c>
      <c r="G100" s="4">
        <v>589</v>
      </c>
      <c r="H100" s="2" t="s">
        <v>85</v>
      </c>
      <c r="I100" s="13"/>
      <c r="J100" s="2" t="s">
        <v>425</v>
      </c>
      <c r="K100" s="13"/>
      <c r="L100" s="2" t="s">
        <v>1183</v>
      </c>
      <c r="M100" s="13"/>
      <c r="N100" s="13"/>
      <c r="O100" s="13"/>
      <c r="R100" s="2" t="e">
        <f>VLOOKUP(G100,#REF!,19,FALSE)</f>
        <v>#REF!</v>
      </c>
      <c r="U100" s="2" t="e">
        <f>VLOOKUP(G100,#REF!,6,FALSE)</f>
        <v>#REF!</v>
      </c>
      <c r="V100" s="2" t="e">
        <f>VLOOKUP(G100,#REF!,7,FALSE)</f>
        <v>#REF!</v>
      </c>
      <c r="W100" s="2" t="e">
        <f>VLOOKUP(G100,#REF!,7,FALSE)</f>
        <v>#REF!</v>
      </c>
      <c r="X100" s="2" t="e">
        <f>VLOOKUP(G100,#REF!,8,FALSE)</f>
        <v>#REF!</v>
      </c>
      <c r="Z100" s="37" t="e">
        <f>VLOOKUP(G100,#REF!,9,FALSE)</f>
        <v>#REF!</v>
      </c>
      <c r="AB100" s="37" t="e">
        <f>VLOOKUP(G100,#REF!,35,FALSE)</f>
        <v>#REF!</v>
      </c>
      <c r="AH100" s="2" t="s">
        <v>417</v>
      </c>
      <c r="AK100" s="2" t="s">
        <v>424</v>
      </c>
      <c r="AL100" s="2" t="s">
        <v>671</v>
      </c>
      <c r="AM100" s="2" t="s">
        <v>1290</v>
      </c>
      <c r="AN100" s="2" t="s">
        <v>85</v>
      </c>
      <c r="AP100" s="2" t="s">
        <v>425</v>
      </c>
      <c r="AR100" s="2" t="s">
        <v>1183</v>
      </c>
      <c r="AX100" s="2" t="b">
        <f t="shared" si="8"/>
        <v>1</v>
      </c>
      <c r="BA100" s="2" t="b">
        <f t="shared" si="9"/>
        <v>1</v>
      </c>
      <c r="BB100" s="2" t="b">
        <f t="shared" si="10"/>
        <v>1</v>
      </c>
      <c r="BC100" s="2" t="b">
        <f t="shared" si="11"/>
        <v>1</v>
      </c>
      <c r="BD100" s="2" t="b">
        <f t="shared" si="12"/>
        <v>1</v>
      </c>
      <c r="BF100" s="2" t="b">
        <f t="shared" si="13"/>
        <v>1</v>
      </c>
      <c r="BH100" s="2" t="b">
        <f t="shared" si="14"/>
        <v>1</v>
      </c>
    </row>
    <row r="101" spans="1:60">
      <c r="A101" s="2" t="s">
        <v>1200</v>
      </c>
      <c r="B101" s="2" t="s">
        <v>522</v>
      </c>
      <c r="C101" s="13"/>
      <c r="D101" s="13"/>
      <c r="E101" s="14" t="s">
        <v>519</v>
      </c>
      <c r="F101" s="2" t="s">
        <v>591</v>
      </c>
      <c r="G101" s="4">
        <v>74</v>
      </c>
      <c r="H101" s="2" t="s">
        <v>17</v>
      </c>
      <c r="I101" s="13"/>
      <c r="J101" s="2" t="s">
        <v>520</v>
      </c>
      <c r="K101" s="13"/>
      <c r="L101" s="2" t="s">
        <v>1199</v>
      </c>
      <c r="M101" s="13"/>
      <c r="N101" s="13"/>
      <c r="O101" s="13"/>
      <c r="R101" s="2" t="e">
        <f>VLOOKUP(G101,#REF!,19,FALSE)</f>
        <v>#REF!</v>
      </c>
      <c r="U101" s="2" t="e">
        <f>VLOOKUP(G101,#REF!,6,FALSE)</f>
        <v>#REF!</v>
      </c>
      <c r="V101" s="2" t="e">
        <f>VLOOKUP(G101,#REF!,7,FALSE)</f>
        <v>#REF!</v>
      </c>
      <c r="W101" s="2" t="e">
        <f>VLOOKUP(G101,#REF!,7,FALSE)</f>
        <v>#REF!</v>
      </c>
      <c r="X101" s="2" t="e">
        <f>VLOOKUP(G101,#REF!,8,FALSE)</f>
        <v>#REF!</v>
      </c>
      <c r="Z101" s="37" t="e">
        <f>VLOOKUP(G101,#REF!,9,FALSE)</f>
        <v>#REF!</v>
      </c>
      <c r="AB101" s="37" t="e">
        <f>VLOOKUP(G101,#REF!,35,FALSE)</f>
        <v>#REF!</v>
      </c>
      <c r="AH101" s="2" t="s">
        <v>522</v>
      </c>
      <c r="AK101" s="2" t="s">
        <v>519</v>
      </c>
      <c r="AL101" s="2" t="s">
        <v>591</v>
      </c>
      <c r="AM101" s="2" t="s">
        <v>1330</v>
      </c>
      <c r="AN101" s="2" t="s">
        <v>17</v>
      </c>
      <c r="AP101" s="2" t="s">
        <v>520</v>
      </c>
      <c r="AR101" s="2" t="s">
        <v>1199</v>
      </c>
      <c r="AX101" s="2" t="b">
        <f t="shared" si="8"/>
        <v>1</v>
      </c>
      <c r="BA101" s="2" t="b">
        <f t="shared" si="9"/>
        <v>1</v>
      </c>
      <c r="BB101" s="2" t="b">
        <f t="shared" si="10"/>
        <v>1</v>
      </c>
      <c r="BC101" s="2" t="b">
        <f t="shared" si="11"/>
        <v>1</v>
      </c>
      <c r="BD101" s="2" t="b">
        <f t="shared" si="12"/>
        <v>1</v>
      </c>
      <c r="BF101" s="2" t="b">
        <f t="shared" si="13"/>
        <v>1</v>
      </c>
      <c r="BH101" s="2" t="b">
        <f t="shared" si="14"/>
        <v>1</v>
      </c>
    </row>
  </sheetData>
  <sheetProtection insertRows="0" insertHyperlinks="0" sort="0" autoFilter="0" pivotTables="0"/>
  <protectedRanges>
    <protectedRange sqref="K4:K101" name="Range3"/>
    <protectedRange sqref="I4:I101" name="Range2"/>
    <protectedRange sqref="C4:D11 C22:D23 C85:D101" name="Range1"/>
    <protectedRange sqref="M4:O101" name="Range4"/>
    <protectedRange sqref="C12:D20" name="Range1_1"/>
    <protectedRange sqref="C24:D30" name="Range1_4"/>
    <protectedRange sqref="C31:D33" name="Range1_5"/>
    <protectedRange sqref="C34:D34 C35:C36" name="Range1_6"/>
    <protectedRange sqref="C37:D44" name="Range1_7"/>
    <protectedRange sqref="C45 C47:C54" name="Range1_8"/>
    <protectedRange sqref="D65:D68" name="Range1_10"/>
    <protectedRange sqref="C65:C68" name="Range1_11"/>
    <protectedRange sqref="C69:D72" name="Range1_12"/>
    <protectedRange sqref="C73:D83" name="Range1_13"/>
    <protectedRange sqref="C84:D84" name="Range1_16"/>
    <protectedRange sqref="D45" name="Range1_2"/>
    <protectedRange sqref="C46:D46" name="Range1_3"/>
    <protectedRange sqref="D47" name="Range1_9"/>
    <protectedRange sqref="D48:D51" name="Range1_18"/>
    <protectedRange sqref="D52:D54" name="Range1_19"/>
    <protectedRange sqref="C55:D64" name="Range1_20"/>
    <protectedRange sqref="C21:D21" name="Range1_14"/>
    <protectedRange sqref="D35:D36" name="Range1_15"/>
  </protectedRanges>
  <autoFilter ref="A3:AV101" xr:uid="{00000000-0009-0000-0000-000003000000}"/>
  <conditionalFormatting sqref="AX4:AX101 BA4:BD101 BF4:BF101 BH4:BH101">
    <cfRule type="cellIs" dxfId="0" priority="1" operator="notEqual">
      <formula>TRUE</formula>
    </cfRule>
  </conditionalFormatting>
  <dataValidations count="1">
    <dataValidation type="list" errorStyle="warning" allowBlank="1" showInputMessage="1" showErrorMessage="1" errorTitle="Select from dropdown" error="Select option from dropdown" prompt="[Select from dropdown]" sqref="C4:C101" xr:uid="{00000000-0002-0000-0300-000000000000}">
      <formula1>"No Change, Revised, Retire, New"</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T111"/>
  <sheetViews>
    <sheetView zoomScale="90" zoomScaleNormal="90" workbookViewId="0">
      <pane ySplit="1" topLeftCell="A2" activePane="bottomLeft" state="frozen"/>
      <selection activeCell="D8" sqref="D8"/>
      <selection pane="bottomLeft"/>
    </sheetView>
  </sheetViews>
  <sheetFormatPr defaultColWidth="9.1796875" defaultRowHeight="14.5"/>
  <cols>
    <col min="1" max="1" width="37.54296875" style="67" customWidth="1"/>
    <col min="2" max="2" width="24.1796875" style="53" customWidth="1"/>
    <col min="3" max="3" width="17.26953125" style="2" customWidth="1"/>
    <col min="4" max="5" width="16.1796875" style="3" customWidth="1"/>
    <col min="6" max="9" width="42.7265625" style="3" customWidth="1"/>
    <col min="10" max="11" width="50.7265625" style="3" customWidth="1"/>
    <col min="12" max="13" width="51.81640625" style="3" customWidth="1"/>
    <col min="14" max="14" width="12.7265625" style="67" customWidth="1"/>
    <col min="15" max="15" width="41" style="53" customWidth="1"/>
    <col min="16" max="16" width="50.7265625" style="2" customWidth="1"/>
    <col min="17" max="19" width="50.7265625" style="3" customWidth="1"/>
    <col min="20" max="20" width="30.453125" style="3" customWidth="1"/>
    <col min="21" max="16384" width="9.1796875" style="2"/>
  </cols>
  <sheetData>
    <row r="1" spans="1:20" s="84" customFormat="1" ht="31">
      <c r="A1" s="81" t="s">
        <v>1759</v>
      </c>
      <c r="B1" s="81" t="s">
        <v>1755</v>
      </c>
      <c r="C1" s="79" t="s">
        <v>2005</v>
      </c>
      <c r="D1" s="79" t="s">
        <v>2006</v>
      </c>
      <c r="E1" s="79" t="s">
        <v>2062</v>
      </c>
      <c r="F1" s="79" t="s">
        <v>1905</v>
      </c>
      <c r="G1" s="79" t="s">
        <v>2027</v>
      </c>
      <c r="H1" s="79" t="s">
        <v>2028</v>
      </c>
      <c r="I1" s="79" t="s">
        <v>2069</v>
      </c>
      <c r="J1" s="79" t="s">
        <v>1799</v>
      </c>
      <c r="K1" s="79" t="s">
        <v>2044</v>
      </c>
      <c r="L1" s="79" t="s">
        <v>2012</v>
      </c>
      <c r="M1" s="79" t="s">
        <v>2070</v>
      </c>
      <c r="N1" s="83" t="s">
        <v>1757</v>
      </c>
      <c r="O1" s="81" t="s">
        <v>1756</v>
      </c>
      <c r="P1" s="79" t="s">
        <v>1202</v>
      </c>
      <c r="Q1" s="79" t="s">
        <v>2030</v>
      </c>
      <c r="R1" s="79" t="s">
        <v>2031</v>
      </c>
      <c r="S1" s="79" t="s">
        <v>2071</v>
      </c>
      <c r="T1" s="79" t="s">
        <v>725</v>
      </c>
    </row>
    <row r="2" spans="1:20" ht="72.5">
      <c r="A2" s="68" t="s">
        <v>1667</v>
      </c>
      <c r="B2" s="68" t="s">
        <v>1666</v>
      </c>
      <c r="C2" s="2" t="s">
        <v>1217</v>
      </c>
      <c r="D2" s="3" t="s">
        <v>1999</v>
      </c>
      <c r="E2" s="3" t="s">
        <v>1217</v>
      </c>
      <c r="F2" s="3" t="s">
        <v>161</v>
      </c>
      <c r="J2" s="3" t="s">
        <v>304</v>
      </c>
      <c r="L2" s="3" t="s">
        <v>2004</v>
      </c>
      <c r="N2" s="53">
        <v>35</v>
      </c>
      <c r="O2" s="68" t="s">
        <v>1925</v>
      </c>
      <c r="P2" s="3" t="s">
        <v>982</v>
      </c>
    </row>
    <row r="3" spans="1:20" ht="72.5">
      <c r="A3" s="68" t="s">
        <v>1670</v>
      </c>
      <c r="B3" s="68" t="s">
        <v>1668</v>
      </c>
      <c r="C3" s="2" t="s">
        <v>1217</v>
      </c>
      <c r="D3" s="3" t="s">
        <v>1998</v>
      </c>
      <c r="E3" s="3" t="s">
        <v>1217</v>
      </c>
      <c r="F3" s="3" t="s">
        <v>71</v>
      </c>
      <c r="J3" s="3" t="s">
        <v>238</v>
      </c>
      <c r="N3" s="47">
        <v>26</v>
      </c>
      <c r="O3" s="68" t="s">
        <v>1931</v>
      </c>
      <c r="P3" s="3" t="s">
        <v>979</v>
      </c>
    </row>
    <row r="4" spans="1:20" ht="58">
      <c r="A4" s="68" t="s">
        <v>1673</v>
      </c>
      <c r="B4" s="68" t="s">
        <v>1672</v>
      </c>
      <c r="C4" s="2" t="s">
        <v>1217</v>
      </c>
      <c r="D4" s="3" t="s">
        <v>1998</v>
      </c>
      <c r="E4" s="3" t="s">
        <v>1217</v>
      </c>
      <c r="F4" s="3" t="s">
        <v>93</v>
      </c>
      <c r="J4" s="3" t="s">
        <v>243</v>
      </c>
      <c r="N4" s="47">
        <v>30</v>
      </c>
      <c r="O4" s="68" t="s">
        <v>1933</v>
      </c>
      <c r="P4" s="3" t="s">
        <v>998</v>
      </c>
    </row>
    <row r="5" spans="1:20" ht="58">
      <c r="A5" s="68" t="s">
        <v>1676</v>
      </c>
      <c r="B5" s="68" t="s">
        <v>1675</v>
      </c>
      <c r="C5" s="2" t="s">
        <v>1217</v>
      </c>
      <c r="D5" s="3" t="s">
        <v>1998</v>
      </c>
      <c r="E5" s="3" t="s">
        <v>1217</v>
      </c>
      <c r="F5" s="3" t="s">
        <v>103</v>
      </c>
      <c r="J5" s="3" t="s">
        <v>251</v>
      </c>
      <c r="N5" s="47">
        <v>23</v>
      </c>
      <c r="O5" s="68" t="s">
        <v>1932</v>
      </c>
      <c r="P5" s="3" t="s">
        <v>978</v>
      </c>
    </row>
    <row r="6" spans="1:20" ht="116">
      <c r="A6" s="68" t="s">
        <v>1679</v>
      </c>
      <c r="B6" s="68" t="s">
        <v>1678</v>
      </c>
      <c r="C6" s="2" t="s">
        <v>1217</v>
      </c>
      <c r="D6" s="3" t="s">
        <v>1998</v>
      </c>
      <c r="E6" s="3" t="s">
        <v>1217</v>
      </c>
      <c r="F6" s="3" t="s">
        <v>156</v>
      </c>
      <c r="J6" s="3" t="s">
        <v>299</v>
      </c>
      <c r="N6" s="47">
        <v>29</v>
      </c>
      <c r="O6" s="68" t="s">
        <v>1926</v>
      </c>
      <c r="P6" s="3" t="s">
        <v>984</v>
      </c>
    </row>
    <row r="7" spans="1:20" ht="174">
      <c r="A7" s="68" t="s">
        <v>1682</v>
      </c>
      <c r="B7" s="68" t="s">
        <v>1681</v>
      </c>
      <c r="C7" s="2" t="s">
        <v>1217</v>
      </c>
      <c r="D7" s="3" t="s">
        <v>1998</v>
      </c>
      <c r="E7" s="3" t="s">
        <v>1217</v>
      </c>
      <c r="F7" s="3" t="s">
        <v>132</v>
      </c>
      <c r="J7" s="3" t="s">
        <v>276</v>
      </c>
      <c r="N7" s="47">
        <v>19</v>
      </c>
      <c r="O7" s="68" t="s">
        <v>1930</v>
      </c>
      <c r="P7" s="3" t="s">
        <v>992</v>
      </c>
    </row>
    <row r="8" spans="1:20" ht="43.5">
      <c r="A8" s="68" t="s">
        <v>1685</v>
      </c>
      <c r="B8" s="68" t="s">
        <v>1684</v>
      </c>
      <c r="C8" s="2" t="s">
        <v>1217</v>
      </c>
      <c r="D8" s="3" t="s">
        <v>1998</v>
      </c>
      <c r="E8" s="3" t="s">
        <v>1217</v>
      </c>
      <c r="F8" s="3" t="s">
        <v>133</v>
      </c>
      <c r="J8" s="3" t="s">
        <v>277</v>
      </c>
      <c r="N8" s="47">
        <v>17</v>
      </c>
      <c r="O8" s="69" t="s">
        <v>1928</v>
      </c>
      <c r="P8" s="3" t="s">
        <v>983</v>
      </c>
    </row>
    <row r="9" spans="1:20" ht="29">
      <c r="A9" s="68" t="s">
        <v>1688</v>
      </c>
      <c r="B9" s="68" t="s">
        <v>1687</v>
      </c>
      <c r="C9" s="2" t="s">
        <v>1217</v>
      </c>
      <c r="D9" s="3" t="s">
        <v>1998</v>
      </c>
      <c r="E9" s="3" t="s">
        <v>1217</v>
      </c>
      <c r="F9" s="3" t="s">
        <v>116</v>
      </c>
      <c r="J9" s="3" t="s">
        <v>261</v>
      </c>
      <c r="N9" s="47">
        <v>26</v>
      </c>
      <c r="O9" s="68" t="s">
        <v>1934</v>
      </c>
      <c r="P9" s="3" t="s">
        <v>1011</v>
      </c>
    </row>
    <row r="10" spans="1:20" ht="29">
      <c r="A10" s="68" t="s">
        <v>1691</v>
      </c>
      <c r="B10" s="68" t="s">
        <v>1690</v>
      </c>
      <c r="C10" s="2" t="s">
        <v>1217</v>
      </c>
      <c r="D10" s="3" t="s">
        <v>1998</v>
      </c>
      <c r="E10" s="3" t="s">
        <v>1217</v>
      </c>
      <c r="F10" s="3" t="s">
        <v>108</v>
      </c>
      <c r="J10" s="3" t="s">
        <v>255</v>
      </c>
      <c r="N10" s="47">
        <v>20</v>
      </c>
      <c r="O10" s="68" t="s">
        <v>1935</v>
      </c>
      <c r="P10" s="3" t="s">
        <v>1002</v>
      </c>
    </row>
    <row r="11" spans="1:20" ht="43.5">
      <c r="A11" s="68" t="s">
        <v>1702</v>
      </c>
      <c r="B11" s="68" t="s">
        <v>1701</v>
      </c>
      <c r="C11" s="2" t="s">
        <v>1217</v>
      </c>
      <c r="D11" s="3" t="s">
        <v>1998</v>
      </c>
      <c r="E11" s="3" t="s">
        <v>1217</v>
      </c>
      <c r="F11" s="3" t="s">
        <v>101</v>
      </c>
      <c r="J11" s="3" t="s">
        <v>249</v>
      </c>
      <c r="N11" s="47">
        <v>10</v>
      </c>
      <c r="O11" s="68" t="s">
        <v>1918</v>
      </c>
      <c r="P11" s="3" t="s">
        <v>1029</v>
      </c>
    </row>
    <row r="12" spans="1:20" ht="174">
      <c r="A12" s="68" t="s">
        <v>1691</v>
      </c>
      <c r="B12" s="68" t="s">
        <v>1114</v>
      </c>
      <c r="C12" s="2" t="s">
        <v>1217</v>
      </c>
      <c r="D12" s="3" t="s">
        <v>1998</v>
      </c>
      <c r="E12" s="3" t="s">
        <v>1217</v>
      </c>
      <c r="F12" s="3" t="s">
        <v>110</v>
      </c>
      <c r="J12" s="3" t="s">
        <v>257</v>
      </c>
      <c r="N12" s="47">
        <v>6</v>
      </c>
      <c r="O12" s="68" t="s">
        <v>1703</v>
      </c>
      <c r="P12" s="3" t="s">
        <v>1005</v>
      </c>
    </row>
    <row r="13" spans="1:20" ht="29">
      <c r="A13" s="68" t="s">
        <v>1691</v>
      </c>
      <c r="B13" s="68" t="s">
        <v>1114</v>
      </c>
      <c r="C13" s="2" t="s">
        <v>1217</v>
      </c>
      <c r="D13" s="3" t="s">
        <v>1998</v>
      </c>
      <c r="E13" s="3" t="s">
        <v>1217</v>
      </c>
      <c r="F13" s="3" t="s">
        <v>134</v>
      </c>
      <c r="J13" s="3" t="s">
        <v>278</v>
      </c>
      <c r="N13" s="47">
        <v>19</v>
      </c>
      <c r="O13" s="68" t="s">
        <v>1920</v>
      </c>
      <c r="P13" s="3" t="s">
        <v>980</v>
      </c>
    </row>
    <row r="14" spans="1:20" ht="203">
      <c r="A14" s="68" t="s">
        <v>1706</v>
      </c>
      <c r="B14" s="68" t="s">
        <v>1705</v>
      </c>
      <c r="C14" s="2" t="s">
        <v>1217</v>
      </c>
      <c r="D14" s="3" t="s">
        <v>1998</v>
      </c>
      <c r="E14" s="3" t="s">
        <v>1217</v>
      </c>
      <c r="F14" s="3" t="s">
        <v>52</v>
      </c>
      <c r="J14" s="3" t="s">
        <v>233</v>
      </c>
      <c r="N14" s="47">
        <v>9</v>
      </c>
      <c r="O14" s="68" t="s">
        <v>1917</v>
      </c>
      <c r="P14" s="3" t="s">
        <v>991</v>
      </c>
    </row>
    <row r="15" spans="1:20" ht="43.5">
      <c r="A15" s="67" t="s">
        <v>353</v>
      </c>
      <c r="B15" s="68" t="s">
        <v>1708</v>
      </c>
      <c r="C15" s="2" t="s">
        <v>1217</v>
      </c>
      <c r="D15" s="3" t="s">
        <v>1998</v>
      </c>
      <c r="E15" s="3" t="s">
        <v>1217</v>
      </c>
      <c r="F15" s="3" t="s">
        <v>61</v>
      </c>
      <c r="J15" s="3" t="s">
        <v>236</v>
      </c>
      <c r="N15" s="47">
        <v>9</v>
      </c>
      <c r="O15" s="68" t="s">
        <v>1927</v>
      </c>
      <c r="P15" s="3" t="s">
        <v>995</v>
      </c>
    </row>
    <row r="16" spans="1:20" ht="29">
      <c r="A16" s="67" t="s">
        <v>353</v>
      </c>
      <c r="B16" s="68" t="s">
        <v>1754</v>
      </c>
      <c r="C16" s="2" t="s">
        <v>1224</v>
      </c>
      <c r="D16" s="3" t="s">
        <v>1998</v>
      </c>
      <c r="E16" s="3" t="s">
        <v>1217</v>
      </c>
      <c r="F16" s="3" t="s">
        <v>92</v>
      </c>
      <c r="J16" s="3" t="s">
        <v>242</v>
      </c>
      <c r="N16" s="47">
        <v>0</v>
      </c>
      <c r="O16" s="68"/>
      <c r="P16" s="3" t="s">
        <v>981</v>
      </c>
    </row>
    <row r="17" spans="1:17" ht="145">
      <c r="A17" s="67" t="s">
        <v>353</v>
      </c>
      <c r="B17" s="68" t="s">
        <v>1708</v>
      </c>
      <c r="C17" s="2" t="s">
        <v>1218</v>
      </c>
      <c r="D17" s="3" t="s">
        <v>1998</v>
      </c>
      <c r="E17" s="3" t="s">
        <v>1217</v>
      </c>
      <c r="F17" s="3" t="s">
        <v>125</v>
      </c>
      <c r="G17" s="3" t="s">
        <v>1907</v>
      </c>
      <c r="J17" s="3" t="s">
        <v>270</v>
      </c>
      <c r="K17" s="3" t="s">
        <v>2045</v>
      </c>
      <c r="N17" s="47">
        <v>12</v>
      </c>
      <c r="O17" s="68" t="s">
        <v>1927</v>
      </c>
      <c r="P17" s="3" t="s">
        <v>997</v>
      </c>
      <c r="Q17" s="3" t="s">
        <v>1904</v>
      </c>
    </row>
    <row r="18" spans="1:17" ht="58">
      <c r="A18" s="67" t="s">
        <v>353</v>
      </c>
      <c r="B18" s="68" t="s">
        <v>1708</v>
      </c>
      <c r="C18" s="2" t="s">
        <v>1217</v>
      </c>
      <c r="D18" s="3" t="s">
        <v>1998</v>
      </c>
      <c r="E18" s="3" t="s">
        <v>1217</v>
      </c>
      <c r="F18" s="3" t="s">
        <v>162</v>
      </c>
      <c r="J18" s="3" t="s">
        <v>1006</v>
      </c>
      <c r="N18" s="47">
        <v>12</v>
      </c>
      <c r="O18" s="68" t="s">
        <v>1929</v>
      </c>
      <c r="P18" s="3" t="s">
        <v>1007</v>
      </c>
    </row>
    <row r="19" spans="1:17" ht="43.5">
      <c r="A19" s="67" t="s">
        <v>353</v>
      </c>
      <c r="B19" s="68" t="s">
        <v>1696</v>
      </c>
      <c r="C19" s="2" t="s">
        <v>1217</v>
      </c>
      <c r="D19" s="3" t="s">
        <v>1998</v>
      </c>
      <c r="E19" s="3" t="s">
        <v>1217</v>
      </c>
      <c r="F19" s="3" t="s">
        <v>140</v>
      </c>
      <c r="J19" s="3" t="s">
        <v>284</v>
      </c>
      <c r="N19" s="47">
        <v>9</v>
      </c>
      <c r="O19" s="68" t="s">
        <v>1927</v>
      </c>
      <c r="P19" s="3" t="s">
        <v>994</v>
      </c>
    </row>
    <row r="20" spans="1:17" ht="101.5">
      <c r="A20" s="68" t="s">
        <v>1691</v>
      </c>
      <c r="B20" s="69" t="s">
        <v>1698</v>
      </c>
      <c r="C20" s="2" t="s">
        <v>1217</v>
      </c>
      <c r="D20" s="3" t="s">
        <v>1998</v>
      </c>
      <c r="E20" s="3" t="s">
        <v>1217</v>
      </c>
      <c r="F20" s="3" t="s">
        <v>35</v>
      </c>
      <c r="J20" s="3" t="s">
        <v>226</v>
      </c>
      <c r="N20" s="47">
        <v>3</v>
      </c>
      <c r="O20" s="68" t="s">
        <v>1697</v>
      </c>
      <c r="P20" s="3" t="s">
        <v>1017</v>
      </c>
    </row>
    <row r="21" spans="1:17" ht="101.5">
      <c r="A21" s="68" t="s">
        <v>1691</v>
      </c>
      <c r="B21" s="69" t="s">
        <v>1698</v>
      </c>
      <c r="C21" s="2" t="s">
        <v>1218</v>
      </c>
      <c r="D21" s="3" t="s">
        <v>1998</v>
      </c>
      <c r="E21" s="3" t="s">
        <v>2083</v>
      </c>
      <c r="F21" s="3" t="s">
        <v>145</v>
      </c>
      <c r="J21" s="3" t="s">
        <v>289</v>
      </c>
      <c r="N21" s="47">
        <v>3</v>
      </c>
      <c r="O21" s="68" t="s">
        <v>1697</v>
      </c>
      <c r="P21" s="3" t="s">
        <v>1018</v>
      </c>
      <c r="Q21" s="3" t="s">
        <v>1850</v>
      </c>
    </row>
    <row r="22" spans="1:17" ht="261">
      <c r="A22" s="67" t="s">
        <v>321</v>
      </c>
      <c r="B22" s="68" t="s">
        <v>1711</v>
      </c>
      <c r="C22" s="2" t="s">
        <v>1217</v>
      </c>
      <c r="D22" s="3" t="s">
        <v>1998</v>
      </c>
      <c r="E22" s="3" t="s">
        <v>1217</v>
      </c>
      <c r="F22" s="3" t="s">
        <v>27</v>
      </c>
      <c r="J22" s="3" t="s">
        <v>224</v>
      </c>
      <c r="N22" s="47">
        <v>4</v>
      </c>
      <c r="O22" s="68" t="s">
        <v>1699</v>
      </c>
      <c r="P22" s="3" t="s">
        <v>1027</v>
      </c>
    </row>
    <row r="23" spans="1:17" ht="130.5">
      <c r="A23" s="68" t="s">
        <v>1712</v>
      </c>
      <c r="B23" s="69">
        <v>151</v>
      </c>
      <c r="C23" s="2" t="s">
        <v>1217</v>
      </c>
      <c r="D23" s="3" t="s">
        <v>1998</v>
      </c>
      <c r="E23" s="3" t="s">
        <v>1217</v>
      </c>
      <c r="F23" s="3" t="s">
        <v>43</v>
      </c>
      <c r="J23" s="3" t="s">
        <v>229</v>
      </c>
      <c r="N23" s="47">
        <v>2</v>
      </c>
      <c r="O23" s="68" t="s">
        <v>1924</v>
      </c>
      <c r="P23" s="3" t="s">
        <v>1001</v>
      </c>
    </row>
    <row r="24" spans="1:17" ht="87">
      <c r="A24" s="67" t="s">
        <v>446</v>
      </c>
      <c r="B24" s="68" t="s">
        <v>1714</v>
      </c>
      <c r="C24" s="2" t="s">
        <v>1217</v>
      </c>
      <c r="D24" s="3" t="s">
        <v>1998</v>
      </c>
      <c r="E24" s="3" t="s">
        <v>1217</v>
      </c>
      <c r="F24" s="3" t="s">
        <v>138</v>
      </c>
      <c r="J24" s="3" t="s">
        <v>282</v>
      </c>
      <c r="N24" s="47">
        <v>4</v>
      </c>
      <c r="O24" s="68" t="s">
        <v>1715</v>
      </c>
      <c r="P24" s="3" t="s">
        <v>1062</v>
      </c>
    </row>
    <row r="25" spans="1:17" ht="87">
      <c r="A25" s="67" t="s">
        <v>446</v>
      </c>
      <c r="B25" s="68" t="s">
        <v>1716</v>
      </c>
      <c r="C25" s="2" t="s">
        <v>1217</v>
      </c>
      <c r="D25" s="3" t="s">
        <v>1998</v>
      </c>
      <c r="E25" s="3" t="s">
        <v>1217</v>
      </c>
      <c r="F25" s="3" t="s">
        <v>139</v>
      </c>
      <c r="J25" s="3" t="s">
        <v>283</v>
      </c>
      <c r="N25" s="47">
        <v>4</v>
      </c>
      <c r="O25" s="68" t="s">
        <v>1717</v>
      </c>
      <c r="P25" s="3" t="s">
        <v>1026</v>
      </c>
    </row>
    <row r="26" spans="1:17" ht="29">
      <c r="A26" s="68" t="s">
        <v>1718</v>
      </c>
      <c r="B26" s="68" t="s">
        <v>1719</v>
      </c>
      <c r="C26" s="2" t="s">
        <v>1217</v>
      </c>
      <c r="D26" s="3" t="s">
        <v>1998</v>
      </c>
      <c r="E26" s="3" t="s">
        <v>1217</v>
      </c>
      <c r="F26" s="3" t="s">
        <v>1</v>
      </c>
      <c r="J26" s="3" t="s">
        <v>216</v>
      </c>
      <c r="N26" s="47">
        <v>3</v>
      </c>
      <c r="O26" s="68" t="s">
        <v>1720</v>
      </c>
      <c r="P26" s="3" t="s">
        <v>1024</v>
      </c>
    </row>
    <row r="27" spans="1:17" ht="246.5">
      <c r="A27" s="67" t="s">
        <v>321</v>
      </c>
      <c r="B27" s="68" t="s">
        <v>1721</v>
      </c>
      <c r="C27" s="2" t="s">
        <v>1217</v>
      </c>
      <c r="D27" s="3" t="s">
        <v>1998</v>
      </c>
      <c r="E27" s="3" t="s">
        <v>1217</v>
      </c>
      <c r="F27" s="3" t="s">
        <v>23</v>
      </c>
      <c r="J27" s="3" t="s">
        <v>223</v>
      </c>
      <c r="N27" s="47">
        <v>2</v>
      </c>
      <c r="O27" s="68" t="s">
        <v>1746</v>
      </c>
      <c r="P27" s="3" t="s">
        <v>1064</v>
      </c>
    </row>
    <row r="28" spans="1:17" ht="43.5">
      <c r="A28" s="68" t="s">
        <v>1723</v>
      </c>
      <c r="B28" s="68" t="s">
        <v>1724</v>
      </c>
      <c r="C28" s="2" t="s">
        <v>1217</v>
      </c>
      <c r="D28" s="3" t="s">
        <v>1998</v>
      </c>
      <c r="E28" s="3" t="s">
        <v>1217</v>
      </c>
      <c r="F28" s="3" t="s">
        <v>68</v>
      </c>
      <c r="J28" s="3" t="s">
        <v>237</v>
      </c>
      <c r="N28" s="47">
        <v>3</v>
      </c>
      <c r="O28" s="68" t="s">
        <v>1725</v>
      </c>
      <c r="P28" s="3" t="s">
        <v>1021</v>
      </c>
    </row>
    <row r="29" spans="1:17" ht="232">
      <c r="A29" s="67" t="s">
        <v>361</v>
      </c>
      <c r="B29" s="68" t="s">
        <v>1726</v>
      </c>
      <c r="C29" s="2" t="s">
        <v>1217</v>
      </c>
      <c r="D29" s="3" t="s">
        <v>1998</v>
      </c>
      <c r="E29" s="3" t="s">
        <v>1217</v>
      </c>
      <c r="F29" s="3" t="s">
        <v>111</v>
      </c>
      <c r="J29" s="3" t="s">
        <v>258</v>
      </c>
      <c r="N29" s="47">
        <v>4</v>
      </c>
      <c r="O29" s="68" t="s">
        <v>1919</v>
      </c>
      <c r="P29" s="3" t="s">
        <v>1016</v>
      </c>
    </row>
    <row r="30" spans="1:17" ht="130.5">
      <c r="A30" s="68" t="s">
        <v>1691</v>
      </c>
      <c r="B30" s="69" t="s">
        <v>1728</v>
      </c>
      <c r="C30" s="2" t="s">
        <v>1217</v>
      </c>
      <c r="D30" s="3" t="s">
        <v>1998</v>
      </c>
      <c r="E30" s="3" t="s">
        <v>1217</v>
      </c>
      <c r="F30" s="3" t="s">
        <v>143</v>
      </c>
      <c r="J30" s="3" t="s">
        <v>287</v>
      </c>
      <c r="N30" s="47">
        <v>2</v>
      </c>
      <c r="O30" s="69" t="s">
        <v>1729</v>
      </c>
      <c r="P30" s="3" t="s">
        <v>1032</v>
      </c>
    </row>
    <row r="31" spans="1:17" ht="130.5">
      <c r="A31" s="67" t="s">
        <v>446</v>
      </c>
      <c r="B31" s="67" t="s">
        <v>532</v>
      </c>
      <c r="C31" s="2" t="s">
        <v>1217</v>
      </c>
      <c r="D31" s="3" t="s">
        <v>1998</v>
      </c>
      <c r="E31" s="3" t="s">
        <v>1217</v>
      </c>
      <c r="F31" s="3" t="s">
        <v>1048</v>
      </c>
      <c r="J31" s="3" t="s">
        <v>1049</v>
      </c>
      <c r="N31" s="47">
        <v>2</v>
      </c>
      <c r="O31" s="69" t="s">
        <v>1730</v>
      </c>
      <c r="P31" s="3" t="s">
        <v>1050</v>
      </c>
    </row>
    <row r="32" spans="1:17" ht="145">
      <c r="A32" s="67" t="s">
        <v>446</v>
      </c>
      <c r="B32" s="67" t="s">
        <v>533</v>
      </c>
      <c r="C32" s="2" t="s">
        <v>1217</v>
      </c>
      <c r="D32" s="3" t="s">
        <v>1998</v>
      </c>
      <c r="E32" s="3" t="s">
        <v>1217</v>
      </c>
      <c r="F32" s="3" t="s">
        <v>985</v>
      </c>
      <c r="J32" s="3" t="s">
        <v>986</v>
      </c>
      <c r="N32" s="47">
        <v>2</v>
      </c>
      <c r="O32" s="69" t="s">
        <v>1731</v>
      </c>
      <c r="P32" s="3" t="s">
        <v>987</v>
      </c>
    </row>
    <row r="33" spans="1:20" ht="261">
      <c r="A33" s="67" t="s">
        <v>446</v>
      </c>
      <c r="B33" s="69" t="s">
        <v>1732</v>
      </c>
      <c r="C33" s="2" t="s">
        <v>1217</v>
      </c>
      <c r="D33" s="3" t="s">
        <v>1998</v>
      </c>
      <c r="E33" s="3" t="s">
        <v>1217</v>
      </c>
      <c r="F33" s="3" t="s">
        <v>7</v>
      </c>
      <c r="J33" s="3" t="s">
        <v>217</v>
      </c>
      <c r="N33" s="47">
        <v>2</v>
      </c>
      <c r="O33" s="69" t="s">
        <v>1733</v>
      </c>
      <c r="P33" s="3" t="s">
        <v>1041</v>
      </c>
    </row>
    <row r="34" spans="1:20" ht="261">
      <c r="A34" s="67" t="s">
        <v>522</v>
      </c>
      <c r="B34" s="67" t="s">
        <v>519</v>
      </c>
      <c r="C34" s="2" t="s">
        <v>1217</v>
      </c>
      <c r="D34" s="3" t="s">
        <v>1999</v>
      </c>
      <c r="E34" s="3" t="s">
        <v>1217</v>
      </c>
      <c r="F34" s="3" t="s">
        <v>16</v>
      </c>
      <c r="J34" s="3" t="s">
        <v>221</v>
      </c>
      <c r="N34" s="47">
        <v>1</v>
      </c>
      <c r="O34" s="69">
        <v>74</v>
      </c>
      <c r="P34" s="3" t="s">
        <v>1030</v>
      </c>
      <c r="R34" s="3" t="s">
        <v>2014</v>
      </c>
    </row>
    <row r="35" spans="1:20" ht="43.5">
      <c r="A35" s="67" t="s">
        <v>373</v>
      </c>
      <c r="B35" s="69" t="s">
        <v>1734</v>
      </c>
      <c r="C35" s="2" t="s">
        <v>1217</v>
      </c>
      <c r="D35" s="3" t="s">
        <v>1998</v>
      </c>
      <c r="E35" s="3" t="s">
        <v>1217</v>
      </c>
      <c r="F35" s="3" t="s">
        <v>18</v>
      </c>
      <c r="J35" s="3" t="s">
        <v>222</v>
      </c>
      <c r="N35" s="47">
        <v>2</v>
      </c>
      <c r="O35" s="69" t="s">
        <v>1735</v>
      </c>
      <c r="P35" s="3" t="s">
        <v>1009</v>
      </c>
    </row>
    <row r="36" spans="1:20" ht="29">
      <c r="A36" s="67" t="s">
        <v>331</v>
      </c>
      <c r="B36" s="69" t="s">
        <v>1736</v>
      </c>
      <c r="C36" s="2" t="s">
        <v>1217</v>
      </c>
      <c r="D36" s="3" t="s">
        <v>1998</v>
      </c>
      <c r="E36" s="3" t="s">
        <v>1217</v>
      </c>
      <c r="F36" s="3" t="s">
        <v>32</v>
      </c>
      <c r="J36" s="3" t="s">
        <v>225</v>
      </c>
      <c r="N36" s="47">
        <v>2</v>
      </c>
      <c r="O36" s="69" t="s">
        <v>1737</v>
      </c>
      <c r="P36" s="3" t="s">
        <v>1045</v>
      </c>
    </row>
    <row r="37" spans="1:20" ht="43.5">
      <c r="A37" s="68" t="s">
        <v>1738</v>
      </c>
      <c r="B37" s="69" t="s">
        <v>1739</v>
      </c>
      <c r="C37" s="2" t="s">
        <v>1217</v>
      </c>
      <c r="D37" s="3" t="s">
        <v>1999</v>
      </c>
      <c r="E37" s="3" t="s">
        <v>1217</v>
      </c>
      <c r="F37" s="3" t="s">
        <v>40</v>
      </c>
      <c r="J37" s="3" t="s">
        <v>228</v>
      </c>
      <c r="L37" s="3" t="s">
        <v>2023</v>
      </c>
      <c r="N37" s="47">
        <v>2</v>
      </c>
      <c r="O37" s="69" t="s">
        <v>1740</v>
      </c>
      <c r="P37" s="3" t="s">
        <v>1063</v>
      </c>
    </row>
    <row r="38" spans="1:20" ht="29">
      <c r="A38" s="67" t="s">
        <v>561</v>
      </c>
      <c r="B38" s="67" t="s">
        <v>559</v>
      </c>
      <c r="C38" s="2" t="s">
        <v>1217</v>
      </c>
      <c r="D38" s="3" t="s">
        <v>1998</v>
      </c>
      <c r="E38" s="3" t="s">
        <v>1217</v>
      </c>
      <c r="F38" s="3" t="s">
        <v>59</v>
      </c>
      <c r="J38" s="3" t="s">
        <v>1991</v>
      </c>
      <c r="N38" s="47">
        <v>1</v>
      </c>
      <c r="O38" s="69">
        <v>814</v>
      </c>
      <c r="P38" s="3" t="s">
        <v>1003</v>
      </c>
    </row>
    <row r="39" spans="1:20" ht="130.5">
      <c r="A39" s="67" t="s">
        <v>522</v>
      </c>
      <c r="B39" s="67" t="s">
        <v>519</v>
      </c>
      <c r="C39" s="2" t="s">
        <v>1217</v>
      </c>
      <c r="D39" s="3" t="s">
        <v>1999</v>
      </c>
      <c r="E39" s="3" t="s">
        <v>1217</v>
      </c>
      <c r="F39" s="3" t="s">
        <v>95</v>
      </c>
      <c r="J39" s="3" t="s">
        <v>245</v>
      </c>
      <c r="L39" s="3" t="s">
        <v>2013</v>
      </c>
      <c r="N39" s="47">
        <v>1</v>
      </c>
      <c r="O39" s="69">
        <v>74</v>
      </c>
      <c r="P39" s="3" t="s">
        <v>993</v>
      </c>
    </row>
    <row r="40" spans="1:20" ht="58">
      <c r="A40" s="67" t="s">
        <v>331</v>
      </c>
      <c r="B40" s="69" t="s">
        <v>1741</v>
      </c>
      <c r="C40" s="2" t="s">
        <v>1217</v>
      </c>
      <c r="D40" s="3" t="s">
        <v>1998</v>
      </c>
      <c r="E40" s="3" t="s">
        <v>1217</v>
      </c>
      <c r="F40" s="3" t="s">
        <v>99</v>
      </c>
      <c r="J40" s="3" t="s">
        <v>248</v>
      </c>
      <c r="N40" s="47">
        <v>2</v>
      </c>
      <c r="O40" s="69" t="s">
        <v>1742</v>
      </c>
      <c r="P40" s="3" t="s">
        <v>1015</v>
      </c>
    </row>
    <row r="41" spans="1:20" ht="43.5">
      <c r="A41" s="67" t="s">
        <v>417</v>
      </c>
      <c r="B41" s="67" t="s">
        <v>418</v>
      </c>
      <c r="C41" s="2" t="s">
        <v>1217</v>
      </c>
      <c r="D41" s="3" t="s">
        <v>1998</v>
      </c>
      <c r="E41" s="3" t="s">
        <v>1217</v>
      </c>
      <c r="F41" s="3" t="s">
        <v>104</v>
      </c>
      <c r="J41" s="3" t="s">
        <v>252</v>
      </c>
      <c r="N41" s="47">
        <v>1</v>
      </c>
      <c r="O41" s="69">
        <v>584</v>
      </c>
      <c r="P41" s="3" t="s">
        <v>978</v>
      </c>
    </row>
    <row r="42" spans="1:20" ht="29">
      <c r="A42" s="67" t="s">
        <v>331</v>
      </c>
      <c r="B42" s="69" t="s">
        <v>1743</v>
      </c>
      <c r="C42" s="2" t="s">
        <v>1217</v>
      </c>
      <c r="D42" s="3" t="s">
        <v>1998</v>
      </c>
      <c r="E42" s="3" t="s">
        <v>1217</v>
      </c>
      <c r="F42" s="3" t="s">
        <v>126</v>
      </c>
      <c r="J42" s="3" t="s">
        <v>271</v>
      </c>
      <c r="N42" s="47">
        <v>2</v>
      </c>
      <c r="O42" s="69" t="s">
        <v>1744</v>
      </c>
      <c r="P42" s="3"/>
      <c r="T42" s="3" t="s">
        <v>1842</v>
      </c>
    </row>
    <row r="43" spans="1:20" ht="43.5">
      <c r="A43" s="67" t="s">
        <v>446</v>
      </c>
      <c r="B43" s="69" t="s">
        <v>1732</v>
      </c>
      <c r="C43" s="2" t="s">
        <v>1217</v>
      </c>
      <c r="D43" s="3" t="s">
        <v>1998</v>
      </c>
      <c r="E43" s="3" t="s">
        <v>1217</v>
      </c>
      <c r="F43" s="3" t="s">
        <v>137</v>
      </c>
      <c r="J43" s="3" t="s">
        <v>281</v>
      </c>
      <c r="N43" s="47">
        <v>2</v>
      </c>
      <c r="O43" s="69" t="s">
        <v>1733</v>
      </c>
      <c r="P43" s="3" t="s">
        <v>1039</v>
      </c>
    </row>
    <row r="44" spans="1:20" ht="72.5">
      <c r="A44" s="67" t="s">
        <v>331</v>
      </c>
      <c r="B44" s="69" t="s">
        <v>1736</v>
      </c>
      <c r="C44" s="2" t="s">
        <v>1218</v>
      </c>
      <c r="D44" s="3" t="s">
        <v>1998</v>
      </c>
      <c r="E44" s="3" t="s">
        <v>1217</v>
      </c>
      <c r="F44" s="3" t="s">
        <v>142</v>
      </c>
      <c r="J44" s="3" t="s">
        <v>286</v>
      </c>
      <c r="N44" s="47">
        <v>2</v>
      </c>
      <c r="O44" s="69" t="s">
        <v>1737</v>
      </c>
      <c r="P44" s="3" t="s">
        <v>1072</v>
      </c>
      <c r="Q44" s="3" t="s">
        <v>1801</v>
      </c>
    </row>
    <row r="45" spans="1:20" ht="145">
      <c r="A45" s="67" t="s">
        <v>417</v>
      </c>
      <c r="B45" s="67" t="s">
        <v>424</v>
      </c>
      <c r="C45" s="2" t="s">
        <v>1217</v>
      </c>
      <c r="D45" s="3" t="s">
        <v>1998</v>
      </c>
      <c r="E45" s="3" t="s">
        <v>1217</v>
      </c>
      <c r="F45" s="3" t="s">
        <v>144</v>
      </c>
      <c r="J45" s="3" t="s">
        <v>288</v>
      </c>
      <c r="N45" s="47">
        <v>1</v>
      </c>
      <c r="O45" s="69">
        <v>589</v>
      </c>
      <c r="P45" s="3" t="s">
        <v>1008</v>
      </c>
    </row>
    <row r="46" spans="1:20" ht="87">
      <c r="A46" s="67" t="s">
        <v>321</v>
      </c>
      <c r="B46" s="69" t="s">
        <v>1745</v>
      </c>
      <c r="C46" s="2" t="s">
        <v>1218</v>
      </c>
      <c r="D46" s="3" t="s">
        <v>1998</v>
      </c>
      <c r="E46" s="3" t="s">
        <v>1217</v>
      </c>
      <c r="F46" s="3" t="s">
        <v>150</v>
      </c>
      <c r="J46" s="3" t="s">
        <v>293</v>
      </c>
      <c r="K46" s="3" t="s">
        <v>2046</v>
      </c>
      <c r="N46" s="47">
        <v>2</v>
      </c>
      <c r="O46" s="69" t="s">
        <v>1746</v>
      </c>
      <c r="P46" s="3" t="s">
        <v>1075</v>
      </c>
    </row>
    <row r="47" spans="1:20" ht="29">
      <c r="A47" s="68" t="s">
        <v>2106</v>
      </c>
      <c r="B47" s="69" t="s">
        <v>2102</v>
      </c>
      <c r="C47" s="2" t="s">
        <v>1217</v>
      </c>
      <c r="D47" s="3" t="s">
        <v>1998</v>
      </c>
      <c r="E47" s="3" t="s">
        <v>1218</v>
      </c>
      <c r="F47" s="3" t="s">
        <v>151</v>
      </c>
      <c r="J47" s="3" t="s">
        <v>294</v>
      </c>
      <c r="N47" s="47">
        <v>5</v>
      </c>
      <c r="O47" s="69" t="s">
        <v>2103</v>
      </c>
      <c r="P47" s="3" t="s">
        <v>1010</v>
      </c>
    </row>
    <row r="48" spans="1:20" ht="72.5">
      <c r="A48" s="67" t="s">
        <v>446</v>
      </c>
      <c r="B48" s="69" t="s">
        <v>1750</v>
      </c>
      <c r="C48" s="2" t="s">
        <v>1217</v>
      </c>
      <c r="D48" s="3" t="s">
        <v>1998</v>
      </c>
      <c r="E48" s="3" t="s">
        <v>1217</v>
      </c>
      <c r="F48" s="3" t="s">
        <v>153</v>
      </c>
      <c r="J48" s="3" t="s">
        <v>296</v>
      </c>
      <c r="N48" s="47">
        <v>2</v>
      </c>
      <c r="O48" s="69" t="s">
        <v>1751</v>
      </c>
      <c r="P48" s="3" t="s">
        <v>1023</v>
      </c>
    </row>
    <row r="49" spans="1:18" ht="29">
      <c r="A49" s="67" t="s">
        <v>353</v>
      </c>
      <c r="B49" s="69" t="s">
        <v>1752</v>
      </c>
      <c r="C49" s="2" t="s">
        <v>1217</v>
      </c>
      <c r="D49" s="3" t="s">
        <v>1998</v>
      </c>
      <c r="E49" s="3" t="s">
        <v>1217</v>
      </c>
      <c r="F49" s="3" t="s">
        <v>160</v>
      </c>
      <c r="J49" s="3" t="s">
        <v>303</v>
      </c>
      <c r="N49" s="47">
        <v>1</v>
      </c>
      <c r="O49" s="69">
        <v>705</v>
      </c>
      <c r="P49" s="3" t="s">
        <v>996</v>
      </c>
    </row>
    <row r="50" spans="1:18" ht="58">
      <c r="A50" s="69" t="s">
        <v>331</v>
      </c>
      <c r="B50" s="69" t="s">
        <v>470</v>
      </c>
      <c r="C50" s="2" t="s">
        <v>1217</v>
      </c>
      <c r="D50" s="3" t="s">
        <v>1998</v>
      </c>
      <c r="E50" s="3" t="s">
        <v>1217</v>
      </c>
      <c r="F50" s="3" t="s">
        <v>5</v>
      </c>
      <c r="J50" s="3" t="s">
        <v>216</v>
      </c>
      <c r="N50" s="47">
        <v>1</v>
      </c>
      <c r="O50" s="69">
        <v>668</v>
      </c>
      <c r="P50" s="3" t="s">
        <v>1065</v>
      </c>
    </row>
    <row r="51" spans="1:18" ht="72.5">
      <c r="A51" s="69" t="s">
        <v>373</v>
      </c>
      <c r="B51" s="69" t="s">
        <v>437</v>
      </c>
      <c r="C51" s="2" t="s">
        <v>1218</v>
      </c>
      <c r="D51" s="3" t="s">
        <v>1999</v>
      </c>
      <c r="E51" s="3" t="s">
        <v>1217</v>
      </c>
      <c r="F51" s="3" t="s">
        <v>10</v>
      </c>
      <c r="J51" s="3" t="s">
        <v>218</v>
      </c>
      <c r="N51" s="47">
        <v>2</v>
      </c>
      <c r="O51" s="69" t="s">
        <v>1916</v>
      </c>
      <c r="P51" s="3" t="s">
        <v>1076</v>
      </c>
      <c r="Q51" s="3" t="s">
        <v>1849</v>
      </c>
      <c r="R51" s="3" t="s">
        <v>2015</v>
      </c>
    </row>
    <row r="52" spans="1:18" ht="130.5">
      <c r="A52" s="69" t="s">
        <v>373</v>
      </c>
      <c r="B52" s="69" t="s">
        <v>583</v>
      </c>
      <c r="C52" s="2" t="s">
        <v>1217</v>
      </c>
      <c r="D52" s="3" t="s">
        <v>1998</v>
      </c>
      <c r="E52" s="3" t="s">
        <v>1217</v>
      </c>
      <c r="F52" s="3" t="s">
        <v>12</v>
      </c>
      <c r="J52" s="3" t="s">
        <v>219</v>
      </c>
      <c r="N52" s="47">
        <v>1</v>
      </c>
      <c r="O52" s="69">
        <v>85</v>
      </c>
      <c r="P52" s="3" t="s">
        <v>1073</v>
      </c>
    </row>
    <row r="53" spans="1:18" ht="43.5">
      <c r="A53" s="69" t="s">
        <v>463</v>
      </c>
      <c r="B53" s="69" t="s">
        <v>562</v>
      </c>
      <c r="C53" s="2" t="s">
        <v>1217</v>
      </c>
      <c r="D53" s="3" t="s">
        <v>1998</v>
      </c>
      <c r="E53" s="3" t="s">
        <v>1217</v>
      </c>
      <c r="F53" s="3" t="s">
        <v>14</v>
      </c>
      <c r="J53" s="3" t="s">
        <v>220</v>
      </c>
      <c r="N53" s="47">
        <v>1</v>
      </c>
      <c r="O53" s="69">
        <v>818</v>
      </c>
      <c r="P53" s="3" t="s">
        <v>1038</v>
      </c>
    </row>
    <row r="54" spans="1:18" ht="246.5">
      <c r="A54" s="69" t="s">
        <v>463</v>
      </c>
      <c r="B54" s="69" t="s">
        <v>460</v>
      </c>
      <c r="C54" s="2" t="s">
        <v>1217</v>
      </c>
      <c r="D54" s="3" t="s">
        <v>1998</v>
      </c>
      <c r="E54" s="3" t="s">
        <v>1217</v>
      </c>
      <c r="F54" s="3" t="s">
        <v>21</v>
      </c>
      <c r="J54" s="3" t="s">
        <v>223</v>
      </c>
      <c r="N54" s="47">
        <v>1</v>
      </c>
      <c r="O54" s="69">
        <v>655</v>
      </c>
      <c r="P54" s="3" t="s">
        <v>1043</v>
      </c>
    </row>
    <row r="55" spans="1:18" ht="246.5">
      <c r="A55" s="69" t="s">
        <v>340</v>
      </c>
      <c r="B55" s="69" t="s">
        <v>474</v>
      </c>
      <c r="C55" s="2" t="s">
        <v>1217</v>
      </c>
      <c r="D55" s="3" t="s">
        <v>1998</v>
      </c>
      <c r="E55" s="3" t="s">
        <v>1217</v>
      </c>
      <c r="F55" s="3" t="s">
        <v>30</v>
      </c>
      <c r="J55" s="3" t="s">
        <v>223</v>
      </c>
      <c r="N55" s="47">
        <v>1</v>
      </c>
      <c r="O55" s="69">
        <v>670</v>
      </c>
      <c r="P55" s="3" t="s">
        <v>1067</v>
      </c>
    </row>
    <row r="56" spans="1:18" ht="130.5">
      <c r="A56" s="69" t="s">
        <v>373</v>
      </c>
      <c r="B56" s="69" t="s">
        <v>583</v>
      </c>
      <c r="C56" s="2" t="s">
        <v>1217</v>
      </c>
      <c r="D56" s="3" t="s">
        <v>1998</v>
      </c>
      <c r="E56" s="3" t="s">
        <v>1217</v>
      </c>
      <c r="F56" s="3" t="s">
        <v>39</v>
      </c>
      <c r="J56" s="3" t="s">
        <v>227</v>
      </c>
      <c r="N56" s="47">
        <v>1</v>
      </c>
      <c r="O56" s="69">
        <v>85</v>
      </c>
      <c r="P56" s="3" t="s">
        <v>1841</v>
      </c>
    </row>
    <row r="57" spans="1:18" ht="58">
      <c r="A57" s="69" t="s">
        <v>321</v>
      </c>
      <c r="B57" s="69" t="s">
        <v>317</v>
      </c>
      <c r="C57" s="2" t="s">
        <v>1217</v>
      </c>
      <c r="D57" s="3" t="s">
        <v>1998</v>
      </c>
      <c r="E57" s="3" t="s">
        <v>1217</v>
      </c>
      <c r="F57" s="3" t="s">
        <v>47</v>
      </c>
      <c r="J57" s="3" t="s">
        <v>231</v>
      </c>
      <c r="N57" s="47">
        <v>1</v>
      </c>
      <c r="O57" s="69">
        <v>102</v>
      </c>
      <c r="P57" s="3" t="s">
        <v>990</v>
      </c>
    </row>
    <row r="58" spans="1:18" ht="43.5">
      <c r="A58" s="69" t="s">
        <v>315</v>
      </c>
      <c r="B58" s="69" t="s">
        <v>344</v>
      </c>
      <c r="C58" s="2" t="s">
        <v>1217</v>
      </c>
      <c r="D58" s="3" t="s">
        <v>1998</v>
      </c>
      <c r="E58" s="3" t="s">
        <v>1217</v>
      </c>
      <c r="F58" s="3" t="s">
        <v>48</v>
      </c>
      <c r="J58" s="3" t="s">
        <v>232</v>
      </c>
      <c r="N58" s="47">
        <v>1</v>
      </c>
      <c r="O58" s="69">
        <v>306</v>
      </c>
      <c r="P58" s="3" t="s">
        <v>977</v>
      </c>
    </row>
    <row r="59" spans="1:18" ht="101.5">
      <c r="A59" s="69" t="s">
        <v>353</v>
      </c>
      <c r="B59" s="69" t="s">
        <v>349</v>
      </c>
      <c r="C59" s="2" t="s">
        <v>1224</v>
      </c>
      <c r="D59" s="3" t="s">
        <v>1998</v>
      </c>
      <c r="E59" s="3" t="s">
        <v>1217</v>
      </c>
      <c r="F59" s="3" t="s">
        <v>50</v>
      </c>
      <c r="J59" s="3" t="s">
        <v>232</v>
      </c>
      <c r="N59" s="47">
        <v>0</v>
      </c>
      <c r="O59" s="69"/>
      <c r="P59" s="3" t="s">
        <v>1060</v>
      </c>
    </row>
    <row r="60" spans="1:18" ht="188.5">
      <c r="A60" s="69" t="s">
        <v>373</v>
      </c>
      <c r="B60" s="69" t="s">
        <v>583</v>
      </c>
      <c r="C60" s="2" t="s">
        <v>1217</v>
      </c>
      <c r="D60" s="3" t="s">
        <v>1998</v>
      </c>
      <c r="E60" s="3" t="s">
        <v>1217</v>
      </c>
      <c r="F60" s="3" t="s">
        <v>58</v>
      </c>
      <c r="J60" s="3" t="s">
        <v>234</v>
      </c>
      <c r="N60" s="47">
        <v>1</v>
      </c>
      <c r="O60" s="69">
        <v>85</v>
      </c>
      <c r="P60" s="3" t="s">
        <v>1057</v>
      </c>
    </row>
    <row r="61" spans="1:18" ht="87">
      <c r="A61" s="69" t="s">
        <v>361</v>
      </c>
      <c r="B61" s="69" t="s">
        <v>428</v>
      </c>
      <c r="C61" s="2" t="s">
        <v>1217</v>
      </c>
      <c r="D61" s="3" t="s">
        <v>1998</v>
      </c>
      <c r="E61" s="3" t="s">
        <v>1217</v>
      </c>
      <c r="F61" s="3" t="s">
        <v>88</v>
      </c>
      <c r="J61" s="3" t="s">
        <v>239</v>
      </c>
      <c r="N61" s="47">
        <v>1</v>
      </c>
      <c r="O61" s="69">
        <v>596</v>
      </c>
      <c r="P61" s="3" t="s">
        <v>1843</v>
      </c>
    </row>
    <row r="62" spans="1:18" ht="159.5">
      <c r="A62" s="69" t="s">
        <v>361</v>
      </c>
      <c r="B62" s="69" t="s">
        <v>428</v>
      </c>
      <c r="C62" s="2" t="s">
        <v>1217</v>
      </c>
      <c r="D62" s="3" t="s">
        <v>1998</v>
      </c>
      <c r="E62" s="3" t="s">
        <v>1217</v>
      </c>
      <c r="F62" s="3" t="s">
        <v>90</v>
      </c>
      <c r="J62" s="3" t="s">
        <v>240</v>
      </c>
      <c r="N62" s="47">
        <v>1</v>
      </c>
      <c r="O62" s="69">
        <v>596</v>
      </c>
      <c r="P62" s="3" t="s">
        <v>1040</v>
      </c>
    </row>
    <row r="63" spans="1:18" ht="43.5">
      <c r="A63" s="69" t="s">
        <v>373</v>
      </c>
      <c r="B63" s="69" t="s">
        <v>370</v>
      </c>
      <c r="C63" s="2" t="s">
        <v>1217</v>
      </c>
      <c r="D63" s="3" t="s">
        <v>1998</v>
      </c>
      <c r="E63" s="3" t="s">
        <v>1217</v>
      </c>
      <c r="F63" s="3" t="s">
        <v>91</v>
      </c>
      <c r="J63" s="3" t="s">
        <v>241</v>
      </c>
      <c r="N63" s="47">
        <v>1</v>
      </c>
      <c r="O63" s="69">
        <v>475</v>
      </c>
      <c r="P63" s="3" t="s">
        <v>1059</v>
      </c>
    </row>
    <row r="64" spans="1:18" ht="203">
      <c r="A64" s="69" t="s">
        <v>373</v>
      </c>
      <c r="B64" s="69" t="s">
        <v>437</v>
      </c>
      <c r="C64" s="2" t="s">
        <v>1217</v>
      </c>
      <c r="D64" s="3" t="s">
        <v>1998</v>
      </c>
      <c r="E64" s="3" t="s">
        <v>1217</v>
      </c>
      <c r="F64" s="3" t="s">
        <v>94</v>
      </c>
      <c r="J64" s="3" t="s">
        <v>244</v>
      </c>
      <c r="N64" s="47">
        <v>2</v>
      </c>
      <c r="O64" s="69" t="s">
        <v>1916</v>
      </c>
      <c r="P64" s="3" t="s">
        <v>1046</v>
      </c>
    </row>
    <row r="65" spans="1:16" ht="43.5">
      <c r="A65" s="69" t="s">
        <v>373</v>
      </c>
      <c r="B65" s="69" t="s">
        <v>490</v>
      </c>
      <c r="C65" s="2" t="s">
        <v>1217</v>
      </c>
      <c r="D65" s="3" t="s">
        <v>1998</v>
      </c>
      <c r="E65" s="3" t="s">
        <v>1217</v>
      </c>
      <c r="F65" s="3" t="s">
        <v>96</v>
      </c>
      <c r="J65" s="3" t="s">
        <v>246</v>
      </c>
      <c r="N65" s="47">
        <v>1</v>
      </c>
      <c r="O65" s="69">
        <v>683</v>
      </c>
      <c r="P65" s="3" t="s">
        <v>1004</v>
      </c>
    </row>
    <row r="66" spans="1:16" ht="43.5">
      <c r="A66" s="69" t="s">
        <v>359</v>
      </c>
      <c r="B66" s="69" t="s">
        <v>578</v>
      </c>
      <c r="C66" s="2" t="s">
        <v>1217</v>
      </c>
      <c r="D66" s="3" t="s">
        <v>1998</v>
      </c>
      <c r="E66" s="3" t="s">
        <v>1217</v>
      </c>
      <c r="F66" s="3" t="s">
        <v>97</v>
      </c>
      <c r="J66" s="3" t="s">
        <v>247</v>
      </c>
      <c r="N66" s="47">
        <v>1</v>
      </c>
      <c r="O66" s="69">
        <v>839</v>
      </c>
      <c r="P66" s="3" t="s">
        <v>1070</v>
      </c>
    </row>
    <row r="67" spans="1:16" ht="43.5">
      <c r="A67" s="69" t="s">
        <v>397</v>
      </c>
      <c r="B67" s="69" t="s">
        <v>393</v>
      </c>
      <c r="C67" s="2" t="s">
        <v>1217</v>
      </c>
      <c r="D67" s="3" t="s">
        <v>1998</v>
      </c>
      <c r="E67" s="3" t="s">
        <v>1217</v>
      </c>
      <c r="F67" s="3" t="s">
        <v>105</v>
      </c>
      <c r="J67" s="3" t="s">
        <v>253</v>
      </c>
      <c r="N67" s="47">
        <v>1</v>
      </c>
      <c r="O67" s="69">
        <v>547</v>
      </c>
      <c r="P67" s="3"/>
    </row>
    <row r="68" spans="1:16" ht="72.5">
      <c r="A68" s="69" t="s">
        <v>331</v>
      </c>
      <c r="B68" s="69" t="s">
        <v>470</v>
      </c>
      <c r="C68" s="2" t="s">
        <v>1217</v>
      </c>
      <c r="D68" s="3" t="s">
        <v>1998</v>
      </c>
      <c r="E68" s="3" t="s">
        <v>1217</v>
      </c>
      <c r="F68" s="3" t="s">
        <v>107</v>
      </c>
      <c r="J68" s="3" t="s">
        <v>254</v>
      </c>
      <c r="N68" s="47">
        <v>1</v>
      </c>
      <c r="O68" s="69">
        <v>668</v>
      </c>
      <c r="P68" s="3" t="s">
        <v>1054</v>
      </c>
    </row>
    <row r="69" spans="1:16" ht="72.5">
      <c r="A69" s="69" t="s">
        <v>397</v>
      </c>
      <c r="B69" s="69" t="s">
        <v>393</v>
      </c>
      <c r="C69" s="2" t="s">
        <v>1217</v>
      </c>
      <c r="D69" s="3" t="s">
        <v>1998</v>
      </c>
      <c r="E69" s="3" t="s">
        <v>1217</v>
      </c>
      <c r="F69" s="3" t="s">
        <v>109</v>
      </c>
      <c r="J69" s="3" t="s">
        <v>256</v>
      </c>
      <c r="N69" s="47">
        <v>1</v>
      </c>
      <c r="O69" s="69">
        <v>547</v>
      </c>
      <c r="P69" s="3" t="s">
        <v>1655</v>
      </c>
    </row>
    <row r="70" spans="1:16" ht="145">
      <c r="A70" s="69" t="s">
        <v>315</v>
      </c>
      <c r="B70" s="69" t="s">
        <v>354</v>
      </c>
      <c r="C70" s="2" t="s">
        <v>1217</v>
      </c>
      <c r="D70" s="3" t="s">
        <v>1998</v>
      </c>
      <c r="E70" s="3" t="s">
        <v>1217</v>
      </c>
      <c r="F70" s="3" t="s">
        <v>113</v>
      </c>
      <c r="J70" s="3" t="s">
        <v>259</v>
      </c>
      <c r="N70" s="47">
        <v>1</v>
      </c>
      <c r="O70" s="69">
        <v>326</v>
      </c>
      <c r="P70" s="3" t="s">
        <v>1019</v>
      </c>
    </row>
    <row r="71" spans="1:16" ht="261">
      <c r="A71" s="69" t="s">
        <v>315</v>
      </c>
      <c r="B71" s="69" t="s">
        <v>362</v>
      </c>
      <c r="C71" s="2" t="s">
        <v>1217</v>
      </c>
      <c r="D71" s="3" t="s">
        <v>1998</v>
      </c>
      <c r="E71" s="3" t="s">
        <v>1217</v>
      </c>
      <c r="F71" s="3" t="s">
        <v>114</v>
      </c>
      <c r="J71" s="3" t="s">
        <v>260</v>
      </c>
      <c r="N71" s="47">
        <v>1</v>
      </c>
      <c r="O71" s="69">
        <v>39</v>
      </c>
      <c r="P71" s="3" t="s">
        <v>1034</v>
      </c>
    </row>
    <row r="72" spans="1:16" ht="87">
      <c r="A72" s="69" t="s">
        <v>463</v>
      </c>
      <c r="B72" s="69" t="s">
        <v>460</v>
      </c>
      <c r="C72" s="2" t="s">
        <v>1217</v>
      </c>
      <c r="D72" s="3" t="s">
        <v>1998</v>
      </c>
      <c r="E72" s="3" t="s">
        <v>1217</v>
      </c>
      <c r="F72" s="3" t="s">
        <v>117</v>
      </c>
      <c r="J72" s="3" t="s">
        <v>262</v>
      </c>
      <c r="N72" s="47">
        <v>1</v>
      </c>
      <c r="O72" s="69">
        <v>655</v>
      </c>
      <c r="P72" s="3" t="s">
        <v>1012</v>
      </c>
    </row>
    <row r="73" spans="1:16" ht="43.5">
      <c r="A73" s="69" t="s">
        <v>340</v>
      </c>
      <c r="B73" s="69" t="s">
        <v>398</v>
      </c>
      <c r="C73" s="2" t="s">
        <v>1217</v>
      </c>
      <c r="D73" s="3" t="s">
        <v>1998</v>
      </c>
      <c r="E73" s="3" t="s">
        <v>1217</v>
      </c>
      <c r="F73" s="3" t="s">
        <v>118</v>
      </c>
      <c r="J73" s="3" t="s">
        <v>263</v>
      </c>
      <c r="N73" s="47">
        <v>1</v>
      </c>
      <c r="O73" s="69">
        <v>548</v>
      </c>
      <c r="P73" s="3" t="s">
        <v>1037</v>
      </c>
    </row>
    <row r="74" spans="1:16" ht="29">
      <c r="A74" s="69" t="s">
        <v>463</v>
      </c>
      <c r="B74" s="69" t="s">
        <v>460</v>
      </c>
      <c r="C74" s="2" t="s">
        <v>1217</v>
      </c>
      <c r="D74" s="3" t="s">
        <v>1998</v>
      </c>
      <c r="E74" s="3" t="s">
        <v>1217</v>
      </c>
      <c r="F74" s="3" t="s">
        <v>119</v>
      </c>
      <c r="J74" s="3" t="s">
        <v>264</v>
      </c>
      <c r="N74" s="47">
        <v>1</v>
      </c>
      <c r="O74" s="69">
        <v>655</v>
      </c>
      <c r="P74" s="3" t="s">
        <v>1066</v>
      </c>
    </row>
    <row r="75" spans="1:16" ht="29">
      <c r="A75" s="69" t="s">
        <v>353</v>
      </c>
      <c r="B75" s="69" t="s">
        <v>504</v>
      </c>
      <c r="C75" s="2" t="s">
        <v>1217</v>
      </c>
      <c r="D75" s="3" t="s">
        <v>1998</v>
      </c>
      <c r="E75" s="3" t="s">
        <v>1217</v>
      </c>
      <c r="F75" s="3" t="s">
        <v>120</v>
      </c>
      <c r="J75" s="3" t="s">
        <v>265</v>
      </c>
      <c r="N75" s="47">
        <v>3</v>
      </c>
      <c r="O75" s="69" t="s">
        <v>1921</v>
      </c>
      <c r="P75" s="3" t="s">
        <v>1051</v>
      </c>
    </row>
    <row r="76" spans="1:16" ht="145">
      <c r="A76" s="69" t="s">
        <v>359</v>
      </c>
      <c r="B76" s="69" t="s">
        <v>576</v>
      </c>
      <c r="C76" s="2" t="s">
        <v>1217</v>
      </c>
      <c r="D76" s="3" t="s">
        <v>1998</v>
      </c>
      <c r="E76" s="3" t="s">
        <v>1217</v>
      </c>
      <c r="F76" s="3" t="s">
        <v>121</v>
      </c>
      <c r="J76" s="3" t="s">
        <v>266</v>
      </c>
      <c r="N76" s="47">
        <v>1</v>
      </c>
      <c r="O76" s="69">
        <v>838</v>
      </c>
      <c r="P76" s="3" t="s">
        <v>1069</v>
      </c>
    </row>
    <row r="77" spans="1:16" ht="43.5">
      <c r="A77" s="69" t="s">
        <v>359</v>
      </c>
      <c r="B77" s="69" t="s">
        <v>578</v>
      </c>
      <c r="C77" s="2" t="s">
        <v>1217</v>
      </c>
      <c r="D77" s="3" t="s">
        <v>1998</v>
      </c>
      <c r="E77" s="3" t="s">
        <v>1217</v>
      </c>
      <c r="F77" s="3" t="s">
        <v>122</v>
      </c>
      <c r="J77" s="3" t="s">
        <v>267</v>
      </c>
      <c r="N77" s="47">
        <v>1</v>
      </c>
      <c r="O77" s="69">
        <v>839</v>
      </c>
      <c r="P77" s="3" t="s">
        <v>1020</v>
      </c>
    </row>
    <row r="78" spans="1:16" ht="101.5">
      <c r="A78" s="69" t="s">
        <v>373</v>
      </c>
      <c r="B78" s="69" t="s">
        <v>380</v>
      </c>
      <c r="C78" s="2" t="s">
        <v>1217</v>
      </c>
      <c r="D78" s="3" t="s">
        <v>1998</v>
      </c>
      <c r="E78" s="3" t="s">
        <v>1217</v>
      </c>
      <c r="F78" s="3" t="s">
        <v>123</v>
      </c>
      <c r="J78" s="3" t="s">
        <v>268</v>
      </c>
      <c r="N78" s="47">
        <v>1</v>
      </c>
      <c r="O78" s="69">
        <v>512</v>
      </c>
      <c r="P78" s="3" t="s">
        <v>1214</v>
      </c>
    </row>
    <row r="79" spans="1:16" ht="58">
      <c r="A79" s="69" t="s">
        <v>373</v>
      </c>
      <c r="B79" s="69" t="s">
        <v>374</v>
      </c>
      <c r="C79" s="2" t="s">
        <v>1217</v>
      </c>
      <c r="D79" s="3" t="s">
        <v>1998</v>
      </c>
      <c r="E79" s="3" t="s">
        <v>1217</v>
      </c>
      <c r="F79" s="3" t="s">
        <v>124</v>
      </c>
      <c r="J79" s="3" t="s">
        <v>269</v>
      </c>
      <c r="N79" s="47">
        <v>1</v>
      </c>
      <c r="O79" s="69">
        <v>476</v>
      </c>
      <c r="P79" s="3" t="s">
        <v>1077</v>
      </c>
    </row>
    <row r="80" spans="1:16" ht="116">
      <c r="A80" s="69" t="s">
        <v>331</v>
      </c>
      <c r="B80" s="69" t="s">
        <v>458</v>
      </c>
      <c r="C80" s="2" t="s">
        <v>1217</v>
      </c>
      <c r="D80" s="3" t="s">
        <v>1998</v>
      </c>
      <c r="E80" s="3" t="s">
        <v>1217</v>
      </c>
      <c r="F80" s="3" t="s">
        <v>127</v>
      </c>
      <c r="J80" s="3" t="s">
        <v>272</v>
      </c>
      <c r="N80" s="47">
        <v>1</v>
      </c>
      <c r="O80" s="69" t="s">
        <v>1775</v>
      </c>
      <c r="P80" s="3" t="s">
        <v>1000</v>
      </c>
    </row>
    <row r="81" spans="1:18" ht="43.5">
      <c r="A81" s="69" t="s">
        <v>315</v>
      </c>
      <c r="B81" s="69" t="s">
        <v>407</v>
      </c>
      <c r="C81" s="2" t="s">
        <v>1217</v>
      </c>
      <c r="D81" s="3" t="s">
        <v>1998</v>
      </c>
      <c r="E81" s="3" t="s">
        <v>1217</v>
      </c>
      <c r="F81" s="3" t="s">
        <v>128</v>
      </c>
      <c r="J81" s="3" t="s">
        <v>273</v>
      </c>
      <c r="N81" s="47">
        <v>1</v>
      </c>
      <c r="O81" s="69">
        <v>565</v>
      </c>
      <c r="P81" s="3" t="s">
        <v>1044</v>
      </c>
    </row>
    <row r="82" spans="1:18" ht="101.5">
      <c r="A82" s="69" t="s">
        <v>321</v>
      </c>
      <c r="B82" s="69" t="s">
        <v>492</v>
      </c>
      <c r="C82" s="2" t="s">
        <v>1218</v>
      </c>
      <c r="D82" s="3" t="s">
        <v>1998</v>
      </c>
      <c r="E82" s="3" t="s">
        <v>1217</v>
      </c>
      <c r="F82" s="3" t="s">
        <v>130</v>
      </c>
      <c r="J82" s="3" t="s">
        <v>274</v>
      </c>
      <c r="K82" s="3" t="s">
        <v>2047</v>
      </c>
      <c r="N82" s="47">
        <v>1</v>
      </c>
      <c r="O82" s="69">
        <v>684</v>
      </c>
      <c r="P82" s="3" t="s">
        <v>1071</v>
      </c>
    </row>
    <row r="83" spans="1:18" ht="29">
      <c r="A83" s="69" t="s">
        <v>321</v>
      </c>
      <c r="B83" s="69" t="s">
        <v>540</v>
      </c>
      <c r="C83" s="2" t="s">
        <v>1224</v>
      </c>
      <c r="D83" s="3" t="s">
        <v>1998</v>
      </c>
      <c r="E83" s="3" t="s">
        <v>1217</v>
      </c>
      <c r="F83" s="3" t="s">
        <v>131</v>
      </c>
      <c r="J83" s="3" t="s">
        <v>275</v>
      </c>
      <c r="N83" s="47">
        <v>0</v>
      </c>
      <c r="O83" s="69"/>
      <c r="P83" s="3" t="s">
        <v>1068</v>
      </c>
    </row>
    <row r="84" spans="1:18" ht="43.5">
      <c r="A84" s="69" t="s">
        <v>321</v>
      </c>
      <c r="B84" s="69" t="s">
        <v>449</v>
      </c>
      <c r="C84" s="2" t="s">
        <v>1217</v>
      </c>
      <c r="D84" s="3" t="s">
        <v>1998</v>
      </c>
      <c r="E84" s="3" t="s">
        <v>1217</v>
      </c>
      <c r="F84" s="3" t="s">
        <v>135</v>
      </c>
      <c r="J84" s="3" t="s">
        <v>279</v>
      </c>
      <c r="N84" s="47">
        <v>1</v>
      </c>
      <c r="O84" s="69">
        <v>634</v>
      </c>
      <c r="P84" s="3" t="s">
        <v>1042</v>
      </c>
    </row>
    <row r="85" spans="1:18" ht="29">
      <c r="A85" s="69" t="s">
        <v>321</v>
      </c>
      <c r="B85" s="69" t="s">
        <v>449</v>
      </c>
      <c r="C85" s="2" t="s">
        <v>1224</v>
      </c>
      <c r="D85" s="3" t="s">
        <v>1998</v>
      </c>
      <c r="E85" s="3" t="s">
        <v>1217</v>
      </c>
      <c r="F85" s="3" t="s">
        <v>136</v>
      </c>
      <c r="J85" s="3" t="s">
        <v>280</v>
      </c>
      <c r="N85" s="47">
        <v>0</v>
      </c>
      <c r="O85" s="69"/>
      <c r="P85" s="3" t="s">
        <v>989</v>
      </c>
    </row>
    <row r="86" spans="1:18" ht="43.5">
      <c r="A86" s="69" t="s">
        <v>359</v>
      </c>
      <c r="B86" s="69" t="s">
        <v>578</v>
      </c>
      <c r="C86" s="2" t="s">
        <v>1217</v>
      </c>
      <c r="D86" s="3" t="s">
        <v>1998</v>
      </c>
      <c r="E86" s="3" t="s">
        <v>1217</v>
      </c>
      <c r="F86" s="3" t="s">
        <v>141</v>
      </c>
      <c r="J86" s="3" t="s">
        <v>285</v>
      </c>
      <c r="N86" s="47">
        <v>1</v>
      </c>
      <c r="O86" s="69">
        <v>839</v>
      </c>
      <c r="P86" s="3" t="s">
        <v>1078</v>
      </c>
    </row>
    <row r="87" spans="1:18" ht="43.5">
      <c r="A87" s="69" t="s">
        <v>353</v>
      </c>
      <c r="B87" s="69" t="s">
        <v>513</v>
      </c>
      <c r="C87" s="2" t="s">
        <v>1217</v>
      </c>
      <c r="D87" s="3" t="s">
        <v>1998</v>
      </c>
      <c r="E87" s="3" t="s">
        <v>1217</v>
      </c>
      <c r="F87" s="3" t="s">
        <v>146</v>
      </c>
      <c r="J87" s="3" t="s">
        <v>290</v>
      </c>
      <c r="N87" s="47">
        <v>1</v>
      </c>
      <c r="O87" s="69">
        <v>736</v>
      </c>
      <c r="P87" s="3" t="s">
        <v>1055</v>
      </c>
    </row>
    <row r="88" spans="1:18" ht="141" customHeight="1">
      <c r="A88" s="69" t="s">
        <v>353</v>
      </c>
      <c r="B88" s="69" t="s">
        <v>525</v>
      </c>
      <c r="C88" s="2" t="s">
        <v>1218</v>
      </c>
      <c r="D88" s="3" t="s">
        <v>1998</v>
      </c>
      <c r="E88" s="3" t="s">
        <v>1217</v>
      </c>
      <c r="F88" s="3" t="s">
        <v>147</v>
      </c>
      <c r="J88" s="3" t="s">
        <v>291</v>
      </c>
      <c r="N88" s="47">
        <v>2</v>
      </c>
      <c r="O88" s="69" t="s">
        <v>1922</v>
      </c>
      <c r="P88" s="3" t="s">
        <v>1047</v>
      </c>
      <c r="Q88" s="3" t="s">
        <v>1908</v>
      </c>
    </row>
    <row r="89" spans="1:18" ht="58">
      <c r="A89" s="69" t="s">
        <v>518</v>
      </c>
      <c r="B89" s="69" t="s">
        <v>515</v>
      </c>
      <c r="C89" s="2" t="s">
        <v>1217</v>
      </c>
      <c r="D89" s="3" t="s">
        <v>1998</v>
      </c>
      <c r="E89" s="3" t="s">
        <v>1217</v>
      </c>
      <c r="F89" s="3" t="s">
        <v>149</v>
      </c>
      <c r="J89" s="3" t="s">
        <v>292</v>
      </c>
      <c r="N89" s="47">
        <v>1</v>
      </c>
      <c r="O89" s="69">
        <v>739</v>
      </c>
      <c r="P89" s="3" t="s">
        <v>1058</v>
      </c>
    </row>
    <row r="90" spans="1:18" ht="58">
      <c r="A90" s="69" t="s">
        <v>331</v>
      </c>
      <c r="B90" s="69" t="s">
        <v>384</v>
      </c>
      <c r="C90" s="2" t="s">
        <v>1217</v>
      </c>
      <c r="D90" s="3" t="s">
        <v>1998</v>
      </c>
      <c r="E90" s="3" t="s">
        <v>1217</v>
      </c>
      <c r="F90" s="3" t="s">
        <v>152</v>
      </c>
      <c r="J90" s="3" t="s">
        <v>295</v>
      </c>
      <c r="N90" s="47">
        <v>1</v>
      </c>
      <c r="O90" s="69">
        <v>519</v>
      </c>
      <c r="P90" s="3" t="s">
        <v>1074</v>
      </c>
    </row>
    <row r="91" spans="1:18" ht="43.5">
      <c r="A91" s="69" t="s">
        <v>373</v>
      </c>
      <c r="B91" s="69" t="s">
        <v>456</v>
      </c>
      <c r="C91" s="2" t="s">
        <v>1217</v>
      </c>
      <c r="D91" s="3" t="s">
        <v>1998</v>
      </c>
      <c r="E91" s="3" t="s">
        <v>1217</v>
      </c>
      <c r="F91" s="3" t="s">
        <v>154</v>
      </c>
      <c r="J91" s="3" t="s">
        <v>297</v>
      </c>
      <c r="N91" s="47">
        <v>1</v>
      </c>
      <c r="O91" s="69">
        <v>647</v>
      </c>
      <c r="P91" s="3" t="s">
        <v>988</v>
      </c>
    </row>
    <row r="92" spans="1:18" ht="43.5">
      <c r="A92" s="69" t="s">
        <v>373</v>
      </c>
      <c r="B92" s="69" t="s">
        <v>376</v>
      </c>
      <c r="C92" s="2" t="s">
        <v>1217</v>
      </c>
      <c r="D92" s="3" t="s">
        <v>1998</v>
      </c>
      <c r="E92" s="3" t="s">
        <v>1217</v>
      </c>
      <c r="F92" s="3" t="s">
        <v>155</v>
      </c>
      <c r="J92" s="3" t="s">
        <v>298</v>
      </c>
      <c r="N92" s="47">
        <v>1</v>
      </c>
      <c r="O92" s="69">
        <v>486</v>
      </c>
      <c r="P92" s="3" t="s">
        <v>1031</v>
      </c>
    </row>
    <row r="93" spans="1:18" ht="29">
      <c r="A93" s="69" t="s">
        <v>321</v>
      </c>
      <c r="B93" s="69" t="s">
        <v>449</v>
      </c>
      <c r="C93" s="2" t="s">
        <v>1224</v>
      </c>
      <c r="D93" s="3" t="s">
        <v>1998</v>
      </c>
      <c r="E93" s="3" t="s">
        <v>1217</v>
      </c>
      <c r="F93" s="3" t="s">
        <v>157</v>
      </c>
      <c r="J93" s="3" t="s">
        <v>300</v>
      </c>
      <c r="N93" s="47">
        <v>0</v>
      </c>
      <c r="O93" s="69"/>
      <c r="P93" s="3" t="s">
        <v>1028</v>
      </c>
    </row>
    <row r="94" spans="1:18" ht="43.5">
      <c r="A94" s="69" t="s">
        <v>373</v>
      </c>
      <c r="B94" s="69" t="s">
        <v>431</v>
      </c>
      <c r="C94" s="2" t="s">
        <v>1217</v>
      </c>
      <c r="D94" s="3" t="s">
        <v>1998</v>
      </c>
      <c r="E94" s="3" t="s">
        <v>1217</v>
      </c>
      <c r="F94" s="3" t="s">
        <v>158</v>
      </c>
      <c r="J94" s="3" t="s">
        <v>301</v>
      </c>
      <c r="N94" s="47">
        <v>1</v>
      </c>
      <c r="O94" s="69">
        <v>598</v>
      </c>
      <c r="P94" s="3" t="s">
        <v>1025</v>
      </c>
    </row>
    <row r="95" spans="1:18" ht="43.5">
      <c r="A95" s="69" t="s">
        <v>373</v>
      </c>
      <c r="B95" s="69" t="s">
        <v>370</v>
      </c>
      <c r="C95" s="2" t="s">
        <v>1217</v>
      </c>
      <c r="D95" s="3" t="s">
        <v>1998</v>
      </c>
      <c r="E95" s="3" t="s">
        <v>1217</v>
      </c>
      <c r="F95" s="3" t="s">
        <v>159</v>
      </c>
      <c r="J95" s="3" t="s">
        <v>302</v>
      </c>
      <c r="N95" s="47">
        <v>1</v>
      </c>
      <c r="O95" s="69">
        <v>475</v>
      </c>
      <c r="P95" s="3" t="s">
        <v>1036</v>
      </c>
    </row>
    <row r="96" spans="1:18" ht="290">
      <c r="A96" s="69" t="s">
        <v>315</v>
      </c>
      <c r="B96" s="69" t="s">
        <v>389</v>
      </c>
      <c r="C96" s="2" t="s">
        <v>1217</v>
      </c>
      <c r="D96" s="3" t="s">
        <v>1999</v>
      </c>
      <c r="E96" s="3" t="s">
        <v>1217</v>
      </c>
      <c r="F96" s="3" t="s">
        <v>163</v>
      </c>
      <c r="J96" s="3" t="s">
        <v>305</v>
      </c>
      <c r="N96" s="47">
        <v>1</v>
      </c>
      <c r="O96" s="69">
        <v>528</v>
      </c>
      <c r="P96" s="3" t="s">
        <v>1654</v>
      </c>
      <c r="R96" s="3" t="s">
        <v>2007</v>
      </c>
    </row>
    <row r="97" spans="1:18" ht="188.5">
      <c r="A97" s="69" t="s">
        <v>373</v>
      </c>
      <c r="B97" s="69" t="s">
        <v>435</v>
      </c>
      <c r="C97" s="2" t="s">
        <v>1224</v>
      </c>
      <c r="D97" s="3" t="s">
        <v>1998</v>
      </c>
      <c r="E97" s="3" t="s">
        <v>1217</v>
      </c>
      <c r="F97" s="3" t="s">
        <v>165</v>
      </c>
      <c r="J97" s="3" t="s">
        <v>306</v>
      </c>
      <c r="N97" s="47">
        <v>0</v>
      </c>
      <c r="O97" s="69"/>
      <c r="P97" s="3" t="s">
        <v>1056</v>
      </c>
    </row>
    <row r="98" spans="1:18" ht="29">
      <c r="A98" s="69" t="s">
        <v>353</v>
      </c>
      <c r="B98" s="69" t="s">
        <v>511</v>
      </c>
      <c r="C98" s="2" t="s">
        <v>1224</v>
      </c>
      <c r="D98" s="3" t="s">
        <v>1998</v>
      </c>
      <c r="E98" s="3" t="s">
        <v>1217</v>
      </c>
      <c r="F98" s="3" t="s">
        <v>166</v>
      </c>
      <c r="J98" s="3" t="s">
        <v>307</v>
      </c>
      <c r="N98" s="47">
        <v>0</v>
      </c>
      <c r="O98" s="69"/>
      <c r="P98" s="3" t="s">
        <v>1052</v>
      </c>
    </row>
    <row r="99" spans="1:18" ht="72.5">
      <c r="A99" s="69" t="s">
        <v>340</v>
      </c>
      <c r="B99" s="69" t="s">
        <v>474</v>
      </c>
      <c r="C99" s="2" t="s">
        <v>1217</v>
      </c>
      <c r="D99" s="3" t="s">
        <v>1998</v>
      </c>
      <c r="E99" s="3" t="s">
        <v>1217</v>
      </c>
      <c r="F99" s="3" t="s">
        <v>167</v>
      </c>
      <c r="J99" s="3" t="s">
        <v>308</v>
      </c>
      <c r="N99" s="47">
        <v>1</v>
      </c>
      <c r="O99" s="69">
        <v>670</v>
      </c>
      <c r="P99" s="3" t="s">
        <v>1013</v>
      </c>
    </row>
    <row r="100" spans="1:18" ht="58">
      <c r="A100" s="69" t="s">
        <v>361</v>
      </c>
      <c r="B100" s="69" t="s">
        <v>428</v>
      </c>
      <c r="C100" s="2" t="s">
        <v>1217</v>
      </c>
      <c r="D100" s="3" t="s">
        <v>1998</v>
      </c>
      <c r="E100" s="3" t="s">
        <v>1217</v>
      </c>
      <c r="F100" s="3" t="s">
        <v>168</v>
      </c>
      <c r="J100" s="3" t="s">
        <v>309</v>
      </c>
      <c r="N100" s="47">
        <v>1</v>
      </c>
      <c r="O100" s="69">
        <v>596</v>
      </c>
      <c r="P100" s="3" t="s">
        <v>1022</v>
      </c>
    </row>
    <row r="101" spans="1:18" ht="145">
      <c r="A101" s="69" t="s">
        <v>359</v>
      </c>
      <c r="B101" s="53" t="s">
        <v>1775</v>
      </c>
      <c r="C101" s="2" t="s">
        <v>1088</v>
      </c>
      <c r="D101" s="3" t="s">
        <v>1998</v>
      </c>
      <c r="E101" s="3" t="s">
        <v>1217</v>
      </c>
      <c r="G101" s="3" t="s">
        <v>1784</v>
      </c>
      <c r="J101" s="3" t="s">
        <v>2048</v>
      </c>
      <c r="N101" s="67">
        <v>1</v>
      </c>
      <c r="O101" s="53" t="s">
        <v>1775</v>
      </c>
      <c r="Q101" s="3" t="s">
        <v>1785</v>
      </c>
    </row>
    <row r="102" spans="1:18" ht="43.5">
      <c r="A102" s="69" t="s">
        <v>359</v>
      </c>
      <c r="B102" s="53" t="s">
        <v>1775</v>
      </c>
      <c r="C102" s="2" t="s">
        <v>1088</v>
      </c>
      <c r="D102" s="3" t="s">
        <v>1998</v>
      </c>
      <c r="E102" s="3" t="s">
        <v>1217</v>
      </c>
      <c r="G102" s="3" t="s">
        <v>1786</v>
      </c>
      <c r="J102" s="3" t="s">
        <v>2049</v>
      </c>
      <c r="N102" s="67">
        <v>1</v>
      </c>
      <c r="O102" s="53" t="s">
        <v>1775</v>
      </c>
      <c r="Q102" s="3" t="s">
        <v>1787</v>
      </c>
    </row>
    <row r="103" spans="1:18" ht="75" customHeight="1">
      <c r="A103" s="69" t="s">
        <v>331</v>
      </c>
      <c r="B103" s="37" t="s">
        <v>1838</v>
      </c>
      <c r="C103" s="2" t="s">
        <v>1088</v>
      </c>
      <c r="D103" s="3" t="s">
        <v>1998</v>
      </c>
      <c r="E103" s="3" t="s">
        <v>1217</v>
      </c>
      <c r="G103" s="3" t="s">
        <v>1792</v>
      </c>
      <c r="J103" s="3" t="s">
        <v>2050</v>
      </c>
      <c r="N103" s="69">
        <v>4</v>
      </c>
      <c r="O103" s="53" t="s">
        <v>1793</v>
      </c>
      <c r="Q103" s="3" t="s">
        <v>1910</v>
      </c>
    </row>
    <row r="104" spans="1:18" ht="35.25" customHeight="1">
      <c r="A104" s="69" t="s">
        <v>331</v>
      </c>
      <c r="B104" s="37">
        <v>210</v>
      </c>
      <c r="C104" s="2" t="s">
        <v>1088</v>
      </c>
      <c r="D104" s="3" t="s">
        <v>1998</v>
      </c>
      <c r="E104" s="3" t="s">
        <v>2105</v>
      </c>
      <c r="G104" s="3" t="s">
        <v>1796</v>
      </c>
      <c r="I104" s="3" t="s">
        <v>2100</v>
      </c>
      <c r="J104" s="3" t="s">
        <v>2051</v>
      </c>
      <c r="N104" s="67">
        <v>1</v>
      </c>
      <c r="O104" s="53">
        <v>864</v>
      </c>
      <c r="Q104" s="3" t="s">
        <v>1797</v>
      </c>
    </row>
    <row r="105" spans="1:18" ht="29">
      <c r="A105" s="69" t="s">
        <v>331</v>
      </c>
      <c r="B105" s="37">
        <v>211</v>
      </c>
      <c r="C105" s="2" t="s">
        <v>1088</v>
      </c>
      <c r="D105" s="3" t="s">
        <v>1998</v>
      </c>
      <c r="E105" s="3" t="s">
        <v>1218</v>
      </c>
      <c r="G105" s="3" t="s">
        <v>1795</v>
      </c>
      <c r="J105" s="3" t="s">
        <v>2052</v>
      </c>
      <c r="N105" s="67">
        <v>1</v>
      </c>
      <c r="O105" s="53">
        <v>865</v>
      </c>
      <c r="Q105" s="3" t="s">
        <v>1798</v>
      </c>
    </row>
    <row r="106" spans="1:18" ht="130.5">
      <c r="A106" s="69" t="s">
        <v>353</v>
      </c>
      <c r="B106" s="53" t="s">
        <v>1775</v>
      </c>
      <c r="C106" s="2" t="s">
        <v>1088</v>
      </c>
      <c r="D106" s="3" t="s">
        <v>1998</v>
      </c>
      <c r="E106" s="3" t="s">
        <v>1217</v>
      </c>
      <c r="G106" s="24" t="s">
        <v>1881</v>
      </c>
      <c r="H106" s="24"/>
      <c r="J106" s="78" t="s">
        <v>2053</v>
      </c>
      <c r="L106" s="78"/>
      <c r="N106" s="67">
        <v>12</v>
      </c>
      <c r="O106" s="53" t="s">
        <v>1775</v>
      </c>
      <c r="Q106" s="78" t="s">
        <v>1903</v>
      </c>
      <c r="R106" s="78"/>
    </row>
    <row r="107" spans="1:18" ht="29">
      <c r="A107" s="69" t="s">
        <v>353</v>
      </c>
      <c r="B107" s="53" t="s">
        <v>1775</v>
      </c>
      <c r="C107" s="2" t="s">
        <v>1088</v>
      </c>
      <c r="D107" s="3" t="s">
        <v>1998</v>
      </c>
      <c r="E107" s="3" t="s">
        <v>1217</v>
      </c>
      <c r="G107" s="1" t="s">
        <v>1882</v>
      </c>
      <c r="H107" s="1"/>
      <c r="J107" s="1" t="s">
        <v>2057</v>
      </c>
      <c r="L107" s="1"/>
      <c r="N107" s="67">
        <v>1</v>
      </c>
      <c r="O107" s="53" t="s">
        <v>1775</v>
      </c>
      <c r="Q107" s="1" t="s">
        <v>1895</v>
      </c>
      <c r="R107" s="1"/>
    </row>
    <row r="108" spans="1:18" ht="29">
      <c r="A108" s="69" t="s">
        <v>353</v>
      </c>
      <c r="B108" s="53" t="s">
        <v>1775</v>
      </c>
      <c r="C108" s="2" t="s">
        <v>1088</v>
      </c>
      <c r="D108" s="3" t="s">
        <v>1998</v>
      </c>
      <c r="E108" s="3" t="s">
        <v>1217</v>
      </c>
      <c r="G108" s="1" t="s">
        <v>1883</v>
      </c>
      <c r="H108" s="1"/>
      <c r="J108" s="1" t="s">
        <v>2056</v>
      </c>
      <c r="L108" s="1"/>
      <c r="N108" s="67">
        <v>1</v>
      </c>
      <c r="O108" s="53" t="s">
        <v>1775</v>
      </c>
      <c r="Q108" s="1" t="s">
        <v>1896</v>
      </c>
      <c r="R108" s="1"/>
    </row>
    <row r="109" spans="1:18" ht="29">
      <c r="A109" s="69" t="s">
        <v>353</v>
      </c>
      <c r="B109" s="53" t="s">
        <v>1775</v>
      </c>
      <c r="C109" s="2" t="s">
        <v>1088</v>
      </c>
      <c r="D109" s="3" t="s">
        <v>1998</v>
      </c>
      <c r="E109" s="3" t="s">
        <v>1217</v>
      </c>
      <c r="G109" s="1" t="s">
        <v>1884</v>
      </c>
      <c r="H109" s="1"/>
      <c r="J109" s="1" t="s">
        <v>2054</v>
      </c>
      <c r="L109" s="1"/>
      <c r="N109" s="67">
        <v>1</v>
      </c>
      <c r="O109" s="53" t="s">
        <v>1775</v>
      </c>
      <c r="Q109" s="1" t="s">
        <v>1897</v>
      </c>
      <c r="R109" s="1"/>
    </row>
    <row r="110" spans="1:18" ht="29">
      <c r="A110" s="69" t="s">
        <v>353</v>
      </c>
      <c r="B110" s="53" t="s">
        <v>1775</v>
      </c>
      <c r="C110" s="2" t="s">
        <v>1088</v>
      </c>
      <c r="D110" s="3" t="s">
        <v>1998</v>
      </c>
      <c r="E110" s="3" t="s">
        <v>1217</v>
      </c>
      <c r="G110" s="1" t="s">
        <v>1885</v>
      </c>
      <c r="H110" s="1"/>
      <c r="J110" s="1" t="s">
        <v>2055</v>
      </c>
      <c r="L110" s="1"/>
      <c r="N110" s="67">
        <v>1</v>
      </c>
      <c r="O110" s="53" t="s">
        <v>1775</v>
      </c>
      <c r="Q110" s="1" t="s">
        <v>1898</v>
      </c>
      <c r="R110" s="1"/>
    </row>
    <row r="111" spans="1:18" ht="29">
      <c r="A111" s="69" t="s">
        <v>353</v>
      </c>
      <c r="B111" s="53" t="s">
        <v>1775</v>
      </c>
      <c r="C111" s="2" t="s">
        <v>1088</v>
      </c>
      <c r="D111" s="3" t="s">
        <v>1998</v>
      </c>
      <c r="E111" s="3" t="s">
        <v>2063</v>
      </c>
      <c r="G111" s="78" t="s">
        <v>1892</v>
      </c>
      <c r="H111" s="78"/>
      <c r="J111" s="3" t="s">
        <v>2055</v>
      </c>
      <c r="L111" s="78"/>
      <c r="M111" s="78" t="s">
        <v>2065</v>
      </c>
      <c r="N111" s="67">
        <v>9</v>
      </c>
      <c r="O111" s="53" t="s">
        <v>1775</v>
      </c>
      <c r="Q111" s="1" t="s">
        <v>1901</v>
      </c>
      <c r="R111" s="1"/>
    </row>
  </sheetData>
  <sheetProtection insertRows="0" insertHyperlinks="0" sort="0" autoFilter="0" pivotTables="0"/>
  <protectedRanges>
    <protectedRange sqref="D3:D33 D35:D36 D38 D40:D50 D52:D95 D97:D111" name="Range1_1"/>
    <protectedRange sqref="K46" name="Range1_2"/>
  </protectedRanges>
  <autoFilter ref="A1:T111" xr:uid="{00000000-0009-0000-0000-000004000000}"/>
  <dataValidations count="1">
    <dataValidation type="list" errorStyle="warning" allowBlank="1" showInputMessage="1" showErrorMessage="1" errorTitle="Select from dropdown" error="Select option from dropdown" prompt="[Select from dropdown]" sqref="C2:D111" xr:uid="{00000000-0002-0000-0400-000000000000}">
      <formula1>"No Change, Revised, Retire, New"</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zoomScale="80" zoomScaleNormal="80" workbookViewId="0">
      <selection activeCell="A2" sqref="A2"/>
    </sheetView>
  </sheetViews>
  <sheetFormatPr defaultRowHeight="14.5"/>
  <cols>
    <col min="1" max="1" width="14.26953125" customWidth="1"/>
    <col min="2" max="2" width="10.26953125" customWidth="1"/>
    <col min="4" max="4" width="10.26953125" customWidth="1"/>
    <col min="5" max="5" width="40" customWidth="1"/>
    <col min="6" max="6" width="54.54296875" customWidth="1"/>
    <col min="7" max="7" width="66.453125" customWidth="1"/>
    <col min="8" max="8" width="109.54296875" customWidth="1"/>
    <col min="9" max="9" width="73.453125" customWidth="1"/>
  </cols>
  <sheetData>
    <row r="1" spans="1:13" ht="15.5">
      <c r="A1" s="103" t="s">
        <v>2029</v>
      </c>
    </row>
    <row r="3" spans="1:13" ht="15.5">
      <c r="A3" s="102" t="s">
        <v>1208</v>
      </c>
    </row>
    <row r="4" spans="1:13" s="82" customFormat="1" ht="51" customHeight="1">
      <c r="A4" s="81" t="s">
        <v>766</v>
      </c>
      <c r="B4" s="92" t="s">
        <v>768</v>
      </c>
      <c r="C4" s="81" t="s">
        <v>1134</v>
      </c>
      <c r="D4" s="92" t="s">
        <v>767</v>
      </c>
      <c r="E4" s="92" t="s">
        <v>1209</v>
      </c>
      <c r="F4" s="92" t="s">
        <v>1210</v>
      </c>
      <c r="G4" s="92" t="s">
        <v>1211</v>
      </c>
      <c r="H4" s="92" t="s">
        <v>1657</v>
      </c>
    </row>
    <row r="5" spans="1:13" s="12" customFormat="1" ht="82.5" customHeight="1">
      <c r="A5" s="24" t="s">
        <v>1959</v>
      </c>
      <c r="B5" s="87" t="s">
        <v>1775</v>
      </c>
      <c r="C5" s="24" t="s">
        <v>1775</v>
      </c>
      <c r="D5" s="87" t="s">
        <v>1775</v>
      </c>
      <c r="E5" s="94" t="s">
        <v>1960</v>
      </c>
      <c r="F5" s="94" t="s">
        <v>1961</v>
      </c>
      <c r="G5" s="96"/>
      <c r="H5" s="94" t="s">
        <v>1968</v>
      </c>
    </row>
    <row r="6" spans="1:13" s="12" customFormat="1" ht="84.75" customHeight="1">
      <c r="A6" s="24" t="s">
        <v>1959</v>
      </c>
      <c r="B6" s="87" t="s">
        <v>1775</v>
      </c>
      <c r="C6" s="24" t="s">
        <v>1775</v>
      </c>
      <c r="D6" s="87" t="s">
        <v>1775</v>
      </c>
      <c r="E6" s="94" t="s">
        <v>1964</v>
      </c>
      <c r="F6" s="94" t="s">
        <v>1965</v>
      </c>
      <c r="G6" s="96"/>
      <c r="H6" s="94" t="s">
        <v>1970</v>
      </c>
    </row>
    <row r="7" spans="1:13" s="12" customFormat="1" ht="49.5" customHeight="1">
      <c r="A7" s="24" t="s">
        <v>1959</v>
      </c>
      <c r="B7" s="87" t="s">
        <v>1775</v>
      </c>
      <c r="C7" s="24" t="s">
        <v>1775</v>
      </c>
      <c r="D7" s="87" t="s">
        <v>1775</v>
      </c>
      <c r="E7" s="94" t="s">
        <v>1966</v>
      </c>
      <c r="F7" s="94" t="s">
        <v>1967</v>
      </c>
      <c r="G7" s="96"/>
      <c r="H7" s="94" t="s">
        <v>1971</v>
      </c>
    </row>
    <row r="8" spans="1:13" s="12" customFormat="1" ht="65.25" customHeight="1">
      <c r="A8" s="24" t="s">
        <v>315</v>
      </c>
      <c r="B8" s="87" t="s">
        <v>1775</v>
      </c>
      <c r="C8" s="24" t="s">
        <v>1775</v>
      </c>
      <c r="D8" s="87" t="s">
        <v>1775</v>
      </c>
      <c r="E8" s="94" t="s">
        <v>1937</v>
      </c>
      <c r="F8" s="94" t="s">
        <v>1938</v>
      </c>
      <c r="G8" s="96"/>
      <c r="H8" s="94" t="s">
        <v>1954</v>
      </c>
    </row>
    <row r="9" spans="1:13" s="3" customFormat="1" ht="91.5" customHeight="1">
      <c r="A9" s="3" t="s">
        <v>373</v>
      </c>
      <c r="B9" s="88" t="s">
        <v>437</v>
      </c>
      <c r="C9" s="3" t="s">
        <v>1811</v>
      </c>
      <c r="D9" s="88" t="s">
        <v>1775</v>
      </c>
      <c r="E9" s="97" t="s">
        <v>1810</v>
      </c>
      <c r="F9" s="98" t="s">
        <v>1936</v>
      </c>
      <c r="G9" s="97" t="s">
        <v>1197</v>
      </c>
      <c r="H9" s="97"/>
      <c r="J9" s="97"/>
      <c r="K9" s="97"/>
      <c r="L9" s="98"/>
      <c r="M9" s="97"/>
    </row>
    <row r="10" spans="1:13" s="3" customFormat="1" ht="172.5" customHeight="1">
      <c r="A10" s="3" t="s">
        <v>353</v>
      </c>
      <c r="B10" s="87" t="s">
        <v>1775</v>
      </c>
      <c r="C10" s="69" t="s">
        <v>1775</v>
      </c>
      <c r="D10" s="87" t="s">
        <v>1775</v>
      </c>
      <c r="E10" s="98" t="s">
        <v>1870</v>
      </c>
      <c r="F10" s="98" t="s">
        <v>1871</v>
      </c>
      <c r="G10" s="97" t="s">
        <v>1923</v>
      </c>
      <c r="H10" s="97"/>
      <c r="J10" s="97"/>
      <c r="K10" s="97"/>
      <c r="L10" s="97"/>
      <c r="M10" s="94"/>
    </row>
    <row r="11" spans="1:13" s="3" customFormat="1" ht="43.5">
      <c r="A11" s="3" t="s">
        <v>353</v>
      </c>
      <c r="B11" s="87" t="s">
        <v>1775</v>
      </c>
      <c r="C11" s="69" t="s">
        <v>1775</v>
      </c>
      <c r="D11" s="87" t="s">
        <v>1775</v>
      </c>
      <c r="E11" s="98" t="s">
        <v>1872</v>
      </c>
      <c r="F11" s="98" t="s">
        <v>1880</v>
      </c>
      <c r="G11" s="97" t="s">
        <v>147</v>
      </c>
      <c r="H11" s="97"/>
      <c r="J11" s="97"/>
      <c r="K11" s="97"/>
      <c r="L11" s="97"/>
      <c r="M11" s="94"/>
    </row>
    <row r="12" spans="1:13" s="3" customFormat="1" ht="184.5" customHeight="1">
      <c r="A12" s="3" t="s">
        <v>353</v>
      </c>
      <c r="B12" s="87" t="s">
        <v>1775</v>
      </c>
      <c r="C12" s="69" t="s">
        <v>1775</v>
      </c>
      <c r="D12" s="87" t="s">
        <v>1775</v>
      </c>
      <c r="E12" s="98" t="s">
        <v>1873</v>
      </c>
      <c r="F12" s="98" t="s">
        <v>1874</v>
      </c>
      <c r="G12" s="97" t="s">
        <v>1983</v>
      </c>
      <c r="H12" s="97"/>
      <c r="J12" s="97"/>
      <c r="K12" s="97"/>
      <c r="L12" s="97"/>
      <c r="M12" s="94"/>
    </row>
    <row r="13" spans="1:13" s="3" customFormat="1" ht="179.25" customHeight="1">
      <c r="A13" s="3" t="s">
        <v>353</v>
      </c>
      <c r="B13" s="87" t="s">
        <v>1775</v>
      </c>
      <c r="C13" s="69" t="s">
        <v>1775</v>
      </c>
      <c r="D13" s="87" t="s">
        <v>1775</v>
      </c>
      <c r="E13" s="98" t="s">
        <v>1875</v>
      </c>
      <c r="F13" s="98" t="s">
        <v>1876</v>
      </c>
      <c r="G13" s="97" t="s">
        <v>1982</v>
      </c>
      <c r="H13" s="97"/>
      <c r="J13" s="97"/>
      <c r="K13" s="97"/>
      <c r="L13" s="97"/>
      <c r="M13" s="94"/>
    </row>
    <row r="14" spans="1:13" s="3" customFormat="1" ht="29">
      <c r="A14" s="3" t="s">
        <v>353</v>
      </c>
      <c r="B14" s="87" t="s">
        <v>1775</v>
      </c>
      <c r="C14" s="69" t="s">
        <v>1775</v>
      </c>
      <c r="D14" s="87" t="s">
        <v>1775</v>
      </c>
      <c r="E14" s="93" t="s">
        <v>1857</v>
      </c>
      <c r="F14" s="93" t="s">
        <v>1858</v>
      </c>
      <c r="G14" s="93" t="s">
        <v>1878</v>
      </c>
      <c r="H14" s="97"/>
      <c r="J14" s="97"/>
      <c r="K14" s="97"/>
      <c r="L14" s="97"/>
      <c r="M14" s="94"/>
    </row>
    <row r="15" spans="1:13" s="3" customFormat="1" ht="29">
      <c r="A15" s="3" t="s">
        <v>353</v>
      </c>
      <c r="B15" s="87" t="s">
        <v>1775</v>
      </c>
      <c r="C15" s="69" t="s">
        <v>1775</v>
      </c>
      <c r="D15" s="87" t="s">
        <v>1775</v>
      </c>
      <c r="E15" s="93" t="s">
        <v>1861</v>
      </c>
      <c r="F15" s="93" t="s">
        <v>1862</v>
      </c>
      <c r="G15" s="93" t="s">
        <v>1878</v>
      </c>
      <c r="H15" s="97"/>
      <c r="J15" s="97"/>
      <c r="K15" s="97"/>
      <c r="L15" s="97"/>
      <c r="M15" s="94"/>
    </row>
    <row r="18" spans="1:8" ht="15.5">
      <c r="A18" s="102" t="s">
        <v>1204</v>
      </c>
    </row>
    <row r="19" spans="1:8" s="84" customFormat="1" ht="46.5">
      <c r="A19" s="81" t="s">
        <v>1759</v>
      </c>
      <c r="B19" s="81" t="s">
        <v>1755</v>
      </c>
      <c r="C19" s="79" t="s">
        <v>1251</v>
      </c>
      <c r="D19" s="81" t="s">
        <v>1756</v>
      </c>
      <c r="E19" s="79" t="s">
        <v>1906</v>
      </c>
      <c r="F19" s="79" t="s">
        <v>1800</v>
      </c>
      <c r="G19" s="79" t="s">
        <v>1213</v>
      </c>
    </row>
    <row r="20" spans="1:8" s="2" customFormat="1" ht="58">
      <c r="A20" s="69" t="s">
        <v>373</v>
      </c>
      <c r="B20" s="37" t="s">
        <v>1734</v>
      </c>
      <c r="C20" s="2" t="s">
        <v>1088</v>
      </c>
      <c r="D20" s="53" t="s">
        <v>1735</v>
      </c>
      <c r="E20" s="3" t="s">
        <v>1812</v>
      </c>
      <c r="F20" s="3" t="s">
        <v>1813</v>
      </c>
      <c r="G20" s="3" t="s">
        <v>1814</v>
      </c>
      <c r="H20" s="3"/>
    </row>
    <row r="21" spans="1:8" s="2" customFormat="1" ht="101.5">
      <c r="A21" s="69" t="s">
        <v>353</v>
      </c>
      <c r="B21" s="53" t="s">
        <v>1775</v>
      </c>
      <c r="C21" s="2" t="s">
        <v>1088</v>
      </c>
      <c r="D21" s="53" t="s">
        <v>1775</v>
      </c>
      <c r="E21" s="1" t="s">
        <v>1886</v>
      </c>
      <c r="F21" s="1" t="s">
        <v>1887</v>
      </c>
      <c r="G21" s="1" t="s">
        <v>1899</v>
      </c>
      <c r="H21" s="3"/>
    </row>
    <row r="22" spans="1:8" s="2" customFormat="1">
      <c r="A22" s="69" t="s">
        <v>353</v>
      </c>
      <c r="B22" s="53" t="s">
        <v>1775</v>
      </c>
      <c r="C22" s="2" t="s">
        <v>1088</v>
      </c>
      <c r="D22" s="53" t="s">
        <v>1775</v>
      </c>
      <c r="E22" s="1" t="s">
        <v>1888</v>
      </c>
      <c r="F22" s="1" t="s">
        <v>1889</v>
      </c>
      <c r="G22" s="1" t="s">
        <v>1895</v>
      </c>
      <c r="H22" s="3"/>
    </row>
    <row r="23" spans="1:8" s="2" customFormat="1" ht="29">
      <c r="A23" s="69" t="s">
        <v>353</v>
      </c>
      <c r="B23" s="53" t="s">
        <v>1775</v>
      </c>
      <c r="C23" s="2" t="s">
        <v>1088</v>
      </c>
      <c r="D23" s="53" t="s">
        <v>1775</v>
      </c>
      <c r="E23" s="78" t="s">
        <v>1890</v>
      </c>
      <c r="F23" s="78" t="s">
        <v>1891</v>
      </c>
      <c r="G23" s="1" t="s">
        <v>1900</v>
      </c>
      <c r="H23" s="3"/>
    </row>
    <row r="24" spans="1:8" s="2" customFormat="1" ht="29">
      <c r="A24" s="69" t="s">
        <v>353</v>
      </c>
      <c r="B24" s="53" t="s">
        <v>1775</v>
      </c>
      <c r="C24" s="2" t="s">
        <v>1088</v>
      </c>
      <c r="D24" s="53" t="s">
        <v>1775</v>
      </c>
      <c r="E24" s="78" t="s">
        <v>1893</v>
      </c>
      <c r="F24" s="78" t="s">
        <v>1894</v>
      </c>
      <c r="G24" s="1" t="s">
        <v>1902</v>
      </c>
      <c r="H24" s="3"/>
    </row>
  </sheetData>
  <protectedRanges>
    <protectedRange sqref="J9:K9" name="Range4_1"/>
    <protectedRange sqref="L9" name="Range1_21_1"/>
    <protectedRange sqref="L10:L13" name="Range1_1_2"/>
    <protectedRange sqref="L14" name="Range1_1_4"/>
    <protectedRange sqref="L15" name="Range1_1_6"/>
    <protectedRange sqref="C20" name="Range1"/>
    <protectedRange sqref="C21:C23" name="Range1_2"/>
    <protectedRange sqref="C24" name="Range1_3"/>
  </protectedRanges>
  <dataValidations count="1">
    <dataValidation type="list" errorStyle="warning" allowBlank="1" showInputMessage="1" showErrorMessage="1" errorTitle="Select from dropdown" error="Select option from dropdown" prompt="[Select from dropdown]" sqref="C20:C24" xr:uid="{00000000-0002-0000-0500-000000000000}">
      <formula1>"No Change, Revised, Retire, New"</formula1>
    </dataValidation>
  </dataValidations>
  <pageMargins left="0.7" right="0.7" top="0.75" bottom="0.75" header="0.3" footer="0.3"/>
  <pageSetup orientation="portrait" r:id="rId1"/>
  <ignoredErrors>
    <ignoredError sqref="B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3D0B-2365-4B16-973A-E231440EC845}">
  <dimension ref="A1:F19"/>
  <sheetViews>
    <sheetView workbookViewId="0">
      <selection activeCell="A8" sqref="A8"/>
    </sheetView>
  </sheetViews>
  <sheetFormatPr defaultRowHeight="14.5"/>
  <cols>
    <col min="1" max="1" width="13.81640625" customWidth="1"/>
    <col min="6" max="6" width="15.1796875" customWidth="1"/>
  </cols>
  <sheetData>
    <row r="1" spans="1:6">
      <c r="A1" s="117" t="s">
        <v>1208</v>
      </c>
      <c r="B1" s="117"/>
      <c r="C1" s="108"/>
      <c r="D1" s="108"/>
      <c r="E1" s="108"/>
      <c r="F1" s="108"/>
    </row>
    <row r="2" spans="1:6" ht="27.75" customHeight="1">
      <c r="A2" s="109" t="s">
        <v>2076</v>
      </c>
      <c r="B2" s="110" t="s">
        <v>2077</v>
      </c>
      <c r="C2" s="110" t="s">
        <v>2078</v>
      </c>
      <c r="D2" s="110" t="s">
        <v>2079</v>
      </c>
      <c r="E2" s="110"/>
      <c r="F2" s="110" t="s">
        <v>2080</v>
      </c>
    </row>
    <row r="3" spans="1:6" ht="20.149999999999999" customHeight="1">
      <c r="A3" s="111" t="s">
        <v>2081</v>
      </c>
      <c r="B3" s="108">
        <v>24</v>
      </c>
      <c r="C3" s="108">
        <v>0</v>
      </c>
      <c r="D3" s="108">
        <v>0</v>
      </c>
      <c r="E3" s="108"/>
      <c r="F3" s="112">
        <v>13</v>
      </c>
    </row>
    <row r="4" spans="1:6" ht="20.149999999999999" customHeight="1">
      <c r="A4" s="111" t="s">
        <v>2082</v>
      </c>
      <c r="B4" s="108">
        <v>22</v>
      </c>
      <c r="C4" s="108">
        <v>23</v>
      </c>
      <c r="D4" s="108">
        <v>6</v>
      </c>
      <c r="E4" s="108"/>
      <c r="F4" s="112">
        <v>28</v>
      </c>
    </row>
    <row r="5" spans="1:6" ht="20.149999999999999" customHeight="1">
      <c r="A5" s="111" t="s">
        <v>2083</v>
      </c>
      <c r="B5" s="108">
        <v>10</v>
      </c>
      <c r="C5" s="108">
        <v>0</v>
      </c>
      <c r="D5" s="108">
        <v>0</v>
      </c>
      <c r="E5" s="108"/>
      <c r="F5" s="112">
        <v>10</v>
      </c>
    </row>
    <row r="6" spans="1:6" ht="20.149999999999999" customHeight="1">
      <c r="A6" s="113" t="s">
        <v>1217</v>
      </c>
      <c r="B6" s="114">
        <v>103</v>
      </c>
      <c r="C6" s="114">
        <v>125</v>
      </c>
      <c r="D6" s="114">
        <v>142</v>
      </c>
      <c r="E6" s="114"/>
      <c r="F6" s="115">
        <v>97</v>
      </c>
    </row>
    <row r="7" spans="1:6" ht="20.149999999999999" customHeight="1">
      <c r="A7" s="111"/>
      <c r="B7" s="108">
        <f>SUM(B3:B6)</f>
        <v>159</v>
      </c>
      <c r="C7" s="108">
        <f t="shared" ref="C7:F7" si="0">SUM(C3:C6)</f>
        <v>148</v>
      </c>
      <c r="D7" s="108">
        <f t="shared" si="0"/>
        <v>148</v>
      </c>
      <c r="E7" s="108"/>
      <c r="F7" s="112">
        <f t="shared" si="0"/>
        <v>148</v>
      </c>
    </row>
    <row r="8" spans="1:6" ht="20.149999999999999" customHeight="1">
      <c r="A8" s="111"/>
      <c r="B8" s="108"/>
      <c r="C8" s="108"/>
      <c r="D8" s="108"/>
      <c r="E8" s="108"/>
      <c r="F8" s="108"/>
    </row>
    <row r="9" spans="1:6" ht="20.149999999999999" customHeight="1">
      <c r="A9" s="111"/>
      <c r="B9" s="108"/>
      <c r="C9" s="108"/>
      <c r="D9" s="108"/>
      <c r="E9" s="108"/>
      <c r="F9" s="108"/>
    </row>
    <row r="10" spans="1:6" ht="20.149999999999999" customHeight="1">
      <c r="A10" s="117" t="s">
        <v>1204</v>
      </c>
      <c r="B10" s="117"/>
      <c r="C10" s="108"/>
      <c r="D10" s="108"/>
      <c r="E10" s="108"/>
      <c r="F10" s="108"/>
    </row>
    <row r="11" spans="1:6" ht="31.5" customHeight="1">
      <c r="A11" s="109" t="s">
        <v>2076</v>
      </c>
      <c r="B11" s="110" t="s">
        <v>2077</v>
      </c>
      <c r="C11" s="110" t="s">
        <v>2078</v>
      </c>
      <c r="D11" s="110" t="s">
        <v>2079</v>
      </c>
      <c r="E11" s="110"/>
      <c r="F11" s="110" t="s">
        <v>2080</v>
      </c>
    </row>
    <row r="12" spans="1:6" ht="20.149999999999999" customHeight="1">
      <c r="A12" s="111" t="s">
        <v>2081</v>
      </c>
      <c r="B12" s="108">
        <v>16</v>
      </c>
      <c r="C12" s="108">
        <v>0</v>
      </c>
      <c r="D12" s="108">
        <v>0</v>
      </c>
      <c r="E12" s="108"/>
      <c r="F12" s="112">
        <v>11</v>
      </c>
    </row>
    <row r="13" spans="1:6" ht="20.149999999999999" customHeight="1">
      <c r="A13" s="111" t="s">
        <v>2082</v>
      </c>
      <c r="B13" s="108">
        <v>7</v>
      </c>
      <c r="C13" s="108">
        <v>6</v>
      </c>
      <c r="D13" s="108">
        <v>1</v>
      </c>
      <c r="E13" s="108"/>
      <c r="F13" s="112">
        <v>12</v>
      </c>
    </row>
    <row r="14" spans="1:6" ht="20.149999999999999" customHeight="1">
      <c r="A14" s="111" t="s">
        <v>2083</v>
      </c>
      <c r="B14" s="108">
        <v>7</v>
      </c>
      <c r="C14" s="108">
        <v>0</v>
      </c>
      <c r="D14" s="108">
        <v>0</v>
      </c>
      <c r="E14" s="108"/>
      <c r="F14" s="112">
        <v>7</v>
      </c>
    </row>
    <row r="15" spans="1:6" ht="20.149999999999999" customHeight="1">
      <c r="A15" s="113" t="s">
        <v>1217</v>
      </c>
      <c r="B15" s="114">
        <v>85</v>
      </c>
      <c r="C15" s="114">
        <v>104</v>
      </c>
      <c r="D15" s="114">
        <v>109</v>
      </c>
      <c r="E15" s="114"/>
      <c r="F15" s="115">
        <v>80</v>
      </c>
    </row>
    <row r="16" spans="1:6" ht="20.149999999999999" customHeight="1">
      <c r="A16" s="111"/>
      <c r="B16" s="108">
        <f>SUM(B12:B15)</f>
        <v>115</v>
      </c>
      <c r="C16" s="108">
        <f t="shared" ref="C16:F16" si="1">SUM(C12:C15)</f>
        <v>110</v>
      </c>
      <c r="D16" s="108">
        <f t="shared" si="1"/>
        <v>110</v>
      </c>
      <c r="E16" s="108"/>
      <c r="F16" s="112">
        <f t="shared" si="1"/>
        <v>110</v>
      </c>
    </row>
    <row r="17" spans="1:6">
      <c r="A17" s="111"/>
      <c r="B17" s="108"/>
      <c r="C17" s="108"/>
      <c r="D17" s="108"/>
      <c r="E17" s="108"/>
      <c r="F17" s="108"/>
    </row>
    <row r="18" spans="1:6" ht="33" customHeight="1">
      <c r="A18" s="118" t="s">
        <v>2084</v>
      </c>
      <c r="B18" s="118"/>
      <c r="C18" s="118"/>
      <c r="D18" s="118"/>
      <c r="E18" s="118"/>
      <c r="F18" s="118"/>
    </row>
    <row r="19" spans="1:6">
      <c r="A19" s="118" t="s">
        <v>2085</v>
      </c>
      <c r="B19" s="118"/>
      <c r="C19" s="118"/>
      <c r="D19" s="118"/>
      <c r="E19" s="118"/>
      <c r="F19" s="118"/>
    </row>
  </sheetData>
  <mergeCells count="4">
    <mergeCell ref="A1:B1"/>
    <mergeCell ref="A10:B10"/>
    <mergeCell ref="A18:F18"/>
    <mergeCell ref="A19:F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O448"/>
  <sheetViews>
    <sheetView zoomScale="85" zoomScaleNormal="85" workbookViewId="0">
      <pane ySplit="2" topLeftCell="A3" activePane="bottomLeft" state="frozen"/>
      <selection activeCell="AU10" sqref="AU10"/>
      <selection pane="bottomLeft" activeCell="E1" sqref="E1:I1048576"/>
    </sheetView>
  </sheetViews>
  <sheetFormatPr defaultColWidth="9.1796875" defaultRowHeight="14.5"/>
  <cols>
    <col min="1" max="1" width="14.54296875" style="2" customWidth="1"/>
    <col min="2" max="2" width="9.7265625" style="3" customWidth="1"/>
    <col min="3" max="3" width="9" style="2" customWidth="1"/>
    <col min="4" max="4" width="9.7265625" style="2" bestFit="1" customWidth="1"/>
    <col min="5" max="5" width="9.7265625" style="2" customWidth="1"/>
    <col min="6" max="6" width="14.1796875" style="2" customWidth="1"/>
    <col min="7" max="8" width="9.7265625" style="2" customWidth="1"/>
    <col min="9" max="9" width="21.7265625" style="3" customWidth="1"/>
    <col min="10" max="10" width="25.81640625" style="3" customWidth="1"/>
    <col min="11" max="11" width="97.7265625" style="2" customWidth="1"/>
    <col min="12" max="12" width="16.54296875" style="2" customWidth="1"/>
    <col min="13" max="14" width="40.54296875" style="2" customWidth="1"/>
    <col min="15" max="15" width="25.54296875" style="2" customWidth="1"/>
    <col min="16" max="16384" width="9.1796875" style="2"/>
  </cols>
  <sheetData>
    <row r="1" spans="1:15">
      <c r="E1" s="2" t="s">
        <v>1418</v>
      </c>
      <c r="F1" s="2" t="s">
        <v>1660</v>
      </c>
      <c r="G1" s="2" t="s">
        <v>1660</v>
      </c>
      <c r="H1" s="2" t="s">
        <v>1660</v>
      </c>
    </row>
    <row r="2" spans="1:15" s="12" customFormat="1" ht="29">
      <c r="A2" s="12" t="s">
        <v>1215</v>
      </c>
      <c r="B2" s="12" t="s">
        <v>766</v>
      </c>
      <c r="C2" s="12" t="s">
        <v>768</v>
      </c>
      <c r="D2" s="12" t="s">
        <v>767</v>
      </c>
      <c r="F2" s="12" t="s">
        <v>766</v>
      </c>
      <c r="G2" s="12" t="s">
        <v>768</v>
      </c>
      <c r="H2" s="12" t="s">
        <v>767</v>
      </c>
      <c r="I2" s="12" t="s">
        <v>719</v>
      </c>
      <c r="J2" s="12" t="s">
        <v>215</v>
      </c>
      <c r="K2" s="12" t="s">
        <v>1202</v>
      </c>
      <c r="L2" s="12" t="s">
        <v>1251</v>
      </c>
      <c r="M2" s="12" t="s">
        <v>1213</v>
      </c>
      <c r="N2" s="12" t="s">
        <v>1212</v>
      </c>
      <c r="O2" s="12" t="s">
        <v>725</v>
      </c>
    </row>
    <row r="3" spans="1:15" ht="58">
      <c r="A3" s="2" t="s">
        <v>315</v>
      </c>
      <c r="B3" s="3" t="s">
        <v>315</v>
      </c>
      <c r="C3" s="2" t="s">
        <v>362</v>
      </c>
      <c r="D3" s="4">
        <v>39</v>
      </c>
      <c r="E3" s="4">
        <f t="shared" ref="E3:E37" si="0">COUNTIF(I:I,I3)</f>
        <v>35</v>
      </c>
      <c r="F3" s="66" t="s">
        <v>1667</v>
      </c>
      <c r="G3" s="66" t="s">
        <v>1666</v>
      </c>
      <c r="H3" s="66" t="s">
        <v>1665</v>
      </c>
      <c r="I3" s="3" t="s">
        <v>161</v>
      </c>
      <c r="J3" s="3" t="s">
        <v>304</v>
      </c>
      <c r="K3" s="3" t="s">
        <v>982</v>
      </c>
      <c r="L3" s="13"/>
      <c r="M3" s="13"/>
      <c r="N3" s="13"/>
      <c r="O3" s="13"/>
    </row>
    <row r="4" spans="1:15" ht="58">
      <c r="A4" s="2" t="s">
        <v>315</v>
      </c>
      <c r="B4" s="3" t="s">
        <v>315</v>
      </c>
      <c r="C4" s="2" t="s">
        <v>344</v>
      </c>
      <c r="D4" s="4">
        <v>306</v>
      </c>
      <c r="E4" s="4">
        <f t="shared" si="0"/>
        <v>35</v>
      </c>
      <c r="F4" s="4"/>
      <c r="G4" s="4"/>
      <c r="H4" s="4"/>
      <c r="I4" s="3" t="s">
        <v>161</v>
      </c>
      <c r="J4" s="3" t="s">
        <v>304</v>
      </c>
      <c r="K4" s="3" t="s">
        <v>982</v>
      </c>
      <c r="L4" s="13"/>
      <c r="M4" s="13"/>
      <c r="N4" s="13"/>
      <c r="O4" s="13"/>
    </row>
    <row r="5" spans="1:15" ht="58">
      <c r="A5" s="2" t="s">
        <v>315</v>
      </c>
      <c r="B5" s="3" t="s">
        <v>315</v>
      </c>
      <c r="C5" s="2" t="s">
        <v>354</v>
      </c>
      <c r="D5" s="4">
        <v>326</v>
      </c>
      <c r="E5" s="4">
        <f t="shared" si="0"/>
        <v>35</v>
      </c>
      <c r="F5" s="4"/>
      <c r="G5" s="4"/>
      <c r="H5" s="4"/>
      <c r="I5" s="3" t="s">
        <v>161</v>
      </c>
      <c r="J5" s="3" t="s">
        <v>304</v>
      </c>
      <c r="K5" s="3" t="s">
        <v>982</v>
      </c>
      <c r="L5" s="13"/>
      <c r="M5" s="13"/>
      <c r="N5" s="13"/>
      <c r="O5" s="13"/>
    </row>
    <row r="6" spans="1:15" ht="58">
      <c r="A6" s="2" t="s">
        <v>353</v>
      </c>
      <c r="B6" s="3" t="s">
        <v>353</v>
      </c>
      <c r="C6" s="2" t="s">
        <v>349</v>
      </c>
      <c r="D6" s="4">
        <v>320</v>
      </c>
      <c r="E6" s="4">
        <f t="shared" si="0"/>
        <v>35</v>
      </c>
      <c r="F6" s="4"/>
      <c r="G6" s="4"/>
      <c r="H6" s="4"/>
      <c r="I6" s="3" t="s">
        <v>161</v>
      </c>
      <c r="J6" s="3" t="s">
        <v>304</v>
      </c>
      <c r="K6" s="3" t="s">
        <v>982</v>
      </c>
      <c r="L6" s="13" t="s">
        <v>1217</v>
      </c>
      <c r="M6" s="13"/>
      <c r="N6" s="13"/>
      <c r="O6" s="13"/>
    </row>
    <row r="7" spans="1:15" ht="58">
      <c r="A7" s="2" t="s">
        <v>353</v>
      </c>
      <c r="B7" s="3" t="s">
        <v>353</v>
      </c>
      <c r="C7" s="2" t="s">
        <v>386</v>
      </c>
      <c r="D7" s="4">
        <v>521</v>
      </c>
      <c r="E7" s="4">
        <f t="shared" si="0"/>
        <v>35</v>
      </c>
      <c r="F7" s="4"/>
      <c r="G7" s="4"/>
      <c r="H7" s="4"/>
      <c r="I7" s="3" t="s">
        <v>161</v>
      </c>
      <c r="J7" s="3" t="s">
        <v>304</v>
      </c>
      <c r="K7" s="3" t="s">
        <v>982</v>
      </c>
      <c r="L7" s="13" t="s">
        <v>1217</v>
      </c>
      <c r="M7" s="13"/>
      <c r="N7" s="13"/>
      <c r="O7" s="13"/>
    </row>
    <row r="8" spans="1:15" ht="58">
      <c r="A8" s="2" t="s">
        <v>353</v>
      </c>
      <c r="B8" s="3" t="s">
        <v>353</v>
      </c>
      <c r="C8" s="2" t="s">
        <v>485</v>
      </c>
      <c r="D8" s="4">
        <v>681</v>
      </c>
      <c r="E8" s="4">
        <f t="shared" si="0"/>
        <v>35</v>
      </c>
      <c r="F8" s="4"/>
      <c r="G8" s="4"/>
      <c r="H8" s="4"/>
      <c r="I8" s="3" t="s">
        <v>161</v>
      </c>
      <c r="J8" s="3" t="s">
        <v>304</v>
      </c>
      <c r="K8" s="3" t="s">
        <v>982</v>
      </c>
      <c r="L8" s="13" t="s">
        <v>1217</v>
      </c>
      <c r="M8" s="13"/>
      <c r="N8" s="13"/>
      <c r="O8" s="13"/>
    </row>
    <row r="9" spans="1:15" ht="58">
      <c r="A9" s="2" t="s">
        <v>353</v>
      </c>
      <c r="B9" s="3" t="s">
        <v>353</v>
      </c>
      <c r="C9" s="2" t="s">
        <v>504</v>
      </c>
      <c r="D9" s="4">
        <v>702</v>
      </c>
      <c r="E9" s="4">
        <f t="shared" si="0"/>
        <v>35</v>
      </c>
      <c r="F9" s="4"/>
      <c r="G9" s="4"/>
      <c r="H9" s="4"/>
      <c r="I9" s="3" t="s">
        <v>161</v>
      </c>
      <c r="J9" s="3" t="s">
        <v>304</v>
      </c>
      <c r="K9" s="3" t="s">
        <v>982</v>
      </c>
      <c r="L9" s="13" t="s">
        <v>1217</v>
      </c>
      <c r="M9" s="13"/>
      <c r="N9" s="13"/>
      <c r="O9" s="13"/>
    </row>
    <row r="10" spans="1:15" ht="58">
      <c r="A10" s="2" t="s">
        <v>353</v>
      </c>
      <c r="B10" s="3" t="s">
        <v>353</v>
      </c>
      <c r="C10" s="2" t="s">
        <v>506</v>
      </c>
      <c r="D10" s="4">
        <v>703</v>
      </c>
      <c r="E10" s="4">
        <f t="shared" si="0"/>
        <v>35</v>
      </c>
      <c r="F10" s="4"/>
      <c r="G10" s="4"/>
      <c r="H10" s="4"/>
      <c r="I10" s="3" t="s">
        <v>161</v>
      </c>
      <c r="J10" s="3" t="s">
        <v>304</v>
      </c>
      <c r="K10" s="3" t="s">
        <v>982</v>
      </c>
      <c r="L10" s="13" t="s">
        <v>1217</v>
      </c>
      <c r="M10" s="13"/>
      <c r="N10" s="13"/>
      <c r="O10" s="13"/>
    </row>
    <row r="11" spans="1:15" ht="58">
      <c r="A11" s="2" t="s">
        <v>353</v>
      </c>
      <c r="B11" s="3" t="s">
        <v>353</v>
      </c>
      <c r="C11" s="2" t="s">
        <v>508</v>
      </c>
      <c r="D11" s="4">
        <v>704</v>
      </c>
      <c r="E11" s="4">
        <f t="shared" si="0"/>
        <v>35</v>
      </c>
      <c r="F11" s="4"/>
      <c r="G11" s="4"/>
      <c r="H11" s="4"/>
      <c r="I11" s="3" t="s">
        <v>161</v>
      </c>
      <c r="J11" s="3" t="s">
        <v>304</v>
      </c>
      <c r="K11" s="3" t="s">
        <v>982</v>
      </c>
      <c r="L11" s="13" t="s">
        <v>1217</v>
      </c>
      <c r="M11" s="13"/>
      <c r="N11" s="13"/>
      <c r="O11" s="13"/>
    </row>
    <row r="12" spans="1:15" ht="58">
      <c r="A12" s="2" t="s">
        <v>353</v>
      </c>
      <c r="B12" s="3" t="s">
        <v>353</v>
      </c>
      <c r="C12" s="2" t="s">
        <v>511</v>
      </c>
      <c r="D12" s="4">
        <v>705</v>
      </c>
      <c r="E12" s="4">
        <f t="shared" si="0"/>
        <v>35</v>
      </c>
      <c r="F12" s="4"/>
      <c r="G12" s="4"/>
      <c r="H12" s="4"/>
      <c r="I12" s="3" t="s">
        <v>161</v>
      </c>
      <c r="J12" s="3" t="s">
        <v>304</v>
      </c>
      <c r="K12" s="3" t="s">
        <v>982</v>
      </c>
      <c r="L12" s="13" t="s">
        <v>1217</v>
      </c>
      <c r="M12" s="13"/>
      <c r="N12" s="13"/>
      <c r="O12" s="13"/>
    </row>
    <row r="13" spans="1:15" ht="58">
      <c r="A13" s="2" t="s">
        <v>353</v>
      </c>
      <c r="B13" s="3" t="s">
        <v>353</v>
      </c>
      <c r="C13" s="2" t="s">
        <v>513</v>
      </c>
      <c r="D13" s="4">
        <v>736</v>
      </c>
      <c r="E13" s="4">
        <f t="shared" si="0"/>
        <v>35</v>
      </c>
      <c r="F13" s="4"/>
      <c r="G13" s="4"/>
      <c r="H13" s="4"/>
      <c r="I13" s="3" t="s">
        <v>161</v>
      </c>
      <c r="J13" s="3" t="s">
        <v>304</v>
      </c>
      <c r="K13" s="3" t="s">
        <v>982</v>
      </c>
      <c r="L13" s="13" t="s">
        <v>1217</v>
      </c>
      <c r="M13" s="13"/>
      <c r="N13" s="13"/>
      <c r="O13" s="13"/>
    </row>
    <row r="14" spans="1:15" ht="58">
      <c r="A14" s="2" t="s">
        <v>518</v>
      </c>
      <c r="B14" s="3" t="s">
        <v>518</v>
      </c>
      <c r="C14" s="2" t="s">
        <v>515</v>
      </c>
      <c r="D14" s="4">
        <v>739</v>
      </c>
      <c r="E14" s="4">
        <f t="shared" si="0"/>
        <v>35</v>
      </c>
      <c r="F14" s="4"/>
      <c r="G14" s="4"/>
      <c r="H14" s="4"/>
      <c r="I14" s="3" t="s">
        <v>161</v>
      </c>
      <c r="J14" s="3" t="s">
        <v>304</v>
      </c>
      <c r="K14" s="3" t="s">
        <v>982</v>
      </c>
      <c r="L14" s="13"/>
      <c r="M14" s="13"/>
      <c r="N14" s="13"/>
      <c r="O14" s="13"/>
    </row>
    <row r="15" spans="1:15" ht="58">
      <c r="A15" s="2" t="s">
        <v>518</v>
      </c>
      <c r="B15" s="3" t="s">
        <v>561</v>
      </c>
      <c r="C15" s="2" t="s">
        <v>559</v>
      </c>
      <c r="D15" s="4">
        <v>814</v>
      </c>
      <c r="E15" s="4">
        <f t="shared" si="0"/>
        <v>35</v>
      </c>
      <c r="F15" s="4"/>
      <c r="G15" s="4"/>
      <c r="H15" s="4"/>
      <c r="I15" s="3" t="s">
        <v>161</v>
      </c>
      <c r="J15" s="3" t="s">
        <v>304</v>
      </c>
      <c r="K15" s="3" t="s">
        <v>982</v>
      </c>
      <c r="L15" s="13"/>
      <c r="M15" s="13"/>
      <c r="N15" s="13"/>
      <c r="O15" s="13"/>
    </row>
    <row r="16" spans="1:15" ht="58">
      <c r="A16" s="2" t="s">
        <v>1200</v>
      </c>
      <c r="B16" s="3" t="s">
        <v>561</v>
      </c>
      <c r="C16" s="2" t="s">
        <v>559</v>
      </c>
      <c r="D16" s="4">
        <v>814</v>
      </c>
      <c r="E16" s="4">
        <f t="shared" si="0"/>
        <v>35</v>
      </c>
      <c r="F16" s="4"/>
      <c r="G16" s="4"/>
      <c r="H16" s="4"/>
      <c r="I16" s="3" t="s">
        <v>161</v>
      </c>
      <c r="J16" s="3" t="s">
        <v>304</v>
      </c>
      <c r="K16" s="3" t="s">
        <v>982</v>
      </c>
      <c r="L16" s="13"/>
      <c r="M16" s="13"/>
      <c r="N16" s="13"/>
      <c r="O16" s="13"/>
    </row>
    <row r="17" spans="1:15" ht="58">
      <c r="A17" s="2" t="s">
        <v>518</v>
      </c>
      <c r="B17" s="3" t="s">
        <v>446</v>
      </c>
      <c r="C17" s="2" t="s">
        <v>464</v>
      </c>
      <c r="D17" s="4">
        <v>656</v>
      </c>
      <c r="E17" s="4">
        <f t="shared" si="0"/>
        <v>35</v>
      </c>
      <c r="F17" s="4"/>
      <c r="G17" s="4"/>
      <c r="H17" s="4"/>
      <c r="I17" s="3" t="s">
        <v>161</v>
      </c>
      <c r="J17" s="3" t="s">
        <v>304</v>
      </c>
      <c r="K17" s="3" t="s">
        <v>982</v>
      </c>
      <c r="L17" s="13"/>
      <c r="M17" s="13"/>
      <c r="N17" s="13"/>
      <c r="O17" s="13"/>
    </row>
    <row r="18" spans="1:15" ht="58">
      <c r="A18" s="2" t="s">
        <v>518</v>
      </c>
      <c r="B18" s="3" t="s">
        <v>446</v>
      </c>
      <c r="C18" s="2" t="s">
        <v>467</v>
      </c>
      <c r="D18" s="4">
        <v>657</v>
      </c>
      <c r="E18" s="4">
        <f t="shared" si="0"/>
        <v>35</v>
      </c>
      <c r="F18" s="4"/>
      <c r="G18" s="4"/>
      <c r="H18" s="4"/>
      <c r="I18" s="3" t="s">
        <v>161</v>
      </c>
      <c r="J18" s="3" t="s">
        <v>304</v>
      </c>
      <c r="K18" s="3" t="s">
        <v>982</v>
      </c>
      <c r="L18" s="13"/>
      <c r="M18" s="13"/>
      <c r="N18" s="13"/>
      <c r="O18" s="13"/>
    </row>
    <row r="19" spans="1:15" ht="58">
      <c r="A19" s="2" t="s">
        <v>518</v>
      </c>
      <c r="B19" s="3" t="s">
        <v>359</v>
      </c>
      <c r="C19" s="2" t="s">
        <v>420</v>
      </c>
      <c r="D19" s="4">
        <v>585</v>
      </c>
      <c r="E19" s="4">
        <f t="shared" si="0"/>
        <v>35</v>
      </c>
      <c r="F19" s="4"/>
      <c r="G19" s="4"/>
      <c r="H19" s="4"/>
      <c r="I19" s="3" t="s">
        <v>161</v>
      </c>
      <c r="J19" s="3" t="s">
        <v>304</v>
      </c>
      <c r="K19" s="3" t="s">
        <v>982</v>
      </c>
      <c r="L19" s="13"/>
      <c r="M19" s="13"/>
      <c r="N19" s="13"/>
      <c r="O19" s="13"/>
    </row>
    <row r="20" spans="1:15" ht="58">
      <c r="A20" s="2" t="s">
        <v>518</v>
      </c>
      <c r="B20" s="3" t="s">
        <v>359</v>
      </c>
      <c r="C20" s="2" t="s">
        <v>426</v>
      </c>
      <c r="D20" s="4">
        <v>590</v>
      </c>
      <c r="E20" s="4">
        <f t="shared" si="0"/>
        <v>35</v>
      </c>
      <c r="F20" s="4"/>
      <c r="G20" s="4"/>
      <c r="H20" s="4"/>
      <c r="I20" s="3" t="s">
        <v>161</v>
      </c>
      <c r="J20" s="3" t="s">
        <v>304</v>
      </c>
      <c r="K20" s="3" t="s">
        <v>982</v>
      </c>
      <c r="L20" s="13"/>
      <c r="M20" s="13"/>
      <c r="N20" s="13"/>
      <c r="O20" s="13"/>
    </row>
    <row r="21" spans="1:15" ht="58">
      <c r="A21" s="2" t="s">
        <v>518</v>
      </c>
      <c r="B21" s="3" t="s">
        <v>417</v>
      </c>
      <c r="C21" s="2" t="s">
        <v>415</v>
      </c>
      <c r="D21" s="4">
        <v>583</v>
      </c>
      <c r="E21" s="4">
        <f t="shared" si="0"/>
        <v>35</v>
      </c>
      <c r="F21" s="4"/>
      <c r="G21" s="4"/>
      <c r="H21" s="4"/>
      <c r="I21" s="3" t="s">
        <v>161</v>
      </c>
      <c r="J21" s="3" t="s">
        <v>304</v>
      </c>
      <c r="K21" s="3" t="s">
        <v>982</v>
      </c>
      <c r="L21" s="13"/>
      <c r="M21" s="13"/>
      <c r="N21" s="13"/>
      <c r="O21" s="13"/>
    </row>
    <row r="22" spans="1:15" ht="58">
      <c r="A22" s="2" t="s">
        <v>518</v>
      </c>
      <c r="B22" s="3" t="s">
        <v>417</v>
      </c>
      <c r="C22" s="2" t="s">
        <v>418</v>
      </c>
      <c r="D22" s="4">
        <v>584</v>
      </c>
      <c r="E22" s="4">
        <f t="shared" si="0"/>
        <v>35</v>
      </c>
      <c r="F22" s="4"/>
      <c r="G22" s="4"/>
      <c r="H22" s="4"/>
      <c r="I22" s="3" t="s">
        <v>161</v>
      </c>
      <c r="J22" s="3" t="s">
        <v>304</v>
      </c>
      <c r="K22" s="3" t="s">
        <v>982</v>
      </c>
      <c r="L22" s="13"/>
      <c r="M22" s="13"/>
      <c r="N22" s="13"/>
      <c r="O22" s="13"/>
    </row>
    <row r="23" spans="1:15" ht="58">
      <c r="A23" s="2" t="s">
        <v>518</v>
      </c>
      <c r="B23" s="3" t="s">
        <v>417</v>
      </c>
      <c r="C23" s="2" t="s">
        <v>422</v>
      </c>
      <c r="D23" s="4">
        <v>588</v>
      </c>
      <c r="E23" s="4">
        <f t="shared" si="0"/>
        <v>35</v>
      </c>
      <c r="F23" s="4"/>
      <c r="G23" s="4"/>
      <c r="H23" s="4"/>
      <c r="I23" s="3" t="s">
        <v>161</v>
      </c>
      <c r="J23" s="3" t="s">
        <v>304</v>
      </c>
      <c r="K23" s="3" t="s">
        <v>982</v>
      </c>
      <c r="L23" s="13"/>
      <c r="M23" s="13"/>
      <c r="N23" s="13"/>
      <c r="O23" s="13"/>
    </row>
    <row r="24" spans="1:15" ht="58">
      <c r="A24" s="2" t="s">
        <v>518</v>
      </c>
      <c r="B24" s="3" t="s">
        <v>417</v>
      </c>
      <c r="C24" s="2" t="s">
        <v>424</v>
      </c>
      <c r="D24" s="4">
        <v>589</v>
      </c>
      <c r="E24" s="4">
        <f t="shared" si="0"/>
        <v>35</v>
      </c>
      <c r="F24" s="4"/>
      <c r="G24" s="4"/>
      <c r="H24" s="4"/>
      <c r="I24" s="3" t="s">
        <v>161</v>
      </c>
      <c r="J24" s="3" t="s">
        <v>304</v>
      </c>
      <c r="K24" s="3" t="s">
        <v>982</v>
      </c>
      <c r="L24" s="13"/>
      <c r="M24" s="13"/>
      <c r="N24" s="13"/>
      <c r="O24" s="13"/>
    </row>
    <row r="25" spans="1:15" ht="58">
      <c r="A25" s="2" t="s">
        <v>1201</v>
      </c>
      <c r="B25" s="3" t="s">
        <v>417</v>
      </c>
      <c r="C25" s="2" t="s">
        <v>415</v>
      </c>
      <c r="D25" s="4">
        <v>583</v>
      </c>
      <c r="E25" s="4">
        <f t="shared" si="0"/>
        <v>35</v>
      </c>
      <c r="F25" s="4"/>
      <c r="G25" s="4"/>
      <c r="H25" s="4"/>
      <c r="I25" s="3" t="s">
        <v>161</v>
      </c>
      <c r="J25" s="3" t="s">
        <v>304</v>
      </c>
      <c r="K25" s="3" t="s">
        <v>982</v>
      </c>
      <c r="L25" s="13"/>
      <c r="M25" s="13"/>
      <c r="N25" s="13"/>
      <c r="O25" s="13"/>
    </row>
    <row r="26" spans="1:15" ht="58">
      <c r="A26" s="2" t="s">
        <v>1201</v>
      </c>
      <c r="B26" s="3" t="s">
        <v>417</v>
      </c>
      <c r="C26" s="2" t="s">
        <v>418</v>
      </c>
      <c r="D26" s="4">
        <v>584</v>
      </c>
      <c r="E26" s="4">
        <f t="shared" si="0"/>
        <v>35</v>
      </c>
      <c r="F26" s="4"/>
      <c r="G26" s="4"/>
      <c r="H26" s="4"/>
      <c r="I26" s="3" t="s">
        <v>161</v>
      </c>
      <c r="J26" s="3" t="s">
        <v>304</v>
      </c>
      <c r="K26" s="3" t="s">
        <v>982</v>
      </c>
      <c r="L26" s="13"/>
      <c r="M26" s="13"/>
      <c r="N26" s="13"/>
      <c r="O26" s="13"/>
    </row>
    <row r="27" spans="1:15" ht="58">
      <c r="A27" s="2" t="s">
        <v>1201</v>
      </c>
      <c r="B27" s="3" t="s">
        <v>417</v>
      </c>
      <c r="C27" s="2" t="s">
        <v>422</v>
      </c>
      <c r="D27" s="4">
        <v>588</v>
      </c>
      <c r="E27" s="4">
        <f t="shared" si="0"/>
        <v>35</v>
      </c>
      <c r="F27" s="4"/>
      <c r="G27" s="4"/>
      <c r="H27" s="4"/>
      <c r="I27" s="3" t="s">
        <v>161</v>
      </c>
      <c r="J27" s="3" t="s">
        <v>304</v>
      </c>
      <c r="K27" s="3" t="s">
        <v>982</v>
      </c>
      <c r="L27" s="13"/>
      <c r="M27" s="13"/>
      <c r="N27" s="13"/>
      <c r="O27" s="13"/>
    </row>
    <row r="28" spans="1:15" ht="58">
      <c r="A28" s="2" t="s">
        <v>1201</v>
      </c>
      <c r="B28" s="3" t="s">
        <v>417</v>
      </c>
      <c r="C28" s="2" t="s">
        <v>424</v>
      </c>
      <c r="D28" s="4">
        <v>589</v>
      </c>
      <c r="E28" s="4">
        <f t="shared" si="0"/>
        <v>35</v>
      </c>
      <c r="F28" s="4"/>
      <c r="G28" s="4"/>
      <c r="H28" s="4"/>
      <c r="I28" s="3" t="s">
        <v>161</v>
      </c>
      <c r="J28" s="3" t="s">
        <v>304</v>
      </c>
      <c r="K28" s="3" t="s">
        <v>982</v>
      </c>
      <c r="L28" s="13"/>
      <c r="M28" s="13"/>
      <c r="N28" s="13"/>
      <c r="O28" s="13"/>
    </row>
    <row r="29" spans="1:15" ht="58">
      <c r="A29" s="2" t="s">
        <v>1201</v>
      </c>
      <c r="B29" s="3" t="s">
        <v>373</v>
      </c>
      <c r="C29" s="2" t="s">
        <v>583</v>
      </c>
      <c r="D29" s="4">
        <v>85</v>
      </c>
      <c r="E29" s="4">
        <f t="shared" si="0"/>
        <v>35</v>
      </c>
      <c r="F29" s="4"/>
      <c r="G29" s="4"/>
      <c r="H29" s="4"/>
      <c r="I29" s="3" t="s">
        <v>161</v>
      </c>
      <c r="J29" s="3" t="s">
        <v>304</v>
      </c>
      <c r="K29" s="3" t="s">
        <v>982</v>
      </c>
      <c r="L29" s="13"/>
      <c r="M29" s="13"/>
      <c r="N29" s="13"/>
      <c r="O29" s="13"/>
    </row>
    <row r="30" spans="1:15" ht="58">
      <c r="A30" s="2" t="s">
        <v>1201</v>
      </c>
      <c r="B30" s="3" t="s">
        <v>373</v>
      </c>
      <c r="C30" s="2" t="s">
        <v>370</v>
      </c>
      <c r="D30" s="4">
        <v>475</v>
      </c>
      <c r="E30" s="4">
        <f t="shared" si="0"/>
        <v>35</v>
      </c>
      <c r="F30" s="4"/>
      <c r="G30" s="4"/>
      <c r="H30" s="4"/>
      <c r="I30" s="3" t="s">
        <v>161</v>
      </c>
      <c r="J30" s="3" t="s">
        <v>304</v>
      </c>
      <c r="K30" s="3" t="s">
        <v>982</v>
      </c>
      <c r="L30" s="13"/>
      <c r="M30" s="13"/>
      <c r="N30" s="13"/>
      <c r="O30" s="13"/>
    </row>
    <row r="31" spans="1:15" ht="58">
      <c r="A31" s="2" t="s">
        <v>1201</v>
      </c>
      <c r="B31" s="3" t="s">
        <v>373</v>
      </c>
      <c r="C31" s="2" t="s">
        <v>374</v>
      </c>
      <c r="D31" s="4">
        <v>476</v>
      </c>
      <c r="E31" s="4">
        <f t="shared" si="0"/>
        <v>35</v>
      </c>
      <c r="F31" s="4"/>
      <c r="G31" s="4"/>
      <c r="H31" s="4"/>
      <c r="I31" s="3" t="s">
        <v>161</v>
      </c>
      <c r="J31" s="3" t="s">
        <v>304</v>
      </c>
      <c r="K31" s="3" t="s">
        <v>982</v>
      </c>
      <c r="L31" s="13"/>
      <c r="M31" s="13"/>
      <c r="N31" s="13"/>
      <c r="O31" s="13"/>
    </row>
    <row r="32" spans="1:15" ht="58">
      <c r="A32" s="2" t="s">
        <v>1201</v>
      </c>
      <c r="B32" s="3" t="s">
        <v>373</v>
      </c>
      <c r="C32" s="2" t="s">
        <v>380</v>
      </c>
      <c r="D32" s="4">
        <v>512</v>
      </c>
      <c r="E32" s="4">
        <f t="shared" si="0"/>
        <v>35</v>
      </c>
      <c r="F32" s="4"/>
      <c r="G32" s="4"/>
      <c r="H32" s="4"/>
      <c r="I32" s="3" t="s">
        <v>161</v>
      </c>
      <c r="J32" s="3" t="s">
        <v>304</v>
      </c>
      <c r="K32" s="3" t="s">
        <v>982</v>
      </c>
      <c r="L32" s="13"/>
      <c r="M32" s="13"/>
      <c r="N32" s="13"/>
      <c r="O32" s="13"/>
    </row>
    <row r="33" spans="1:15" ht="58">
      <c r="A33" s="2" t="s">
        <v>1201</v>
      </c>
      <c r="B33" s="3" t="s">
        <v>373</v>
      </c>
      <c r="C33" s="2" t="s">
        <v>431</v>
      </c>
      <c r="D33" s="4">
        <v>598</v>
      </c>
      <c r="E33" s="4">
        <f t="shared" si="0"/>
        <v>35</v>
      </c>
      <c r="F33" s="4"/>
      <c r="G33" s="4"/>
      <c r="H33" s="4"/>
      <c r="I33" s="3" t="s">
        <v>161</v>
      </c>
      <c r="J33" s="3" t="s">
        <v>304</v>
      </c>
      <c r="K33" s="3" t="s">
        <v>982</v>
      </c>
      <c r="L33" s="13"/>
      <c r="M33" s="13"/>
      <c r="N33" s="13"/>
      <c r="O33" s="13"/>
    </row>
    <row r="34" spans="1:15" ht="58">
      <c r="A34" s="2" t="s">
        <v>1201</v>
      </c>
      <c r="B34" s="3" t="s">
        <v>373</v>
      </c>
      <c r="C34" s="2" t="s">
        <v>437</v>
      </c>
      <c r="D34" s="4">
        <v>613</v>
      </c>
      <c r="E34" s="4">
        <f t="shared" si="0"/>
        <v>35</v>
      </c>
      <c r="F34" s="4"/>
      <c r="G34" s="4"/>
      <c r="H34" s="4"/>
      <c r="I34" s="3" t="s">
        <v>161</v>
      </c>
      <c r="J34" s="3" t="s">
        <v>304</v>
      </c>
      <c r="K34" s="3" t="s">
        <v>982</v>
      </c>
      <c r="L34" s="13"/>
      <c r="M34" s="13"/>
      <c r="N34" s="13"/>
      <c r="O34" s="13"/>
    </row>
    <row r="35" spans="1:15" ht="58">
      <c r="A35" s="2" t="s">
        <v>1201</v>
      </c>
      <c r="B35" s="3" t="s">
        <v>373</v>
      </c>
      <c r="C35" s="2" t="s">
        <v>488</v>
      </c>
      <c r="D35" s="4">
        <v>682</v>
      </c>
      <c r="E35" s="4">
        <f t="shared" si="0"/>
        <v>35</v>
      </c>
      <c r="F35" s="4"/>
      <c r="G35" s="4"/>
      <c r="H35" s="4"/>
      <c r="I35" s="3" t="s">
        <v>161</v>
      </c>
      <c r="J35" s="3" t="s">
        <v>304</v>
      </c>
      <c r="K35" s="3" t="s">
        <v>982</v>
      </c>
      <c r="L35" s="13"/>
      <c r="M35" s="13"/>
      <c r="N35" s="13"/>
      <c r="O35" s="13"/>
    </row>
    <row r="36" spans="1:15" ht="58">
      <c r="A36" s="2" t="s">
        <v>1201</v>
      </c>
      <c r="B36" s="3" t="s">
        <v>522</v>
      </c>
      <c r="C36" s="2" t="s">
        <v>519</v>
      </c>
      <c r="D36" s="4">
        <v>74</v>
      </c>
      <c r="E36" s="4">
        <f t="shared" si="0"/>
        <v>35</v>
      </c>
      <c r="F36" s="4"/>
      <c r="G36" s="4"/>
      <c r="H36" s="4"/>
      <c r="I36" s="3" t="s">
        <v>161</v>
      </c>
      <c r="J36" s="3" t="s">
        <v>304</v>
      </c>
      <c r="K36" s="3" t="s">
        <v>982</v>
      </c>
      <c r="L36" s="13"/>
      <c r="M36" s="13"/>
      <c r="N36" s="13"/>
      <c r="O36" s="13"/>
    </row>
    <row r="37" spans="1:15" ht="58">
      <c r="A37" s="2" t="s">
        <v>1200</v>
      </c>
      <c r="B37" s="3" t="s">
        <v>522</v>
      </c>
      <c r="C37" s="2" t="s">
        <v>519</v>
      </c>
      <c r="D37" s="4">
        <v>74</v>
      </c>
      <c r="E37" s="4">
        <f t="shared" si="0"/>
        <v>35</v>
      </c>
      <c r="F37" s="4"/>
      <c r="G37" s="4"/>
      <c r="H37" s="4"/>
      <c r="I37" s="3" t="s">
        <v>161</v>
      </c>
      <c r="J37" s="3" t="s">
        <v>304</v>
      </c>
      <c r="K37" s="3" t="s">
        <v>982</v>
      </c>
      <c r="L37" s="13"/>
      <c r="M37" s="13"/>
      <c r="N37" s="13"/>
      <c r="O37" s="13"/>
    </row>
    <row r="38" spans="1:15" ht="43.5">
      <c r="A38" s="2" t="s">
        <v>518</v>
      </c>
      <c r="B38" s="3" t="s">
        <v>340</v>
      </c>
      <c r="C38" s="2" t="s">
        <v>398</v>
      </c>
      <c r="D38" s="4">
        <v>548</v>
      </c>
      <c r="E38" s="4">
        <f t="shared" ref="E38:E69" si="1">COUNTIF(I:I,I38)</f>
        <v>34</v>
      </c>
      <c r="F38" t="s">
        <v>1670</v>
      </c>
      <c r="G38" s="66" t="s">
        <v>1668</v>
      </c>
      <c r="H38" s="66" t="s">
        <v>1669</v>
      </c>
      <c r="I38" s="3" t="s">
        <v>71</v>
      </c>
      <c r="J38" s="3" t="s">
        <v>238</v>
      </c>
      <c r="K38" s="3" t="s">
        <v>979</v>
      </c>
      <c r="L38" s="13"/>
      <c r="M38" s="13"/>
      <c r="N38" s="13"/>
      <c r="O38" s="13"/>
    </row>
    <row r="39" spans="1:15" ht="43.5">
      <c r="A39" s="2" t="s">
        <v>518</v>
      </c>
      <c r="B39" s="3" t="s">
        <v>331</v>
      </c>
      <c r="C39" s="2" t="s">
        <v>327</v>
      </c>
      <c r="D39" s="4">
        <v>151</v>
      </c>
      <c r="E39" s="4">
        <f t="shared" si="1"/>
        <v>34</v>
      </c>
      <c r="F39" s="4"/>
      <c r="G39" s="4"/>
      <c r="H39" s="66"/>
      <c r="I39" s="3" t="s">
        <v>71</v>
      </c>
      <c r="J39" s="3" t="s">
        <v>238</v>
      </c>
      <c r="K39" s="3" t="s">
        <v>979</v>
      </c>
      <c r="L39" s="13"/>
      <c r="M39" s="13"/>
      <c r="N39" s="13"/>
      <c r="O39" s="13"/>
    </row>
    <row r="40" spans="1:15" ht="43.5">
      <c r="A40" s="2" t="s">
        <v>518</v>
      </c>
      <c r="B40" s="3" t="s">
        <v>463</v>
      </c>
      <c r="C40" s="2" t="s">
        <v>460</v>
      </c>
      <c r="D40" s="4">
        <v>655</v>
      </c>
      <c r="E40" s="4">
        <f t="shared" si="1"/>
        <v>34</v>
      </c>
      <c r="F40" s="4"/>
      <c r="G40" s="4"/>
      <c r="H40" s="4"/>
      <c r="I40" s="3" t="s">
        <v>71</v>
      </c>
      <c r="J40" s="3" t="s">
        <v>238</v>
      </c>
      <c r="K40" s="3" t="s">
        <v>979</v>
      </c>
      <c r="L40" s="13"/>
      <c r="M40" s="13"/>
      <c r="N40" s="13"/>
      <c r="O40" s="13"/>
    </row>
    <row r="41" spans="1:15" ht="43.5">
      <c r="A41" s="2" t="s">
        <v>518</v>
      </c>
      <c r="B41" s="3" t="s">
        <v>446</v>
      </c>
      <c r="C41" s="2" t="s">
        <v>464</v>
      </c>
      <c r="D41" s="4">
        <v>656</v>
      </c>
      <c r="E41" s="4">
        <f t="shared" si="1"/>
        <v>34</v>
      </c>
      <c r="F41" s="4"/>
      <c r="G41" s="4"/>
      <c r="H41" s="4"/>
      <c r="I41" s="3" t="s">
        <v>71</v>
      </c>
      <c r="J41" s="3" t="s">
        <v>238</v>
      </c>
      <c r="K41" s="3" t="s">
        <v>979</v>
      </c>
      <c r="L41" s="13"/>
      <c r="M41" s="13"/>
      <c r="N41" s="13"/>
      <c r="O41" s="13"/>
    </row>
    <row r="42" spans="1:15" ht="43.5">
      <c r="A42" s="2" t="s">
        <v>518</v>
      </c>
      <c r="B42" s="3" t="s">
        <v>321</v>
      </c>
      <c r="C42" s="2" t="s">
        <v>449</v>
      </c>
      <c r="D42" s="4">
        <v>634</v>
      </c>
      <c r="E42" s="4">
        <f t="shared" si="1"/>
        <v>34</v>
      </c>
      <c r="F42" s="4"/>
      <c r="G42" s="4"/>
      <c r="H42" s="4"/>
      <c r="I42" s="3" t="s">
        <v>71</v>
      </c>
      <c r="J42" s="3" t="s">
        <v>238</v>
      </c>
      <c r="K42" s="3" t="s">
        <v>979</v>
      </c>
      <c r="L42" s="13"/>
      <c r="M42" s="13"/>
      <c r="N42" s="13"/>
      <c r="O42" s="13"/>
    </row>
    <row r="43" spans="1:15" ht="43.5">
      <c r="A43" s="2" t="s">
        <v>518</v>
      </c>
      <c r="B43" s="3" t="s">
        <v>331</v>
      </c>
      <c r="C43" s="2" t="s">
        <v>470</v>
      </c>
      <c r="D43" s="4">
        <v>668</v>
      </c>
      <c r="E43" s="4">
        <f t="shared" si="1"/>
        <v>34</v>
      </c>
      <c r="F43" s="4"/>
      <c r="G43" s="4"/>
      <c r="H43" s="4"/>
      <c r="I43" s="3" t="s">
        <v>71</v>
      </c>
      <c r="J43" s="3" t="s">
        <v>238</v>
      </c>
      <c r="K43" s="3" t="s">
        <v>979</v>
      </c>
      <c r="L43" s="13"/>
      <c r="M43" s="13"/>
      <c r="N43" s="13"/>
      <c r="O43" s="13"/>
    </row>
    <row r="44" spans="1:15" ht="43.5">
      <c r="A44" s="2" t="s">
        <v>518</v>
      </c>
      <c r="B44" s="3" t="s">
        <v>446</v>
      </c>
      <c r="C44" s="2" t="s">
        <v>467</v>
      </c>
      <c r="D44" s="4">
        <v>657</v>
      </c>
      <c r="E44" s="4">
        <f t="shared" si="1"/>
        <v>34</v>
      </c>
      <c r="F44" s="4"/>
      <c r="G44" s="4"/>
      <c r="H44" s="4"/>
      <c r="I44" s="3" t="s">
        <v>71</v>
      </c>
      <c r="J44" s="3" t="s">
        <v>238</v>
      </c>
      <c r="K44" s="3" t="s">
        <v>979</v>
      </c>
      <c r="L44" s="13"/>
      <c r="M44" s="13"/>
      <c r="N44" s="13"/>
      <c r="O44" s="13"/>
    </row>
    <row r="45" spans="1:15" ht="43.5">
      <c r="A45" s="2" t="s">
        <v>518</v>
      </c>
      <c r="B45" s="3" t="s">
        <v>331</v>
      </c>
      <c r="C45" s="2" t="s">
        <v>479</v>
      </c>
      <c r="D45" s="4">
        <v>675</v>
      </c>
      <c r="E45" s="4">
        <f t="shared" si="1"/>
        <v>34</v>
      </c>
      <c r="F45" s="4"/>
      <c r="G45" s="4"/>
      <c r="H45" s="4"/>
      <c r="I45" s="3" t="s">
        <v>71</v>
      </c>
      <c r="J45" s="3" t="s">
        <v>238</v>
      </c>
      <c r="K45" s="3" t="s">
        <v>979</v>
      </c>
      <c r="L45" s="13"/>
      <c r="M45" s="13"/>
      <c r="N45" s="13"/>
      <c r="O45" s="13"/>
    </row>
    <row r="46" spans="1:15" ht="43.5">
      <c r="A46" s="2" t="s">
        <v>518</v>
      </c>
      <c r="B46" s="3" t="s">
        <v>331</v>
      </c>
      <c r="C46" s="2" t="s">
        <v>483</v>
      </c>
      <c r="D46" s="4">
        <v>678</v>
      </c>
      <c r="E46" s="4">
        <f t="shared" si="1"/>
        <v>34</v>
      </c>
      <c r="F46" s="4"/>
      <c r="G46" s="4"/>
      <c r="H46" s="4"/>
      <c r="I46" s="3" t="s">
        <v>71</v>
      </c>
      <c r="J46" s="3" t="s">
        <v>238</v>
      </c>
      <c r="K46" s="3" t="s">
        <v>979</v>
      </c>
      <c r="L46" s="13"/>
      <c r="M46" s="13"/>
      <c r="N46" s="13"/>
      <c r="O46" s="13"/>
    </row>
    <row r="47" spans="1:15" ht="43.5">
      <c r="A47" s="2" t="s">
        <v>518</v>
      </c>
      <c r="B47" s="3" t="s">
        <v>359</v>
      </c>
      <c r="C47" s="2" t="s">
        <v>494</v>
      </c>
      <c r="D47" s="4">
        <v>695</v>
      </c>
      <c r="E47" s="4">
        <f t="shared" si="1"/>
        <v>34</v>
      </c>
      <c r="F47" s="4"/>
      <c r="G47" s="4"/>
      <c r="H47" s="4"/>
      <c r="I47" s="3" t="s">
        <v>71</v>
      </c>
      <c r="J47" s="3" t="s">
        <v>238</v>
      </c>
      <c r="K47" s="3" t="s">
        <v>979</v>
      </c>
      <c r="L47" s="13"/>
      <c r="M47" s="13"/>
      <c r="N47" s="13"/>
      <c r="O47" s="13"/>
    </row>
    <row r="48" spans="1:15" ht="43.5">
      <c r="A48" s="2" t="s">
        <v>518</v>
      </c>
      <c r="B48" s="3" t="s">
        <v>359</v>
      </c>
      <c r="C48" s="2" t="s">
        <v>494</v>
      </c>
      <c r="D48" s="4">
        <v>697</v>
      </c>
      <c r="E48" s="4">
        <f t="shared" si="1"/>
        <v>34</v>
      </c>
      <c r="F48" s="4"/>
      <c r="G48" s="4"/>
      <c r="H48" s="4"/>
      <c r="I48" s="3" t="s">
        <v>71</v>
      </c>
      <c r="J48" s="3" t="s">
        <v>238</v>
      </c>
      <c r="K48" s="3" t="s">
        <v>979</v>
      </c>
      <c r="L48" s="13"/>
      <c r="M48" s="13"/>
      <c r="N48" s="13"/>
      <c r="O48" s="13"/>
    </row>
    <row r="49" spans="1:15" ht="43.5">
      <c r="A49" s="2" t="s">
        <v>518</v>
      </c>
      <c r="B49" s="3" t="s">
        <v>359</v>
      </c>
      <c r="C49" s="2" t="s">
        <v>494</v>
      </c>
      <c r="D49" s="4">
        <v>755</v>
      </c>
      <c r="E49" s="4">
        <f t="shared" si="1"/>
        <v>34</v>
      </c>
      <c r="F49" s="4"/>
      <c r="G49" s="4"/>
      <c r="H49" s="4"/>
      <c r="I49" s="3" t="s">
        <v>71</v>
      </c>
      <c r="J49" s="3" t="s">
        <v>238</v>
      </c>
      <c r="K49" s="3" t="s">
        <v>979</v>
      </c>
      <c r="L49" s="13"/>
      <c r="M49" s="13"/>
      <c r="N49" s="13"/>
      <c r="O49" s="13"/>
    </row>
    <row r="50" spans="1:15" ht="43.5">
      <c r="A50" s="2" t="s">
        <v>518</v>
      </c>
      <c r="B50" s="3" t="s">
        <v>359</v>
      </c>
      <c r="C50" s="2" t="s">
        <v>74</v>
      </c>
      <c r="D50" s="4">
        <v>696</v>
      </c>
      <c r="E50" s="4">
        <f t="shared" si="1"/>
        <v>34</v>
      </c>
      <c r="F50" s="4"/>
      <c r="G50" s="4"/>
      <c r="H50" s="4"/>
      <c r="I50" s="3" t="s">
        <v>71</v>
      </c>
      <c r="J50" s="3" t="s">
        <v>238</v>
      </c>
      <c r="K50" s="3" t="s">
        <v>979</v>
      </c>
      <c r="L50" s="13"/>
      <c r="M50" s="13"/>
      <c r="N50" s="13"/>
      <c r="O50" s="13"/>
    </row>
    <row r="51" spans="1:15" ht="43.5">
      <c r="A51" s="2" t="s">
        <v>518</v>
      </c>
      <c r="B51" s="3" t="s">
        <v>359</v>
      </c>
      <c r="C51" s="2" t="s">
        <v>74</v>
      </c>
      <c r="D51" s="4">
        <v>698</v>
      </c>
      <c r="E51" s="4">
        <f t="shared" si="1"/>
        <v>34</v>
      </c>
      <c r="F51" s="4"/>
      <c r="G51" s="4"/>
      <c r="H51" s="4"/>
      <c r="I51" s="3" t="s">
        <v>71</v>
      </c>
      <c r="J51" s="3" t="s">
        <v>238</v>
      </c>
      <c r="K51" s="3" t="s">
        <v>979</v>
      </c>
      <c r="L51" s="13"/>
      <c r="M51" s="13"/>
      <c r="N51" s="13"/>
      <c r="O51" s="13"/>
    </row>
    <row r="52" spans="1:15" ht="43.5">
      <c r="A52" s="2" t="s">
        <v>518</v>
      </c>
      <c r="B52" s="3" t="s">
        <v>359</v>
      </c>
      <c r="C52" s="2" t="s">
        <v>74</v>
      </c>
      <c r="D52" s="4">
        <v>756</v>
      </c>
      <c r="E52" s="4">
        <f t="shared" si="1"/>
        <v>34</v>
      </c>
      <c r="F52" s="4"/>
      <c r="G52" s="4"/>
      <c r="H52" s="4"/>
      <c r="I52" s="3" t="s">
        <v>71</v>
      </c>
      <c r="J52" s="3" t="s">
        <v>238</v>
      </c>
      <c r="K52" s="3" t="s">
        <v>979</v>
      </c>
      <c r="L52" s="13"/>
      <c r="M52" s="13"/>
      <c r="N52" s="13"/>
      <c r="O52" s="13"/>
    </row>
    <row r="53" spans="1:15" ht="43.5">
      <c r="A53" s="2" t="s">
        <v>518</v>
      </c>
      <c r="B53" s="3" t="s">
        <v>518</v>
      </c>
      <c r="C53" s="2" t="s">
        <v>515</v>
      </c>
      <c r="D53" s="4">
        <v>739</v>
      </c>
      <c r="E53" s="4">
        <f t="shared" si="1"/>
        <v>34</v>
      </c>
      <c r="F53" s="4"/>
      <c r="G53" s="4"/>
      <c r="H53" s="4"/>
      <c r="I53" s="3" t="s">
        <v>71</v>
      </c>
      <c r="J53" s="3" t="s">
        <v>238</v>
      </c>
      <c r="K53" s="3" t="s">
        <v>979</v>
      </c>
      <c r="L53" s="13"/>
      <c r="M53" s="13"/>
      <c r="N53" s="13"/>
      <c r="O53" s="13"/>
    </row>
    <row r="54" spans="1:15" ht="58">
      <c r="A54" s="2" t="s">
        <v>518</v>
      </c>
      <c r="B54" s="3" t="s">
        <v>417</v>
      </c>
      <c r="C54" s="2" t="s">
        <v>415</v>
      </c>
      <c r="D54" s="4">
        <v>583</v>
      </c>
      <c r="E54" s="4">
        <f t="shared" si="1"/>
        <v>34</v>
      </c>
      <c r="F54" s="4"/>
      <c r="G54" s="4"/>
      <c r="H54" s="4"/>
      <c r="I54" s="3" t="s">
        <v>71</v>
      </c>
      <c r="J54" s="3" t="s">
        <v>238</v>
      </c>
      <c r="K54" s="3" t="s">
        <v>979</v>
      </c>
      <c r="L54" s="13"/>
      <c r="M54" s="13"/>
      <c r="N54" s="13"/>
      <c r="O54" s="13"/>
    </row>
    <row r="55" spans="1:15" ht="58">
      <c r="A55" s="2" t="s">
        <v>1201</v>
      </c>
      <c r="B55" s="3" t="s">
        <v>417</v>
      </c>
      <c r="C55" s="2" t="s">
        <v>415</v>
      </c>
      <c r="D55" s="4">
        <v>583</v>
      </c>
      <c r="E55" s="4">
        <f t="shared" si="1"/>
        <v>34</v>
      </c>
      <c r="F55" s="4"/>
      <c r="G55" s="4"/>
      <c r="H55" s="4"/>
      <c r="I55" s="3" t="s">
        <v>71</v>
      </c>
      <c r="J55" s="3" t="s">
        <v>238</v>
      </c>
      <c r="K55" s="3" t="s">
        <v>979</v>
      </c>
      <c r="L55" s="13"/>
      <c r="M55" s="13"/>
      <c r="N55" s="13"/>
      <c r="O55" s="13"/>
    </row>
    <row r="56" spans="1:15" ht="58">
      <c r="A56" s="2" t="s">
        <v>518</v>
      </c>
      <c r="B56" s="3" t="s">
        <v>417</v>
      </c>
      <c r="C56" s="2" t="s">
        <v>418</v>
      </c>
      <c r="D56" s="4">
        <v>584</v>
      </c>
      <c r="E56" s="4">
        <f t="shared" si="1"/>
        <v>34</v>
      </c>
      <c r="F56" s="4"/>
      <c r="G56" s="4"/>
      <c r="H56" s="4"/>
      <c r="I56" s="3" t="s">
        <v>71</v>
      </c>
      <c r="J56" s="3" t="s">
        <v>238</v>
      </c>
      <c r="K56" s="3" t="s">
        <v>979</v>
      </c>
      <c r="L56" s="13"/>
      <c r="M56" s="13"/>
      <c r="N56" s="13"/>
      <c r="O56" s="13"/>
    </row>
    <row r="57" spans="1:15" ht="58">
      <c r="A57" s="2" t="s">
        <v>1201</v>
      </c>
      <c r="B57" s="3" t="s">
        <v>417</v>
      </c>
      <c r="C57" s="2" t="s">
        <v>418</v>
      </c>
      <c r="D57" s="4">
        <v>584</v>
      </c>
      <c r="E57" s="4">
        <f t="shared" si="1"/>
        <v>34</v>
      </c>
      <c r="F57" s="4"/>
      <c r="G57" s="4"/>
      <c r="H57" s="4"/>
      <c r="I57" s="3" t="s">
        <v>71</v>
      </c>
      <c r="J57" s="3" t="s">
        <v>238</v>
      </c>
      <c r="K57" s="3" t="s">
        <v>979</v>
      </c>
      <c r="L57" s="13"/>
      <c r="M57" s="13"/>
      <c r="N57" s="13"/>
      <c r="O57" s="13"/>
    </row>
    <row r="58" spans="1:15" ht="43.5">
      <c r="A58" s="2" t="s">
        <v>518</v>
      </c>
      <c r="B58" s="3" t="s">
        <v>359</v>
      </c>
      <c r="C58" s="2" t="s">
        <v>420</v>
      </c>
      <c r="D58" s="4">
        <v>585</v>
      </c>
      <c r="E58" s="4">
        <f t="shared" si="1"/>
        <v>34</v>
      </c>
      <c r="F58" s="4"/>
      <c r="G58" s="4"/>
      <c r="H58" s="4"/>
      <c r="I58" s="3" t="s">
        <v>71</v>
      </c>
      <c r="J58" s="3" t="s">
        <v>238</v>
      </c>
      <c r="K58" s="3" t="s">
        <v>979</v>
      </c>
      <c r="L58" s="13"/>
      <c r="M58" s="13"/>
      <c r="N58" s="13"/>
      <c r="O58" s="13"/>
    </row>
    <row r="59" spans="1:15" ht="58">
      <c r="A59" s="2" t="s">
        <v>518</v>
      </c>
      <c r="B59" s="3" t="s">
        <v>417</v>
      </c>
      <c r="C59" s="2" t="s">
        <v>422</v>
      </c>
      <c r="D59" s="4">
        <v>588</v>
      </c>
      <c r="E59" s="4">
        <f t="shared" si="1"/>
        <v>34</v>
      </c>
      <c r="F59" s="4"/>
      <c r="G59" s="4"/>
      <c r="H59" s="4"/>
      <c r="I59" s="3" t="s">
        <v>71</v>
      </c>
      <c r="J59" s="3" t="s">
        <v>238</v>
      </c>
      <c r="K59" s="3" t="s">
        <v>979</v>
      </c>
      <c r="L59" s="13"/>
      <c r="M59" s="13"/>
      <c r="N59" s="13"/>
      <c r="O59" s="13"/>
    </row>
    <row r="60" spans="1:15" ht="58">
      <c r="A60" s="2" t="s">
        <v>1201</v>
      </c>
      <c r="B60" s="3" t="s">
        <v>417</v>
      </c>
      <c r="C60" s="2" t="s">
        <v>422</v>
      </c>
      <c r="D60" s="4">
        <v>588</v>
      </c>
      <c r="E60" s="4">
        <f t="shared" si="1"/>
        <v>34</v>
      </c>
      <c r="F60" s="4"/>
      <c r="G60" s="4"/>
      <c r="H60" s="4"/>
      <c r="I60" s="3" t="s">
        <v>71</v>
      </c>
      <c r="J60" s="3" t="s">
        <v>238</v>
      </c>
      <c r="K60" s="3" t="s">
        <v>979</v>
      </c>
      <c r="L60" s="13"/>
      <c r="M60" s="13"/>
      <c r="N60" s="13"/>
      <c r="O60" s="13"/>
    </row>
    <row r="61" spans="1:15" ht="58">
      <c r="A61" s="2" t="s">
        <v>518</v>
      </c>
      <c r="B61" s="3" t="s">
        <v>417</v>
      </c>
      <c r="C61" s="2" t="s">
        <v>424</v>
      </c>
      <c r="D61" s="4">
        <v>589</v>
      </c>
      <c r="E61" s="4">
        <f t="shared" si="1"/>
        <v>34</v>
      </c>
      <c r="F61" s="4"/>
      <c r="G61" s="4"/>
      <c r="H61" s="4"/>
      <c r="I61" s="3" t="s">
        <v>71</v>
      </c>
      <c r="J61" s="3" t="s">
        <v>238</v>
      </c>
      <c r="K61" s="3" t="s">
        <v>979</v>
      </c>
      <c r="L61" s="13"/>
      <c r="M61" s="13"/>
      <c r="N61" s="13"/>
      <c r="O61" s="13"/>
    </row>
    <row r="62" spans="1:15" ht="58">
      <c r="A62" s="2" t="s">
        <v>1201</v>
      </c>
      <c r="B62" s="3" t="s">
        <v>417</v>
      </c>
      <c r="C62" s="2" t="s">
        <v>424</v>
      </c>
      <c r="D62" s="4">
        <v>589</v>
      </c>
      <c r="E62" s="4">
        <f t="shared" si="1"/>
        <v>34</v>
      </c>
      <c r="F62" s="4"/>
      <c r="G62" s="4"/>
      <c r="H62" s="4"/>
      <c r="I62" s="3" t="s">
        <v>71</v>
      </c>
      <c r="J62" s="3" t="s">
        <v>238</v>
      </c>
      <c r="K62" s="3" t="s">
        <v>979</v>
      </c>
      <c r="L62" s="13"/>
      <c r="M62" s="13"/>
      <c r="N62" s="13"/>
      <c r="O62" s="13"/>
    </row>
    <row r="63" spans="1:15" ht="43.5">
      <c r="A63" s="2" t="s">
        <v>518</v>
      </c>
      <c r="B63" s="3" t="s">
        <v>359</v>
      </c>
      <c r="C63" s="2" t="s">
        <v>426</v>
      </c>
      <c r="D63" s="4">
        <v>590</v>
      </c>
      <c r="E63" s="4">
        <f t="shared" si="1"/>
        <v>34</v>
      </c>
      <c r="F63" s="4"/>
      <c r="G63" s="4"/>
      <c r="H63" s="4"/>
      <c r="I63" s="3" t="s">
        <v>71</v>
      </c>
      <c r="J63" s="3" t="s">
        <v>238</v>
      </c>
      <c r="K63" s="3" t="s">
        <v>979</v>
      </c>
      <c r="L63" s="13"/>
      <c r="M63" s="13"/>
      <c r="N63" s="13"/>
      <c r="O63" s="13"/>
    </row>
    <row r="64" spans="1:15" ht="43.5">
      <c r="A64" s="2" t="s">
        <v>518</v>
      </c>
      <c r="B64" s="3" t="s">
        <v>561</v>
      </c>
      <c r="C64" s="2" t="s">
        <v>559</v>
      </c>
      <c r="D64" s="4">
        <v>814</v>
      </c>
      <c r="E64" s="4">
        <f t="shared" si="1"/>
        <v>34</v>
      </c>
      <c r="F64" s="4"/>
      <c r="G64" s="4"/>
      <c r="H64" s="4"/>
      <c r="I64" s="3" t="s">
        <v>71</v>
      </c>
      <c r="J64" s="3" t="s">
        <v>238</v>
      </c>
      <c r="K64" s="3" t="s">
        <v>979</v>
      </c>
      <c r="L64" s="13"/>
      <c r="M64" s="13"/>
      <c r="N64" s="13"/>
      <c r="O64" s="13"/>
    </row>
    <row r="65" spans="1:15" ht="43.5">
      <c r="A65" s="2" t="s">
        <v>1200</v>
      </c>
      <c r="B65" s="3" t="s">
        <v>561</v>
      </c>
      <c r="C65" s="2" t="s">
        <v>559</v>
      </c>
      <c r="D65" s="4">
        <v>814</v>
      </c>
      <c r="E65" s="4">
        <f t="shared" si="1"/>
        <v>34</v>
      </c>
      <c r="F65" s="4"/>
      <c r="G65" s="4"/>
      <c r="H65" s="4"/>
      <c r="I65" s="3" t="s">
        <v>71</v>
      </c>
      <c r="J65" s="3" t="s">
        <v>238</v>
      </c>
      <c r="K65" s="3" t="s">
        <v>979</v>
      </c>
      <c r="L65" s="13"/>
      <c r="M65" s="13"/>
      <c r="N65" s="13"/>
      <c r="O65" s="13"/>
    </row>
    <row r="66" spans="1:15" ht="43.5">
      <c r="A66" s="2" t="s">
        <v>518</v>
      </c>
      <c r="B66" s="3" t="s">
        <v>359</v>
      </c>
      <c r="C66" s="2" t="s">
        <v>568</v>
      </c>
      <c r="D66" s="4">
        <v>834</v>
      </c>
      <c r="E66" s="4">
        <f t="shared" si="1"/>
        <v>34</v>
      </c>
      <c r="F66" s="4"/>
      <c r="G66" s="4"/>
      <c r="H66" s="4"/>
      <c r="I66" s="3" t="s">
        <v>71</v>
      </c>
      <c r="J66" s="3" t="s">
        <v>238</v>
      </c>
      <c r="K66" s="3" t="s">
        <v>979</v>
      </c>
      <c r="L66" s="13"/>
      <c r="M66" s="13"/>
      <c r="N66" s="13"/>
      <c r="O66" s="13"/>
    </row>
    <row r="67" spans="1:15" ht="43.5">
      <c r="A67" s="2" t="s">
        <v>518</v>
      </c>
      <c r="B67" s="3" t="s">
        <v>359</v>
      </c>
      <c r="C67" s="2" t="s">
        <v>570</v>
      </c>
      <c r="D67" s="4">
        <v>835</v>
      </c>
      <c r="E67" s="4">
        <f t="shared" si="1"/>
        <v>34</v>
      </c>
      <c r="F67" s="4"/>
      <c r="G67" s="4"/>
      <c r="H67" s="4"/>
      <c r="I67" s="3" t="s">
        <v>71</v>
      </c>
      <c r="J67" s="3" t="s">
        <v>238</v>
      </c>
      <c r="K67" s="3" t="s">
        <v>979</v>
      </c>
      <c r="L67" s="13"/>
      <c r="M67" s="13"/>
      <c r="N67" s="13"/>
      <c r="O67" s="13"/>
    </row>
    <row r="68" spans="1:15" ht="43.5">
      <c r="A68" s="2" t="s">
        <v>518</v>
      </c>
      <c r="B68" s="3" t="s">
        <v>359</v>
      </c>
      <c r="C68" s="2" t="s">
        <v>572</v>
      </c>
      <c r="D68" s="4">
        <v>836</v>
      </c>
      <c r="E68" s="4">
        <f t="shared" si="1"/>
        <v>34</v>
      </c>
      <c r="F68" s="4"/>
      <c r="G68" s="4"/>
      <c r="H68" s="4"/>
      <c r="I68" s="3" t="s">
        <v>71</v>
      </c>
      <c r="J68" s="3" t="s">
        <v>238</v>
      </c>
      <c r="K68" s="3" t="s">
        <v>979</v>
      </c>
      <c r="L68" s="13"/>
      <c r="M68" s="13"/>
      <c r="N68" s="13"/>
      <c r="O68" s="13"/>
    </row>
    <row r="69" spans="1:15" ht="43.5">
      <c r="A69" s="2" t="s">
        <v>518</v>
      </c>
      <c r="B69" s="3" t="s">
        <v>359</v>
      </c>
      <c r="C69" s="2" t="s">
        <v>576</v>
      </c>
      <c r="D69" s="4">
        <v>838</v>
      </c>
      <c r="E69" s="4">
        <f t="shared" si="1"/>
        <v>34</v>
      </c>
      <c r="F69" s="4"/>
      <c r="G69" s="4"/>
      <c r="H69" s="4"/>
      <c r="I69" s="3" t="s">
        <v>71</v>
      </c>
      <c r="J69" s="3" t="s">
        <v>238</v>
      </c>
      <c r="K69" s="3" t="s">
        <v>979</v>
      </c>
      <c r="L69" s="13"/>
      <c r="M69" s="13"/>
      <c r="N69" s="13"/>
      <c r="O69" s="13"/>
    </row>
    <row r="70" spans="1:15" ht="43.5">
      <c r="A70" s="2" t="s">
        <v>518</v>
      </c>
      <c r="B70" s="3" t="s">
        <v>553</v>
      </c>
      <c r="D70" s="4">
        <v>811</v>
      </c>
      <c r="E70" s="4">
        <f t="shared" ref="E70:E101" si="2">COUNTIF(I:I,I70)</f>
        <v>34</v>
      </c>
      <c r="F70" s="4"/>
      <c r="G70" s="4"/>
      <c r="H70" s="4"/>
      <c r="I70" s="3" t="s">
        <v>71</v>
      </c>
      <c r="J70" s="3" t="s">
        <v>238</v>
      </c>
      <c r="K70" s="3" t="s">
        <v>979</v>
      </c>
      <c r="L70" s="13"/>
      <c r="M70" s="13"/>
      <c r="N70" s="13"/>
      <c r="O70" s="13"/>
    </row>
    <row r="71" spans="1:15" ht="43.5">
      <c r="A71" s="2" t="s">
        <v>518</v>
      </c>
      <c r="B71" s="3" t="s">
        <v>553</v>
      </c>
      <c r="D71" s="4">
        <v>812</v>
      </c>
      <c r="E71" s="4">
        <f t="shared" si="2"/>
        <v>34</v>
      </c>
      <c r="F71" s="4"/>
      <c r="G71" s="4"/>
      <c r="H71" s="4"/>
      <c r="I71" s="3" t="s">
        <v>71</v>
      </c>
      <c r="J71" s="3" t="s">
        <v>238</v>
      </c>
      <c r="K71" s="3" t="s">
        <v>979</v>
      </c>
      <c r="L71" s="13"/>
      <c r="M71" s="13"/>
      <c r="N71" s="13"/>
      <c r="O71" s="13"/>
    </row>
    <row r="72" spans="1:15" ht="58">
      <c r="A72" s="2" t="s">
        <v>315</v>
      </c>
      <c r="B72" s="3" t="s">
        <v>315</v>
      </c>
      <c r="C72" s="2" t="s">
        <v>354</v>
      </c>
      <c r="D72" s="4">
        <v>326</v>
      </c>
      <c r="E72" s="4">
        <f t="shared" si="2"/>
        <v>33</v>
      </c>
      <c r="F72" s="66" t="s">
        <v>1673</v>
      </c>
      <c r="G72" s="66" t="s">
        <v>1672</v>
      </c>
      <c r="H72" s="66" t="s">
        <v>1671</v>
      </c>
      <c r="I72" s="3" t="s">
        <v>93</v>
      </c>
      <c r="J72" s="3" t="s">
        <v>243</v>
      </c>
      <c r="K72" s="3" t="s">
        <v>998</v>
      </c>
      <c r="L72" s="13"/>
      <c r="M72" s="13"/>
      <c r="N72" s="13"/>
      <c r="O72" s="13"/>
    </row>
    <row r="73" spans="1:15" ht="58">
      <c r="A73" s="2" t="s">
        <v>315</v>
      </c>
      <c r="B73" s="3" t="s">
        <v>315</v>
      </c>
      <c r="C73" s="2" t="s">
        <v>344</v>
      </c>
      <c r="D73" s="4">
        <v>306</v>
      </c>
      <c r="E73" s="4">
        <f t="shared" si="2"/>
        <v>33</v>
      </c>
      <c r="F73" s="4"/>
      <c r="G73" s="66"/>
      <c r="H73" s="66"/>
      <c r="I73" s="3" t="s">
        <v>93</v>
      </c>
      <c r="J73" s="3" t="s">
        <v>243</v>
      </c>
      <c r="K73" s="3" t="s">
        <v>998</v>
      </c>
      <c r="L73" s="13"/>
      <c r="M73" s="13"/>
      <c r="N73" s="13"/>
      <c r="O73" s="13"/>
    </row>
    <row r="74" spans="1:15" ht="58">
      <c r="A74" s="2" t="s">
        <v>353</v>
      </c>
      <c r="B74" s="3" t="s">
        <v>353</v>
      </c>
      <c r="C74" s="2" t="s">
        <v>386</v>
      </c>
      <c r="D74" s="4">
        <v>521</v>
      </c>
      <c r="E74" s="4">
        <f t="shared" si="2"/>
        <v>33</v>
      </c>
      <c r="F74" s="4"/>
      <c r="G74" s="4"/>
      <c r="H74" s="4"/>
      <c r="I74" s="3" t="s">
        <v>93</v>
      </c>
      <c r="J74" s="3" t="s">
        <v>243</v>
      </c>
      <c r="K74" s="3" t="s">
        <v>998</v>
      </c>
      <c r="L74" s="13" t="s">
        <v>1217</v>
      </c>
      <c r="M74" s="13"/>
      <c r="N74" s="13"/>
      <c r="O74" s="13"/>
    </row>
    <row r="75" spans="1:15" ht="58">
      <c r="A75" s="2" t="s">
        <v>353</v>
      </c>
      <c r="B75" s="3" t="s">
        <v>353</v>
      </c>
      <c r="C75" s="2" t="s">
        <v>349</v>
      </c>
      <c r="D75" s="4">
        <v>320</v>
      </c>
      <c r="E75" s="4">
        <f t="shared" si="2"/>
        <v>33</v>
      </c>
      <c r="F75" s="4"/>
      <c r="G75" s="4"/>
      <c r="H75" s="4"/>
      <c r="I75" s="3" t="s">
        <v>93</v>
      </c>
      <c r="J75" s="3" t="s">
        <v>243</v>
      </c>
      <c r="K75" s="3" t="s">
        <v>998</v>
      </c>
      <c r="L75" s="13" t="s">
        <v>1217</v>
      </c>
      <c r="M75" s="13"/>
      <c r="N75" s="13"/>
      <c r="O75" s="13"/>
    </row>
    <row r="76" spans="1:15" ht="58">
      <c r="A76" s="2" t="s">
        <v>353</v>
      </c>
      <c r="B76" s="3" t="s">
        <v>353</v>
      </c>
      <c r="C76" s="2" t="s">
        <v>485</v>
      </c>
      <c r="D76" s="4">
        <v>681</v>
      </c>
      <c r="E76" s="4">
        <f t="shared" si="2"/>
        <v>33</v>
      </c>
      <c r="F76" s="4"/>
      <c r="G76" s="4"/>
      <c r="H76" s="4"/>
      <c r="I76" s="3" t="s">
        <v>93</v>
      </c>
      <c r="J76" s="3" t="s">
        <v>243</v>
      </c>
      <c r="K76" s="3" t="s">
        <v>998</v>
      </c>
      <c r="L76" s="13" t="s">
        <v>1217</v>
      </c>
      <c r="M76" s="13"/>
      <c r="N76" s="13"/>
      <c r="O76" s="13"/>
    </row>
    <row r="77" spans="1:15" ht="58">
      <c r="A77" s="2" t="s">
        <v>518</v>
      </c>
      <c r="B77" s="3" t="s">
        <v>359</v>
      </c>
      <c r="C77" s="2" t="s">
        <v>494</v>
      </c>
      <c r="D77" s="4">
        <v>695</v>
      </c>
      <c r="E77" s="4">
        <f t="shared" si="2"/>
        <v>33</v>
      </c>
      <c r="F77" s="4"/>
      <c r="G77" s="4"/>
      <c r="H77" s="4"/>
      <c r="I77" s="3" t="s">
        <v>93</v>
      </c>
      <c r="J77" s="3" t="s">
        <v>243</v>
      </c>
      <c r="K77" s="3" t="s">
        <v>998</v>
      </c>
      <c r="L77" s="13"/>
      <c r="M77" s="13"/>
      <c r="N77" s="13"/>
      <c r="O77" s="13"/>
    </row>
    <row r="78" spans="1:15" ht="58">
      <c r="A78" s="2" t="s">
        <v>518</v>
      </c>
      <c r="B78" s="3" t="s">
        <v>359</v>
      </c>
      <c r="C78" s="2" t="s">
        <v>494</v>
      </c>
      <c r="D78" s="4">
        <v>697</v>
      </c>
      <c r="E78" s="4">
        <f t="shared" si="2"/>
        <v>33</v>
      </c>
      <c r="F78" s="4"/>
      <c r="G78" s="4"/>
      <c r="H78" s="4"/>
      <c r="I78" s="3" t="s">
        <v>93</v>
      </c>
      <c r="J78" s="3" t="s">
        <v>243</v>
      </c>
      <c r="K78" s="3" t="s">
        <v>998</v>
      </c>
      <c r="L78" s="13"/>
      <c r="M78" s="13"/>
      <c r="N78" s="13"/>
      <c r="O78" s="13"/>
    </row>
    <row r="79" spans="1:15" ht="58">
      <c r="A79" s="2" t="s">
        <v>518</v>
      </c>
      <c r="B79" s="3" t="s">
        <v>359</v>
      </c>
      <c r="C79" s="2" t="s">
        <v>494</v>
      </c>
      <c r="D79" s="4">
        <v>755</v>
      </c>
      <c r="E79" s="4">
        <f t="shared" si="2"/>
        <v>33</v>
      </c>
      <c r="F79" s="4"/>
      <c r="G79" s="4"/>
      <c r="H79" s="4"/>
      <c r="I79" s="3" t="s">
        <v>93</v>
      </c>
      <c r="J79" s="3" t="s">
        <v>243</v>
      </c>
      <c r="K79" s="3" t="s">
        <v>998</v>
      </c>
      <c r="L79" s="13"/>
      <c r="M79" s="13"/>
      <c r="N79" s="13"/>
      <c r="O79" s="13"/>
    </row>
    <row r="80" spans="1:15" ht="58">
      <c r="A80" s="2" t="s">
        <v>518</v>
      </c>
      <c r="B80" s="3" t="s">
        <v>359</v>
      </c>
      <c r="C80" s="2" t="s">
        <v>74</v>
      </c>
      <c r="D80" s="4">
        <v>696</v>
      </c>
      <c r="E80" s="4">
        <f t="shared" si="2"/>
        <v>33</v>
      </c>
      <c r="F80" s="4"/>
      <c r="G80" s="4"/>
      <c r="H80" s="4"/>
      <c r="I80" s="3" t="s">
        <v>93</v>
      </c>
      <c r="J80" s="3" t="s">
        <v>243</v>
      </c>
      <c r="K80" s="3" t="s">
        <v>998</v>
      </c>
      <c r="L80" s="13"/>
      <c r="M80" s="13"/>
      <c r="N80" s="13"/>
      <c r="O80" s="13"/>
    </row>
    <row r="81" spans="1:15" ht="58">
      <c r="A81" s="2" t="s">
        <v>518</v>
      </c>
      <c r="B81" s="3" t="s">
        <v>359</v>
      </c>
      <c r="C81" s="2" t="s">
        <v>74</v>
      </c>
      <c r="D81" s="4">
        <v>698</v>
      </c>
      <c r="E81" s="4">
        <f t="shared" si="2"/>
        <v>33</v>
      </c>
      <c r="F81" s="4"/>
      <c r="G81" s="4"/>
      <c r="H81" s="4"/>
      <c r="I81" s="3" t="s">
        <v>93</v>
      </c>
      <c r="J81" s="3" t="s">
        <v>243</v>
      </c>
      <c r="K81" s="3" t="s">
        <v>998</v>
      </c>
      <c r="L81" s="13"/>
      <c r="M81" s="13"/>
      <c r="N81" s="13"/>
      <c r="O81" s="13"/>
    </row>
    <row r="82" spans="1:15" ht="58">
      <c r="A82" s="2" t="s">
        <v>518</v>
      </c>
      <c r="B82" s="3" t="s">
        <v>359</v>
      </c>
      <c r="C82" s="2" t="s">
        <v>74</v>
      </c>
      <c r="D82" s="4">
        <v>756</v>
      </c>
      <c r="E82" s="4">
        <f t="shared" si="2"/>
        <v>33</v>
      </c>
      <c r="F82" s="4"/>
      <c r="G82" s="4"/>
      <c r="H82" s="4"/>
      <c r="I82" s="3" t="s">
        <v>93</v>
      </c>
      <c r="J82" s="3" t="s">
        <v>243</v>
      </c>
      <c r="K82" s="3" t="s">
        <v>998</v>
      </c>
      <c r="L82" s="13"/>
      <c r="M82" s="13"/>
      <c r="N82" s="13"/>
      <c r="O82" s="13"/>
    </row>
    <row r="83" spans="1:15" ht="58">
      <c r="A83" s="2" t="s">
        <v>353</v>
      </c>
      <c r="B83" s="3" t="s">
        <v>353</v>
      </c>
      <c r="C83" s="2" t="s">
        <v>504</v>
      </c>
      <c r="D83" s="4">
        <v>702</v>
      </c>
      <c r="E83" s="4">
        <f t="shared" si="2"/>
        <v>33</v>
      </c>
      <c r="F83" s="4"/>
      <c r="G83" s="4"/>
      <c r="H83" s="4"/>
      <c r="I83" s="3" t="s">
        <v>93</v>
      </c>
      <c r="J83" s="3" t="s">
        <v>243</v>
      </c>
      <c r="K83" s="3" t="s">
        <v>998</v>
      </c>
      <c r="L83" s="13" t="s">
        <v>1217</v>
      </c>
      <c r="M83" s="13"/>
      <c r="N83" s="13"/>
      <c r="O83" s="13"/>
    </row>
    <row r="84" spans="1:15" ht="58">
      <c r="A84" s="2" t="s">
        <v>353</v>
      </c>
      <c r="B84" s="3" t="s">
        <v>353</v>
      </c>
      <c r="C84" s="2" t="s">
        <v>506</v>
      </c>
      <c r="D84" s="4">
        <v>703</v>
      </c>
      <c r="E84" s="4">
        <f t="shared" si="2"/>
        <v>33</v>
      </c>
      <c r="F84" s="4"/>
      <c r="G84" s="4"/>
      <c r="H84" s="4"/>
      <c r="I84" s="3" t="s">
        <v>93</v>
      </c>
      <c r="J84" s="3" t="s">
        <v>243</v>
      </c>
      <c r="K84" s="3" t="s">
        <v>998</v>
      </c>
      <c r="L84" s="13" t="s">
        <v>1217</v>
      </c>
      <c r="M84" s="13"/>
      <c r="N84" s="13"/>
      <c r="O84" s="13"/>
    </row>
    <row r="85" spans="1:15" ht="58">
      <c r="A85" s="2" t="s">
        <v>353</v>
      </c>
      <c r="B85" s="3" t="s">
        <v>353</v>
      </c>
      <c r="C85" s="2" t="s">
        <v>508</v>
      </c>
      <c r="D85" s="4">
        <v>704</v>
      </c>
      <c r="E85" s="4">
        <f t="shared" si="2"/>
        <v>33</v>
      </c>
      <c r="F85" s="4"/>
      <c r="G85" s="4"/>
      <c r="H85" s="4"/>
      <c r="I85" s="3" t="s">
        <v>93</v>
      </c>
      <c r="J85" s="3" t="s">
        <v>243</v>
      </c>
      <c r="K85" s="3" t="s">
        <v>998</v>
      </c>
      <c r="L85" s="13" t="s">
        <v>1217</v>
      </c>
      <c r="M85" s="13"/>
      <c r="N85" s="13"/>
      <c r="O85" s="13"/>
    </row>
    <row r="86" spans="1:15" ht="58">
      <c r="A86" s="2" t="s">
        <v>353</v>
      </c>
      <c r="B86" s="3" t="s">
        <v>353</v>
      </c>
      <c r="C86" s="2" t="s">
        <v>511</v>
      </c>
      <c r="D86" s="4">
        <v>705</v>
      </c>
      <c r="E86" s="4">
        <f t="shared" si="2"/>
        <v>33</v>
      </c>
      <c r="F86" s="4"/>
      <c r="G86" s="4"/>
      <c r="H86" s="4"/>
      <c r="I86" s="3" t="s">
        <v>93</v>
      </c>
      <c r="J86" s="3" t="s">
        <v>243</v>
      </c>
      <c r="K86" s="3" t="s">
        <v>998</v>
      </c>
      <c r="L86" s="13" t="s">
        <v>1217</v>
      </c>
      <c r="M86" s="13"/>
      <c r="N86" s="13"/>
      <c r="O86" s="13"/>
    </row>
    <row r="87" spans="1:15" ht="58">
      <c r="A87" s="2" t="s">
        <v>353</v>
      </c>
      <c r="B87" s="3" t="s">
        <v>353</v>
      </c>
      <c r="C87" s="2" t="s">
        <v>513</v>
      </c>
      <c r="D87" s="4">
        <v>736</v>
      </c>
      <c r="E87" s="4">
        <f t="shared" si="2"/>
        <v>33</v>
      </c>
      <c r="F87" s="4"/>
      <c r="G87" s="4"/>
      <c r="H87" s="4"/>
      <c r="I87" s="3" t="s">
        <v>93</v>
      </c>
      <c r="J87" s="3" t="s">
        <v>243</v>
      </c>
      <c r="K87" s="3" t="s">
        <v>998</v>
      </c>
      <c r="L87" s="13" t="s">
        <v>1217</v>
      </c>
      <c r="M87" s="13"/>
      <c r="N87" s="13"/>
      <c r="O87" s="13"/>
    </row>
    <row r="88" spans="1:15" ht="58">
      <c r="A88" s="2" t="s">
        <v>518</v>
      </c>
      <c r="B88" s="3" t="s">
        <v>518</v>
      </c>
      <c r="C88" s="2" t="s">
        <v>515</v>
      </c>
      <c r="D88" s="4">
        <v>739</v>
      </c>
      <c r="E88" s="4">
        <f t="shared" si="2"/>
        <v>33</v>
      </c>
      <c r="F88" s="4"/>
      <c r="G88" s="4"/>
      <c r="H88" s="4"/>
      <c r="I88" s="3" t="s">
        <v>93</v>
      </c>
      <c r="J88" s="3" t="s">
        <v>243</v>
      </c>
      <c r="K88" s="3" t="s">
        <v>998</v>
      </c>
      <c r="L88" s="13"/>
      <c r="M88" s="13"/>
      <c r="N88" s="13"/>
      <c r="O88" s="13"/>
    </row>
    <row r="89" spans="1:15" ht="58">
      <c r="A89" s="2" t="s">
        <v>518</v>
      </c>
      <c r="B89" s="3" t="s">
        <v>417</v>
      </c>
      <c r="C89" s="2" t="s">
        <v>415</v>
      </c>
      <c r="D89" s="4">
        <v>583</v>
      </c>
      <c r="E89" s="4">
        <f t="shared" si="2"/>
        <v>33</v>
      </c>
      <c r="F89" s="4"/>
      <c r="G89" s="4"/>
      <c r="H89" s="4"/>
      <c r="I89" s="3" t="s">
        <v>93</v>
      </c>
      <c r="J89" s="3" t="s">
        <v>243</v>
      </c>
      <c r="K89" s="3" t="s">
        <v>998</v>
      </c>
      <c r="L89" s="13"/>
      <c r="M89" s="13"/>
      <c r="N89" s="13"/>
      <c r="O89" s="13"/>
    </row>
    <row r="90" spans="1:15" ht="58">
      <c r="A90" s="2" t="s">
        <v>1201</v>
      </c>
      <c r="B90" s="3" t="s">
        <v>417</v>
      </c>
      <c r="C90" s="2" t="s">
        <v>415</v>
      </c>
      <c r="D90" s="4">
        <v>583</v>
      </c>
      <c r="E90" s="4">
        <f t="shared" si="2"/>
        <v>33</v>
      </c>
      <c r="F90" s="4"/>
      <c r="G90" s="4"/>
      <c r="H90" s="4"/>
      <c r="I90" s="3" t="s">
        <v>93</v>
      </c>
      <c r="J90" s="3" t="s">
        <v>243</v>
      </c>
      <c r="K90" s="3" t="s">
        <v>998</v>
      </c>
      <c r="L90" s="13"/>
      <c r="M90" s="13"/>
      <c r="N90" s="13"/>
      <c r="O90" s="13"/>
    </row>
    <row r="91" spans="1:15" ht="58">
      <c r="A91" s="2" t="s">
        <v>518</v>
      </c>
      <c r="B91" s="3" t="s">
        <v>417</v>
      </c>
      <c r="C91" s="2" t="s">
        <v>418</v>
      </c>
      <c r="D91" s="4">
        <v>584</v>
      </c>
      <c r="E91" s="4">
        <f t="shared" si="2"/>
        <v>33</v>
      </c>
      <c r="F91" s="4"/>
      <c r="G91" s="4"/>
      <c r="H91" s="4"/>
      <c r="I91" s="3" t="s">
        <v>93</v>
      </c>
      <c r="J91" s="3" t="s">
        <v>243</v>
      </c>
      <c r="K91" s="3" t="s">
        <v>998</v>
      </c>
      <c r="L91" s="13"/>
      <c r="M91" s="13"/>
      <c r="N91" s="13"/>
      <c r="O91" s="13"/>
    </row>
    <row r="92" spans="1:15" ht="58">
      <c r="A92" s="2" t="s">
        <v>1201</v>
      </c>
      <c r="B92" s="3" t="s">
        <v>417</v>
      </c>
      <c r="C92" s="2" t="s">
        <v>418</v>
      </c>
      <c r="D92" s="4">
        <v>584</v>
      </c>
      <c r="E92" s="4">
        <f t="shared" si="2"/>
        <v>33</v>
      </c>
      <c r="F92" s="4"/>
      <c r="G92" s="4"/>
      <c r="H92" s="4"/>
      <c r="I92" s="3" t="s">
        <v>93</v>
      </c>
      <c r="J92" s="3" t="s">
        <v>243</v>
      </c>
      <c r="K92" s="3" t="s">
        <v>998</v>
      </c>
      <c r="L92" s="13"/>
      <c r="M92" s="13"/>
      <c r="N92" s="13"/>
      <c r="O92" s="13"/>
    </row>
    <row r="93" spans="1:15" ht="58">
      <c r="A93" s="2" t="s">
        <v>518</v>
      </c>
      <c r="B93" s="3" t="s">
        <v>359</v>
      </c>
      <c r="C93" s="2" t="s">
        <v>420</v>
      </c>
      <c r="D93" s="4">
        <v>585</v>
      </c>
      <c r="E93" s="4">
        <f t="shared" si="2"/>
        <v>33</v>
      </c>
      <c r="F93" s="4"/>
      <c r="G93" s="4"/>
      <c r="H93" s="4"/>
      <c r="I93" s="3" t="s">
        <v>93</v>
      </c>
      <c r="J93" s="3" t="s">
        <v>243</v>
      </c>
      <c r="K93" s="3" t="s">
        <v>998</v>
      </c>
      <c r="L93" s="13"/>
      <c r="M93" s="13"/>
      <c r="N93" s="13"/>
      <c r="O93" s="13"/>
    </row>
    <row r="94" spans="1:15" ht="58">
      <c r="A94" s="2" t="s">
        <v>518</v>
      </c>
      <c r="B94" s="3" t="s">
        <v>417</v>
      </c>
      <c r="C94" s="2" t="s">
        <v>422</v>
      </c>
      <c r="D94" s="4">
        <v>588</v>
      </c>
      <c r="E94" s="4">
        <f t="shared" si="2"/>
        <v>33</v>
      </c>
      <c r="F94" s="4"/>
      <c r="G94" s="4"/>
      <c r="H94" s="4"/>
      <c r="I94" s="3" t="s">
        <v>93</v>
      </c>
      <c r="J94" s="3" t="s">
        <v>243</v>
      </c>
      <c r="K94" s="3" t="s">
        <v>998</v>
      </c>
      <c r="L94" s="13"/>
      <c r="M94" s="13"/>
      <c r="N94" s="13"/>
      <c r="O94" s="13"/>
    </row>
    <row r="95" spans="1:15" ht="58">
      <c r="A95" s="2" t="s">
        <v>1201</v>
      </c>
      <c r="B95" s="3" t="s">
        <v>417</v>
      </c>
      <c r="C95" s="2" t="s">
        <v>422</v>
      </c>
      <c r="D95" s="4">
        <v>588</v>
      </c>
      <c r="E95" s="4">
        <f t="shared" si="2"/>
        <v>33</v>
      </c>
      <c r="F95" s="4"/>
      <c r="G95" s="4"/>
      <c r="H95" s="4"/>
      <c r="I95" s="3" t="s">
        <v>93</v>
      </c>
      <c r="J95" s="3" t="s">
        <v>243</v>
      </c>
      <c r="K95" s="3" t="s">
        <v>998</v>
      </c>
      <c r="L95" s="13"/>
      <c r="M95" s="13"/>
      <c r="N95" s="13"/>
      <c r="O95" s="13"/>
    </row>
    <row r="96" spans="1:15" ht="58">
      <c r="A96" s="2" t="s">
        <v>518</v>
      </c>
      <c r="B96" s="3" t="s">
        <v>417</v>
      </c>
      <c r="C96" s="2" t="s">
        <v>424</v>
      </c>
      <c r="D96" s="4">
        <v>589</v>
      </c>
      <c r="E96" s="4">
        <f t="shared" si="2"/>
        <v>33</v>
      </c>
      <c r="F96" s="4"/>
      <c r="G96" s="4"/>
      <c r="H96" s="4"/>
      <c r="I96" s="3" t="s">
        <v>93</v>
      </c>
      <c r="J96" s="3" t="s">
        <v>243</v>
      </c>
      <c r="K96" s="3" t="s">
        <v>998</v>
      </c>
      <c r="L96" s="13"/>
      <c r="M96" s="13"/>
      <c r="N96" s="13"/>
      <c r="O96" s="13"/>
    </row>
    <row r="97" spans="1:15" ht="58">
      <c r="A97" s="2" t="s">
        <v>1201</v>
      </c>
      <c r="B97" s="3" t="s">
        <v>417</v>
      </c>
      <c r="C97" s="2" t="s">
        <v>424</v>
      </c>
      <c r="D97" s="4">
        <v>589</v>
      </c>
      <c r="E97" s="4">
        <f t="shared" si="2"/>
        <v>33</v>
      </c>
      <c r="F97" s="4"/>
      <c r="G97" s="4"/>
      <c r="H97" s="4"/>
      <c r="I97" s="3" t="s">
        <v>93</v>
      </c>
      <c r="J97" s="3" t="s">
        <v>243</v>
      </c>
      <c r="K97" s="3" t="s">
        <v>998</v>
      </c>
      <c r="L97" s="13"/>
      <c r="M97" s="13"/>
      <c r="N97" s="13"/>
      <c r="O97" s="13"/>
    </row>
    <row r="98" spans="1:15" ht="58">
      <c r="A98" s="2" t="s">
        <v>518</v>
      </c>
      <c r="B98" s="3" t="s">
        <v>359</v>
      </c>
      <c r="C98" s="2" t="s">
        <v>426</v>
      </c>
      <c r="D98" s="4">
        <v>590</v>
      </c>
      <c r="E98" s="4">
        <f t="shared" si="2"/>
        <v>33</v>
      </c>
      <c r="F98" s="4"/>
      <c r="G98" s="4"/>
      <c r="H98" s="4"/>
      <c r="I98" s="3" t="s">
        <v>93</v>
      </c>
      <c r="J98" s="3" t="s">
        <v>243</v>
      </c>
      <c r="K98" s="3" t="s">
        <v>998</v>
      </c>
      <c r="L98" s="13"/>
      <c r="M98" s="13"/>
      <c r="N98" s="13"/>
      <c r="O98" s="13"/>
    </row>
    <row r="99" spans="1:15" ht="58">
      <c r="A99" s="2" t="s">
        <v>518</v>
      </c>
      <c r="B99" s="3" t="s">
        <v>359</v>
      </c>
      <c r="C99" s="2" t="s">
        <v>568</v>
      </c>
      <c r="D99" s="4">
        <v>834</v>
      </c>
      <c r="E99" s="4">
        <f t="shared" si="2"/>
        <v>33</v>
      </c>
      <c r="F99" s="4"/>
      <c r="G99" s="4"/>
      <c r="H99" s="4"/>
      <c r="I99" s="3" t="s">
        <v>93</v>
      </c>
      <c r="J99" s="3" t="s">
        <v>243</v>
      </c>
      <c r="K99" s="3" t="s">
        <v>998</v>
      </c>
      <c r="L99" s="13"/>
      <c r="M99" s="13"/>
      <c r="N99" s="13"/>
      <c r="O99" s="13"/>
    </row>
    <row r="100" spans="1:15" ht="58">
      <c r="A100" s="2" t="s">
        <v>518</v>
      </c>
      <c r="B100" s="3" t="s">
        <v>359</v>
      </c>
      <c r="C100" s="2" t="s">
        <v>570</v>
      </c>
      <c r="D100" s="4">
        <v>835</v>
      </c>
      <c r="E100" s="4">
        <f t="shared" si="2"/>
        <v>33</v>
      </c>
      <c r="F100" s="4"/>
      <c r="G100" s="4"/>
      <c r="H100" s="4"/>
      <c r="I100" s="3" t="s">
        <v>93</v>
      </c>
      <c r="J100" s="3" t="s">
        <v>243</v>
      </c>
      <c r="K100" s="3" t="s">
        <v>998</v>
      </c>
      <c r="L100" s="13"/>
      <c r="M100" s="13"/>
      <c r="N100" s="13"/>
      <c r="O100" s="13"/>
    </row>
    <row r="101" spans="1:15" ht="58">
      <c r="A101" s="2" t="s">
        <v>518</v>
      </c>
      <c r="B101" s="3" t="s">
        <v>359</v>
      </c>
      <c r="C101" s="2" t="s">
        <v>572</v>
      </c>
      <c r="D101" s="4">
        <v>836</v>
      </c>
      <c r="E101" s="4">
        <f t="shared" si="2"/>
        <v>33</v>
      </c>
      <c r="F101" s="4"/>
      <c r="G101" s="4"/>
      <c r="H101" s="4"/>
      <c r="I101" s="3" t="s">
        <v>93</v>
      </c>
      <c r="J101" s="3" t="s">
        <v>243</v>
      </c>
      <c r="K101" s="3" t="s">
        <v>998</v>
      </c>
      <c r="L101" s="13"/>
      <c r="M101" s="13"/>
      <c r="N101" s="13"/>
      <c r="O101" s="13"/>
    </row>
    <row r="102" spans="1:15" ht="58">
      <c r="A102" s="2" t="s">
        <v>518</v>
      </c>
      <c r="B102" s="3" t="s">
        <v>359</v>
      </c>
      <c r="C102" s="2" t="s">
        <v>576</v>
      </c>
      <c r="D102" s="4">
        <v>838</v>
      </c>
      <c r="E102" s="4">
        <f t="shared" ref="E102:E133" si="3">COUNTIF(I:I,I102)</f>
        <v>33</v>
      </c>
      <c r="F102" s="4"/>
      <c r="G102" s="4"/>
      <c r="H102" s="4"/>
      <c r="I102" s="3" t="s">
        <v>93</v>
      </c>
      <c r="J102" s="3" t="s">
        <v>243</v>
      </c>
      <c r="K102" s="3" t="s">
        <v>998</v>
      </c>
      <c r="L102" s="13"/>
      <c r="M102" s="13"/>
      <c r="N102" s="13"/>
      <c r="O102" s="13"/>
    </row>
    <row r="103" spans="1:15" ht="58">
      <c r="A103" s="2" t="s">
        <v>518</v>
      </c>
      <c r="B103" s="3" t="s">
        <v>553</v>
      </c>
      <c r="D103" s="4">
        <v>811</v>
      </c>
      <c r="E103" s="4">
        <f t="shared" si="3"/>
        <v>33</v>
      </c>
      <c r="F103" s="4"/>
      <c r="G103" s="4"/>
      <c r="H103" s="4"/>
      <c r="I103" s="3" t="s">
        <v>93</v>
      </c>
      <c r="J103" s="3" t="s">
        <v>243</v>
      </c>
      <c r="K103" s="3" t="s">
        <v>998</v>
      </c>
      <c r="L103" s="13"/>
      <c r="M103" s="13"/>
      <c r="N103" s="13"/>
      <c r="O103" s="13"/>
    </row>
    <row r="104" spans="1:15" ht="58">
      <c r="A104" s="2" t="s">
        <v>518</v>
      </c>
      <c r="B104" s="3" t="s">
        <v>553</v>
      </c>
      <c r="D104" s="4">
        <v>812</v>
      </c>
      <c r="E104" s="4">
        <f t="shared" si="3"/>
        <v>33</v>
      </c>
      <c r="F104" s="4"/>
      <c r="G104" s="4"/>
      <c r="H104" s="4"/>
      <c r="I104" s="3" t="s">
        <v>93</v>
      </c>
      <c r="J104" s="3" t="s">
        <v>243</v>
      </c>
      <c r="K104" s="3" t="s">
        <v>998</v>
      </c>
      <c r="L104" s="13"/>
      <c r="M104" s="13"/>
      <c r="N104" s="13"/>
      <c r="O104" s="13"/>
    </row>
    <row r="105" spans="1:15" ht="43.5">
      <c r="A105" s="2" t="s">
        <v>315</v>
      </c>
      <c r="B105" s="3" t="s">
        <v>315</v>
      </c>
      <c r="C105" s="2" t="s">
        <v>354</v>
      </c>
      <c r="D105" s="4">
        <v>326</v>
      </c>
      <c r="E105" s="4">
        <f t="shared" si="3"/>
        <v>30</v>
      </c>
      <c r="F105" s="4"/>
      <c r="G105" s="4"/>
      <c r="H105" s="4"/>
      <c r="I105" s="3" t="s">
        <v>103</v>
      </c>
      <c r="J105" s="3" t="s">
        <v>251</v>
      </c>
      <c r="K105" s="3" t="s">
        <v>978</v>
      </c>
      <c r="L105" s="13"/>
      <c r="M105" s="13"/>
      <c r="N105" s="13"/>
      <c r="O105" s="13"/>
    </row>
    <row r="106" spans="1:15" ht="43.5">
      <c r="A106" s="2" t="s">
        <v>518</v>
      </c>
      <c r="B106" s="3" t="s">
        <v>340</v>
      </c>
      <c r="C106" s="2" t="s">
        <v>398</v>
      </c>
      <c r="D106" s="4">
        <v>548</v>
      </c>
      <c r="E106" s="4">
        <f t="shared" si="3"/>
        <v>30</v>
      </c>
      <c r="F106" s="4"/>
      <c r="G106" s="4"/>
      <c r="H106" s="4"/>
      <c r="I106" s="3" t="s">
        <v>103</v>
      </c>
      <c r="J106" s="3" t="s">
        <v>251</v>
      </c>
      <c r="K106" s="3" t="s">
        <v>978</v>
      </c>
      <c r="L106" s="13"/>
      <c r="M106" s="13"/>
      <c r="N106" s="13"/>
      <c r="O106" s="13"/>
    </row>
    <row r="107" spans="1:15" ht="43.5">
      <c r="A107" s="2" t="s">
        <v>315</v>
      </c>
      <c r="B107" s="3" t="s">
        <v>315</v>
      </c>
      <c r="C107" s="2" t="s">
        <v>344</v>
      </c>
      <c r="D107" s="4">
        <v>306</v>
      </c>
      <c r="E107" s="4">
        <f t="shared" si="3"/>
        <v>30</v>
      </c>
      <c r="F107" s="66" t="s">
        <v>1676</v>
      </c>
      <c r="G107" s="66" t="s">
        <v>1675</v>
      </c>
      <c r="H107" s="66" t="s">
        <v>1674</v>
      </c>
      <c r="I107" s="3" t="s">
        <v>103</v>
      </c>
      <c r="J107" s="3" t="s">
        <v>251</v>
      </c>
      <c r="K107" s="3" t="s">
        <v>978</v>
      </c>
      <c r="L107" s="13"/>
      <c r="M107" s="13"/>
      <c r="N107" s="13"/>
      <c r="O107" s="13"/>
    </row>
    <row r="108" spans="1:15" ht="43.5">
      <c r="A108" s="2" t="s">
        <v>518</v>
      </c>
      <c r="B108" s="3" t="s">
        <v>463</v>
      </c>
      <c r="C108" s="2" t="s">
        <v>460</v>
      </c>
      <c r="D108" s="4">
        <v>655</v>
      </c>
      <c r="E108" s="4">
        <f t="shared" si="3"/>
        <v>30</v>
      </c>
      <c r="F108" s="4"/>
      <c r="G108" s="4"/>
      <c r="H108" s="4"/>
      <c r="I108" s="3" t="s">
        <v>103</v>
      </c>
      <c r="J108" s="3" t="s">
        <v>251</v>
      </c>
      <c r="K108" s="3" t="s">
        <v>978</v>
      </c>
      <c r="L108" s="13"/>
      <c r="M108" s="13"/>
      <c r="N108" s="13"/>
      <c r="O108" s="13"/>
    </row>
    <row r="109" spans="1:15" ht="43.5">
      <c r="A109" s="2" t="s">
        <v>518</v>
      </c>
      <c r="B109" s="3" t="s">
        <v>446</v>
      </c>
      <c r="C109" s="2" t="s">
        <v>464</v>
      </c>
      <c r="D109" s="4">
        <v>656</v>
      </c>
      <c r="E109" s="4">
        <f t="shared" si="3"/>
        <v>30</v>
      </c>
      <c r="F109" s="4"/>
      <c r="G109" s="4"/>
      <c r="H109" s="4"/>
      <c r="I109" s="3" t="s">
        <v>103</v>
      </c>
      <c r="J109" s="3" t="s">
        <v>251</v>
      </c>
      <c r="K109" s="3" t="s">
        <v>978</v>
      </c>
      <c r="L109" s="13"/>
      <c r="M109" s="13"/>
      <c r="N109" s="13"/>
      <c r="O109" s="13"/>
    </row>
    <row r="110" spans="1:15" ht="43.5">
      <c r="A110" s="2" t="s">
        <v>518</v>
      </c>
      <c r="B110" s="3" t="s">
        <v>321</v>
      </c>
      <c r="C110" s="2" t="s">
        <v>449</v>
      </c>
      <c r="D110" s="4">
        <v>634</v>
      </c>
      <c r="E110" s="4">
        <f t="shared" si="3"/>
        <v>30</v>
      </c>
      <c r="F110" s="4"/>
      <c r="G110" s="4"/>
      <c r="H110" s="4"/>
      <c r="I110" s="3" t="s">
        <v>103</v>
      </c>
      <c r="J110" s="3" t="s">
        <v>251</v>
      </c>
      <c r="K110" s="3" t="s">
        <v>978</v>
      </c>
      <c r="L110" s="13"/>
      <c r="M110" s="13"/>
      <c r="N110" s="13"/>
      <c r="O110" s="13"/>
    </row>
    <row r="111" spans="1:15" ht="43.5">
      <c r="A111" s="2" t="s">
        <v>518</v>
      </c>
      <c r="B111" s="3" t="s">
        <v>446</v>
      </c>
      <c r="C111" s="2" t="s">
        <v>467</v>
      </c>
      <c r="D111" s="4">
        <v>657</v>
      </c>
      <c r="E111" s="4">
        <f t="shared" si="3"/>
        <v>30</v>
      </c>
      <c r="F111" s="4"/>
      <c r="G111" s="4"/>
      <c r="H111" s="4"/>
      <c r="I111" s="3" t="s">
        <v>103</v>
      </c>
      <c r="J111" s="3" t="s">
        <v>251</v>
      </c>
      <c r="K111" s="3" t="s">
        <v>978</v>
      </c>
      <c r="L111" s="13"/>
      <c r="M111" s="13"/>
      <c r="N111" s="13"/>
      <c r="O111" s="13"/>
    </row>
    <row r="112" spans="1:15" ht="43.5">
      <c r="A112" s="2" t="s">
        <v>518</v>
      </c>
      <c r="B112" s="3" t="s">
        <v>359</v>
      </c>
      <c r="C112" s="2" t="s">
        <v>494</v>
      </c>
      <c r="D112" s="4">
        <v>695</v>
      </c>
      <c r="E112" s="4">
        <f t="shared" si="3"/>
        <v>30</v>
      </c>
      <c r="F112" s="4"/>
      <c r="G112" s="4"/>
      <c r="H112" s="4"/>
      <c r="I112" s="3" t="s">
        <v>103</v>
      </c>
      <c r="J112" s="3" t="s">
        <v>251</v>
      </c>
      <c r="K112" s="3" t="s">
        <v>978</v>
      </c>
      <c r="L112" s="13"/>
      <c r="M112" s="13"/>
      <c r="N112" s="13"/>
      <c r="O112" s="13"/>
    </row>
    <row r="113" spans="1:15" ht="43.5">
      <c r="A113" s="2" t="s">
        <v>518</v>
      </c>
      <c r="B113" s="3" t="s">
        <v>359</v>
      </c>
      <c r="C113" s="2" t="s">
        <v>494</v>
      </c>
      <c r="D113" s="4">
        <v>697</v>
      </c>
      <c r="E113" s="4">
        <f t="shared" si="3"/>
        <v>30</v>
      </c>
      <c r="F113" s="4"/>
      <c r="G113" s="4"/>
      <c r="H113" s="4"/>
      <c r="I113" s="3" t="s">
        <v>103</v>
      </c>
      <c r="J113" s="3" t="s">
        <v>251</v>
      </c>
      <c r="K113" s="3" t="s">
        <v>978</v>
      </c>
      <c r="L113" s="13"/>
      <c r="M113" s="13"/>
      <c r="N113" s="13"/>
      <c r="O113" s="13"/>
    </row>
    <row r="114" spans="1:15" ht="43.5">
      <c r="A114" s="2" t="s">
        <v>518</v>
      </c>
      <c r="B114" s="3" t="s">
        <v>359</v>
      </c>
      <c r="C114" s="2" t="s">
        <v>494</v>
      </c>
      <c r="D114" s="4">
        <v>755</v>
      </c>
      <c r="E114" s="4">
        <f t="shared" si="3"/>
        <v>30</v>
      </c>
      <c r="F114" s="4"/>
      <c r="G114" s="4"/>
      <c r="H114" s="4"/>
      <c r="I114" s="3" t="s">
        <v>103</v>
      </c>
      <c r="J114" s="3" t="s">
        <v>251</v>
      </c>
      <c r="K114" s="3" t="s">
        <v>978</v>
      </c>
      <c r="L114" s="13"/>
      <c r="M114" s="13"/>
      <c r="N114" s="13"/>
      <c r="O114" s="13"/>
    </row>
    <row r="115" spans="1:15" ht="43.5">
      <c r="A115" s="2" t="s">
        <v>518</v>
      </c>
      <c r="B115" s="3" t="s">
        <v>359</v>
      </c>
      <c r="C115" s="2" t="s">
        <v>74</v>
      </c>
      <c r="D115" s="4">
        <v>696</v>
      </c>
      <c r="E115" s="4">
        <f t="shared" si="3"/>
        <v>30</v>
      </c>
      <c r="F115" s="4"/>
      <c r="G115" s="4"/>
      <c r="H115" s="4"/>
      <c r="I115" s="3" t="s">
        <v>103</v>
      </c>
      <c r="J115" s="3" t="s">
        <v>251</v>
      </c>
      <c r="K115" s="3" t="s">
        <v>978</v>
      </c>
      <c r="L115" s="13"/>
      <c r="M115" s="13"/>
      <c r="N115" s="13"/>
      <c r="O115" s="13"/>
    </row>
    <row r="116" spans="1:15" ht="43.5">
      <c r="A116" s="2" t="s">
        <v>518</v>
      </c>
      <c r="B116" s="3" t="s">
        <v>359</v>
      </c>
      <c r="C116" s="2" t="s">
        <v>74</v>
      </c>
      <c r="D116" s="4">
        <v>698</v>
      </c>
      <c r="E116" s="4">
        <f t="shared" si="3"/>
        <v>30</v>
      </c>
      <c r="F116" s="4"/>
      <c r="G116" s="4"/>
      <c r="H116" s="4"/>
      <c r="I116" s="3" t="s">
        <v>103</v>
      </c>
      <c r="J116" s="3" t="s">
        <v>251</v>
      </c>
      <c r="K116" s="3" t="s">
        <v>978</v>
      </c>
      <c r="L116" s="13"/>
      <c r="M116" s="13"/>
      <c r="N116" s="13"/>
      <c r="O116" s="13"/>
    </row>
    <row r="117" spans="1:15" ht="43.5">
      <c r="A117" s="2" t="s">
        <v>518</v>
      </c>
      <c r="B117" s="3" t="s">
        <v>359</v>
      </c>
      <c r="C117" s="2" t="s">
        <v>74</v>
      </c>
      <c r="D117" s="4">
        <v>756</v>
      </c>
      <c r="E117" s="4">
        <f t="shared" si="3"/>
        <v>30</v>
      </c>
      <c r="F117" s="4"/>
      <c r="G117" s="4"/>
      <c r="H117" s="4"/>
      <c r="I117" s="3" t="s">
        <v>103</v>
      </c>
      <c r="J117" s="3" t="s">
        <v>251</v>
      </c>
      <c r="K117" s="3" t="s">
        <v>978</v>
      </c>
      <c r="L117" s="13"/>
      <c r="M117" s="13"/>
      <c r="N117" s="13"/>
      <c r="O117" s="13"/>
    </row>
    <row r="118" spans="1:15" ht="43.5">
      <c r="A118" s="2" t="s">
        <v>518</v>
      </c>
      <c r="B118" s="3" t="s">
        <v>518</v>
      </c>
      <c r="C118" s="2" t="s">
        <v>515</v>
      </c>
      <c r="D118" s="4">
        <v>739</v>
      </c>
      <c r="E118" s="4">
        <f t="shared" si="3"/>
        <v>30</v>
      </c>
      <c r="F118" s="4"/>
      <c r="G118" s="4"/>
      <c r="H118" s="4"/>
      <c r="I118" s="3" t="s">
        <v>103</v>
      </c>
      <c r="J118" s="3" t="s">
        <v>251</v>
      </c>
      <c r="K118" s="3" t="s">
        <v>978</v>
      </c>
      <c r="L118" s="13"/>
      <c r="M118" s="13"/>
      <c r="N118" s="13"/>
      <c r="O118" s="13"/>
    </row>
    <row r="119" spans="1:15" ht="58">
      <c r="A119" s="2" t="s">
        <v>518</v>
      </c>
      <c r="B119" s="3" t="s">
        <v>417</v>
      </c>
      <c r="C119" s="2" t="s">
        <v>415</v>
      </c>
      <c r="D119" s="4">
        <v>583</v>
      </c>
      <c r="E119" s="4">
        <f t="shared" si="3"/>
        <v>30</v>
      </c>
      <c r="F119" s="4"/>
      <c r="G119" s="4"/>
      <c r="H119" s="4"/>
      <c r="I119" s="3" t="s">
        <v>103</v>
      </c>
      <c r="J119" s="3" t="s">
        <v>251</v>
      </c>
      <c r="K119" s="3" t="s">
        <v>978</v>
      </c>
      <c r="L119" s="13"/>
      <c r="M119" s="13"/>
      <c r="N119" s="13"/>
      <c r="O119" s="13"/>
    </row>
    <row r="120" spans="1:15" ht="58">
      <c r="A120" s="2" t="s">
        <v>1201</v>
      </c>
      <c r="B120" s="3" t="s">
        <v>417</v>
      </c>
      <c r="C120" s="2" t="s">
        <v>415</v>
      </c>
      <c r="D120" s="4">
        <v>583</v>
      </c>
      <c r="E120" s="4">
        <f t="shared" si="3"/>
        <v>30</v>
      </c>
      <c r="F120" s="4"/>
      <c r="G120" s="4"/>
      <c r="H120" s="4"/>
      <c r="I120" s="3" t="s">
        <v>103</v>
      </c>
      <c r="J120" s="3" t="s">
        <v>251</v>
      </c>
      <c r="K120" s="3" t="s">
        <v>978</v>
      </c>
      <c r="L120" s="13"/>
      <c r="M120" s="13"/>
      <c r="N120" s="13"/>
      <c r="O120" s="13"/>
    </row>
    <row r="121" spans="1:15" ht="43.5">
      <c r="A121" s="2" t="s">
        <v>518</v>
      </c>
      <c r="B121" s="3" t="s">
        <v>359</v>
      </c>
      <c r="C121" s="2" t="s">
        <v>420</v>
      </c>
      <c r="D121" s="4">
        <v>585</v>
      </c>
      <c r="E121" s="4">
        <f t="shared" si="3"/>
        <v>30</v>
      </c>
      <c r="F121" s="4"/>
      <c r="G121" s="4"/>
      <c r="H121" s="4"/>
      <c r="I121" s="3" t="s">
        <v>103</v>
      </c>
      <c r="J121" s="3" t="s">
        <v>251</v>
      </c>
      <c r="K121" s="3" t="s">
        <v>978</v>
      </c>
      <c r="L121" s="13"/>
      <c r="M121" s="13"/>
      <c r="N121" s="13"/>
      <c r="O121" s="13"/>
    </row>
    <row r="122" spans="1:15" ht="58">
      <c r="A122" s="2" t="s">
        <v>518</v>
      </c>
      <c r="B122" s="3" t="s">
        <v>417</v>
      </c>
      <c r="C122" s="2" t="s">
        <v>422</v>
      </c>
      <c r="D122" s="4">
        <v>588</v>
      </c>
      <c r="E122" s="4">
        <f t="shared" si="3"/>
        <v>30</v>
      </c>
      <c r="F122" s="4"/>
      <c r="G122" s="4"/>
      <c r="H122" s="4"/>
      <c r="I122" s="3" t="s">
        <v>103</v>
      </c>
      <c r="J122" s="3" t="s">
        <v>251</v>
      </c>
      <c r="K122" s="3" t="s">
        <v>978</v>
      </c>
      <c r="L122" s="13"/>
      <c r="M122" s="13"/>
      <c r="N122" s="13"/>
      <c r="O122" s="13"/>
    </row>
    <row r="123" spans="1:15" ht="58">
      <c r="A123" s="2" t="s">
        <v>1201</v>
      </c>
      <c r="B123" s="3" t="s">
        <v>417</v>
      </c>
      <c r="C123" s="2" t="s">
        <v>422</v>
      </c>
      <c r="D123" s="4">
        <v>588</v>
      </c>
      <c r="E123" s="4">
        <f t="shared" si="3"/>
        <v>30</v>
      </c>
      <c r="F123" s="4"/>
      <c r="G123" s="4"/>
      <c r="H123" s="4"/>
      <c r="I123" s="3" t="s">
        <v>103</v>
      </c>
      <c r="J123" s="3" t="s">
        <v>251</v>
      </c>
      <c r="K123" s="3" t="s">
        <v>978</v>
      </c>
      <c r="L123" s="13"/>
      <c r="M123" s="13"/>
      <c r="N123" s="13"/>
      <c r="O123" s="13"/>
    </row>
    <row r="124" spans="1:15" ht="58">
      <c r="A124" s="2" t="s">
        <v>518</v>
      </c>
      <c r="B124" s="3" t="s">
        <v>417</v>
      </c>
      <c r="C124" s="2" t="s">
        <v>424</v>
      </c>
      <c r="D124" s="4">
        <v>589</v>
      </c>
      <c r="E124" s="4">
        <f t="shared" si="3"/>
        <v>30</v>
      </c>
      <c r="F124" s="4"/>
      <c r="G124" s="4"/>
      <c r="H124" s="4"/>
      <c r="I124" s="3" t="s">
        <v>103</v>
      </c>
      <c r="J124" s="3" t="s">
        <v>251</v>
      </c>
      <c r="K124" s="3" t="s">
        <v>978</v>
      </c>
      <c r="L124" s="13"/>
      <c r="M124" s="13"/>
      <c r="N124" s="13"/>
      <c r="O124" s="13"/>
    </row>
    <row r="125" spans="1:15" ht="58">
      <c r="A125" s="2" t="s">
        <v>1201</v>
      </c>
      <c r="B125" s="3" t="s">
        <v>417</v>
      </c>
      <c r="C125" s="2" t="s">
        <v>424</v>
      </c>
      <c r="D125" s="4">
        <v>589</v>
      </c>
      <c r="E125" s="4">
        <f t="shared" si="3"/>
        <v>30</v>
      </c>
      <c r="F125" s="4"/>
      <c r="G125" s="4"/>
      <c r="H125" s="4"/>
      <c r="I125" s="3" t="s">
        <v>103</v>
      </c>
      <c r="J125" s="3" t="s">
        <v>251</v>
      </c>
      <c r="K125" s="3" t="s">
        <v>978</v>
      </c>
      <c r="L125" s="13"/>
      <c r="M125" s="13"/>
      <c r="N125" s="13"/>
      <c r="O125" s="13"/>
    </row>
    <row r="126" spans="1:15" ht="43.5">
      <c r="A126" s="2" t="s">
        <v>518</v>
      </c>
      <c r="B126" s="3" t="s">
        <v>359</v>
      </c>
      <c r="C126" s="2" t="s">
        <v>426</v>
      </c>
      <c r="D126" s="4">
        <v>590</v>
      </c>
      <c r="E126" s="4">
        <f t="shared" si="3"/>
        <v>30</v>
      </c>
      <c r="F126" s="4"/>
      <c r="G126" s="4"/>
      <c r="H126" s="4"/>
      <c r="I126" s="3" t="s">
        <v>103</v>
      </c>
      <c r="J126" s="3" t="s">
        <v>251</v>
      </c>
      <c r="K126" s="3" t="s">
        <v>978</v>
      </c>
      <c r="L126" s="13"/>
      <c r="M126" s="13"/>
      <c r="N126" s="13"/>
      <c r="O126" s="13"/>
    </row>
    <row r="127" spans="1:15" ht="43.5">
      <c r="A127" s="2" t="s">
        <v>518</v>
      </c>
      <c r="B127" s="3" t="s">
        <v>561</v>
      </c>
      <c r="C127" s="2" t="s">
        <v>559</v>
      </c>
      <c r="D127" s="4">
        <v>814</v>
      </c>
      <c r="E127" s="4">
        <f t="shared" si="3"/>
        <v>30</v>
      </c>
      <c r="F127" s="4"/>
      <c r="G127" s="4"/>
      <c r="H127" s="4"/>
      <c r="I127" s="3" t="s">
        <v>103</v>
      </c>
      <c r="J127" s="3" t="s">
        <v>251</v>
      </c>
      <c r="K127" s="3" t="s">
        <v>978</v>
      </c>
      <c r="L127" s="13"/>
      <c r="M127" s="13"/>
      <c r="N127" s="13"/>
      <c r="O127" s="13"/>
    </row>
    <row r="128" spans="1:15" ht="43.5">
      <c r="A128" s="2" t="s">
        <v>1200</v>
      </c>
      <c r="B128" s="3" t="s">
        <v>561</v>
      </c>
      <c r="C128" s="2" t="s">
        <v>559</v>
      </c>
      <c r="D128" s="4">
        <v>814</v>
      </c>
      <c r="E128" s="4">
        <f t="shared" si="3"/>
        <v>30</v>
      </c>
      <c r="F128" s="4"/>
      <c r="G128" s="4"/>
      <c r="H128" s="4"/>
      <c r="I128" s="3" t="s">
        <v>103</v>
      </c>
      <c r="J128" s="3" t="s">
        <v>251</v>
      </c>
      <c r="K128" s="3" t="s">
        <v>978</v>
      </c>
      <c r="L128" s="13"/>
      <c r="M128" s="13"/>
      <c r="N128" s="13"/>
      <c r="O128" s="13"/>
    </row>
    <row r="129" spans="1:15" ht="43.5">
      <c r="A129" s="2" t="s">
        <v>518</v>
      </c>
      <c r="B129" s="3" t="s">
        <v>359</v>
      </c>
      <c r="C129" s="2" t="s">
        <v>568</v>
      </c>
      <c r="D129" s="4">
        <v>834</v>
      </c>
      <c r="E129" s="4">
        <f t="shared" si="3"/>
        <v>30</v>
      </c>
      <c r="F129" s="4"/>
      <c r="G129" s="4"/>
      <c r="H129" s="4"/>
      <c r="I129" s="3" t="s">
        <v>103</v>
      </c>
      <c r="J129" s="3" t="s">
        <v>251</v>
      </c>
      <c r="K129" s="3" t="s">
        <v>978</v>
      </c>
      <c r="L129" s="13"/>
      <c r="M129" s="13"/>
      <c r="N129" s="13"/>
      <c r="O129" s="13"/>
    </row>
    <row r="130" spans="1:15" ht="43.5">
      <c r="A130" s="2" t="s">
        <v>518</v>
      </c>
      <c r="B130" s="3" t="s">
        <v>359</v>
      </c>
      <c r="C130" s="2" t="s">
        <v>570</v>
      </c>
      <c r="D130" s="4">
        <v>835</v>
      </c>
      <c r="E130" s="4">
        <f t="shared" si="3"/>
        <v>30</v>
      </c>
      <c r="F130" s="4"/>
      <c r="G130" s="4"/>
      <c r="H130" s="4"/>
      <c r="I130" s="3" t="s">
        <v>103</v>
      </c>
      <c r="J130" s="3" t="s">
        <v>251</v>
      </c>
      <c r="K130" s="3" t="s">
        <v>978</v>
      </c>
      <c r="L130" s="13"/>
      <c r="M130" s="13"/>
      <c r="N130" s="13"/>
      <c r="O130" s="13"/>
    </row>
    <row r="131" spans="1:15" ht="43.5">
      <c r="A131" s="2" t="s">
        <v>518</v>
      </c>
      <c r="B131" s="3" t="s">
        <v>359</v>
      </c>
      <c r="C131" s="2">
        <v>201</v>
      </c>
      <c r="D131" s="4">
        <v>836</v>
      </c>
      <c r="E131" s="4">
        <f t="shared" si="3"/>
        <v>30</v>
      </c>
      <c r="F131" s="4"/>
      <c r="G131" s="4"/>
      <c r="H131" s="4"/>
      <c r="I131" s="3" t="s">
        <v>103</v>
      </c>
      <c r="J131" s="3" t="s">
        <v>251</v>
      </c>
      <c r="K131" s="3" t="s">
        <v>978</v>
      </c>
      <c r="L131" s="13"/>
      <c r="M131" s="13"/>
      <c r="N131" s="13"/>
      <c r="O131" s="13"/>
    </row>
    <row r="132" spans="1:15" ht="43.5">
      <c r="A132" s="2" t="s">
        <v>518</v>
      </c>
      <c r="B132" s="3" t="s">
        <v>359</v>
      </c>
      <c r="C132" s="2" t="s">
        <v>576</v>
      </c>
      <c r="D132" s="4">
        <v>838</v>
      </c>
      <c r="E132" s="4">
        <f t="shared" si="3"/>
        <v>30</v>
      </c>
      <c r="F132" s="4"/>
      <c r="G132" s="4"/>
      <c r="H132" s="4"/>
      <c r="I132" s="3" t="s">
        <v>103</v>
      </c>
      <c r="J132" s="3" t="s">
        <v>251</v>
      </c>
      <c r="K132" s="3" t="s">
        <v>978</v>
      </c>
      <c r="L132" s="13"/>
      <c r="M132" s="13"/>
      <c r="N132" s="13"/>
      <c r="O132" s="13"/>
    </row>
    <row r="133" spans="1:15" ht="43.5">
      <c r="A133" s="2" t="s">
        <v>518</v>
      </c>
      <c r="B133" s="3" t="s">
        <v>553</v>
      </c>
      <c r="D133" s="4"/>
      <c r="E133" s="4">
        <f t="shared" si="3"/>
        <v>30</v>
      </c>
      <c r="F133" s="4"/>
      <c r="G133" s="4"/>
      <c r="H133" s="4"/>
      <c r="I133" s="3" t="s">
        <v>103</v>
      </c>
      <c r="J133" s="3" t="s">
        <v>251</v>
      </c>
      <c r="K133" s="3" t="s">
        <v>978</v>
      </c>
      <c r="L133" s="13"/>
      <c r="M133" s="13"/>
      <c r="N133" s="13"/>
      <c r="O133" s="13"/>
    </row>
    <row r="134" spans="1:15" ht="43.5">
      <c r="A134" s="2" t="s">
        <v>518</v>
      </c>
      <c r="B134" s="3" t="s">
        <v>553</v>
      </c>
      <c r="D134" s="4"/>
      <c r="E134" s="4">
        <f t="shared" ref="E134:E161" si="4">COUNTIF(I:I,I134)</f>
        <v>30</v>
      </c>
      <c r="F134" s="4"/>
      <c r="G134" s="4"/>
      <c r="H134" s="4"/>
      <c r="I134" s="3" t="s">
        <v>103</v>
      </c>
      <c r="J134" s="3" t="s">
        <v>251</v>
      </c>
      <c r="K134" s="3" t="s">
        <v>978</v>
      </c>
      <c r="L134" s="13"/>
      <c r="M134" s="13"/>
      <c r="N134" s="13"/>
      <c r="O134" s="13"/>
    </row>
    <row r="135" spans="1:15" ht="116">
      <c r="A135" s="2" t="s">
        <v>1201</v>
      </c>
      <c r="B135" s="3" t="s">
        <v>522</v>
      </c>
      <c r="C135" s="2" t="s">
        <v>519</v>
      </c>
      <c r="D135" s="4">
        <v>74</v>
      </c>
      <c r="E135" s="4">
        <f t="shared" si="4"/>
        <v>27</v>
      </c>
      <c r="F135" s="4"/>
      <c r="G135" s="4"/>
      <c r="H135" s="4"/>
      <c r="I135" s="3" t="s">
        <v>156</v>
      </c>
      <c r="J135" s="3" t="s">
        <v>299</v>
      </c>
      <c r="K135" s="3" t="s">
        <v>984</v>
      </c>
      <c r="L135" s="13"/>
      <c r="M135" s="13"/>
      <c r="N135" s="13"/>
      <c r="O135" s="13"/>
    </row>
    <row r="136" spans="1:15" ht="116">
      <c r="A136" s="2" t="s">
        <v>1200</v>
      </c>
      <c r="B136" s="3" t="s">
        <v>522</v>
      </c>
      <c r="C136" s="2" t="s">
        <v>519</v>
      </c>
      <c r="D136" s="4">
        <v>74</v>
      </c>
      <c r="E136" s="4">
        <f t="shared" si="4"/>
        <v>27</v>
      </c>
      <c r="F136" s="4"/>
      <c r="G136" s="4"/>
      <c r="H136" s="4"/>
      <c r="I136" s="3" t="s">
        <v>156</v>
      </c>
      <c r="J136" s="3" t="s">
        <v>299</v>
      </c>
      <c r="K136" s="3" t="s">
        <v>984</v>
      </c>
      <c r="L136" s="13"/>
      <c r="M136" s="13"/>
      <c r="N136" s="13"/>
      <c r="O136" s="13"/>
    </row>
    <row r="137" spans="1:15" ht="116">
      <c r="A137" s="2" t="s">
        <v>1201</v>
      </c>
      <c r="B137" s="3" t="s">
        <v>373</v>
      </c>
      <c r="C137" s="2" t="s">
        <v>380</v>
      </c>
      <c r="D137" s="4">
        <v>512</v>
      </c>
      <c r="E137" s="4">
        <f t="shared" si="4"/>
        <v>27</v>
      </c>
      <c r="F137" s="4"/>
      <c r="G137" s="4"/>
      <c r="H137" s="4"/>
      <c r="I137" s="3" t="s">
        <v>156</v>
      </c>
      <c r="J137" s="3" t="s">
        <v>299</v>
      </c>
      <c r="K137" s="3" t="s">
        <v>984</v>
      </c>
      <c r="L137" s="13"/>
      <c r="M137" s="13"/>
      <c r="N137" s="13"/>
      <c r="O137" s="13"/>
    </row>
    <row r="138" spans="1:15" ht="116">
      <c r="A138" s="2" t="s">
        <v>1201</v>
      </c>
      <c r="B138" s="3" t="s">
        <v>373</v>
      </c>
      <c r="C138" s="2" t="s">
        <v>370</v>
      </c>
      <c r="D138" s="4">
        <v>475</v>
      </c>
      <c r="E138" s="4">
        <f t="shared" si="4"/>
        <v>27</v>
      </c>
      <c r="F138" s="4"/>
      <c r="G138" s="4"/>
      <c r="H138" s="4"/>
      <c r="I138" s="3" t="s">
        <v>156</v>
      </c>
      <c r="J138" s="3" t="s">
        <v>299</v>
      </c>
      <c r="K138" s="3" t="s">
        <v>984</v>
      </c>
      <c r="L138" s="13"/>
      <c r="M138" s="13"/>
      <c r="N138" s="13"/>
      <c r="O138" s="13"/>
    </row>
    <row r="139" spans="1:15" ht="116">
      <c r="A139" s="2" t="s">
        <v>1201</v>
      </c>
      <c r="B139" s="3" t="s">
        <v>373</v>
      </c>
      <c r="C139" s="2" t="s">
        <v>374</v>
      </c>
      <c r="D139" s="4">
        <v>476</v>
      </c>
      <c r="E139" s="4">
        <f t="shared" si="4"/>
        <v>27</v>
      </c>
      <c r="F139" s="4"/>
      <c r="G139" s="4"/>
      <c r="H139" s="4"/>
      <c r="I139" s="3" t="s">
        <v>156</v>
      </c>
      <c r="J139" s="3" t="s">
        <v>299</v>
      </c>
      <c r="K139" s="3" t="s">
        <v>984</v>
      </c>
      <c r="L139" s="13"/>
      <c r="M139" s="13"/>
      <c r="N139" s="13"/>
      <c r="O139" s="13"/>
    </row>
    <row r="140" spans="1:15" ht="116">
      <c r="A140" s="2" t="s">
        <v>1201</v>
      </c>
      <c r="B140" s="3" t="s">
        <v>373</v>
      </c>
      <c r="C140" s="2" t="s">
        <v>583</v>
      </c>
      <c r="D140" s="4">
        <v>85</v>
      </c>
      <c r="E140" s="4">
        <f t="shared" si="4"/>
        <v>27</v>
      </c>
      <c r="F140" s="4"/>
      <c r="G140" s="4"/>
      <c r="H140" s="4"/>
      <c r="I140" s="3" t="s">
        <v>156</v>
      </c>
      <c r="J140" s="3" t="s">
        <v>299</v>
      </c>
      <c r="K140" s="3" t="s">
        <v>984</v>
      </c>
      <c r="L140" s="13"/>
      <c r="M140" s="13"/>
      <c r="N140" s="13"/>
      <c r="O140" s="13"/>
    </row>
    <row r="141" spans="1:15" ht="116">
      <c r="A141" s="2" t="s">
        <v>315</v>
      </c>
      <c r="B141" s="3" t="s">
        <v>315</v>
      </c>
      <c r="C141" s="2" t="s">
        <v>354</v>
      </c>
      <c r="D141" s="4">
        <v>326</v>
      </c>
      <c r="E141" s="4">
        <f t="shared" si="4"/>
        <v>27</v>
      </c>
      <c r="F141" s="4"/>
      <c r="G141" s="4"/>
      <c r="H141" s="4"/>
      <c r="I141" s="3" t="s">
        <v>156</v>
      </c>
      <c r="J141" s="3" t="s">
        <v>299</v>
      </c>
      <c r="K141" s="3" t="s">
        <v>984</v>
      </c>
      <c r="L141" s="13"/>
      <c r="M141" s="13"/>
      <c r="N141" s="13"/>
      <c r="O141" s="13"/>
    </row>
    <row r="142" spans="1:15" ht="116">
      <c r="A142" s="2" t="s">
        <v>518</v>
      </c>
      <c r="B142" s="3" t="s">
        <v>340</v>
      </c>
      <c r="C142" s="2" t="s">
        <v>398</v>
      </c>
      <c r="D142" s="4">
        <v>548</v>
      </c>
      <c r="E142" s="4">
        <f t="shared" si="4"/>
        <v>27</v>
      </c>
      <c r="F142" s="4"/>
      <c r="G142" s="4"/>
      <c r="H142" s="4"/>
      <c r="I142" s="3" t="s">
        <v>156</v>
      </c>
      <c r="J142" s="3" t="s">
        <v>299</v>
      </c>
      <c r="K142" s="3" t="s">
        <v>984</v>
      </c>
      <c r="L142" s="13"/>
      <c r="M142" s="13"/>
      <c r="N142" s="13"/>
      <c r="O142" s="13"/>
    </row>
    <row r="143" spans="1:15" ht="116">
      <c r="A143" s="2" t="s">
        <v>315</v>
      </c>
      <c r="B143" s="3" t="s">
        <v>315</v>
      </c>
      <c r="C143" s="2" t="s">
        <v>344</v>
      </c>
      <c r="D143" s="4">
        <v>306</v>
      </c>
      <c r="E143" s="4">
        <f t="shared" si="4"/>
        <v>27</v>
      </c>
      <c r="F143" s="4"/>
      <c r="G143" s="4"/>
      <c r="H143" s="4"/>
      <c r="I143" s="3" t="s">
        <v>156</v>
      </c>
      <c r="J143" s="3" t="s">
        <v>299</v>
      </c>
      <c r="K143" s="3" t="s">
        <v>984</v>
      </c>
      <c r="L143" s="13"/>
      <c r="M143" s="13"/>
      <c r="N143" s="13"/>
      <c r="O143" s="13"/>
    </row>
    <row r="144" spans="1:15" ht="116">
      <c r="A144" s="2" t="s">
        <v>315</v>
      </c>
      <c r="B144" s="3" t="s">
        <v>315</v>
      </c>
      <c r="C144" s="2" t="s">
        <v>362</v>
      </c>
      <c r="D144" s="4">
        <v>39</v>
      </c>
      <c r="E144" s="4">
        <f t="shared" si="4"/>
        <v>27</v>
      </c>
      <c r="F144" s="66" t="s">
        <v>1679</v>
      </c>
      <c r="G144" s="66" t="s">
        <v>1678</v>
      </c>
      <c r="H144" s="66" t="s">
        <v>1677</v>
      </c>
      <c r="I144" s="3" t="s">
        <v>156</v>
      </c>
      <c r="J144" s="3" t="s">
        <v>299</v>
      </c>
      <c r="K144" s="3" t="s">
        <v>984</v>
      </c>
      <c r="L144" s="13"/>
      <c r="M144" s="13"/>
      <c r="N144" s="13"/>
      <c r="O144" s="13"/>
    </row>
    <row r="145" spans="1:15" ht="116">
      <c r="A145" s="2" t="s">
        <v>353</v>
      </c>
      <c r="B145" s="3" t="s">
        <v>353</v>
      </c>
      <c r="C145" s="2" t="s">
        <v>386</v>
      </c>
      <c r="D145" s="4">
        <v>521</v>
      </c>
      <c r="E145" s="4">
        <f t="shared" si="4"/>
        <v>27</v>
      </c>
      <c r="F145" s="4"/>
      <c r="G145" s="4"/>
      <c r="H145" s="4"/>
      <c r="I145" s="3" t="s">
        <v>156</v>
      </c>
      <c r="J145" s="3" t="s">
        <v>299</v>
      </c>
      <c r="K145" s="3" t="s">
        <v>984</v>
      </c>
      <c r="L145" s="13" t="s">
        <v>1217</v>
      </c>
      <c r="M145" s="13"/>
      <c r="N145" s="13"/>
      <c r="O145" s="13"/>
    </row>
    <row r="146" spans="1:15" ht="116">
      <c r="A146" s="2" t="s">
        <v>353</v>
      </c>
      <c r="B146" s="3" t="s">
        <v>353</v>
      </c>
      <c r="C146" s="2" t="s">
        <v>349</v>
      </c>
      <c r="D146" s="4">
        <v>320</v>
      </c>
      <c r="E146" s="4">
        <f t="shared" si="4"/>
        <v>27</v>
      </c>
      <c r="F146" s="4"/>
      <c r="G146" s="4"/>
      <c r="H146" s="4"/>
      <c r="I146" s="3" t="s">
        <v>156</v>
      </c>
      <c r="J146" s="3" t="s">
        <v>299</v>
      </c>
      <c r="K146" s="3" t="s">
        <v>984</v>
      </c>
      <c r="L146" s="13" t="s">
        <v>1217</v>
      </c>
      <c r="M146" s="13"/>
      <c r="N146" s="13"/>
      <c r="O146" s="13"/>
    </row>
    <row r="147" spans="1:15" ht="116">
      <c r="A147" s="2" t="s">
        <v>1201</v>
      </c>
      <c r="B147" s="3" t="s">
        <v>373</v>
      </c>
      <c r="C147" s="2" t="s">
        <v>431</v>
      </c>
      <c r="D147" s="4">
        <v>598</v>
      </c>
      <c r="E147" s="4">
        <f t="shared" si="4"/>
        <v>27</v>
      </c>
      <c r="F147" s="4"/>
      <c r="G147" s="4"/>
      <c r="H147" s="4"/>
      <c r="I147" s="3" t="s">
        <v>156</v>
      </c>
      <c r="J147" s="3" t="s">
        <v>299</v>
      </c>
      <c r="K147" s="3" t="s">
        <v>984</v>
      </c>
      <c r="L147" s="13"/>
      <c r="M147" s="13"/>
      <c r="N147" s="13"/>
      <c r="O147" s="13"/>
    </row>
    <row r="148" spans="1:15" ht="116">
      <c r="A148" s="2" t="s">
        <v>1201</v>
      </c>
      <c r="B148" s="3" t="s">
        <v>373</v>
      </c>
      <c r="C148" s="2" t="s">
        <v>437</v>
      </c>
      <c r="D148" s="4">
        <v>613</v>
      </c>
      <c r="E148" s="4">
        <f t="shared" si="4"/>
        <v>27</v>
      </c>
      <c r="F148" s="4"/>
      <c r="G148" s="4"/>
      <c r="H148" s="4"/>
      <c r="I148" s="3" t="s">
        <v>156</v>
      </c>
      <c r="J148" s="3" t="s">
        <v>299</v>
      </c>
      <c r="K148" s="3" t="s">
        <v>984</v>
      </c>
      <c r="L148" s="13"/>
      <c r="M148" s="13"/>
      <c r="N148" s="13"/>
      <c r="O148" s="13"/>
    </row>
    <row r="149" spans="1:15" ht="116">
      <c r="A149" s="2" t="s">
        <v>518</v>
      </c>
      <c r="B149" s="3" t="s">
        <v>446</v>
      </c>
      <c r="C149" s="2" t="s">
        <v>464</v>
      </c>
      <c r="D149" s="4">
        <v>656</v>
      </c>
      <c r="E149" s="4">
        <f t="shared" si="4"/>
        <v>27</v>
      </c>
      <c r="F149" s="4"/>
      <c r="G149" s="4"/>
      <c r="H149" s="4"/>
      <c r="I149" s="3" t="s">
        <v>156</v>
      </c>
      <c r="J149" s="3" t="s">
        <v>299</v>
      </c>
      <c r="K149" s="3" t="s">
        <v>984</v>
      </c>
      <c r="L149" s="13"/>
      <c r="M149" s="13"/>
      <c r="N149" s="13"/>
      <c r="O149" s="13"/>
    </row>
    <row r="150" spans="1:15" ht="116">
      <c r="A150" s="2" t="s">
        <v>518</v>
      </c>
      <c r="B150" s="3" t="s">
        <v>321</v>
      </c>
      <c r="C150" s="2" t="s">
        <v>449</v>
      </c>
      <c r="D150" s="4">
        <v>634</v>
      </c>
      <c r="E150" s="4">
        <f t="shared" si="4"/>
        <v>27</v>
      </c>
      <c r="F150" s="4"/>
      <c r="G150" s="4"/>
      <c r="H150" s="4"/>
      <c r="I150" s="3" t="s">
        <v>156</v>
      </c>
      <c r="J150" s="3" t="s">
        <v>299</v>
      </c>
      <c r="K150" s="3" t="s">
        <v>984</v>
      </c>
      <c r="L150" s="13"/>
      <c r="M150" s="13"/>
      <c r="N150" s="13"/>
      <c r="O150" s="13"/>
    </row>
    <row r="151" spans="1:15" ht="116">
      <c r="A151" s="2" t="s">
        <v>518</v>
      </c>
      <c r="B151" s="3" t="s">
        <v>446</v>
      </c>
      <c r="C151" s="2" t="s">
        <v>467</v>
      </c>
      <c r="D151" s="4">
        <v>657</v>
      </c>
      <c r="E151" s="4">
        <f t="shared" si="4"/>
        <v>27</v>
      </c>
      <c r="F151" s="4"/>
      <c r="G151" s="4"/>
      <c r="H151" s="4"/>
      <c r="I151" s="3" t="s">
        <v>156</v>
      </c>
      <c r="J151" s="3" t="s">
        <v>299</v>
      </c>
      <c r="K151" s="3" t="s">
        <v>984</v>
      </c>
      <c r="L151" s="13"/>
      <c r="M151" s="13"/>
      <c r="N151" s="13"/>
      <c r="O151" s="13"/>
    </row>
    <row r="152" spans="1:15" ht="116">
      <c r="A152" s="2" t="s">
        <v>518</v>
      </c>
      <c r="B152" s="3" t="s">
        <v>331</v>
      </c>
      <c r="C152" s="2" t="s">
        <v>483</v>
      </c>
      <c r="D152" s="4">
        <v>678</v>
      </c>
      <c r="E152" s="4">
        <f t="shared" si="4"/>
        <v>27</v>
      </c>
      <c r="F152" s="4"/>
      <c r="G152" s="4"/>
      <c r="H152" s="4"/>
      <c r="I152" s="3" t="s">
        <v>156</v>
      </c>
      <c r="J152" s="3" t="s">
        <v>299</v>
      </c>
      <c r="K152" s="3" t="s">
        <v>984</v>
      </c>
      <c r="L152" s="13"/>
      <c r="M152" s="13"/>
      <c r="N152" s="13"/>
      <c r="O152" s="13"/>
    </row>
    <row r="153" spans="1:15" ht="116">
      <c r="A153" s="2" t="s">
        <v>353</v>
      </c>
      <c r="B153" s="3" t="s">
        <v>353</v>
      </c>
      <c r="C153" s="2" t="s">
        <v>485</v>
      </c>
      <c r="D153" s="4">
        <v>681</v>
      </c>
      <c r="E153" s="4">
        <f t="shared" si="4"/>
        <v>27</v>
      </c>
      <c r="F153" s="4"/>
      <c r="G153" s="4"/>
      <c r="H153" s="4"/>
      <c r="I153" s="3" t="s">
        <v>156</v>
      </c>
      <c r="J153" s="3" t="s">
        <v>299</v>
      </c>
      <c r="K153" s="3" t="s">
        <v>984</v>
      </c>
      <c r="L153" s="13" t="s">
        <v>1217</v>
      </c>
      <c r="M153" s="13"/>
      <c r="N153" s="13"/>
      <c r="O153" s="13"/>
    </row>
    <row r="154" spans="1:15" ht="116">
      <c r="A154" s="2" t="s">
        <v>1201</v>
      </c>
      <c r="B154" s="3" t="s">
        <v>373</v>
      </c>
      <c r="C154" s="2" t="s">
        <v>488</v>
      </c>
      <c r="D154" s="4">
        <v>682</v>
      </c>
      <c r="E154" s="4">
        <f t="shared" si="4"/>
        <v>27</v>
      </c>
      <c r="F154" s="4"/>
      <c r="G154" s="4"/>
      <c r="H154" s="4"/>
      <c r="I154" s="3" t="s">
        <v>156</v>
      </c>
      <c r="J154" s="3" t="s">
        <v>299</v>
      </c>
      <c r="K154" s="3" t="s">
        <v>984</v>
      </c>
      <c r="L154" s="13"/>
      <c r="M154" s="13"/>
      <c r="N154" s="13"/>
      <c r="O154" s="13"/>
    </row>
    <row r="155" spans="1:15" ht="116">
      <c r="A155" s="2" t="s">
        <v>353</v>
      </c>
      <c r="B155" s="3" t="s">
        <v>353</v>
      </c>
      <c r="C155" s="2" t="s">
        <v>504</v>
      </c>
      <c r="D155" s="4">
        <v>702</v>
      </c>
      <c r="E155" s="4">
        <f t="shared" si="4"/>
        <v>27</v>
      </c>
      <c r="F155" s="4"/>
      <c r="G155" s="4"/>
      <c r="H155" s="4"/>
      <c r="I155" s="3" t="s">
        <v>156</v>
      </c>
      <c r="J155" s="3" t="s">
        <v>299</v>
      </c>
      <c r="K155" s="3" t="s">
        <v>984</v>
      </c>
      <c r="L155" s="13" t="s">
        <v>1217</v>
      </c>
      <c r="M155" s="13"/>
      <c r="N155" s="13"/>
      <c r="O155" s="13"/>
    </row>
    <row r="156" spans="1:15" ht="116">
      <c r="A156" s="2" t="s">
        <v>353</v>
      </c>
      <c r="B156" s="3" t="s">
        <v>353</v>
      </c>
      <c r="C156" s="2" t="s">
        <v>506</v>
      </c>
      <c r="D156" s="4">
        <v>703</v>
      </c>
      <c r="E156" s="4">
        <f t="shared" si="4"/>
        <v>27</v>
      </c>
      <c r="F156" s="4"/>
      <c r="G156" s="4"/>
      <c r="H156" s="4"/>
      <c r="I156" s="3" t="s">
        <v>156</v>
      </c>
      <c r="J156" s="3" t="s">
        <v>299</v>
      </c>
      <c r="K156" s="3" t="s">
        <v>984</v>
      </c>
      <c r="L156" s="13" t="s">
        <v>1217</v>
      </c>
      <c r="M156" s="13"/>
      <c r="N156" s="13"/>
      <c r="O156" s="13"/>
    </row>
    <row r="157" spans="1:15" ht="116">
      <c r="A157" s="2" t="s">
        <v>353</v>
      </c>
      <c r="B157" s="3" t="s">
        <v>353</v>
      </c>
      <c r="C157" s="2" t="s">
        <v>508</v>
      </c>
      <c r="D157" s="4">
        <v>704</v>
      </c>
      <c r="E157" s="4">
        <f t="shared" si="4"/>
        <v>27</v>
      </c>
      <c r="F157" s="4"/>
      <c r="G157" s="4"/>
      <c r="H157" s="4"/>
      <c r="I157" s="3" t="s">
        <v>156</v>
      </c>
      <c r="J157" s="3" t="s">
        <v>299</v>
      </c>
      <c r="K157" s="3" t="s">
        <v>984</v>
      </c>
      <c r="L157" s="13" t="s">
        <v>1217</v>
      </c>
      <c r="M157" s="13"/>
      <c r="N157" s="13"/>
      <c r="O157" s="13"/>
    </row>
    <row r="158" spans="1:15" ht="116">
      <c r="A158" s="2" t="s">
        <v>353</v>
      </c>
      <c r="B158" s="3" t="s">
        <v>353</v>
      </c>
      <c r="C158" s="2" t="s">
        <v>511</v>
      </c>
      <c r="D158" s="4">
        <v>705</v>
      </c>
      <c r="E158" s="4">
        <f t="shared" si="4"/>
        <v>27</v>
      </c>
      <c r="F158" s="4"/>
      <c r="G158" s="4"/>
      <c r="H158" s="4"/>
      <c r="I158" s="3" t="s">
        <v>156</v>
      </c>
      <c r="J158" s="3" t="s">
        <v>299</v>
      </c>
      <c r="K158" s="3" t="s">
        <v>984</v>
      </c>
      <c r="L158" s="13" t="s">
        <v>1217</v>
      </c>
      <c r="M158" s="13"/>
      <c r="N158" s="13"/>
      <c r="O158" s="13"/>
    </row>
    <row r="159" spans="1:15" ht="116">
      <c r="A159" s="2" t="s">
        <v>353</v>
      </c>
      <c r="B159" s="3" t="s">
        <v>353</v>
      </c>
      <c r="C159" s="2" t="s">
        <v>513</v>
      </c>
      <c r="D159" s="4">
        <v>736</v>
      </c>
      <c r="E159" s="4">
        <f t="shared" si="4"/>
        <v>27</v>
      </c>
      <c r="F159" s="4"/>
      <c r="G159" s="4"/>
      <c r="H159" s="4"/>
      <c r="I159" s="3" t="s">
        <v>156</v>
      </c>
      <c r="J159" s="3" t="s">
        <v>299</v>
      </c>
      <c r="K159" s="3" t="s">
        <v>984</v>
      </c>
      <c r="L159" s="13" t="s">
        <v>1217</v>
      </c>
      <c r="M159" s="13"/>
      <c r="N159" s="13"/>
      <c r="O159" s="13"/>
    </row>
    <row r="160" spans="1:15" ht="116">
      <c r="A160" s="2" t="s">
        <v>518</v>
      </c>
      <c r="B160" s="3" t="s">
        <v>561</v>
      </c>
      <c r="C160" s="2" t="s">
        <v>559</v>
      </c>
      <c r="D160" s="4">
        <v>814</v>
      </c>
      <c r="E160" s="4">
        <f t="shared" si="4"/>
        <v>27</v>
      </c>
      <c r="F160" s="4"/>
      <c r="G160" s="4"/>
      <c r="H160" s="4"/>
      <c r="I160" s="3" t="s">
        <v>156</v>
      </c>
      <c r="J160" s="3" t="s">
        <v>299</v>
      </c>
      <c r="K160" s="3" t="s">
        <v>984</v>
      </c>
      <c r="L160" s="13"/>
      <c r="M160" s="13"/>
      <c r="N160" s="13"/>
      <c r="O160" s="13"/>
    </row>
    <row r="161" spans="1:15" ht="116">
      <c r="A161" s="2" t="s">
        <v>1200</v>
      </c>
      <c r="B161" s="3" t="s">
        <v>561</v>
      </c>
      <c r="C161" s="2" t="s">
        <v>559</v>
      </c>
      <c r="D161" s="4">
        <v>814</v>
      </c>
      <c r="E161" s="4">
        <f t="shared" si="4"/>
        <v>27</v>
      </c>
      <c r="F161" s="4"/>
      <c r="G161" s="4"/>
      <c r="H161" s="4"/>
      <c r="I161" s="3" t="s">
        <v>156</v>
      </c>
      <c r="J161" s="3" t="s">
        <v>299</v>
      </c>
      <c r="K161" s="3" t="s">
        <v>984</v>
      </c>
      <c r="L161" s="13"/>
      <c r="M161" s="13"/>
      <c r="N161" s="13"/>
      <c r="O161" s="13"/>
    </row>
    <row r="162" spans="1:15" ht="174">
      <c r="A162" s="2" t="s">
        <v>518</v>
      </c>
      <c r="B162" s="3" t="s">
        <v>518</v>
      </c>
      <c r="C162" s="2" t="s">
        <v>515</v>
      </c>
      <c r="D162" s="4">
        <v>739</v>
      </c>
      <c r="E162" s="4">
        <f t="shared" ref="E162:E194" si="5">COUNTIF(I:I,I162)</f>
        <v>23</v>
      </c>
      <c r="F162" s="66" t="s">
        <v>1682</v>
      </c>
      <c r="G162" s="66" t="s">
        <v>1681</v>
      </c>
      <c r="H162" s="66" t="s">
        <v>1680</v>
      </c>
      <c r="I162" s="3" t="s">
        <v>132</v>
      </c>
      <c r="J162" s="3" t="s">
        <v>276</v>
      </c>
      <c r="K162" s="3" t="s">
        <v>992</v>
      </c>
      <c r="L162" s="13"/>
      <c r="M162" s="13"/>
      <c r="N162" s="13"/>
      <c r="O162" s="13"/>
    </row>
    <row r="163" spans="1:15" ht="174">
      <c r="A163" s="2" t="s">
        <v>518</v>
      </c>
      <c r="B163" s="3" t="s">
        <v>359</v>
      </c>
      <c r="C163" s="2" t="s">
        <v>420</v>
      </c>
      <c r="D163" s="4">
        <v>585</v>
      </c>
      <c r="E163" s="4">
        <f t="shared" si="5"/>
        <v>23</v>
      </c>
      <c r="F163" s="4"/>
      <c r="G163" s="4"/>
      <c r="H163" s="4"/>
      <c r="I163" s="3" t="s">
        <v>132</v>
      </c>
      <c r="J163" s="3" t="s">
        <v>276</v>
      </c>
      <c r="K163" s="3" t="s">
        <v>992</v>
      </c>
      <c r="L163" s="13"/>
      <c r="M163" s="13"/>
      <c r="N163" s="13"/>
      <c r="O163" s="13"/>
    </row>
    <row r="164" spans="1:15" ht="174">
      <c r="A164" s="2" t="s">
        <v>518</v>
      </c>
      <c r="B164" s="3" t="s">
        <v>359</v>
      </c>
      <c r="C164" s="2" t="s">
        <v>426</v>
      </c>
      <c r="D164" s="4">
        <v>590</v>
      </c>
      <c r="E164" s="4">
        <f t="shared" si="5"/>
        <v>23</v>
      </c>
      <c r="F164" s="4"/>
      <c r="G164" s="4"/>
      <c r="H164" s="4"/>
      <c r="I164" s="3" t="s">
        <v>132</v>
      </c>
      <c r="J164" s="3" t="s">
        <v>276</v>
      </c>
      <c r="K164" s="3" t="s">
        <v>992</v>
      </c>
      <c r="L164" s="13"/>
      <c r="M164" s="13"/>
      <c r="N164" s="13"/>
      <c r="O164" s="13"/>
    </row>
    <row r="165" spans="1:15" ht="174">
      <c r="A165" s="2" t="s">
        <v>518</v>
      </c>
      <c r="B165" s="3" t="s">
        <v>359</v>
      </c>
      <c r="C165" s="2" t="s">
        <v>494</v>
      </c>
      <c r="D165" s="4">
        <v>695</v>
      </c>
      <c r="E165" s="4">
        <f t="shared" si="5"/>
        <v>23</v>
      </c>
      <c r="F165" s="4"/>
      <c r="G165" s="4"/>
      <c r="H165" s="4"/>
      <c r="I165" s="3" t="s">
        <v>132</v>
      </c>
      <c r="J165" s="3" t="s">
        <v>276</v>
      </c>
      <c r="K165" s="3" t="s">
        <v>992</v>
      </c>
      <c r="L165" s="13"/>
      <c r="M165" s="13"/>
      <c r="N165" s="13"/>
      <c r="O165" s="13"/>
    </row>
    <row r="166" spans="1:15" ht="174">
      <c r="A166" s="2" t="s">
        <v>518</v>
      </c>
      <c r="B166" s="3" t="s">
        <v>359</v>
      </c>
      <c r="C166" s="2" t="s">
        <v>74</v>
      </c>
      <c r="D166" s="4">
        <v>696</v>
      </c>
      <c r="E166" s="4">
        <f t="shared" si="5"/>
        <v>23</v>
      </c>
      <c r="F166" s="4"/>
      <c r="G166" s="4"/>
      <c r="H166" s="4"/>
      <c r="I166" s="3" t="s">
        <v>132</v>
      </c>
      <c r="J166" s="3" t="s">
        <v>276</v>
      </c>
      <c r="K166" s="3" t="s">
        <v>992</v>
      </c>
      <c r="L166" s="13"/>
      <c r="M166" s="13"/>
      <c r="N166" s="13"/>
      <c r="O166" s="13"/>
    </row>
    <row r="167" spans="1:15" ht="174">
      <c r="A167" s="2" t="s">
        <v>518</v>
      </c>
      <c r="B167" s="3" t="s">
        <v>359</v>
      </c>
      <c r="C167" s="2" t="s">
        <v>494</v>
      </c>
      <c r="D167" s="4">
        <v>697</v>
      </c>
      <c r="E167" s="4">
        <f t="shared" si="5"/>
        <v>23</v>
      </c>
      <c r="F167" s="4"/>
      <c r="G167" s="4"/>
      <c r="H167" s="4"/>
      <c r="I167" s="3" t="s">
        <v>132</v>
      </c>
      <c r="J167" s="3" t="s">
        <v>276</v>
      </c>
      <c r="K167" s="3" t="s">
        <v>992</v>
      </c>
      <c r="L167" s="13"/>
      <c r="M167" s="13"/>
      <c r="N167" s="13"/>
      <c r="O167" s="13"/>
    </row>
    <row r="168" spans="1:15" ht="174">
      <c r="A168" s="2" t="s">
        <v>518</v>
      </c>
      <c r="B168" s="3" t="s">
        <v>359</v>
      </c>
      <c r="C168" s="2" t="s">
        <v>74</v>
      </c>
      <c r="D168" s="4">
        <v>698</v>
      </c>
      <c r="E168" s="4">
        <f t="shared" si="5"/>
        <v>23</v>
      </c>
      <c r="F168" s="4"/>
      <c r="G168" s="4"/>
      <c r="H168" s="4"/>
      <c r="I168" s="3" t="s">
        <v>132</v>
      </c>
      <c r="J168" s="3" t="s">
        <v>276</v>
      </c>
      <c r="K168" s="3" t="s">
        <v>992</v>
      </c>
      <c r="L168" s="13"/>
      <c r="M168" s="13"/>
      <c r="N168" s="13"/>
      <c r="O168" s="13"/>
    </row>
    <row r="169" spans="1:15" ht="174">
      <c r="A169" s="2" t="s">
        <v>518</v>
      </c>
      <c r="B169" s="3" t="s">
        <v>359</v>
      </c>
      <c r="C169" s="2" t="s">
        <v>494</v>
      </c>
      <c r="D169" s="4">
        <v>755</v>
      </c>
      <c r="E169" s="4">
        <f t="shared" si="5"/>
        <v>23</v>
      </c>
      <c r="F169" s="4"/>
      <c r="G169" s="4"/>
      <c r="H169" s="4"/>
      <c r="I169" s="3" t="s">
        <v>132</v>
      </c>
      <c r="J169" s="3" t="s">
        <v>276</v>
      </c>
      <c r="K169" s="3" t="s">
        <v>992</v>
      </c>
      <c r="L169" s="13"/>
      <c r="M169" s="13"/>
      <c r="N169" s="13"/>
      <c r="O169" s="13"/>
    </row>
    <row r="170" spans="1:15" ht="174">
      <c r="A170" s="2" t="s">
        <v>518</v>
      </c>
      <c r="B170" s="3" t="s">
        <v>359</v>
      </c>
      <c r="C170" s="2" t="s">
        <v>74</v>
      </c>
      <c r="D170" s="4">
        <v>756</v>
      </c>
      <c r="E170" s="4">
        <f t="shared" si="5"/>
        <v>23</v>
      </c>
      <c r="F170" s="4"/>
      <c r="G170" s="4"/>
      <c r="H170" s="4"/>
      <c r="I170" s="3" t="s">
        <v>132</v>
      </c>
      <c r="J170" s="3" t="s">
        <v>276</v>
      </c>
      <c r="K170" s="3" t="s">
        <v>992</v>
      </c>
      <c r="L170" s="13"/>
      <c r="M170" s="13"/>
      <c r="N170" s="13"/>
      <c r="O170" s="13"/>
    </row>
    <row r="171" spans="1:15" ht="174">
      <c r="A171" s="2" t="s">
        <v>518</v>
      </c>
      <c r="B171" s="3" t="s">
        <v>359</v>
      </c>
      <c r="C171" s="2" t="s">
        <v>568</v>
      </c>
      <c r="D171" s="4">
        <v>834</v>
      </c>
      <c r="E171" s="4">
        <f t="shared" si="5"/>
        <v>23</v>
      </c>
      <c r="F171" s="4"/>
      <c r="G171" s="4"/>
      <c r="H171" s="4"/>
      <c r="I171" s="3" t="s">
        <v>132</v>
      </c>
      <c r="J171" s="3" t="s">
        <v>276</v>
      </c>
      <c r="K171" s="3" t="s">
        <v>992</v>
      </c>
      <c r="L171" s="13"/>
      <c r="M171" s="13"/>
      <c r="N171" s="13"/>
      <c r="O171" s="13"/>
    </row>
    <row r="172" spans="1:15" ht="174">
      <c r="A172" s="2" t="s">
        <v>518</v>
      </c>
      <c r="B172" s="3" t="s">
        <v>359</v>
      </c>
      <c r="C172" s="2" t="s">
        <v>570</v>
      </c>
      <c r="D172" s="4">
        <v>835</v>
      </c>
      <c r="E172" s="4">
        <f t="shared" si="5"/>
        <v>23</v>
      </c>
      <c r="F172" s="4"/>
      <c r="G172" s="4"/>
      <c r="H172" s="4"/>
      <c r="I172" s="3" t="s">
        <v>132</v>
      </c>
      <c r="J172" s="3" t="s">
        <v>276</v>
      </c>
      <c r="K172" s="3" t="s">
        <v>992</v>
      </c>
      <c r="L172" s="13"/>
      <c r="M172" s="13"/>
      <c r="N172" s="13"/>
      <c r="O172" s="13"/>
    </row>
    <row r="173" spans="1:15" ht="174">
      <c r="A173" s="2" t="s">
        <v>518</v>
      </c>
      <c r="B173" s="3" t="s">
        <v>359</v>
      </c>
      <c r="C173" s="2" t="s">
        <v>572</v>
      </c>
      <c r="D173" s="4">
        <v>836</v>
      </c>
      <c r="E173" s="4">
        <f t="shared" si="5"/>
        <v>23</v>
      </c>
      <c r="F173" s="4"/>
      <c r="G173" s="4"/>
      <c r="H173" s="4"/>
      <c r="I173" s="3" t="s">
        <v>132</v>
      </c>
      <c r="J173" s="3" t="s">
        <v>276</v>
      </c>
      <c r="K173" s="3" t="s">
        <v>992</v>
      </c>
      <c r="L173" s="13"/>
      <c r="M173" s="13"/>
      <c r="N173" s="13"/>
      <c r="O173" s="13"/>
    </row>
    <row r="174" spans="1:15" ht="174">
      <c r="A174" s="2" t="s">
        <v>518</v>
      </c>
      <c r="B174" s="3" t="s">
        <v>359</v>
      </c>
      <c r="C174" s="2" t="s">
        <v>576</v>
      </c>
      <c r="D174" s="4">
        <v>838</v>
      </c>
      <c r="E174" s="4">
        <f t="shared" si="5"/>
        <v>23</v>
      </c>
      <c r="F174" s="4"/>
      <c r="G174" s="4"/>
      <c r="H174" s="4"/>
      <c r="I174" s="3" t="s">
        <v>132</v>
      </c>
      <c r="J174" s="3" t="s">
        <v>276</v>
      </c>
      <c r="K174" s="3" t="s">
        <v>992</v>
      </c>
      <c r="L174" s="13"/>
      <c r="M174" s="13"/>
      <c r="N174" s="13"/>
      <c r="O174" s="13"/>
    </row>
    <row r="175" spans="1:15" ht="174">
      <c r="A175" s="2" t="s">
        <v>518</v>
      </c>
      <c r="B175" s="3" t="s">
        <v>417</v>
      </c>
      <c r="C175" s="2" t="s">
        <v>415</v>
      </c>
      <c r="D175" s="4">
        <v>583</v>
      </c>
      <c r="E175" s="4">
        <f t="shared" si="5"/>
        <v>23</v>
      </c>
      <c r="F175" s="4"/>
      <c r="G175" s="4"/>
      <c r="H175" s="4"/>
      <c r="I175" s="3" t="s">
        <v>132</v>
      </c>
      <c r="J175" s="3" t="s">
        <v>276</v>
      </c>
      <c r="K175" s="3" t="s">
        <v>992</v>
      </c>
      <c r="L175" s="13"/>
      <c r="M175" s="13"/>
      <c r="N175" s="13"/>
      <c r="O175" s="13"/>
    </row>
    <row r="176" spans="1:15" ht="174">
      <c r="A176" s="2" t="s">
        <v>518</v>
      </c>
      <c r="B176" s="3" t="s">
        <v>417</v>
      </c>
      <c r="C176" s="2" t="s">
        <v>418</v>
      </c>
      <c r="D176" s="4">
        <v>584</v>
      </c>
      <c r="E176" s="4">
        <f t="shared" si="5"/>
        <v>23</v>
      </c>
      <c r="F176" s="4"/>
      <c r="G176" s="4"/>
      <c r="H176" s="4"/>
      <c r="I176" s="3" t="s">
        <v>132</v>
      </c>
      <c r="J176" s="3" t="s">
        <v>276</v>
      </c>
      <c r="K176" s="3" t="s">
        <v>992</v>
      </c>
      <c r="L176" s="13"/>
      <c r="M176" s="13"/>
      <c r="N176" s="13"/>
      <c r="O176" s="13"/>
    </row>
    <row r="177" spans="1:15" ht="174">
      <c r="A177" s="2" t="s">
        <v>518</v>
      </c>
      <c r="B177" s="3" t="s">
        <v>417</v>
      </c>
      <c r="C177" s="2" t="s">
        <v>422</v>
      </c>
      <c r="D177" s="4">
        <v>588</v>
      </c>
      <c r="E177" s="4">
        <f t="shared" si="5"/>
        <v>23</v>
      </c>
      <c r="F177" s="4"/>
      <c r="G177" s="4"/>
      <c r="H177" s="4"/>
      <c r="I177" s="3" t="s">
        <v>132</v>
      </c>
      <c r="J177" s="3" t="s">
        <v>276</v>
      </c>
      <c r="K177" s="3" t="s">
        <v>992</v>
      </c>
      <c r="L177" s="13"/>
      <c r="M177" s="13"/>
      <c r="N177" s="13"/>
      <c r="O177" s="13"/>
    </row>
    <row r="178" spans="1:15" ht="174">
      <c r="A178" s="2" t="s">
        <v>518</v>
      </c>
      <c r="B178" s="3" t="s">
        <v>417</v>
      </c>
      <c r="C178" s="2" t="s">
        <v>424</v>
      </c>
      <c r="D178" s="4">
        <v>589</v>
      </c>
      <c r="E178" s="4">
        <f t="shared" si="5"/>
        <v>23</v>
      </c>
      <c r="F178" s="4"/>
      <c r="G178" s="4"/>
      <c r="H178" s="4"/>
      <c r="I178" s="3" t="s">
        <v>132</v>
      </c>
      <c r="J178" s="3" t="s">
        <v>276</v>
      </c>
      <c r="K178" s="3" t="s">
        <v>992</v>
      </c>
      <c r="L178" s="13"/>
      <c r="M178" s="13"/>
      <c r="N178" s="13"/>
      <c r="O178" s="13"/>
    </row>
    <row r="179" spans="1:15" ht="174">
      <c r="A179" s="2" t="s">
        <v>1201</v>
      </c>
      <c r="B179" s="3" t="s">
        <v>417</v>
      </c>
      <c r="C179" s="2" t="s">
        <v>415</v>
      </c>
      <c r="D179" s="4">
        <v>583</v>
      </c>
      <c r="E179" s="4">
        <f t="shared" si="5"/>
        <v>23</v>
      </c>
      <c r="F179" s="4"/>
      <c r="G179" s="4"/>
      <c r="H179" s="4"/>
      <c r="I179" s="3" t="s">
        <v>132</v>
      </c>
      <c r="J179" s="3" t="s">
        <v>276</v>
      </c>
      <c r="K179" s="3" t="s">
        <v>992</v>
      </c>
      <c r="L179" s="13"/>
      <c r="M179" s="13"/>
      <c r="N179" s="13"/>
      <c r="O179" s="13"/>
    </row>
    <row r="180" spans="1:15" ht="174">
      <c r="A180" s="2" t="s">
        <v>1201</v>
      </c>
      <c r="B180" s="3" t="s">
        <v>417</v>
      </c>
      <c r="C180" s="2" t="s">
        <v>418</v>
      </c>
      <c r="D180" s="4">
        <v>584</v>
      </c>
      <c r="E180" s="4">
        <f t="shared" si="5"/>
        <v>23</v>
      </c>
      <c r="F180" s="4"/>
      <c r="G180" s="4"/>
      <c r="H180" s="4"/>
      <c r="I180" s="3" t="s">
        <v>132</v>
      </c>
      <c r="J180" s="3" t="s">
        <v>276</v>
      </c>
      <c r="K180" s="3" t="s">
        <v>992</v>
      </c>
      <c r="L180" s="13"/>
      <c r="M180" s="13"/>
      <c r="N180" s="13"/>
      <c r="O180" s="13"/>
    </row>
    <row r="181" spans="1:15" ht="174">
      <c r="A181" s="2" t="s">
        <v>1201</v>
      </c>
      <c r="B181" s="3" t="s">
        <v>417</v>
      </c>
      <c r="C181" s="2" t="s">
        <v>422</v>
      </c>
      <c r="D181" s="4">
        <v>588</v>
      </c>
      <c r="E181" s="4">
        <f t="shared" si="5"/>
        <v>23</v>
      </c>
      <c r="F181" s="4"/>
      <c r="G181" s="4"/>
      <c r="H181" s="4"/>
      <c r="I181" s="3" t="s">
        <v>132</v>
      </c>
      <c r="J181" s="3" t="s">
        <v>276</v>
      </c>
      <c r="K181" s="3" t="s">
        <v>992</v>
      </c>
      <c r="L181" s="13"/>
      <c r="M181" s="13"/>
      <c r="N181" s="13"/>
      <c r="O181" s="13"/>
    </row>
    <row r="182" spans="1:15" ht="174">
      <c r="A182" s="2" t="s">
        <v>1201</v>
      </c>
      <c r="B182" s="3" t="s">
        <v>417</v>
      </c>
      <c r="C182" s="2" t="s">
        <v>424</v>
      </c>
      <c r="D182" s="4">
        <v>589</v>
      </c>
      <c r="E182" s="4">
        <f t="shared" si="5"/>
        <v>23</v>
      </c>
      <c r="F182" s="4"/>
      <c r="G182" s="4"/>
      <c r="H182" s="4"/>
      <c r="I182" s="3" t="s">
        <v>132</v>
      </c>
      <c r="J182" s="3" t="s">
        <v>276</v>
      </c>
      <c r="K182" s="3" t="s">
        <v>992</v>
      </c>
      <c r="L182" s="13"/>
      <c r="M182" s="13"/>
      <c r="N182" s="13"/>
      <c r="O182" s="13"/>
    </row>
    <row r="183" spans="1:15" ht="174">
      <c r="A183" s="2" t="s">
        <v>518</v>
      </c>
      <c r="B183" s="3" t="s">
        <v>553</v>
      </c>
      <c r="D183" s="4">
        <v>811</v>
      </c>
      <c r="E183" s="4">
        <f t="shared" si="5"/>
        <v>23</v>
      </c>
      <c r="F183" s="4"/>
      <c r="G183" s="4"/>
      <c r="H183" s="4"/>
      <c r="I183" s="3" t="s">
        <v>132</v>
      </c>
      <c r="J183" s="3" t="s">
        <v>276</v>
      </c>
      <c r="K183" s="3" t="s">
        <v>992</v>
      </c>
      <c r="L183" s="13"/>
      <c r="M183" s="13"/>
      <c r="N183" s="13"/>
      <c r="O183" s="13"/>
    </row>
    <row r="184" spans="1:15" ht="174">
      <c r="A184" s="2" t="s">
        <v>518</v>
      </c>
      <c r="B184" s="3" t="s">
        <v>553</v>
      </c>
      <c r="D184" s="4">
        <v>812</v>
      </c>
      <c r="E184" s="4">
        <f t="shared" si="5"/>
        <v>23</v>
      </c>
      <c r="F184" s="4"/>
      <c r="G184" s="4"/>
      <c r="H184" s="4"/>
      <c r="I184" s="3" t="s">
        <v>132</v>
      </c>
      <c r="J184" s="3" t="s">
        <v>276</v>
      </c>
      <c r="K184" s="3" t="s">
        <v>992</v>
      </c>
      <c r="L184" s="13"/>
      <c r="M184" s="13"/>
      <c r="N184" s="13"/>
      <c r="O184" s="13"/>
    </row>
    <row r="185" spans="1:15" ht="43.5">
      <c r="A185" s="2" t="s">
        <v>315</v>
      </c>
      <c r="B185" s="3" t="s">
        <v>315</v>
      </c>
      <c r="C185" s="2" t="s">
        <v>344</v>
      </c>
      <c r="D185" s="4">
        <v>306</v>
      </c>
      <c r="E185" s="4">
        <f t="shared" si="5"/>
        <v>22</v>
      </c>
      <c r="F185" s="66" t="s">
        <v>1685</v>
      </c>
      <c r="G185" s="66" t="s">
        <v>1684</v>
      </c>
      <c r="H185" s="4" t="s">
        <v>1683</v>
      </c>
      <c r="I185" s="3" t="s">
        <v>133</v>
      </c>
      <c r="J185" s="3" t="s">
        <v>277</v>
      </c>
      <c r="K185" s="3" t="s">
        <v>983</v>
      </c>
      <c r="L185" s="13"/>
      <c r="M185" s="13"/>
      <c r="N185" s="13"/>
      <c r="O185" s="13"/>
    </row>
    <row r="186" spans="1:15" ht="43.5">
      <c r="A186" s="2" t="s">
        <v>315</v>
      </c>
      <c r="B186" s="3" t="s">
        <v>315</v>
      </c>
      <c r="C186" s="2" t="s">
        <v>354</v>
      </c>
      <c r="D186" s="4">
        <v>326</v>
      </c>
      <c r="E186" s="4">
        <f t="shared" si="5"/>
        <v>22</v>
      </c>
      <c r="F186" s="4"/>
      <c r="G186" s="4"/>
      <c r="H186" s="4"/>
      <c r="I186" s="3" t="s">
        <v>133</v>
      </c>
      <c r="J186" s="3" t="s">
        <v>277</v>
      </c>
      <c r="K186" s="3" t="s">
        <v>983</v>
      </c>
      <c r="L186" s="13"/>
      <c r="M186" s="13"/>
      <c r="N186" s="13"/>
      <c r="O186" s="13"/>
    </row>
    <row r="187" spans="1:15" ht="43.5">
      <c r="A187" s="2" t="s">
        <v>353</v>
      </c>
      <c r="B187" s="3" t="s">
        <v>353</v>
      </c>
      <c r="C187" s="2" t="s">
        <v>349</v>
      </c>
      <c r="D187" s="4">
        <v>320</v>
      </c>
      <c r="E187" s="4">
        <f t="shared" si="5"/>
        <v>22</v>
      </c>
      <c r="F187" s="4"/>
      <c r="G187" s="4"/>
      <c r="H187" s="4"/>
      <c r="I187" s="3" t="s">
        <v>133</v>
      </c>
      <c r="J187" s="3" t="s">
        <v>277</v>
      </c>
      <c r="K187" s="3" t="s">
        <v>983</v>
      </c>
      <c r="L187" s="13" t="s">
        <v>1217</v>
      </c>
      <c r="M187" s="13"/>
      <c r="N187" s="13"/>
      <c r="O187" s="13"/>
    </row>
    <row r="188" spans="1:15" ht="43.5">
      <c r="A188" s="2" t="s">
        <v>353</v>
      </c>
      <c r="B188" s="3" t="s">
        <v>353</v>
      </c>
      <c r="C188" s="2" t="s">
        <v>386</v>
      </c>
      <c r="D188" s="4">
        <v>521</v>
      </c>
      <c r="E188" s="4">
        <f t="shared" si="5"/>
        <v>22</v>
      </c>
      <c r="F188" s="4"/>
      <c r="G188" s="4"/>
      <c r="H188" s="4"/>
      <c r="I188" s="3" t="s">
        <v>133</v>
      </c>
      <c r="J188" s="3" t="s">
        <v>277</v>
      </c>
      <c r="K188" s="3" t="s">
        <v>983</v>
      </c>
      <c r="L188" s="13" t="s">
        <v>1217</v>
      </c>
      <c r="M188" s="13"/>
      <c r="N188" s="13"/>
      <c r="O188" s="13"/>
    </row>
    <row r="189" spans="1:15" ht="43.5">
      <c r="A189" s="2" t="s">
        <v>353</v>
      </c>
      <c r="B189" s="3" t="s">
        <v>353</v>
      </c>
      <c r="C189" s="2" t="s">
        <v>485</v>
      </c>
      <c r="D189" s="4">
        <v>681</v>
      </c>
      <c r="E189" s="4">
        <f t="shared" si="5"/>
        <v>22</v>
      </c>
      <c r="F189" s="4"/>
      <c r="G189" s="4"/>
      <c r="H189" s="4"/>
      <c r="I189" s="3" t="s">
        <v>133</v>
      </c>
      <c r="J189" s="3" t="s">
        <v>277</v>
      </c>
      <c r="K189" s="3" t="s">
        <v>983</v>
      </c>
      <c r="L189" s="13" t="s">
        <v>1217</v>
      </c>
      <c r="M189" s="13"/>
      <c r="N189" s="13"/>
      <c r="O189" s="13"/>
    </row>
    <row r="190" spans="1:15" ht="43.5">
      <c r="A190" s="2" t="s">
        <v>353</v>
      </c>
      <c r="B190" s="3" t="s">
        <v>353</v>
      </c>
      <c r="C190" s="2" t="s">
        <v>504</v>
      </c>
      <c r="D190" s="4">
        <v>702</v>
      </c>
      <c r="E190" s="4">
        <f t="shared" si="5"/>
        <v>22</v>
      </c>
      <c r="F190" s="4"/>
      <c r="G190" s="4"/>
      <c r="H190" s="4"/>
      <c r="I190" s="3" t="s">
        <v>133</v>
      </c>
      <c r="J190" s="3" t="s">
        <v>277</v>
      </c>
      <c r="K190" s="3" t="s">
        <v>983</v>
      </c>
      <c r="L190" s="13" t="s">
        <v>1217</v>
      </c>
      <c r="M190" s="13"/>
      <c r="N190" s="13"/>
      <c r="O190" s="13"/>
    </row>
    <row r="191" spans="1:15" ht="43.5">
      <c r="A191" s="2" t="s">
        <v>353</v>
      </c>
      <c r="B191" s="3" t="s">
        <v>353</v>
      </c>
      <c r="C191" s="2" t="s">
        <v>506</v>
      </c>
      <c r="D191" s="4">
        <v>703</v>
      </c>
      <c r="E191" s="4">
        <f t="shared" si="5"/>
        <v>22</v>
      </c>
      <c r="F191" s="4"/>
      <c r="G191" s="4"/>
      <c r="H191" s="4"/>
      <c r="I191" s="3" t="s">
        <v>133</v>
      </c>
      <c r="J191" s="3" t="s">
        <v>277</v>
      </c>
      <c r="K191" s="3" t="s">
        <v>983</v>
      </c>
      <c r="L191" s="13" t="s">
        <v>1217</v>
      </c>
      <c r="M191" s="13"/>
      <c r="N191" s="13"/>
      <c r="O191" s="13"/>
    </row>
    <row r="192" spans="1:15" ht="43.5">
      <c r="A192" s="2" t="s">
        <v>353</v>
      </c>
      <c r="B192" s="3" t="s">
        <v>353</v>
      </c>
      <c r="C192" s="2" t="s">
        <v>508</v>
      </c>
      <c r="D192" s="4">
        <v>704</v>
      </c>
      <c r="E192" s="4">
        <f t="shared" si="5"/>
        <v>22</v>
      </c>
      <c r="F192" s="4"/>
      <c r="G192" s="4"/>
      <c r="H192" s="4"/>
      <c r="I192" s="3" t="s">
        <v>133</v>
      </c>
      <c r="J192" s="3" t="s">
        <v>277</v>
      </c>
      <c r="K192" s="3" t="s">
        <v>983</v>
      </c>
      <c r="L192" s="13" t="s">
        <v>1217</v>
      </c>
      <c r="M192" s="13"/>
      <c r="N192" s="13"/>
      <c r="O192" s="13"/>
    </row>
    <row r="193" spans="1:15" ht="43.5">
      <c r="A193" s="2" t="s">
        <v>353</v>
      </c>
      <c r="B193" s="3" t="s">
        <v>353</v>
      </c>
      <c r="C193" s="2" t="s">
        <v>511</v>
      </c>
      <c r="D193" s="4">
        <v>705</v>
      </c>
      <c r="E193" s="4">
        <f t="shared" si="5"/>
        <v>22</v>
      </c>
      <c r="F193" s="4"/>
      <c r="G193" s="4"/>
      <c r="H193" s="4"/>
      <c r="I193" s="3" t="s">
        <v>133</v>
      </c>
      <c r="J193" s="3" t="s">
        <v>277</v>
      </c>
      <c r="K193" s="3" t="s">
        <v>983</v>
      </c>
      <c r="L193" s="13" t="s">
        <v>1217</v>
      </c>
      <c r="M193" s="13"/>
      <c r="N193" s="13"/>
      <c r="O193" s="13"/>
    </row>
    <row r="194" spans="1:15" ht="43.5">
      <c r="A194" s="2" t="s">
        <v>353</v>
      </c>
      <c r="B194" s="3" t="s">
        <v>353</v>
      </c>
      <c r="C194" s="2" t="s">
        <v>513</v>
      </c>
      <c r="D194" s="4">
        <v>736</v>
      </c>
      <c r="E194" s="4">
        <f t="shared" si="5"/>
        <v>22</v>
      </c>
      <c r="F194" s="4"/>
      <c r="G194" s="4"/>
      <c r="H194" s="4"/>
      <c r="I194" s="3" t="s">
        <v>133</v>
      </c>
      <c r="J194" s="3" t="s">
        <v>277</v>
      </c>
      <c r="K194" s="3" t="s">
        <v>983</v>
      </c>
      <c r="L194" s="13" t="s">
        <v>1217</v>
      </c>
      <c r="M194" s="13"/>
      <c r="N194" s="13"/>
      <c r="O194" s="13"/>
    </row>
    <row r="195" spans="1:15" ht="43.5">
      <c r="A195" s="2" t="s">
        <v>518</v>
      </c>
      <c r="B195" s="3" t="s">
        <v>463</v>
      </c>
      <c r="C195" s="2" t="s">
        <v>460</v>
      </c>
      <c r="D195" s="4">
        <v>655</v>
      </c>
      <c r="E195" s="4">
        <f t="shared" ref="E195:E258" si="6">COUNTIF(I:I,I195)</f>
        <v>22</v>
      </c>
      <c r="F195" s="4"/>
      <c r="G195" s="4"/>
      <c r="H195" s="4"/>
      <c r="I195" s="3" t="s">
        <v>133</v>
      </c>
      <c r="J195" s="3" t="s">
        <v>277</v>
      </c>
      <c r="K195" s="3" t="s">
        <v>983</v>
      </c>
      <c r="L195" s="13"/>
      <c r="M195" s="13"/>
      <c r="N195" s="13"/>
      <c r="O195" s="13"/>
    </row>
    <row r="196" spans="1:15" ht="43.5">
      <c r="A196" s="2" t="s">
        <v>518</v>
      </c>
      <c r="B196" s="3" t="s">
        <v>359</v>
      </c>
      <c r="C196" s="2" t="s">
        <v>420</v>
      </c>
      <c r="D196" s="4">
        <v>585</v>
      </c>
      <c r="E196" s="4">
        <f t="shared" si="6"/>
        <v>22</v>
      </c>
      <c r="F196" s="4"/>
      <c r="G196" s="4"/>
      <c r="H196" s="4"/>
      <c r="I196" s="3" t="s">
        <v>133</v>
      </c>
      <c r="J196" s="3" t="s">
        <v>277</v>
      </c>
      <c r="K196" s="3" t="s">
        <v>983</v>
      </c>
      <c r="L196" s="13"/>
      <c r="M196" s="13"/>
      <c r="N196" s="13"/>
      <c r="O196" s="13"/>
    </row>
    <row r="197" spans="1:15" ht="43.5">
      <c r="A197" s="2" t="s">
        <v>518</v>
      </c>
      <c r="B197" s="3" t="s">
        <v>359</v>
      </c>
      <c r="C197" s="2" t="s">
        <v>426</v>
      </c>
      <c r="D197" s="4">
        <v>590</v>
      </c>
      <c r="E197" s="4">
        <f t="shared" si="6"/>
        <v>22</v>
      </c>
      <c r="F197" s="4"/>
      <c r="G197" s="4"/>
      <c r="H197" s="4"/>
      <c r="I197" s="3" t="s">
        <v>133</v>
      </c>
      <c r="J197" s="3" t="s">
        <v>277</v>
      </c>
      <c r="K197" s="3" t="s">
        <v>983</v>
      </c>
      <c r="L197" s="13"/>
      <c r="M197" s="13"/>
      <c r="N197" s="13"/>
      <c r="O197" s="13"/>
    </row>
    <row r="198" spans="1:15" ht="58">
      <c r="A198" s="2" t="s">
        <v>518</v>
      </c>
      <c r="B198" s="3" t="s">
        <v>417</v>
      </c>
      <c r="C198" s="2" t="s">
        <v>415</v>
      </c>
      <c r="D198" s="4">
        <v>583</v>
      </c>
      <c r="E198" s="4">
        <f t="shared" si="6"/>
        <v>22</v>
      </c>
      <c r="F198" s="4"/>
      <c r="G198" s="4"/>
      <c r="H198" s="4"/>
      <c r="I198" s="3" t="s">
        <v>133</v>
      </c>
      <c r="J198" s="3" t="s">
        <v>277</v>
      </c>
      <c r="K198" s="3" t="s">
        <v>983</v>
      </c>
      <c r="L198" s="13"/>
      <c r="M198" s="13"/>
      <c r="N198" s="13"/>
      <c r="O198" s="13"/>
    </row>
    <row r="199" spans="1:15" ht="58">
      <c r="A199" s="2" t="s">
        <v>518</v>
      </c>
      <c r="B199" s="3" t="s">
        <v>417</v>
      </c>
      <c r="C199" s="2" t="s">
        <v>418</v>
      </c>
      <c r="D199" s="4">
        <v>584</v>
      </c>
      <c r="E199" s="4">
        <f t="shared" si="6"/>
        <v>22</v>
      </c>
      <c r="F199" s="4"/>
      <c r="G199" s="4"/>
      <c r="H199" s="4"/>
      <c r="I199" s="3" t="s">
        <v>133</v>
      </c>
      <c r="J199" s="3" t="s">
        <v>277</v>
      </c>
      <c r="K199" s="3" t="s">
        <v>983</v>
      </c>
      <c r="L199" s="13"/>
      <c r="M199" s="13"/>
      <c r="N199" s="13"/>
      <c r="O199" s="13"/>
    </row>
    <row r="200" spans="1:15" ht="58">
      <c r="A200" s="2" t="s">
        <v>518</v>
      </c>
      <c r="B200" s="3" t="s">
        <v>417</v>
      </c>
      <c r="C200" s="2" t="s">
        <v>422</v>
      </c>
      <c r="D200" s="4">
        <v>588</v>
      </c>
      <c r="E200" s="4">
        <f t="shared" si="6"/>
        <v>22</v>
      </c>
      <c r="F200" s="4"/>
      <c r="G200" s="4"/>
      <c r="H200" s="4"/>
      <c r="I200" s="3" t="s">
        <v>133</v>
      </c>
      <c r="J200" s="3" t="s">
        <v>277</v>
      </c>
      <c r="K200" s="3" t="s">
        <v>983</v>
      </c>
      <c r="L200" s="13"/>
      <c r="M200" s="13"/>
      <c r="N200" s="13"/>
      <c r="O200" s="13"/>
    </row>
    <row r="201" spans="1:15" ht="58">
      <c r="A201" s="2" t="s">
        <v>518</v>
      </c>
      <c r="B201" s="3" t="s">
        <v>417</v>
      </c>
      <c r="C201" s="2" t="s">
        <v>424</v>
      </c>
      <c r="D201" s="4">
        <v>589</v>
      </c>
      <c r="E201" s="4">
        <f t="shared" si="6"/>
        <v>22</v>
      </c>
      <c r="F201" s="4"/>
      <c r="G201" s="4"/>
      <c r="H201" s="4"/>
      <c r="I201" s="3" t="s">
        <v>133</v>
      </c>
      <c r="J201" s="3" t="s">
        <v>277</v>
      </c>
      <c r="K201" s="3" t="s">
        <v>983</v>
      </c>
      <c r="L201" s="13"/>
      <c r="M201" s="13"/>
      <c r="N201" s="13"/>
      <c r="O201" s="13"/>
    </row>
    <row r="202" spans="1:15" ht="58">
      <c r="A202" s="2" t="s">
        <v>1201</v>
      </c>
      <c r="B202" s="3" t="s">
        <v>417</v>
      </c>
      <c r="C202" s="2" t="s">
        <v>415</v>
      </c>
      <c r="D202" s="4">
        <v>583</v>
      </c>
      <c r="E202" s="4">
        <f t="shared" si="6"/>
        <v>22</v>
      </c>
      <c r="F202" s="4"/>
      <c r="G202" s="4"/>
      <c r="H202" s="4"/>
      <c r="I202" s="3" t="s">
        <v>133</v>
      </c>
      <c r="J202" s="3" t="s">
        <v>277</v>
      </c>
      <c r="K202" s="3" t="s">
        <v>983</v>
      </c>
      <c r="L202" s="13"/>
      <c r="M202" s="13"/>
      <c r="N202" s="13"/>
      <c r="O202" s="13"/>
    </row>
    <row r="203" spans="1:15" ht="58">
      <c r="A203" s="2" t="s">
        <v>1201</v>
      </c>
      <c r="B203" s="3" t="s">
        <v>417</v>
      </c>
      <c r="C203" s="2" t="s">
        <v>418</v>
      </c>
      <c r="D203" s="4">
        <v>584</v>
      </c>
      <c r="E203" s="4">
        <f t="shared" si="6"/>
        <v>22</v>
      </c>
      <c r="F203" s="4"/>
      <c r="G203" s="4"/>
      <c r="H203" s="4"/>
      <c r="I203" s="3" t="s">
        <v>133</v>
      </c>
      <c r="J203" s="3" t="s">
        <v>277</v>
      </c>
      <c r="K203" s="3" t="s">
        <v>983</v>
      </c>
      <c r="L203" s="13"/>
      <c r="M203" s="13"/>
      <c r="N203" s="13"/>
      <c r="O203" s="13"/>
    </row>
    <row r="204" spans="1:15" ht="58">
      <c r="A204" s="2" t="s">
        <v>1201</v>
      </c>
      <c r="B204" s="3" t="s">
        <v>417</v>
      </c>
      <c r="C204" s="2" t="s">
        <v>422</v>
      </c>
      <c r="D204" s="4">
        <v>588</v>
      </c>
      <c r="E204" s="4">
        <f t="shared" si="6"/>
        <v>22</v>
      </c>
      <c r="F204" s="4"/>
      <c r="G204" s="4"/>
      <c r="H204" s="4"/>
      <c r="I204" s="3" t="s">
        <v>133</v>
      </c>
      <c r="J204" s="3" t="s">
        <v>277</v>
      </c>
      <c r="K204" s="3" t="s">
        <v>983</v>
      </c>
      <c r="L204" s="13"/>
      <c r="M204" s="13"/>
      <c r="N204" s="13"/>
      <c r="O204" s="13"/>
    </row>
    <row r="205" spans="1:15" ht="58">
      <c r="A205" s="2" t="s">
        <v>1201</v>
      </c>
      <c r="B205" s="3" t="s">
        <v>417</v>
      </c>
      <c r="C205" s="2" t="s">
        <v>424</v>
      </c>
      <c r="D205" s="4">
        <v>589</v>
      </c>
      <c r="E205" s="4">
        <f t="shared" si="6"/>
        <v>22</v>
      </c>
      <c r="F205" s="4"/>
      <c r="G205" s="4"/>
      <c r="H205" s="4"/>
      <c r="I205" s="3" t="s">
        <v>133</v>
      </c>
      <c r="J205" s="3" t="s">
        <v>277</v>
      </c>
      <c r="K205" s="3" t="s">
        <v>983</v>
      </c>
      <c r="L205" s="13"/>
      <c r="M205" s="13"/>
      <c r="N205" s="13"/>
      <c r="O205" s="13"/>
    </row>
    <row r="206" spans="1:15" ht="43.5">
      <c r="A206" s="2" t="s">
        <v>518</v>
      </c>
      <c r="B206" s="3" t="s">
        <v>340</v>
      </c>
      <c r="C206" s="2" t="s">
        <v>398</v>
      </c>
      <c r="D206" s="4">
        <v>548</v>
      </c>
      <c r="E206" s="4">
        <f t="shared" si="6"/>
        <v>22</v>
      </c>
      <c r="F206" s="4"/>
      <c r="G206" s="4"/>
      <c r="H206" s="4"/>
      <c r="I206" s="3" t="s">
        <v>133</v>
      </c>
      <c r="J206" s="3" t="s">
        <v>277</v>
      </c>
      <c r="K206" s="3" t="s">
        <v>983</v>
      </c>
      <c r="L206" s="13"/>
      <c r="M206" s="13"/>
      <c r="N206" s="13"/>
      <c r="O206" s="13"/>
    </row>
    <row r="207" spans="1:15" ht="29">
      <c r="A207" s="2" t="s">
        <v>315</v>
      </c>
      <c r="B207" s="3" t="s">
        <v>315</v>
      </c>
      <c r="C207" s="2" t="s">
        <v>344</v>
      </c>
      <c r="D207" s="4">
        <v>306</v>
      </c>
      <c r="E207" s="4">
        <f t="shared" si="6"/>
        <v>20</v>
      </c>
      <c r="F207" s="66" t="s">
        <v>1688</v>
      </c>
      <c r="G207" s="66" t="s">
        <v>1687</v>
      </c>
      <c r="H207" s="66" t="s">
        <v>1686</v>
      </c>
      <c r="I207" s="3" t="s">
        <v>116</v>
      </c>
      <c r="J207" s="3" t="s">
        <v>261</v>
      </c>
      <c r="K207" s="3" t="s">
        <v>1011</v>
      </c>
      <c r="L207" s="13"/>
      <c r="M207" s="13"/>
      <c r="N207" s="13"/>
      <c r="O207" s="13"/>
    </row>
    <row r="208" spans="1:15" ht="29">
      <c r="A208" s="2" t="s">
        <v>315</v>
      </c>
      <c r="B208" s="3" t="s">
        <v>315</v>
      </c>
      <c r="C208" s="2" t="s">
        <v>354</v>
      </c>
      <c r="D208" s="4">
        <v>326</v>
      </c>
      <c r="E208" s="4">
        <f t="shared" si="6"/>
        <v>20</v>
      </c>
      <c r="F208" s="4"/>
      <c r="G208" s="4"/>
      <c r="H208" s="4"/>
      <c r="I208" s="3" t="s">
        <v>116</v>
      </c>
      <c r="J208" s="3" t="s">
        <v>261</v>
      </c>
      <c r="K208" s="3" t="s">
        <v>1011</v>
      </c>
      <c r="L208" s="13"/>
      <c r="M208" s="13"/>
      <c r="N208" s="13"/>
      <c r="O208" s="13"/>
    </row>
    <row r="209" spans="1:15" ht="29">
      <c r="A209" s="2" t="s">
        <v>518</v>
      </c>
      <c r="B209" s="3" t="s">
        <v>561</v>
      </c>
      <c r="C209" s="2" t="s">
        <v>559</v>
      </c>
      <c r="D209" s="4">
        <v>814</v>
      </c>
      <c r="E209" s="4">
        <f t="shared" si="6"/>
        <v>20</v>
      </c>
      <c r="F209" s="4"/>
      <c r="G209" s="4"/>
      <c r="H209" s="4"/>
      <c r="I209" s="3" t="s">
        <v>116</v>
      </c>
      <c r="J209" s="3" t="s">
        <v>261</v>
      </c>
      <c r="K209" s="3" t="s">
        <v>1011</v>
      </c>
      <c r="L209" s="13"/>
      <c r="M209" s="13"/>
      <c r="N209" s="13"/>
      <c r="O209" s="13"/>
    </row>
    <row r="210" spans="1:15" ht="29">
      <c r="A210" s="2" t="s">
        <v>1200</v>
      </c>
      <c r="B210" s="3" t="s">
        <v>561</v>
      </c>
      <c r="C210" s="2" t="s">
        <v>559</v>
      </c>
      <c r="D210" s="4">
        <v>814</v>
      </c>
      <c r="E210" s="4">
        <f t="shared" si="6"/>
        <v>20</v>
      </c>
      <c r="F210" s="4"/>
      <c r="G210" s="4"/>
      <c r="H210" s="4"/>
      <c r="I210" s="3" t="s">
        <v>116</v>
      </c>
      <c r="J210" s="3" t="s">
        <v>261</v>
      </c>
      <c r="K210" s="3" t="s">
        <v>1011</v>
      </c>
      <c r="L210" s="13"/>
      <c r="M210" s="13"/>
      <c r="N210" s="13"/>
      <c r="O210" s="13"/>
    </row>
    <row r="211" spans="1:15" ht="29">
      <c r="A211" s="2" t="s">
        <v>518</v>
      </c>
      <c r="B211" s="3" t="s">
        <v>359</v>
      </c>
      <c r="C211" s="2" t="s">
        <v>420</v>
      </c>
      <c r="D211" s="4">
        <v>585</v>
      </c>
      <c r="E211" s="4">
        <f t="shared" si="6"/>
        <v>20</v>
      </c>
      <c r="F211" s="4"/>
      <c r="G211" s="4"/>
      <c r="H211" s="4"/>
      <c r="I211" s="3" t="s">
        <v>116</v>
      </c>
      <c r="J211" s="3" t="s">
        <v>261</v>
      </c>
      <c r="K211" s="3" t="s">
        <v>1011</v>
      </c>
      <c r="L211" s="13"/>
      <c r="M211" s="13"/>
      <c r="N211" s="13"/>
      <c r="O211" s="13"/>
    </row>
    <row r="212" spans="1:15" ht="29">
      <c r="A212" s="2" t="s">
        <v>518</v>
      </c>
      <c r="B212" s="3" t="s">
        <v>359</v>
      </c>
      <c r="C212" s="2" t="s">
        <v>426</v>
      </c>
      <c r="D212" s="4">
        <v>590</v>
      </c>
      <c r="E212" s="4">
        <f t="shared" si="6"/>
        <v>20</v>
      </c>
      <c r="F212" s="4"/>
      <c r="G212" s="4"/>
      <c r="H212" s="4"/>
      <c r="I212" s="3" t="s">
        <v>116</v>
      </c>
      <c r="J212" s="3" t="s">
        <v>261</v>
      </c>
      <c r="K212" s="3" t="s">
        <v>1011</v>
      </c>
      <c r="L212" s="13"/>
      <c r="M212" s="13"/>
      <c r="N212" s="13"/>
      <c r="O212" s="13"/>
    </row>
    <row r="213" spans="1:15" ht="29">
      <c r="A213" s="2" t="s">
        <v>518</v>
      </c>
      <c r="B213" s="3" t="s">
        <v>359</v>
      </c>
      <c r="C213" s="2" t="s">
        <v>494</v>
      </c>
      <c r="D213" s="4">
        <v>695</v>
      </c>
      <c r="E213" s="4">
        <f t="shared" si="6"/>
        <v>20</v>
      </c>
      <c r="F213" s="4"/>
      <c r="G213" s="4"/>
      <c r="H213" s="4"/>
      <c r="I213" s="3" t="s">
        <v>116</v>
      </c>
      <c r="J213" s="3" t="s">
        <v>261</v>
      </c>
      <c r="K213" s="3" t="s">
        <v>1011</v>
      </c>
      <c r="L213" s="13"/>
      <c r="M213" s="13"/>
      <c r="N213" s="13"/>
      <c r="O213" s="13"/>
    </row>
    <row r="214" spans="1:15" ht="29">
      <c r="A214" s="2" t="s">
        <v>518</v>
      </c>
      <c r="B214" s="3" t="s">
        <v>359</v>
      </c>
      <c r="C214" s="2" t="s">
        <v>74</v>
      </c>
      <c r="D214" s="4">
        <v>696</v>
      </c>
      <c r="E214" s="4">
        <f t="shared" si="6"/>
        <v>20</v>
      </c>
      <c r="F214" s="4"/>
      <c r="G214" s="4"/>
      <c r="H214" s="4"/>
      <c r="I214" s="3" t="s">
        <v>116</v>
      </c>
      <c r="J214" s="3" t="s">
        <v>261</v>
      </c>
      <c r="K214" s="3" t="s">
        <v>1011</v>
      </c>
      <c r="L214" s="13"/>
      <c r="M214" s="13"/>
      <c r="N214" s="13"/>
      <c r="O214" s="13"/>
    </row>
    <row r="215" spans="1:15" ht="29">
      <c r="A215" s="2" t="s">
        <v>518</v>
      </c>
      <c r="B215" s="3" t="s">
        <v>359</v>
      </c>
      <c r="C215" s="2" t="s">
        <v>494</v>
      </c>
      <c r="D215" s="4">
        <v>697</v>
      </c>
      <c r="E215" s="4">
        <f t="shared" si="6"/>
        <v>20</v>
      </c>
      <c r="F215" s="4"/>
      <c r="G215" s="4"/>
      <c r="H215" s="4"/>
      <c r="I215" s="3" t="s">
        <v>116</v>
      </c>
      <c r="J215" s="3" t="s">
        <v>261</v>
      </c>
      <c r="K215" s="3" t="s">
        <v>1011</v>
      </c>
      <c r="L215" s="13"/>
      <c r="M215" s="13"/>
      <c r="N215" s="13"/>
      <c r="O215" s="13"/>
    </row>
    <row r="216" spans="1:15" ht="29">
      <c r="A216" s="2" t="s">
        <v>518</v>
      </c>
      <c r="B216" s="3" t="s">
        <v>359</v>
      </c>
      <c r="C216" s="2" t="s">
        <v>74</v>
      </c>
      <c r="D216" s="4">
        <v>698</v>
      </c>
      <c r="E216" s="4">
        <f t="shared" si="6"/>
        <v>20</v>
      </c>
      <c r="F216" s="4"/>
      <c r="G216" s="4"/>
      <c r="H216" s="4"/>
      <c r="I216" s="3" t="s">
        <v>116</v>
      </c>
      <c r="J216" s="3" t="s">
        <v>261</v>
      </c>
      <c r="K216" s="3" t="s">
        <v>1011</v>
      </c>
      <c r="L216" s="13"/>
      <c r="M216" s="13"/>
      <c r="N216" s="13"/>
      <c r="O216" s="13"/>
    </row>
    <row r="217" spans="1:15" ht="29">
      <c r="A217" s="2" t="s">
        <v>518</v>
      </c>
      <c r="B217" s="3" t="s">
        <v>359</v>
      </c>
      <c r="C217" s="2" t="s">
        <v>494</v>
      </c>
      <c r="D217" s="4">
        <v>755</v>
      </c>
      <c r="E217" s="4">
        <f t="shared" si="6"/>
        <v>20</v>
      </c>
      <c r="F217" s="4"/>
      <c r="G217" s="4"/>
      <c r="H217" s="4"/>
      <c r="I217" s="3" t="s">
        <v>116</v>
      </c>
      <c r="J217" s="3" t="s">
        <v>261</v>
      </c>
      <c r="K217" s="3" t="s">
        <v>1011</v>
      </c>
      <c r="L217" s="13"/>
      <c r="M217" s="13"/>
      <c r="N217" s="13"/>
      <c r="O217" s="13"/>
    </row>
    <row r="218" spans="1:15" ht="29">
      <c r="A218" s="2" t="s">
        <v>518</v>
      </c>
      <c r="B218" s="3" t="s">
        <v>359</v>
      </c>
      <c r="C218" s="2" t="s">
        <v>74</v>
      </c>
      <c r="D218" s="4">
        <v>756</v>
      </c>
      <c r="E218" s="4">
        <f t="shared" si="6"/>
        <v>20</v>
      </c>
      <c r="F218" s="4"/>
      <c r="G218" s="4"/>
      <c r="H218" s="4"/>
      <c r="I218" s="3" t="s">
        <v>116</v>
      </c>
      <c r="J218" s="3" t="s">
        <v>261</v>
      </c>
      <c r="K218" s="3" t="s">
        <v>1011</v>
      </c>
      <c r="L218" s="13"/>
      <c r="M218" s="13"/>
      <c r="N218" s="13"/>
      <c r="O218" s="13"/>
    </row>
    <row r="219" spans="1:15" ht="58">
      <c r="A219" s="2" t="s">
        <v>518</v>
      </c>
      <c r="B219" s="3" t="s">
        <v>417</v>
      </c>
      <c r="C219" s="2" t="s">
        <v>415</v>
      </c>
      <c r="D219" s="4">
        <v>583</v>
      </c>
      <c r="E219" s="4">
        <f t="shared" si="6"/>
        <v>20</v>
      </c>
      <c r="F219" s="4"/>
      <c r="G219" s="4"/>
      <c r="H219" s="4"/>
      <c r="I219" s="3" t="s">
        <v>116</v>
      </c>
      <c r="J219" s="3" t="s">
        <v>261</v>
      </c>
      <c r="K219" s="3" t="s">
        <v>1011</v>
      </c>
      <c r="L219" s="13"/>
      <c r="M219" s="13"/>
      <c r="N219" s="13"/>
      <c r="O219" s="13"/>
    </row>
    <row r="220" spans="1:15" ht="58">
      <c r="A220" s="2" t="s">
        <v>518</v>
      </c>
      <c r="B220" s="3" t="s">
        <v>417</v>
      </c>
      <c r="C220" s="2" t="s">
        <v>418</v>
      </c>
      <c r="D220" s="4">
        <v>584</v>
      </c>
      <c r="E220" s="4">
        <f t="shared" si="6"/>
        <v>20</v>
      </c>
      <c r="F220" s="4"/>
      <c r="G220" s="4"/>
      <c r="H220" s="4"/>
      <c r="I220" s="3" t="s">
        <v>116</v>
      </c>
      <c r="J220" s="3" t="s">
        <v>261</v>
      </c>
      <c r="K220" s="3" t="s">
        <v>1011</v>
      </c>
      <c r="L220" s="13"/>
      <c r="M220" s="13"/>
      <c r="N220" s="13"/>
      <c r="O220" s="13"/>
    </row>
    <row r="221" spans="1:15" ht="58">
      <c r="A221" s="2" t="s">
        <v>518</v>
      </c>
      <c r="B221" s="3" t="s">
        <v>417</v>
      </c>
      <c r="C221" s="2" t="s">
        <v>422</v>
      </c>
      <c r="D221" s="4">
        <v>588</v>
      </c>
      <c r="E221" s="4">
        <f t="shared" si="6"/>
        <v>20</v>
      </c>
      <c r="F221" s="4"/>
      <c r="G221" s="4"/>
      <c r="H221" s="4"/>
      <c r="I221" s="3" t="s">
        <v>116</v>
      </c>
      <c r="J221" s="3" t="s">
        <v>261</v>
      </c>
      <c r="K221" s="3" t="s">
        <v>1011</v>
      </c>
      <c r="L221" s="13"/>
      <c r="M221" s="13"/>
      <c r="N221" s="13"/>
      <c r="O221" s="13"/>
    </row>
    <row r="222" spans="1:15" ht="58">
      <c r="A222" s="2" t="s">
        <v>518</v>
      </c>
      <c r="B222" s="3" t="s">
        <v>417</v>
      </c>
      <c r="C222" s="2" t="s">
        <v>424</v>
      </c>
      <c r="D222" s="4">
        <v>589</v>
      </c>
      <c r="E222" s="4">
        <f t="shared" si="6"/>
        <v>20</v>
      </c>
      <c r="F222" s="4"/>
      <c r="G222" s="4"/>
      <c r="H222" s="4"/>
      <c r="I222" s="3" t="s">
        <v>116</v>
      </c>
      <c r="J222" s="3" t="s">
        <v>261</v>
      </c>
      <c r="K222" s="3" t="s">
        <v>1011</v>
      </c>
      <c r="L222" s="13"/>
      <c r="M222" s="13"/>
      <c r="N222" s="13"/>
      <c r="O222" s="13"/>
    </row>
    <row r="223" spans="1:15" ht="58">
      <c r="A223" s="2" t="s">
        <v>1201</v>
      </c>
      <c r="B223" s="3" t="s">
        <v>417</v>
      </c>
      <c r="C223" s="2" t="s">
        <v>415</v>
      </c>
      <c r="D223" s="4">
        <v>583</v>
      </c>
      <c r="E223" s="4">
        <f t="shared" si="6"/>
        <v>20</v>
      </c>
      <c r="F223" s="4"/>
      <c r="G223" s="4"/>
      <c r="H223" s="4"/>
      <c r="I223" s="3" t="s">
        <v>116</v>
      </c>
      <c r="J223" s="3" t="s">
        <v>261</v>
      </c>
      <c r="K223" s="3" t="s">
        <v>1011</v>
      </c>
      <c r="L223" s="13"/>
      <c r="M223" s="13"/>
      <c r="N223" s="13"/>
      <c r="O223" s="13"/>
    </row>
    <row r="224" spans="1:15" ht="58">
      <c r="A224" s="2" t="s">
        <v>1201</v>
      </c>
      <c r="B224" s="3" t="s">
        <v>417</v>
      </c>
      <c r="C224" s="2" t="s">
        <v>418</v>
      </c>
      <c r="D224" s="4">
        <v>584</v>
      </c>
      <c r="E224" s="4">
        <f t="shared" si="6"/>
        <v>20</v>
      </c>
      <c r="F224" s="4"/>
      <c r="G224" s="4"/>
      <c r="H224" s="4"/>
      <c r="I224" s="3" t="s">
        <v>116</v>
      </c>
      <c r="J224" s="3" t="s">
        <v>261</v>
      </c>
      <c r="K224" s="3" t="s">
        <v>1011</v>
      </c>
      <c r="L224" s="13"/>
      <c r="M224" s="13"/>
      <c r="N224" s="13"/>
      <c r="O224" s="13"/>
    </row>
    <row r="225" spans="1:15" ht="58">
      <c r="A225" s="2" t="s">
        <v>1201</v>
      </c>
      <c r="B225" s="3" t="s">
        <v>417</v>
      </c>
      <c r="C225" s="2" t="s">
        <v>422</v>
      </c>
      <c r="D225" s="4">
        <v>588</v>
      </c>
      <c r="E225" s="4">
        <f t="shared" si="6"/>
        <v>20</v>
      </c>
      <c r="F225" s="4"/>
      <c r="G225" s="4"/>
      <c r="H225" s="4"/>
      <c r="I225" s="3" t="s">
        <v>116</v>
      </c>
      <c r="J225" s="3" t="s">
        <v>261</v>
      </c>
      <c r="K225" s="3" t="s">
        <v>1011</v>
      </c>
      <c r="L225" s="13"/>
      <c r="M225" s="13"/>
      <c r="N225" s="13"/>
      <c r="O225" s="13"/>
    </row>
    <row r="226" spans="1:15" ht="58">
      <c r="A226" s="2" t="s">
        <v>1201</v>
      </c>
      <c r="B226" s="3" t="s">
        <v>417</v>
      </c>
      <c r="C226" s="2" t="s">
        <v>424</v>
      </c>
      <c r="D226" s="4">
        <v>589</v>
      </c>
      <c r="E226" s="4">
        <f t="shared" si="6"/>
        <v>20</v>
      </c>
      <c r="F226" s="4"/>
      <c r="G226" s="4"/>
      <c r="H226" s="4"/>
      <c r="I226" s="3" t="s">
        <v>116</v>
      </c>
      <c r="J226" s="3" t="s">
        <v>261</v>
      </c>
      <c r="K226" s="3" t="s">
        <v>1011</v>
      </c>
      <c r="L226" s="13"/>
      <c r="M226" s="13"/>
      <c r="N226" s="13"/>
      <c r="O226" s="13"/>
    </row>
    <row r="227" spans="1:15" ht="29">
      <c r="A227" s="2" t="s">
        <v>518</v>
      </c>
      <c r="B227" s="3" t="s">
        <v>359</v>
      </c>
      <c r="C227" s="2" t="s">
        <v>420</v>
      </c>
      <c r="D227" s="4">
        <v>585</v>
      </c>
      <c r="E227" s="4">
        <f t="shared" si="6"/>
        <v>16</v>
      </c>
      <c r="F227" s="66" t="s">
        <v>1691</v>
      </c>
      <c r="G227" s="66" t="s">
        <v>1690</v>
      </c>
      <c r="H227" s="66" t="s">
        <v>1689</v>
      </c>
      <c r="I227" s="3" t="s">
        <v>108</v>
      </c>
      <c r="J227" s="3" t="s">
        <v>255</v>
      </c>
      <c r="K227" s="3" t="s">
        <v>1002</v>
      </c>
      <c r="L227" s="13"/>
      <c r="M227" s="13"/>
      <c r="N227" s="13"/>
      <c r="O227" s="13"/>
    </row>
    <row r="228" spans="1:15" ht="29">
      <c r="A228" s="2" t="s">
        <v>518</v>
      </c>
      <c r="B228" s="3" t="s">
        <v>359</v>
      </c>
      <c r="C228" s="2" t="s">
        <v>426</v>
      </c>
      <c r="D228" s="4">
        <v>590</v>
      </c>
      <c r="E228" s="4">
        <f t="shared" si="6"/>
        <v>16</v>
      </c>
      <c r="F228" s="4"/>
      <c r="G228" s="4"/>
      <c r="H228" s="4"/>
      <c r="I228" s="3" t="s">
        <v>108</v>
      </c>
      <c r="J228" s="3" t="s">
        <v>255</v>
      </c>
      <c r="K228" s="3" t="s">
        <v>1002</v>
      </c>
      <c r="L228" s="13"/>
      <c r="M228" s="13"/>
      <c r="N228" s="13"/>
      <c r="O228" s="13"/>
    </row>
    <row r="229" spans="1:15" ht="29">
      <c r="A229" s="2" t="s">
        <v>518</v>
      </c>
      <c r="B229" s="3" t="s">
        <v>359</v>
      </c>
      <c r="C229" s="2" t="s">
        <v>494</v>
      </c>
      <c r="D229" s="4">
        <v>695</v>
      </c>
      <c r="E229" s="4">
        <f t="shared" si="6"/>
        <v>16</v>
      </c>
      <c r="F229" s="4"/>
      <c r="G229" s="4"/>
      <c r="H229" s="4"/>
      <c r="I229" s="3" t="s">
        <v>108</v>
      </c>
      <c r="J229" s="3" t="s">
        <v>255</v>
      </c>
      <c r="K229" s="3" t="s">
        <v>1002</v>
      </c>
      <c r="L229" s="13"/>
      <c r="M229" s="13"/>
      <c r="N229" s="13"/>
      <c r="O229" s="13"/>
    </row>
    <row r="230" spans="1:15" ht="29">
      <c r="A230" s="2" t="s">
        <v>518</v>
      </c>
      <c r="B230" s="3" t="s">
        <v>359</v>
      </c>
      <c r="C230" s="2" t="s">
        <v>74</v>
      </c>
      <c r="D230" s="4">
        <v>696</v>
      </c>
      <c r="E230" s="4">
        <f t="shared" si="6"/>
        <v>16</v>
      </c>
      <c r="F230" s="4"/>
      <c r="G230" s="4"/>
      <c r="H230" s="4"/>
      <c r="I230" s="3" t="s">
        <v>108</v>
      </c>
      <c r="J230" s="3" t="s">
        <v>255</v>
      </c>
      <c r="K230" s="3" t="s">
        <v>1002</v>
      </c>
      <c r="L230" s="13"/>
      <c r="M230" s="13"/>
      <c r="N230" s="13"/>
      <c r="O230" s="13"/>
    </row>
    <row r="231" spans="1:15" ht="29">
      <c r="A231" s="2" t="s">
        <v>518</v>
      </c>
      <c r="B231" s="3" t="s">
        <v>359</v>
      </c>
      <c r="C231" s="2" t="s">
        <v>494</v>
      </c>
      <c r="D231" s="4">
        <v>697</v>
      </c>
      <c r="E231" s="4">
        <f t="shared" si="6"/>
        <v>16</v>
      </c>
      <c r="F231" s="4"/>
      <c r="G231" s="4"/>
      <c r="H231" s="4"/>
      <c r="I231" s="3" t="s">
        <v>108</v>
      </c>
      <c r="J231" s="3" t="s">
        <v>255</v>
      </c>
      <c r="K231" s="3" t="s">
        <v>1002</v>
      </c>
      <c r="L231" s="13"/>
      <c r="M231" s="13"/>
      <c r="N231" s="13"/>
      <c r="O231" s="13"/>
    </row>
    <row r="232" spans="1:15" ht="29">
      <c r="A232" s="2" t="s">
        <v>518</v>
      </c>
      <c r="B232" s="3" t="s">
        <v>359</v>
      </c>
      <c r="C232" s="2" t="s">
        <v>74</v>
      </c>
      <c r="D232" s="4">
        <v>698</v>
      </c>
      <c r="E232" s="4">
        <f t="shared" si="6"/>
        <v>16</v>
      </c>
      <c r="F232" s="4"/>
      <c r="G232" s="4"/>
      <c r="H232" s="4"/>
      <c r="I232" s="3" t="s">
        <v>108</v>
      </c>
      <c r="J232" s="3" t="s">
        <v>255</v>
      </c>
      <c r="K232" s="3" t="s">
        <v>1002</v>
      </c>
      <c r="L232" s="13"/>
      <c r="M232" s="13"/>
      <c r="N232" s="13"/>
      <c r="O232" s="13"/>
    </row>
    <row r="233" spans="1:15" ht="29">
      <c r="A233" s="2" t="s">
        <v>518</v>
      </c>
      <c r="B233" s="3" t="s">
        <v>359</v>
      </c>
      <c r="C233" s="2" t="s">
        <v>494</v>
      </c>
      <c r="D233" s="4">
        <v>755</v>
      </c>
      <c r="E233" s="4">
        <f t="shared" si="6"/>
        <v>16</v>
      </c>
      <c r="F233" s="4"/>
      <c r="G233" s="4"/>
      <c r="H233" s="4"/>
      <c r="I233" s="3" t="s">
        <v>108</v>
      </c>
      <c r="J233" s="3" t="s">
        <v>255</v>
      </c>
      <c r="K233" s="3" t="s">
        <v>1002</v>
      </c>
      <c r="L233" s="13"/>
      <c r="M233" s="13"/>
      <c r="N233" s="13"/>
      <c r="O233" s="13"/>
    </row>
    <row r="234" spans="1:15" ht="29">
      <c r="A234" s="2" t="s">
        <v>518</v>
      </c>
      <c r="B234" s="3" t="s">
        <v>359</v>
      </c>
      <c r="C234" s="2" t="s">
        <v>74</v>
      </c>
      <c r="D234" s="4">
        <v>756</v>
      </c>
      <c r="E234" s="4">
        <f t="shared" si="6"/>
        <v>16</v>
      </c>
      <c r="F234" s="4"/>
      <c r="G234" s="4"/>
      <c r="H234" s="4"/>
      <c r="I234" s="3" t="s">
        <v>108</v>
      </c>
      <c r="J234" s="3" t="s">
        <v>255</v>
      </c>
      <c r="K234" s="3" t="s">
        <v>1002</v>
      </c>
      <c r="L234" s="13"/>
      <c r="M234" s="13"/>
      <c r="N234" s="13"/>
      <c r="O234" s="13"/>
    </row>
    <row r="235" spans="1:15" ht="58">
      <c r="A235" s="2" t="s">
        <v>518</v>
      </c>
      <c r="B235" s="3" t="s">
        <v>417</v>
      </c>
      <c r="C235" s="2" t="s">
        <v>415</v>
      </c>
      <c r="D235" s="4">
        <v>583</v>
      </c>
      <c r="E235" s="4">
        <f t="shared" si="6"/>
        <v>16</v>
      </c>
      <c r="F235" s="4"/>
      <c r="G235" s="4"/>
      <c r="H235" s="4"/>
      <c r="I235" s="3" t="s">
        <v>108</v>
      </c>
      <c r="J235" s="3" t="s">
        <v>255</v>
      </c>
      <c r="K235" s="3" t="s">
        <v>1002</v>
      </c>
      <c r="L235" s="13"/>
      <c r="M235" s="13"/>
      <c r="N235" s="13"/>
      <c r="O235" s="13"/>
    </row>
    <row r="236" spans="1:15" ht="58">
      <c r="A236" s="2" t="s">
        <v>518</v>
      </c>
      <c r="B236" s="3" t="s">
        <v>417</v>
      </c>
      <c r="C236" s="2" t="s">
        <v>418</v>
      </c>
      <c r="D236" s="4">
        <v>584</v>
      </c>
      <c r="E236" s="4">
        <f t="shared" si="6"/>
        <v>16</v>
      </c>
      <c r="F236" s="4"/>
      <c r="G236" s="4"/>
      <c r="H236" s="4"/>
      <c r="I236" s="3" t="s">
        <v>108</v>
      </c>
      <c r="J236" s="3" t="s">
        <v>255</v>
      </c>
      <c r="K236" s="3" t="s">
        <v>1002</v>
      </c>
      <c r="L236" s="13"/>
      <c r="M236" s="13"/>
      <c r="N236" s="13"/>
      <c r="O236" s="13"/>
    </row>
    <row r="237" spans="1:15" ht="58">
      <c r="A237" s="2" t="s">
        <v>518</v>
      </c>
      <c r="B237" s="3" t="s">
        <v>417</v>
      </c>
      <c r="C237" s="2" t="s">
        <v>422</v>
      </c>
      <c r="D237" s="4">
        <v>588</v>
      </c>
      <c r="E237" s="4">
        <f t="shared" si="6"/>
        <v>16</v>
      </c>
      <c r="F237" s="4"/>
      <c r="G237" s="4"/>
      <c r="H237" s="4"/>
      <c r="I237" s="3" t="s">
        <v>108</v>
      </c>
      <c r="J237" s="3" t="s">
        <v>255</v>
      </c>
      <c r="K237" s="3" t="s">
        <v>1002</v>
      </c>
      <c r="L237" s="13"/>
      <c r="M237" s="13"/>
      <c r="N237" s="13"/>
      <c r="O237" s="13"/>
    </row>
    <row r="238" spans="1:15" ht="58">
      <c r="A238" s="2" t="s">
        <v>518</v>
      </c>
      <c r="B238" s="3" t="s">
        <v>417</v>
      </c>
      <c r="C238" s="2" t="s">
        <v>424</v>
      </c>
      <c r="D238" s="4">
        <v>589</v>
      </c>
      <c r="E238" s="4">
        <f t="shared" si="6"/>
        <v>16</v>
      </c>
      <c r="F238" s="4"/>
      <c r="G238" s="4"/>
      <c r="H238" s="4"/>
      <c r="I238" s="3" t="s">
        <v>108</v>
      </c>
      <c r="J238" s="3" t="s">
        <v>255</v>
      </c>
      <c r="K238" s="3" t="s">
        <v>1002</v>
      </c>
      <c r="L238" s="13"/>
      <c r="M238" s="13"/>
      <c r="N238" s="13"/>
      <c r="O238" s="13"/>
    </row>
    <row r="239" spans="1:15" ht="58">
      <c r="A239" s="2" t="s">
        <v>1201</v>
      </c>
      <c r="B239" s="3" t="s">
        <v>417</v>
      </c>
      <c r="C239" s="2" t="s">
        <v>415</v>
      </c>
      <c r="D239" s="4">
        <v>583</v>
      </c>
      <c r="E239" s="4">
        <f t="shared" si="6"/>
        <v>16</v>
      </c>
      <c r="F239" s="4"/>
      <c r="G239" s="4"/>
      <c r="H239" s="4"/>
      <c r="I239" s="3" t="s">
        <v>108</v>
      </c>
      <c r="J239" s="3" t="s">
        <v>255</v>
      </c>
      <c r="K239" s="3" t="s">
        <v>1002</v>
      </c>
      <c r="L239" s="13"/>
      <c r="M239" s="13"/>
      <c r="N239" s="13"/>
      <c r="O239" s="13"/>
    </row>
    <row r="240" spans="1:15" ht="58">
      <c r="A240" s="2" t="s">
        <v>1201</v>
      </c>
      <c r="B240" s="3" t="s">
        <v>417</v>
      </c>
      <c r="C240" s="2" t="s">
        <v>418</v>
      </c>
      <c r="D240" s="4">
        <v>584</v>
      </c>
      <c r="E240" s="4">
        <f t="shared" si="6"/>
        <v>16</v>
      </c>
      <c r="F240" s="4"/>
      <c r="G240" s="4"/>
      <c r="H240" s="4"/>
      <c r="I240" s="3" t="s">
        <v>108</v>
      </c>
      <c r="J240" s="3" t="s">
        <v>255</v>
      </c>
      <c r="K240" s="3" t="s">
        <v>1002</v>
      </c>
      <c r="L240" s="13"/>
      <c r="M240" s="13"/>
      <c r="N240" s="13"/>
      <c r="O240" s="13"/>
    </row>
    <row r="241" spans="1:15" ht="58">
      <c r="A241" s="2" t="s">
        <v>1201</v>
      </c>
      <c r="B241" s="3" t="s">
        <v>417</v>
      </c>
      <c r="C241" s="2" t="s">
        <v>422</v>
      </c>
      <c r="D241" s="4">
        <v>588</v>
      </c>
      <c r="E241" s="4">
        <f t="shared" si="6"/>
        <v>16</v>
      </c>
      <c r="F241" s="4"/>
      <c r="G241" s="4"/>
      <c r="H241" s="4"/>
      <c r="I241" s="3" t="s">
        <v>108</v>
      </c>
      <c r="J241" s="3" t="s">
        <v>255</v>
      </c>
      <c r="K241" s="3" t="s">
        <v>1002</v>
      </c>
      <c r="L241" s="13"/>
      <c r="M241" s="13"/>
      <c r="N241" s="13"/>
      <c r="O241" s="13"/>
    </row>
    <row r="242" spans="1:15" ht="58">
      <c r="A242" s="2" t="s">
        <v>1201</v>
      </c>
      <c r="B242" s="3" t="s">
        <v>417</v>
      </c>
      <c r="C242" s="2" t="s">
        <v>424</v>
      </c>
      <c r="D242" s="4">
        <v>589</v>
      </c>
      <c r="E242" s="4">
        <f t="shared" si="6"/>
        <v>16</v>
      </c>
      <c r="F242" s="4"/>
      <c r="G242" s="4"/>
      <c r="H242" s="4"/>
      <c r="I242" s="3" t="s">
        <v>108</v>
      </c>
      <c r="J242" s="3" t="s">
        <v>255</v>
      </c>
      <c r="K242" s="3" t="s">
        <v>1002</v>
      </c>
      <c r="L242" s="13"/>
      <c r="M242" s="13"/>
      <c r="N242" s="13"/>
      <c r="O242" s="13"/>
    </row>
    <row r="243" spans="1:15" ht="174">
      <c r="A243" s="2" t="s">
        <v>518</v>
      </c>
      <c r="B243" s="3" t="s">
        <v>359</v>
      </c>
      <c r="C243" s="2" t="s">
        <v>420</v>
      </c>
      <c r="D243" s="4">
        <v>585</v>
      </c>
      <c r="E243" s="4">
        <f t="shared" si="6"/>
        <v>10</v>
      </c>
      <c r="F243" s="66" t="s">
        <v>1691</v>
      </c>
      <c r="G243" s="66" t="s">
        <v>1114</v>
      </c>
      <c r="H243" s="66" t="s">
        <v>1703</v>
      </c>
      <c r="I243" s="3" t="s">
        <v>110</v>
      </c>
      <c r="J243" s="3" t="s">
        <v>257</v>
      </c>
      <c r="K243" s="3" t="s">
        <v>1005</v>
      </c>
      <c r="L243" s="13"/>
      <c r="M243" s="13"/>
      <c r="N243" s="13"/>
      <c r="O243" s="13"/>
    </row>
    <row r="244" spans="1:15" ht="43.5">
      <c r="A244" s="2" t="s">
        <v>518</v>
      </c>
      <c r="B244" s="3" t="s">
        <v>359</v>
      </c>
      <c r="C244" s="2" t="s">
        <v>420</v>
      </c>
      <c r="D244" s="4">
        <v>585</v>
      </c>
      <c r="E244" s="4">
        <f t="shared" si="6"/>
        <v>10</v>
      </c>
      <c r="F244" s="66" t="s">
        <v>1691</v>
      </c>
      <c r="G244" s="66" t="s">
        <v>1114</v>
      </c>
      <c r="H244" s="66" t="s">
        <v>1703</v>
      </c>
      <c r="I244" s="3" t="s">
        <v>134</v>
      </c>
      <c r="J244" s="3" t="s">
        <v>278</v>
      </c>
      <c r="K244" s="3" t="s">
        <v>980</v>
      </c>
      <c r="L244" s="13"/>
      <c r="M244" s="13"/>
      <c r="N244" s="13"/>
      <c r="O244" s="13"/>
    </row>
    <row r="245" spans="1:15" ht="174">
      <c r="A245" s="2" t="s">
        <v>518</v>
      </c>
      <c r="B245" s="3" t="s">
        <v>359</v>
      </c>
      <c r="C245" s="2" t="s">
        <v>426</v>
      </c>
      <c r="D245" s="4">
        <v>590</v>
      </c>
      <c r="E245" s="4">
        <f t="shared" si="6"/>
        <v>10</v>
      </c>
      <c r="F245" s="4"/>
      <c r="G245" s="4"/>
      <c r="H245" s="4"/>
      <c r="I245" s="3" t="s">
        <v>110</v>
      </c>
      <c r="J245" s="3" t="s">
        <v>257</v>
      </c>
      <c r="K245" s="3" t="s">
        <v>1005</v>
      </c>
      <c r="L245" s="13"/>
      <c r="M245" s="13"/>
      <c r="N245" s="13"/>
      <c r="O245" s="13"/>
    </row>
    <row r="246" spans="1:15" ht="43.5">
      <c r="A246" s="2" t="s">
        <v>518</v>
      </c>
      <c r="B246" s="3" t="s">
        <v>359</v>
      </c>
      <c r="C246" s="2" t="s">
        <v>426</v>
      </c>
      <c r="D246" s="4">
        <v>590</v>
      </c>
      <c r="E246" s="4">
        <f t="shared" si="6"/>
        <v>10</v>
      </c>
      <c r="F246" s="4"/>
      <c r="G246" s="4"/>
      <c r="H246" s="4"/>
      <c r="I246" s="3" t="s">
        <v>134</v>
      </c>
      <c r="J246" s="3" t="s">
        <v>278</v>
      </c>
      <c r="K246" s="3" t="s">
        <v>980</v>
      </c>
      <c r="L246" s="13"/>
      <c r="M246" s="13"/>
      <c r="N246" s="13"/>
      <c r="O246" s="13"/>
    </row>
    <row r="247" spans="1:15" ht="58">
      <c r="A247" s="2" t="s">
        <v>518</v>
      </c>
      <c r="B247" s="3" t="s">
        <v>417</v>
      </c>
      <c r="C247" s="2" t="s">
        <v>415</v>
      </c>
      <c r="D247" s="4">
        <v>583</v>
      </c>
      <c r="E247" s="4">
        <f t="shared" si="6"/>
        <v>10</v>
      </c>
      <c r="F247" s="4"/>
      <c r="G247" s="4"/>
      <c r="H247" s="4"/>
      <c r="I247" s="3" t="s">
        <v>134</v>
      </c>
      <c r="J247" s="3" t="s">
        <v>278</v>
      </c>
      <c r="K247" s="3" t="s">
        <v>980</v>
      </c>
      <c r="L247" s="13"/>
      <c r="M247" s="13"/>
      <c r="N247" s="13"/>
      <c r="O247" s="13"/>
    </row>
    <row r="248" spans="1:15" ht="174">
      <c r="A248" s="2" t="s">
        <v>518</v>
      </c>
      <c r="B248" s="3" t="s">
        <v>417</v>
      </c>
      <c r="C248" s="2" t="s">
        <v>415</v>
      </c>
      <c r="D248" s="4">
        <v>583</v>
      </c>
      <c r="E248" s="4">
        <f t="shared" si="6"/>
        <v>10</v>
      </c>
      <c r="F248" s="4"/>
      <c r="G248" s="4"/>
      <c r="H248" s="4"/>
      <c r="I248" s="3" t="s">
        <v>110</v>
      </c>
      <c r="J248" s="3" t="s">
        <v>257</v>
      </c>
      <c r="K248" s="3" t="s">
        <v>1005</v>
      </c>
      <c r="L248" s="13"/>
      <c r="M248" s="13"/>
      <c r="N248" s="13"/>
      <c r="O248" s="13"/>
    </row>
    <row r="249" spans="1:15" ht="58">
      <c r="A249" s="2" t="s">
        <v>518</v>
      </c>
      <c r="B249" s="3" t="s">
        <v>417</v>
      </c>
      <c r="C249" s="2" t="s">
        <v>418</v>
      </c>
      <c r="D249" s="4">
        <v>584</v>
      </c>
      <c r="E249" s="4">
        <f t="shared" si="6"/>
        <v>10</v>
      </c>
      <c r="F249" s="4"/>
      <c r="G249" s="4"/>
      <c r="H249" s="4"/>
      <c r="I249" s="3" t="s">
        <v>134</v>
      </c>
      <c r="J249" s="3" t="s">
        <v>278</v>
      </c>
      <c r="K249" s="3" t="s">
        <v>980</v>
      </c>
      <c r="L249" s="13"/>
      <c r="M249" s="13"/>
      <c r="N249" s="13"/>
      <c r="O249" s="13"/>
    </row>
    <row r="250" spans="1:15" ht="174">
      <c r="A250" s="2" t="s">
        <v>518</v>
      </c>
      <c r="B250" s="3" t="s">
        <v>417</v>
      </c>
      <c r="C250" s="2" t="s">
        <v>418</v>
      </c>
      <c r="D250" s="4">
        <v>584</v>
      </c>
      <c r="E250" s="4">
        <f t="shared" si="6"/>
        <v>10</v>
      </c>
      <c r="F250" s="4"/>
      <c r="G250" s="4"/>
      <c r="H250" s="4"/>
      <c r="I250" s="3" t="s">
        <v>110</v>
      </c>
      <c r="J250" s="3" t="s">
        <v>257</v>
      </c>
      <c r="K250" s="3" t="s">
        <v>1005</v>
      </c>
      <c r="L250" s="13"/>
      <c r="M250" s="13"/>
      <c r="N250" s="13"/>
      <c r="O250" s="13"/>
    </row>
    <row r="251" spans="1:15" ht="174">
      <c r="A251" s="2" t="s">
        <v>518</v>
      </c>
      <c r="B251" s="3" t="s">
        <v>417</v>
      </c>
      <c r="C251" s="2" t="s">
        <v>422</v>
      </c>
      <c r="D251" s="4">
        <v>588</v>
      </c>
      <c r="E251" s="4">
        <f t="shared" si="6"/>
        <v>10</v>
      </c>
      <c r="F251" s="4"/>
      <c r="G251" s="4"/>
      <c r="H251" s="4"/>
      <c r="I251" s="3" t="s">
        <v>110</v>
      </c>
      <c r="J251" s="3" t="s">
        <v>257</v>
      </c>
      <c r="K251" s="3" t="s">
        <v>1005</v>
      </c>
      <c r="L251" s="13"/>
      <c r="M251" s="13"/>
      <c r="N251" s="13"/>
      <c r="O251" s="13"/>
    </row>
    <row r="252" spans="1:15" ht="58">
      <c r="A252" s="2" t="s">
        <v>518</v>
      </c>
      <c r="B252" s="3" t="s">
        <v>417</v>
      </c>
      <c r="C252" s="2" t="s">
        <v>422</v>
      </c>
      <c r="D252" s="4">
        <v>588</v>
      </c>
      <c r="E252" s="4">
        <f t="shared" si="6"/>
        <v>10</v>
      </c>
      <c r="F252" s="4"/>
      <c r="G252" s="4"/>
      <c r="H252" s="4"/>
      <c r="I252" s="3" t="s">
        <v>134</v>
      </c>
      <c r="J252" s="3" t="s">
        <v>278</v>
      </c>
      <c r="K252" s="3" t="s">
        <v>980</v>
      </c>
      <c r="L252" s="13"/>
      <c r="M252" s="13"/>
      <c r="N252" s="13"/>
      <c r="O252" s="13"/>
    </row>
    <row r="253" spans="1:15" ht="174">
      <c r="A253" s="2" t="s">
        <v>518</v>
      </c>
      <c r="B253" s="3" t="s">
        <v>417</v>
      </c>
      <c r="C253" s="2" t="s">
        <v>424</v>
      </c>
      <c r="D253" s="4">
        <v>589</v>
      </c>
      <c r="E253" s="4">
        <f t="shared" si="6"/>
        <v>10</v>
      </c>
      <c r="F253" s="4"/>
      <c r="G253" s="4"/>
      <c r="H253" s="4"/>
      <c r="I253" s="3" t="s">
        <v>110</v>
      </c>
      <c r="J253" s="3" t="s">
        <v>257</v>
      </c>
      <c r="K253" s="3" t="s">
        <v>1005</v>
      </c>
      <c r="L253" s="13"/>
      <c r="M253" s="13"/>
      <c r="N253" s="13"/>
      <c r="O253" s="13"/>
    </row>
    <row r="254" spans="1:15" ht="58">
      <c r="A254" s="2" t="s">
        <v>518</v>
      </c>
      <c r="B254" s="3" t="s">
        <v>417</v>
      </c>
      <c r="C254" s="2" t="s">
        <v>424</v>
      </c>
      <c r="D254" s="4">
        <v>589</v>
      </c>
      <c r="E254" s="4">
        <f t="shared" si="6"/>
        <v>10</v>
      </c>
      <c r="F254" s="4"/>
      <c r="G254" s="4"/>
      <c r="H254" s="4"/>
      <c r="I254" s="3" t="s">
        <v>134</v>
      </c>
      <c r="J254" s="3" t="s">
        <v>278</v>
      </c>
      <c r="K254" s="3" t="s">
        <v>980</v>
      </c>
      <c r="L254" s="13"/>
      <c r="M254" s="13"/>
      <c r="N254" s="13"/>
      <c r="O254" s="13"/>
    </row>
    <row r="255" spans="1:15" ht="58">
      <c r="A255" s="2" t="s">
        <v>1201</v>
      </c>
      <c r="B255" s="3" t="s">
        <v>417</v>
      </c>
      <c r="C255" s="2" t="s">
        <v>415</v>
      </c>
      <c r="D255" s="4">
        <v>583</v>
      </c>
      <c r="E255" s="4">
        <f t="shared" si="6"/>
        <v>10</v>
      </c>
      <c r="F255" s="4"/>
      <c r="G255" s="4"/>
      <c r="H255" s="4"/>
      <c r="I255" s="3" t="s">
        <v>134</v>
      </c>
      <c r="J255" s="3" t="s">
        <v>278</v>
      </c>
      <c r="K255" s="3" t="s">
        <v>980</v>
      </c>
      <c r="L255" s="13"/>
      <c r="M255" s="13"/>
      <c r="N255" s="13"/>
      <c r="O255" s="13"/>
    </row>
    <row r="256" spans="1:15" ht="174">
      <c r="A256" s="2" t="s">
        <v>1201</v>
      </c>
      <c r="B256" s="3" t="s">
        <v>417</v>
      </c>
      <c r="C256" s="2" t="s">
        <v>415</v>
      </c>
      <c r="D256" s="4">
        <v>583</v>
      </c>
      <c r="E256" s="4">
        <f t="shared" si="6"/>
        <v>10</v>
      </c>
      <c r="F256" s="4"/>
      <c r="G256" s="4"/>
      <c r="H256" s="4"/>
      <c r="I256" s="3" t="s">
        <v>110</v>
      </c>
      <c r="J256" s="3" t="s">
        <v>257</v>
      </c>
      <c r="K256" s="3" t="s">
        <v>1005</v>
      </c>
      <c r="L256" s="13"/>
      <c r="M256" s="13"/>
      <c r="N256" s="13"/>
      <c r="O256" s="13"/>
    </row>
    <row r="257" spans="1:15" ht="58">
      <c r="A257" s="2" t="s">
        <v>1201</v>
      </c>
      <c r="B257" s="3" t="s">
        <v>417</v>
      </c>
      <c r="C257" s="2" t="s">
        <v>418</v>
      </c>
      <c r="D257" s="4">
        <v>584</v>
      </c>
      <c r="E257" s="4">
        <f t="shared" si="6"/>
        <v>10</v>
      </c>
      <c r="F257" s="4"/>
      <c r="G257" s="4"/>
      <c r="H257" s="4"/>
      <c r="I257" s="3" t="s">
        <v>134</v>
      </c>
      <c r="J257" s="3" t="s">
        <v>278</v>
      </c>
      <c r="K257" s="3" t="s">
        <v>980</v>
      </c>
      <c r="L257" s="13"/>
      <c r="M257" s="13"/>
      <c r="N257" s="13"/>
      <c r="O257" s="13"/>
    </row>
    <row r="258" spans="1:15" ht="174">
      <c r="A258" s="2" t="s">
        <v>1201</v>
      </c>
      <c r="B258" s="3" t="s">
        <v>417</v>
      </c>
      <c r="C258" s="2" t="s">
        <v>418</v>
      </c>
      <c r="D258" s="4">
        <v>584</v>
      </c>
      <c r="E258" s="4">
        <f t="shared" si="6"/>
        <v>10</v>
      </c>
      <c r="F258" s="4"/>
      <c r="G258" s="4"/>
      <c r="H258" s="4"/>
      <c r="I258" s="3" t="s">
        <v>110</v>
      </c>
      <c r="J258" s="3" t="s">
        <v>257</v>
      </c>
      <c r="K258" s="3" t="s">
        <v>1005</v>
      </c>
      <c r="L258" s="13"/>
      <c r="M258" s="13"/>
      <c r="N258" s="13"/>
      <c r="O258" s="13"/>
    </row>
    <row r="259" spans="1:15" ht="174">
      <c r="A259" s="2" t="s">
        <v>1201</v>
      </c>
      <c r="B259" s="3" t="s">
        <v>417</v>
      </c>
      <c r="C259" s="2" t="s">
        <v>422</v>
      </c>
      <c r="D259" s="4">
        <v>588</v>
      </c>
      <c r="E259" s="4">
        <f t="shared" ref="E259:E312" si="7">COUNTIF(I:I,I259)</f>
        <v>10</v>
      </c>
      <c r="F259" s="4"/>
      <c r="G259" s="4"/>
      <c r="H259" s="4"/>
      <c r="I259" s="3" t="s">
        <v>110</v>
      </c>
      <c r="J259" s="3" t="s">
        <v>257</v>
      </c>
      <c r="K259" s="3" t="s">
        <v>1005</v>
      </c>
      <c r="L259" s="13"/>
      <c r="M259" s="13"/>
      <c r="N259" s="13"/>
      <c r="O259" s="13"/>
    </row>
    <row r="260" spans="1:15" ht="58">
      <c r="A260" s="2" t="s">
        <v>1201</v>
      </c>
      <c r="B260" s="3" t="s">
        <v>417</v>
      </c>
      <c r="C260" s="2" t="s">
        <v>422</v>
      </c>
      <c r="D260" s="4">
        <v>588</v>
      </c>
      <c r="E260" s="4">
        <f t="shared" si="7"/>
        <v>10</v>
      </c>
      <c r="F260" s="4"/>
      <c r="G260" s="4"/>
      <c r="H260" s="4"/>
      <c r="I260" s="3" t="s">
        <v>134</v>
      </c>
      <c r="J260" s="3" t="s">
        <v>278</v>
      </c>
      <c r="K260" s="3" t="s">
        <v>980</v>
      </c>
      <c r="L260" s="13"/>
      <c r="M260" s="13"/>
      <c r="N260" s="13"/>
      <c r="O260" s="13"/>
    </row>
    <row r="261" spans="1:15" ht="174">
      <c r="A261" s="2" t="s">
        <v>1201</v>
      </c>
      <c r="B261" s="3" t="s">
        <v>417</v>
      </c>
      <c r="C261" s="2" t="s">
        <v>424</v>
      </c>
      <c r="D261" s="4">
        <v>589</v>
      </c>
      <c r="E261" s="4">
        <f t="shared" si="7"/>
        <v>10</v>
      </c>
      <c r="F261" s="4"/>
      <c r="G261" s="4"/>
      <c r="H261" s="4"/>
      <c r="I261" s="3" t="s">
        <v>110</v>
      </c>
      <c r="J261" s="3" t="s">
        <v>257</v>
      </c>
      <c r="K261" s="3" t="s">
        <v>1005</v>
      </c>
      <c r="L261" s="13"/>
      <c r="M261" s="13"/>
      <c r="N261" s="13"/>
      <c r="O261" s="13"/>
    </row>
    <row r="262" spans="1:15" ht="58">
      <c r="A262" s="2" t="s">
        <v>1201</v>
      </c>
      <c r="B262" s="3" t="s">
        <v>417</v>
      </c>
      <c r="C262" s="2" t="s">
        <v>424</v>
      </c>
      <c r="D262" s="4">
        <v>589</v>
      </c>
      <c r="E262" s="4">
        <f t="shared" si="7"/>
        <v>10</v>
      </c>
      <c r="F262" s="4"/>
      <c r="G262" s="4"/>
      <c r="H262" s="4"/>
      <c r="I262" s="3" t="s">
        <v>134</v>
      </c>
      <c r="J262" s="3" t="s">
        <v>278</v>
      </c>
      <c r="K262" s="3" t="s">
        <v>980</v>
      </c>
      <c r="L262" s="13"/>
      <c r="M262" s="13"/>
      <c r="N262" s="13"/>
      <c r="O262" s="13"/>
    </row>
    <row r="263" spans="1:15" ht="43.5">
      <c r="A263" s="2" t="s">
        <v>518</v>
      </c>
      <c r="B263" s="3" t="s">
        <v>331</v>
      </c>
      <c r="C263" s="2" t="s">
        <v>384</v>
      </c>
      <c r="D263" s="4">
        <v>519</v>
      </c>
      <c r="E263" s="4">
        <f t="shared" si="7"/>
        <v>10</v>
      </c>
      <c r="F263" s="66" t="s">
        <v>1702</v>
      </c>
      <c r="G263" s="66" t="s">
        <v>1701</v>
      </c>
      <c r="H263" s="66" t="s">
        <v>1700</v>
      </c>
      <c r="I263" s="3" t="s">
        <v>101</v>
      </c>
      <c r="J263" s="3" t="s">
        <v>249</v>
      </c>
      <c r="K263" s="3" t="s">
        <v>1029</v>
      </c>
      <c r="L263" s="13"/>
      <c r="M263" s="13"/>
      <c r="N263" s="13"/>
      <c r="O263" s="13"/>
    </row>
    <row r="264" spans="1:15" ht="43.5">
      <c r="A264" s="2" t="s">
        <v>1201</v>
      </c>
      <c r="B264" s="3" t="s">
        <v>373</v>
      </c>
      <c r="C264" s="2" t="s">
        <v>583</v>
      </c>
      <c r="D264" s="4">
        <v>85</v>
      </c>
      <c r="E264" s="4">
        <f t="shared" si="7"/>
        <v>10</v>
      </c>
      <c r="F264" s="4"/>
      <c r="G264" s="4"/>
      <c r="H264" s="4"/>
      <c r="I264" s="3" t="s">
        <v>101</v>
      </c>
      <c r="J264" s="3" t="s">
        <v>249</v>
      </c>
      <c r="K264" s="3" t="s">
        <v>1029</v>
      </c>
      <c r="L264" s="13"/>
      <c r="M264" s="13"/>
      <c r="N264" s="13"/>
      <c r="O264" s="13"/>
    </row>
    <row r="265" spans="1:15" ht="43.5">
      <c r="A265" s="2" t="s">
        <v>1201</v>
      </c>
      <c r="B265" s="3" t="s">
        <v>373</v>
      </c>
      <c r="C265" s="2" t="s">
        <v>370</v>
      </c>
      <c r="D265" s="4">
        <v>475</v>
      </c>
      <c r="E265" s="4">
        <f t="shared" si="7"/>
        <v>10</v>
      </c>
      <c r="F265" s="4"/>
      <c r="G265" s="4"/>
      <c r="H265" s="4"/>
      <c r="I265" s="3" t="s">
        <v>101</v>
      </c>
      <c r="J265" s="3" t="s">
        <v>249</v>
      </c>
      <c r="K265" s="3" t="s">
        <v>1029</v>
      </c>
      <c r="L265" s="13"/>
      <c r="M265" s="13"/>
      <c r="N265" s="13"/>
      <c r="O265" s="13"/>
    </row>
    <row r="266" spans="1:15" ht="43.5">
      <c r="A266" s="2" t="s">
        <v>1201</v>
      </c>
      <c r="B266" s="3" t="s">
        <v>373</v>
      </c>
      <c r="C266" s="2" t="s">
        <v>374</v>
      </c>
      <c r="D266" s="4">
        <v>476</v>
      </c>
      <c r="E266" s="4">
        <f t="shared" si="7"/>
        <v>10</v>
      </c>
      <c r="F266" s="4"/>
      <c r="G266" s="4"/>
      <c r="H266" s="4"/>
      <c r="I266" s="3" t="s">
        <v>101</v>
      </c>
      <c r="J266" s="3" t="s">
        <v>249</v>
      </c>
      <c r="K266" s="3" t="s">
        <v>1029</v>
      </c>
      <c r="L266" s="13"/>
      <c r="M266" s="13"/>
      <c r="N266" s="13"/>
      <c r="O266" s="13"/>
    </row>
    <row r="267" spans="1:15" ht="43.5">
      <c r="A267" s="2" t="s">
        <v>1201</v>
      </c>
      <c r="B267" s="3" t="s">
        <v>373</v>
      </c>
      <c r="C267" s="2" t="s">
        <v>380</v>
      </c>
      <c r="D267" s="4">
        <v>512</v>
      </c>
      <c r="E267" s="4">
        <f t="shared" si="7"/>
        <v>10</v>
      </c>
      <c r="F267" s="4"/>
      <c r="G267" s="4"/>
      <c r="H267" s="4"/>
      <c r="I267" s="3" t="s">
        <v>101</v>
      </c>
      <c r="J267" s="3" t="s">
        <v>249</v>
      </c>
      <c r="K267" s="3" t="s">
        <v>1029</v>
      </c>
      <c r="L267" s="13"/>
      <c r="M267" s="13"/>
      <c r="N267" s="13"/>
      <c r="O267" s="13"/>
    </row>
    <row r="268" spans="1:15" ht="43.5">
      <c r="A268" s="2" t="s">
        <v>1201</v>
      </c>
      <c r="B268" s="3" t="s">
        <v>373</v>
      </c>
      <c r="C268" s="2" t="s">
        <v>431</v>
      </c>
      <c r="D268" s="4">
        <v>598</v>
      </c>
      <c r="E268" s="4">
        <f t="shared" si="7"/>
        <v>10</v>
      </c>
      <c r="F268" s="4"/>
      <c r="G268" s="4"/>
      <c r="H268" s="4"/>
      <c r="I268" s="3" t="s">
        <v>101</v>
      </c>
      <c r="J268" s="3" t="s">
        <v>249</v>
      </c>
      <c r="K268" s="3" t="s">
        <v>1029</v>
      </c>
      <c r="L268" s="13"/>
      <c r="M268" s="13"/>
      <c r="N268" s="13"/>
      <c r="O268" s="13"/>
    </row>
    <row r="269" spans="1:15" ht="43.5">
      <c r="A269" s="2" t="s">
        <v>1201</v>
      </c>
      <c r="B269" s="3" t="s">
        <v>373</v>
      </c>
      <c r="C269" s="2" t="s">
        <v>437</v>
      </c>
      <c r="D269" s="4">
        <v>613</v>
      </c>
      <c r="E269" s="4">
        <f t="shared" si="7"/>
        <v>10</v>
      </c>
      <c r="F269" s="4"/>
      <c r="G269" s="4"/>
      <c r="H269" s="4"/>
      <c r="I269" s="3" t="s">
        <v>101</v>
      </c>
      <c r="J269" s="3" t="s">
        <v>249</v>
      </c>
      <c r="K269" s="3" t="s">
        <v>1029</v>
      </c>
      <c r="L269" s="13"/>
      <c r="M269" s="13"/>
      <c r="N269" s="13"/>
      <c r="O269" s="13"/>
    </row>
    <row r="270" spans="1:15" ht="43.5">
      <c r="A270" s="2" t="s">
        <v>1201</v>
      </c>
      <c r="B270" s="3" t="s">
        <v>373</v>
      </c>
      <c r="C270" s="2" t="s">
        <v>488</v>
      </c>
      <c r="D270" s="4">
        <v>682</v>
      </c>
      <c r="E270" s="4">
        <f t="shared" si="7"/>
        <v>10</v>
      </c>
      <c r="F270" s="4"/>
      <c r="G270" s="4"/>
      <c r="H270" s="4"/>
      <c r="I270" s="3" t="s">
        <v>101</v>
      </c>
      <c r="J270" s="3" t="s">
        <v>249</v>
      </c>
      <c r="K270" s="3" t="s">
        <v>1029</v>
      </c>
      <c r="L270" s="13"/>
      <c r="M270" s="13"/>
      <c r="N270" s="13"/>
      <c r="O270" s="13"/>
    </row>
    <row r="271" spans="1:15" ht="43.5">
      <c r="A271" s="2" t="s">
        <v>1201</v>
      </c>
      <c r="B271" s="3" t="s">
        <v>522</v>
      </c>
      <c r="C271" s="2" t="s">
        <v>519</v>
      </c>
      <c r="D271" s="4">
        <v>74</v>
      </c>
      <c r="E271" s="4">
        <f t="shared" si="7"/>
        <v>10</v>
      </c>
      <c r="F271" s="4"/>
      <c r="G271" s="4"/>
      <c r="H271" s="4"/>
      <c r="I271" s="3" t="s">
        <v>101</v>
      </c>
      <c r="J271" s="3" t="s">
        <v>249</v>
      </c>
      <c r="K271" s="3" t="s">
        <v>1029</v>
      </c>
      <c r="L271" s="13"/>
      <c r="M271" s="13"/>
      <c r="N271" s="13"/>
      <c r="O271" s="13"/>
    </row>
    <row r="272" spans="1:15" ht="43.5">
      <c r="A272" s="2" t="s">
        <v>1200</v>
      </c>
      <c r="B272" s="3" t="s">
        <v>522</v>
      </c>
      <c r="C272" s="2" t="s">
        <v>519</v>
      </c>
      <c r="D272" s="4">
        <v>74</v>
      </c>
      <c r="E272" s="4">
        <f t="shared" si="7"/>
        <v>10</v>
      </c>
      <c r="F272" s="4"/>
      <c r="G272" s="4"/>
      <c r="H272" s="4"/>
      <c r="I272" s="3" t="s">
        <v>101</v>
      </c>
      <c r="J272" s="3" t="s">
        <v>249</v>
      </c>
      <c r="K272" s="3" t="s">
        <v>1029</v>
      </c>
      <c r="L272" s="13"/>
      <c r="M272" s="13"/>
      <c r="N272" s="13"/>
      <c r="O272" s="13"/>
    </row>
    <row r="273" spans="1:15" ht="29">
      <c r="A273" s="2" t="s">
        <v>353</v>
      </c>
      <c r="B273" s="3" t="s">
        <v>353</v>
      </c>
      <c r="C273" s="2" t="s">
        <v>349</v>
      </c>
      <c r="D273" s="4">
        <v>320</v>
      </c>
      <c r="E273" s="4">
        <f t="shared" si="7"/>
        <v>8</v>
      </c>
      <c r="F273" s="66" t="s">
        <v>1694</v>
      </c>
      <c r="G273" s="66" t="s">
        <v>1693</v>
      </c>
      <c r="H273" s="66" t="s">
        <v>1692</v>
      </c>
      <c r="I273" s="3" t="s">
        <v>92</v>
      </c>
      <c r="J273" s="3" t="s">
        <v>242</v>
      </c>
      <c r="K273" s="3" t="s">
        <v>981</v>
      </c>
      <c r="L273" s="13" t="s">
        <v>1217</v>
      </c>
      <c r="M273" s="13"/>
      <c r="N273" s="13"/>
      <c r="O273" s="13"/>
    </row>
    <row r="274" spans="1:15" ht="72.5">
      <c r="A274" s="2" t="s">
        <v>353</v>
      </c>
      <c r="B274" s="3" t="s">
        <v>353</v>
      </c>
      <c r="C274" s="2" t="s">
        <v>349</v>
      </c>
      <c r="D274" s="4">
        <v>320</v>
      </c>
      <c r="E274" s="4">
        <f t="shared" si="7"/>
        <v>8</v>
      </c>
      <c r="F274" s="3" t="s">
        <v>353</v>
      </c>
      <c r="G274" s="66" t="s">
        <v>1708</v>
      </c>
      <c r="H274" s="66" t="s">
        <v>1707</v>
      </c>
      <c r="I274" s="3" t="s">
        <v>162</v>
      </c>
      <c r="J274" s="3" t="s">
        <v>1006</v>
      </c>
      <c r="K274" s="3" t="s">
        <v>1007</v>
      </c>
      <c r="L274" s="13" t="s">
        <v>1217</v>
      </c>
      <c r="M274" s="13"/>
      <c r="N274" s="13"/>
      <c r="O274" s="13"/>
    </row>
    <row r="275" spans="1:15" ht="87">
      <c r="A275" s="2" t="s">
        <v>353</v>
      </c>
      <c r="B275" s="3" t="s">
        <v>353</v>
      </c>
      <c r="C275" s="2" t="s">
        <v>349</v>
      </c>
      <c r="D275" s="4">
        <v>320</v>
      </c>
      <c r="E275" s="4">
        <f t="shared" si="7"/>
        <v>8</v>
      </c>
      <c r="F275" s="3" t="s">
        <v>353</v>
      </c>
      <c r="G275" s="66" t="s">
        <v>1708</v>
      </c>
      <c r="H275" s="66" t="s">
        <v>1707</v>
      </c>
      <c r="I275" s="3" t="s">
        <v>61</v>
      </c>
      <c r="J275" s="3" t="s">
        <v>236</v>
      </c>
      <c r="K275" s="3" t="s">
        <v>995</v>
      </c>
      <c r="L275" s="13" t="s">
        <v>1217</v>
      </c>
      <c r="M275" s="13"/>
      <c r="N275" s="13"/>
      <c r="O275" s="13"/>
    </row>
    <row r="276" spans="1:15" ht="232">
      <c r="A276" s="2" t="s">
        <v>353</v>
      </c>
      <c r="B276" s="3" t="s">
        <v>353</v>
      </c>
      <c r="C276" s="2" t="s">
        <v>349</v>
      </c>
      <c r="D276" s="4">
        <v>320</v>
      </c>
      <c r="E276" s="4">
        <f t="shared" si="7"/>
        <v>8</v>
      </c>
      <c r="F276" s="3" t="s">
        <v>353</v>
      </c>
      <c r="G276" s="66" t="s">
        <v>1708</v>
      </c>
      <c r="H276" s="66" t="s">
        <v>1707</v>
      </c>
      <c r="I276" s="3" t="s">
        <v>125</v>
      </c>
      <c r="J276" s="3" t="s">
        <v>270</v>
      </c>
      <c r="K276" s="3" t="s">
        <v>997</v>
      </c>
      <c r="L276" s="13" t="s">
        <v>1217</v>
      </c>
      <c r="M276" s="13"/>
      <c r="N276" s="13"/>
      <c r="O276" s="13"/>
    </row>
    <row r="277" spans="1:15" ht="29">
      <c r="A277" s="2" t="s">
        <v>353</v>
      </c>
      <c r="B277" s="3" t="s">
        <v>353</v>
      </c>
      <c r="C277" s="2" t="s">
        <v>386</v>
      </c>
      <c r="D277" s="4">
        <v>521</v>
      </c>
      <c r="E277" s="4">
        <f t="shared" si="7"/>
        <v>8</v>
      </c>
      <c r="F277" s="3" t="s">
        <v>353</v>
      </c>
      <c r="G277" s="66" t="s">
        <v>1709</v>
      </c>
      <c r="H277" s="66" t="s">
        <v>1710</v>
      </c>
      <c r="I277" s="3" t="s">
        <v>92</v>
      </c>
      <c r="J277" s="3" t="s">
        <v>242</v>
      </c>
      <c r="K277" s="3" t="s">
        <v>981</v>
      </c>
      <c r="L277" s="13" t="s">
        <v>1217</v>
      </c>
      <c r="M277" s="13"/>
      <c r="N277" s="13"/>
      <c r="O277" s="13"/>
    </row>
    <row r="278" spans="1:15" ht="232">
      <c r="A278" s="2" t="s">
        <v>353</v>
      </c>
      <c r="B278" s="3" t="s">
        <v>353</v>
      </c>
      <c r="C278" s="2" t="s">
        <v>386</v>
      </c>
      <c r="D278" s="4">
        <v>521</v>
      </c>
      <c r="E278" s="4">
        <f t="shared" si="7"/>
        <v>8</v>
      </c>
      <c r="F278" s="4"/>
      <c r="G278" s="4"/>
      <c r="H278" s="4"/>
      <c r="I278" s="3" t="s">
        <v>125</v>
      </c>
      <c r="J278" s="3" t="s">
        <v>270</v>
      </c>
      <c r="K278" s="3" t="s">
        <v>997</v>
      </c>
      <c r="L278" s="13" t="s">
        <v>1217</v>
      </c>
      <c r="M278" s="13"/>
      <c r="N278" s="13"/>
      <c r="O278" s="13"/>
    </row>
    <row r="279" spans="1:15" ht="72.5">
      <c r="A279" s="2" t="s">
        <v>353</v>
      </c>
      <c r="B279" s="3" t="s">
        <v>353</v>
      </c>
      <c r="C279" s="2" t="s">
        <v>386</v>
      </c>
      <c r="D279" s="4">
        <v>521</v>
      </c>
      <c r="E279" s="4">
        <f t="shared" si="7"/>
        <v>8</v>
      </c>
      <c r="F279" s="4"/>
      <c r="G279" s="4"/>
      <c r="H279" s="4"/>
      <c r="I279" s="3" t="s">
        <v>162</v>
      </c>
      <c r="J279" s="3" t="s">
        <v>1006</v>
      </c>
      <c r="K279" s="3" t="s">
        <v>1007</v>
      </c>
      <c r="L279" s="13" t="s">
        <v>1217</v>
      </c>
      <c r="M279" s="13"/>
      <c r="N279" s="13"/>
      <c r="O279" s="13"/>
    </row>
    <row r="280" spans="1:15" ht="87">
      <c r="A280" s="2" t="s">
        <v>353</v>
      </c>
      <c r="B280" s="3" t="s">
        <v>353</v>
      </c>
      <c r="C280" s="2" t="s">
        <v>386</v>
      </c>
      <c r="D280" s="4">
        <v>521</v>
      </c>
      <c r="E280" s="4">
        <f t="shared" si="7"/>
        <v>8</v>
      </c>
      <c r="F280" s="4"/>
      <c r="G280" s="4"/>
      <c r="H280" s="4"/>
      <c r="I280" s="3" t="s">
        <v>61</v>
      </c>
      <c r="J280" s="3" t="s">
        <v>236</v>
      </c>
      <c r="K280" s="3" t="s">
        <v>995</v>
      </c>
      <c r="L280" s="13" t="s">
        <v>1217</v>
      </c>
      <c r="M280" s="13"/>
      <c r="N280" s="13"/>
      <c r="O280" s="13"/>
    </row>
    <row r="281" spans="1:15" ht="29">
      <c r="A281" s="2" t="s">
        <v>353</v>
      </c>
      <c r="B281" s="3" t="s">
        <v>353</v>
      </c>
      <c r="C281" s="2" t="s">
        <v>485</v>
      </c>
      <c r="D281" s="4">
        <v>681</v>
      </c>
      <c r="E281" s="4">
        <f t="shared" si="7"/>
        <v>8</v>
      </c>
      <c r="F281" s="4"/>
      <c r="G281" s="4"/>
      <c r="H281" s="4"/>
      <c r="I281" s="3" t="s">
        <v>92</v>
      </c>
      <c r="J281" s="3" t="s">
        <v>242</v>
      </c>
      <c r="K281" s="3" t="s">
        <v>981</v>
      </c>
      <c r="L281" s="13" t="s">
        <v>1217</v>
      </c>
      <c r="M281" s="13"/>
      <c r="N281" s="13"/>
      <c r="O281" s="13"/>
    </row>
    <row r="282" spans="1:15" ht="232">
      <c r="A282" s="2" t="s">
        <v>353</v>
      </c>
      <c r="B282" s="3" t="s">
        <v>353</v>
      </c>
      <c r="C282" s="2" t="s">
        <v>485</v>
      </c>
      <c r="D282" s="4">
        <v>681</v>
      </c>
      <c r="E282" s="4">
        <f t="shared" si="7"/>
        <v>8</v>
      </c>
      <c r="F282" s="4"/>
      <c r="G282" s="4"/>
      <c r="H282" s="4"/>
      <c r="I282" s="3" t="s">
        <v>125</v>
      </c>
      <c r="J282" s="3" t="s">
        <v>270</v>
      </c>
      <c r="K282" s="3" t="s">
        <v>997</v>
      </c>
      <c r="L282" s="13" t="s">
        <v>1217</v>
      </c>
      <c r="M282" s="13"/>
      <c r="N282" s="13"/>
      <c r="O282" s="13"/>
    </row>
    <row r="283" spans="1:15" ht="72.5">
      <c r="A283" s="2" t="s">
        <v>353</v>
      </c>
      <c r="B283" s="3" t="s">
        <v>353</v>
      </c>
      <c r="C283" s="2" t="s">
        <v>485</v>
      </c>
      <c r="D283" s="4">
        <v>681</v>
      </c>
      <c r="E283" s="4">
        <f t="shared" si="7"/>
        <v>8</v>
      </c>
      <c r="F283" s="4"/>
      <c r="G283" s="4"/>
      <c r="H283" s="4"/>
      <c r="I283" s="3" t="s">
        <v>162</v>
      </c>
      <c r="J283" s="3" t="s">
        <v>1006</v>
      </c>
      <c r="K283" s="3" t="s">
        <v>1007</v>
      </c>
      <c r="L283" s="13" t="s">
        <v>1217</v>
      </c>
      <c r="M283" s="13"/>
      <c r="N283" s="13"/>
      <c r="O283" s="13"/>
    </row>
    <row r="284" spans="1:15" ht="87">
      <c r="A284" s="2" t="s">
        <v>353</v>
      </c>
      <c r="B284" s="3" t="s">
        <v>353</v>
      </c>
      <c r="C284" s="2" t="s">
        <v>485</v>
      </c>
      <c r="D284" s="4">
        <v>681</v>
      </c>
      <c r="E284" s="4">
        <f t="shared" si="7"/>
        <v>8</v>
      </c>
      <c r="F284" s="4"/>
      <c r="G284" s="4"/>
      <c r="H284" s="4"/>
      <c r="I284" s="3" t="s">
        <v>61</v>
      </c>
      <c r="J284" s="3" t="s">
        <v>236</v>
      </c>
      <c r="K284" s="3" t="s">
        <v>995</v>
      </c>
      <c r="L284" s="13" t="s">
        <v>1217</v>
      </c>
      <c r="M284" s="13"/>
      <c r="N284" s="13"/>
      <c r="O284" s="13"/>
    </row>
    <row r="285" spans="1:15" ht="29">
      <c r="A285" s="2" t="s">
        <v>353</v>
      </c>
      <c r="B285" s="3" t="s">
        <v>353</v>
      </c>
      <c r="C285" s="2" t="s">
        <v>504</v>
      </c>
      <c r="D285" s="4">
        <v>702</v>
      </c>
      <c r="E285" s="4">
        <f t="shared" si="7"/>
        <v>8</v>
      </c>
      <c r="F285" s="4"/>
      <c r="G285" s="4"/>
      <c r="H285" s="4"/>
      <c r="I285" s="3" t="s">
        <v>92</v>
      </c>
      <c r="J285" s="3" t="s">
        <v>242</v>
      </c>
      <c r="K285" s="3" t="s">
        <v>981</v>
      </c>
      <c r="L285" s="13" t="s">
        <v>1217</v>
      </c>
      <c r="M285" s="13"/>
      <c r="N285" s="13"/>
      <c r="O285" s="13"/>
    </row>
    <row r="286" spans="1:15" ht="232">
      <c r="A286" s="2" t="s">
        <v>353</v>
      </c>
      <c r="B286" s="3" t="s">
        <v>353</v>
      </c>
      <c r="C286" s="2" t="s">
        <v>504</v>
      </c>
      <c r="D286" s="4">
        <v>702</v>
      </c>
      <c r="E286" s="4">
        <f t="shared" si="7"/>
        <v>8</v>
      </c>
      <c r="F286" s="4"/>
      <c r="G286" s="4"/>
      <c r="H286" s="4"/>
      <c r="I286" s="3" t="s">
        <v>125</v>
      </c>
      <c r="J286" s="3" t="s">
        <v>270</v>
      </c>
      <c r="K286" s="3" t="s">
        <v>997</v>
      </c>
      <c r="L286" s="13" t="s">
        <v>1217</v>
      </c>
      <c r="M286" s="13"/>
      <c r="N286" s="13"/>
      <c r="O286" s="13"/>
    </row>
    <row r="287" spans="1:15" ht="72.5">
      <c r="A287" s="2" t="s">
        <v>353</v>
      </c>
      <c r="B287" s="3" t="s">
        <v>353</v>
      </c>
      <c r="C287" s="2" t="s">
        <v>504</v>
      </c>
      <c r="D287" s="4">
        <v>702</v>
      </c>
      <c r="E287" s="4">
        <f t="shared" si="7"/>
        <v>8</v>
      </c>
      <c r="F287" s="4"/>
      <c r="G287" s="4"/>
      <c r="H287" s="4"/>
      <c r="I287" s="3" t="s">
        <v>162</v>
      </c>
      <c r="J287" s="3" t="s">
        <v>1006</v>
      </c>
      <c r="K287" s="3" t="s">
        <v>1007</v>
      </c>
      <c r="L287" s="13" t="s">
        <v>1217</v>
      </c>
      <c r="M287" s="13"/>
      <c r="N287" s="13"/>
      <c r="O287" s="13"/>
    </row>
    <row r="288" spans="1:15" ht="87">
      <c r="A288" s="2" t="s">
        <v>353</v>
      </c>
      <c r="B288" s="3" t="s">
        <v>353</v>
      </c>
      <c r="C288" s="2" t="s">
        <v>504</v>
      </c>
      <c r="D288" s="4">
        <v>702</v>
      </c>
      <c r="E288" s="4">
        <f t="shared" si="7"/>
        <v>8</v>
      </c>
      <c r="F288" s="4"/>
      <c r="G288" s="4"/>
      <c r="H288" s="4"/>
      <c r="I288" s="3" t="s">
        <v>61</v>
      </c>
      <c r="J288" s="3" t="s">
        <v>236</v>
      </c>
      <c r="K288" s="3" t="s">
        <v>995</v>
      </c>
      <c r="L288" s="13" t="s">
        <v>1217</v>
      </c>
      <c r="M288" s="13"/>
      <c r="N288" s="13"/>
      <c r="O288" s="13"/>
    </row>
    <row r="289" spans="1:15" ht="72.5">
      <c r="A289" s="2" t="s">
        <v>353</v>
      </c>
      <c r="B289" s="3" t="s">
        <v>353</v>
      </c>
      <c r="C289" s="2" t="s">
        <v>506</v>
      </c>
      <c r="D289" s="4">
        <v>703</v>
      </c>
      <c r="E289" s="4">
        <f t="shared" si="7"/>
        <v>8</v>
      </c>
      <c r="F289" s="4"/>
      <c r="G289" s="4"/>
      <c r="H289" s="4"/>
      <c r="I289" s="3" t="s">
        <v>162</v>
      </c>
      <c r="J289" s="3" t="s">
        <v>1006</v>
      </c>
      <c r="K289" s="3" t="s">
        <v>1007</v>
      </c>
      <c r="L289" s="13" t="s">
        <v>1217</v>
      </c>
      <c r="M289" s="13"/>
      <c r="N289" s="13"/>
      <c r="O289" s="13"/>
    </row>
    <row r="290" spans="1:15" ht="232">
      <c r="A290" s="2" t="s">
        <v>353</v>
      </c>
      <c r="B290" s="3" t="s">
        <v>353</v>
      </c>
      <c r="C290" s="2" t="s">
        <v>506</v>
      </c>
      <c r="D290" s="4">
        <v>703</v>
      </c>
      <c r="E290" s="4">
        <f t="shared" si="7"/>
        <v>8</v>
      </c>
      <c r="F290" s="4"/>
      <c r="G290" s="4"/>
      <c r="H290" s="4"/>
      <c r="I290" s="3" t="s">
        <v>125</v>
      </c>
      <c r="J290" s="3" t="s">
        <v>270</v>
      </c>
      <c r="K290" s="3" t="s">
        <v>997</v>
      </c>
      <c r="L290" s="13" t="s">
        <v>1217</v>
      </c>
      <c r="M290" s="13"/>
      <c r="N290" s="13"/>
      <c r="O290" s="13"/>
    </row>
    <row r="291" spans="1:15" ht="29">
      <c r="A291" s="2" t="s">
        <v>353</v>
      </c>
      <c r="B291" s="3" t="s">
        <v>353</v>
      </c>
      <c r="C291" s="2" t="s">
        <v>506</v>
      </c>
      <c r="D291" s="4">
        <v>703</v>
      </c>
      <c r="E291" s="4">
        <f t="shared" si="7"/>
        <v>8</v>
      </c>
      <c r="F291" s="4"/>
      <c r="G291" s="4"/>
      <c r="H291" s="4"/>
      <c r="I291" s="3" t="s">
        <v>92</v>
      </c>
      <c r="J291" s="3" t="s">
        <v>242</v>
      </c>
      <c r="K291" s="3" t="s">
        <v>981</v>
      </c>
      <c r="L291" s="13" t="s">
        <v>1217</v>
      </c>
      <c r="M291" s="13"/>
      <c r="N291" s="13"/>
      <c r="O291" s="13"/>
    </row>
    <row r="292" spans="1:15" ht="87">
      <c r="A292" s="2" t="s">
        <v>353</v>
      </c>
      <c r="B292" s="3" t="s">
        <v>353</v>
      </c>
      <c r="C292" s="2" t="s">
        <v>506</v>
      </c>
      <c r="D292" s="4">
        <v>703</v>
      </c>
      <c r="E292" s="4">
        <f t="shared" si="7"/>
        <v>8</v>
      </c>
      <c r="F292" s="4"/>
      <c r="G292" s="4"/>
      <c r="H292" s="4"/>
      <c r="I292" s="3" t="s">
        <v>61</v>
      </c>
      <c r="J292" s="3" t="s">
        <v>236</v>
      </c>
      <c r="K292" s="3" t="s">
        <v>995</v>
      </c>
      <c r="L292" s="13" t="s">
        <v>1217</v>
      </c>
      <c r="M292" s="13"/>
      <c r="N292" s="13"/>
      <c r="O292" s="13"/>
    </row>
    <row r="293" spans="1:15" ht="232">
      <c r="A293" s="2" t="s">
        <v>353</v>
      </c>
      <c r="B293" s="3" t="s">
        <v>353</v>
      </c>
      <c r="C293" s="2" t="s">
        <v>508</v>
      </c>
      <c r="D293" s="4">
        <v>704</v>
      </c>
      <c r="E293" s="4">
        <f t="shared" si="7"/>
        <v>8</v>
      </c>
      <c r="F293" s="4"/>
      <c r="G293" s="4"/>
      <c r="H293" s="4"/>
      <c r="I293" s="3" t="s">
        <v>125</v>
      </c>
      <c r="J293" s="3" t="s">
        <v>270</v>
      </c>
      <c r="K293" s="3" t="s">
        <v>997</v>
      </c>
      <c r="L293" s="13" t="s">
        <v>1217</v>
      </c>
      <c r="M293" s="13"/>
      <c r="N293" s="13"/>
      <c r="O293" s="13"/>
    </row>
    <row r="294" spans="1:15" ht="87">
      <c r="A294" s="2" t="s">
        <v>353</v>
      </c>
      <c r="B294" s="3" t="s">
        <v>353</v>
      </c>
      <c r="C294" s="2" t="s">
        <v>508</v>
      </c>
      <c r="D294" s="4">
        <v>704</v>
      </c>
      <c r="E294" s="4">
        <f t="shared" si="7"/>
        <v>8</v>
      </c>
      <c r="F294" s="4"/>
      <c r="G294" s="4"/>
      <c r="H294" s="4"/>
      <c r="I294" s="3" t="s">
        <v>61</v>
      </c>
      <c r="J294" s="3" t="s">
        <v>236</v>
      </c>
      <c r="K294" s="3" t="s">
        <v>995</v>
      </c>
      <c r="L294" s="13" t="s">
        <v>1217</v>
      </c>
      <c r="M294" s="13"/>
      <c r="N294" s="13"/>
      <c r="O294" s="13"/>
    </row>
    <row r="295" spans="1:15" ht="29">
      <c r="A295" s="2" t="s">
        <v>353</v>
      </c>
      <c r="B295" s="3" t="s">
        <v>353</v>
      </c>
      <c r="C295" s="2" t="s">
        <v>508</v>
      </c>
      <c r="D295" s="4">
        <v>704</v>
      </c>
      <c r="E295" s="4">
        <f t="shared" si="7"/>
        <v>8</v>
      </c>
      <c r="F295" s="4"/>
      <c r="G295" s="4"/>
      <c r="H295" s="4"/>
      <c r="I295" s="3" t="s">
        <v>92</v>
      </c>
      <c r="J295" s="3" t="s">
        <v>242</v>
      </c>
      <c r="K295" s="3" t="s">
        <v>981</v>
      </c>
      <c r="L295" s="13" t="s">
        <v>1217</v>
      </c>
      <c r="M295" s="13"/>
      <c r="N295" s="13"/>
      <c r="O295" s="13"/>
    </row>
    <row r="296" spans="1:15" ht="72.5">
      <c r="A296" s="2" t="s">
        <v>353</v>
      </c>
      <c r="B296" s="3" t="s">
        <v>353</v>
      </c>
      <c r="C296" s="2" t="s">
        <v>508</v>
      </c>
      <c r="D296" s="4">
        <v>704</v>
      </c>
      <c r="E296" s="4">
        <f t="shared" si="7"/>
        <v>8</v>
      </c>
      <c r="F296" s="4"/>
      <c r="G296" s="4"/>
      <c r="H296" s="4"/>
      <c r="I296" s="3" t="s">
        <v>162</v>
      </c>
      <c r="J296" s="3" t="s">
        <v>1006</v>
      </c>
      <c r="K296" s="3" t="s">
        <v>1007</v>
      </c>
      <c r="L296" s="13" t="s">
        <v>1217</v>
      </c>
      <c r="M296" s="13"/>
      <c r="N296" s="13"/>
      <c r="O296" s="13"/>
    </row>
    <row r="297" spans="1:15" ht="232">
      <c r="A297" s="2" t="s">
        <v>353</v>
      </c>
      <c r="B297" s="3" t="s">
        <v>353</v>
      </c>
      <c r="C297" s="2" t="s">
        <v>511</v>
      </c>
      <c r="D297" s="4">
        <v>705</v>
      </c>
      <c r="E297" s="4">
        <f t="shared" si="7"/>
        <v>8</v>
      </c>
      <c r="F297" s="4"/>
      <c r="G297" s="4"/>
      <c r="H297" s="4"/>
      <c r="I297" s="3" t="s">
        <v>125</v>
      </c>
      <c r="J297" s="3" t="s">
        <v>270</v>
      </c>
      <c r="K297" s="3" t="s">
        <v>997</v>
      </c>
      <c r="L297" s="13" t="s">
        <v>1217</v>
      </c>
      <c r="M297" s="13"/>
      <c r="N297" s="13"/>
      <c r="O297" s="13"/>
    </row>
    <row r="298" spans="1:15" ht="29">
      <c r="A298" s="2" t="s">
        <v>353</v>
      </c>
      <c r="B298" s="3" t="s">
        <v>353</v>
      </c>
      <c r="C298" s="2" t="s">
        <v>511</v>
      </c>
      <c r="D298" s="4">
        <v>705</v>
      </c>
      <c r="E298" s="4">
        <f t="shared" si="7"/>
        <v>8</v>
      </c>
      <c r="F298" s="4"/>
      <c r="G298" s="4"/>
      <c r="H298" s="4"/>
      <c r="I298" s="3" t="s">
        <v>92</v>
      </c>
      <c r="J298" s="3" t="s">
        <v>242</v>
      </c>
      <c r="K298" s="3" t="s">
        <v>981</v>
      </c>
      <c r="L298" s="13" t="s">
        <v>1217</v>
      </c>
      <c r="M298" s="13"/>
      <c r="N298" s="13"/>
      <c r="O298" s="13"/>
    </row>
    <row r="299" spans="1:15" ht="72.5">
      <c r="A299" s="2" t="s">
        <v>353</v>
      </c>
      <c r="B299" s="3" t="s">
        <v>353</v>
      </c>
      <c r="C299" s="2" t="s">
        <v>511</v>
      </c>
      <c r="D299" s="4">
        <v>705</v>
      </c>
      <c r="E299" s="4">
        <f t="shared" si="7"/>
        <v>8</v>
      </c>
      <c r="F299" s="4"/>
      <c r="G299" s="4"/>
      <c r="H299" s="4"/>
      <c r="I299" s="3" t="s">
        <v>162</v>
      </c>
      <c r="J299" s="3" t="s">
        <v>1006</v>
      </c>
      <c r="K299" s="3" t="s">
        <v>1007</v>
      </c>
      <c r="L299" s="13" t="s">
        <v>1217</v>
      </c>
      <c r="M299" s="13"/>
      <c r="N299" s="13"/>
      <c r="O299" s="13"/>
    </row>
    <row r="300" spans="1:15" ht="87">
      <c r="A300" s="2" t="s">
        <v>353</v>
      </c>
      <c r="B300" s="3" t="s">
        <v>353</v>
      </c>
      <c r="C300" s="2" t="s">
        <v>511</v>
      </c>
      <c r="D300" s="4">
        <v>705</v>
      </c>
      <c r="E300" s="4">
        <f t="shared" si="7"/>
        <v>8</v>
      </c>
      <c r="F300" s="4"/>
      <c r="G300" s="4"/>
      <c r="H300" s="4"/>
      <c r="I300" s="3" t="s">
        <v>61</v>
      </c>
      <c r="J300" s="3" t="s">
        <v>236</v>
      </c>
      <c r="K300" s="3" t="s">
        <v>995</v>
      </c>
      <c r="L300" s="13" t="s">
        <v>1217</v>
      </c>
      <c r="M300" s="13"/>
      <c r="N300" s="13"/>
      <c r="O300" s="13"/>
    </row>
    <row r="301" spans="1:15" ht="29">
      <c r="A301" s="2" t="s">
        <v>353</v>
      </c>
      <c r="B301" s="3" t="s">
        <v>353</v>
      </c>
      <c r="C301" s="2" t="s">
        <v>513</v>
      </c>
      <c r="D301" s="4">
        <v>736</v>
      </c>
      <c r="E301" s="4">
        <f t="shared" si="7"/>
        <v>8</v>
      </c>
      <c r="F301" s="4"/>
      <c r="G301" s="4"/>
      <c r="H301" s="4"/>
      <c r="I301" s="3" t="s">
        <v>92</v>
      </c>
      <c r="J301" s="3" t="s">
        <v>242</v>
      </c>
      <c r="K301" s="3" t="s">
        <v>981</v>
      </c>
      <c r="L301" s="13" t="s">
        <v>1217</v>
      </c>
      <c r="M301" s="13"/>
      <c r="N301" s="13"/>
      <c r="O301" s="13"/>
    </row>
    <row r="302" spans="1:15" ht="87">
      <c r="A302" s="2" t="s">
        <v>353</v>
      </c>
      <c r="B302" s="3" t="s">
        <v>353</v>
      </c>
      <c r="C302" s="2" t="s">
        <v>513</v>
      </c>
      <c r="D302" s="4">
        <v>736</v>
      </c>
      <c r="E302" s="4">
        <f t="shared" si="7"/>
        <v>8</v>
      </c>
      <c r="F302" s="4"/>
      <c r="G302" s="4"/>
      <c r="H302" s="4"/>
      <c r="I302" s="3" t="s">
        <v>61</v>
      </c>
      <c r="J302" s="3" t="s">
        <v>236</v>
      </c>
      <c r="K302" s="3" t="s">
        <v>995</v>
      </c>
      <c r="L302" s="13" t="s">
        <v>1217</v>
      </c>
      <c r="M302" s="13"/>
      <c r="N302" s="13"/>
      <c r="O302" s="13"/>
    </row>
    <row r="303" spans="1:15" ht="72.5">
      <c r="A303" s="2" t="s">
        <v>353</v>
      </c>
      <c r="B303" s="3" t="s">
        <v>353</v>
      </c>
      <c r="C303" s="2" t="s">
        <v>513</v>
      </c>
      <c r="D303" s="4">
        <v>736</v>
      </c>
      <c r="E303" s="4">
        <f t="shared" si="7"/>
        <v>8</v>
      </c>
      <c r="F303" s="4"/>
      <c r="G303" s="4"/>
      <c r="H303" s="4"/>
      <c r="I303" s="3" t="s">
        <v>162</v>
      </c>
      <c r="J303" s="3" t="s">
        <v>1006</v>
      </c>
      <c r="K303" s="3" t="s">
        <v>1007</v>
      </c>
      <c r="L303" s="13" t="s">
        <v>1217</v>
      </c>
      <c r="M303" s="13"/>
      <c r="N303" s="13"/>
      <c r="O303" s="13"/>
    </row>
    <row r="304" spans="1:15" ht="232">
      <c r="A304" s="2" t="s">
        <v>353</v>
      </c>
      <c r="B304" s="3" t="s">
        <v>353</v>
      </c>
      <c r="C304" s="2" t="s">
        <v>513</v>
      </c>
      <c r="D304" s="4">
        <v>736</v>
      </c>
      <c r="E304" s="4">
        <f t="shared" si="7"/>
        <v>8</v>
      </c>
      <c r="F304" s="4"/>
      <c r="G304" s="4"/>
      <c r="H304" s="4"/>
      <c r="I304" s="3" t="s">
        <v>125</v>
      </c>
      <c r="J304" s="3" t="s">
        <v>270</v>
      </c>
      <c r="K304" s="3" t="s">
        <v>997</v>
      </c>
      <c r="L304" s="13" t="s">
        <v>1217</v>
      </c>
      <c r="M304" s="13"/>
      <c r="N304" s="13"/>
      <c r="O304" s="13"/>
    </row>
    <row r="305" spans="1:15" ht="203">
      <c r="A305" s="2" t="s">
        <v>1201</v>
      </c>
      <c r="B305" s="3" t="s">
        <v>373</v>
      </c>
      <c r="C305" s="2" t="s">
        <v>370</v>
      </c>
      <c r="D305" s="4">
        <v>475</v>
      </c>
      <c r="E305" s="4">
        <f t="shared" si="7"/>
        <v>8</v>
      </c>
      <c r="F305" s="66" t="s">
        <v>1706</v>
      </c>
      <c r="G305" s="66" t="s">
        <v>1705</v>
      </c>
      <c r="H305" s="66" t="s">
        <v>1704</v>
      </c>
      <c r="I305" s="3" t="s">
        <v>52</v>
      </c>
      <c r="J305" s="3" t="s">
        <v>233</v>
      </c>
      <c r="K305" s="3" t="s">
        <v>991</v>
      </c>
      <c r="L305" s="13"/>
      <c r="M305" s="13"/>
      <c r="N305" s="13"/>
      <c r="O305" s="13"/>
    </row>
    <row r="306" spans="1:15" ht="203">
      <c r="A306" s="2" t="s">
        <v>1201</v>
      </c>
      <c r="B306" s="3" t="s">
        <v>373</v>
      </c>
      <c r="C306" s="2" t="s">
        <v>374</v>
      </c>
      <c r="D306" s="4">
        <v>476</v>
      </c>
      <c r="E306" s="4">
        <f t="shared" si="7"/>
        <v>8</v>
      </c>
      <c r="F306" s="4"/>
      <c r="G306" s="4"/>
      <c r="H306" s="4"/>
      <c r="I306" s="3" t="s">
        <v>52</v>
      </c>
      <c r="J306" s="3" t="s">
        <v>233</v>
      </c>
      <c r="K306" s="3" t="s">
        <v>991</v>
      </c>
      <c r="L306" s="13"/>
      <c r="M306" s="13"/>
      <c r="N306" s="13"/>
      <c r="O306" s="13"/>
    </row>
    <row r="307" spans="1:15" ht="203">
      <c r="A307" s="2" t="s">
        <v>1201</v>
      </c>
      <c r="B307" s="3" t="s">
        <v>373</v>
      </c>
      <c r="C307" s="2" t="s">
        <v>380</v>
      </c>
      <c r="D307" s="4">
        <v>512</v>
      </c>
      <c r="E307" s="4">
        <f t="shared" si="7"/>
        <v>8</v>
      </c>
      <c r="F307" s="4"/>
      <c r="G307" s="4"/>
      <c r="H307" s="4"/>
      <c r="I307" s="3" t="s">
        <v>52</v>
      </c>
      <c r="J307" s="3" t="s">
        <v>233</v>
      </c>
      <c r="K307" s="3" t="s">
        <v>991</v>
      </c>
      <c r="L307" s="13"/>
      <c r="M307" s="13"/>
      <c r="N307" s="13"/>
      <c r="O307" s="13"/>
    </row>
    <row r="308" spans="1:15" ht="203">
      <c r="A308" s="2" t="s">
        <v>1201</v>
      </c>
      <c r="B308" s="3" t="s">
        <v>373</v>
      </c>
      <c r="C308" s="2" t="s">
        <v>431</v>
      </c>
      <c r="D308" s="4">
        <v>598</v>
      </c>
      <c r="E308" s="4">
        <f t="shared" si="7"/>
        <v>8</v>
      </c>
      <c r="F308" s="4"/>
      <c r="G308" s="4"/>
      <c r="H308" s="4"/>
      <c r="I308" s="3" t="s">
        <v>52</v>
      </c>
      <c r="J308" s="3" t="s">
        <v>233</v>
      </c>
      <c r="K308" s="3" t="s">
        <v>991</v>
      </c>
      <c r="L308" s="13"/>
      <c r="M308" s="13"/>
      <c r="N308" s="13"/>
      <c r="O308" s="13"/>
    </row>
    <row r="309" spans="1:15" ht="203">
      <c r="A309" s="2" t="s">
        <v>1201</v>
      </c>
      <c r="B309" s="3" t="s">
        <v>373</v>
      </c>
      <c r="C309" s="2" t="s">
        <v>437</v>
      </c>
      <c r="D309" s="4">
        <v>613</v>
      </c>
      <c r="E309" s="4">
        <f t="shared" si="7"/>
        <v>8</v>
      </c>
      <c r="F309" s="4"/>
      <c r="G309" s="4"/>
      <c r="H309" s="4"/>
      <c r="I309" s="3" t="s">
        <v>52</v>
      </c>
      <c r="J309" s="3" t="s">
        <v>233</v>
      </c>
      <c r="K309" s="3" t="s">
        <v>991</v>
      </c>
      <c r="L309" s="13"/>
      <c r="M309" s="13"/>
      <c r="N309" s="13"/>
      <c r="O309" s="13"/>
    </row>
    <row r="310" spans="1:15" ht="203">
      <c r="A310" s="2" t="s">
        <v>1201</v>
      </c>
      <c r="B310" s="3" t="s">
        <v>373</v>
      </c>
      <c r="C310" s="2" t="s">
        <v>488</v>
      </c>
      <c r="D310" s="4">
        <v>682</v>
      </c>
      <c r="E310" s="4">
        <f t="shared" si="7"/>
        <v>8</v>
      </c>
      <c r="F310" s="4"/>
      <c r="G310" s="4"/>
      <c r="H310" s="4"/>
      <c r="I310" s="3" t="s">
        <v>52</v>
      </c>
      <c r="J310" s="3" t="s">
        <v>233</v>
      </c>
      <c r="K310" s="3" t="s">
        <v>991</v>
      </c>
      <c r="L310" s="13"/>
      <c r="M310" s="13"/>
      <c r="N310" s="13"/>
      <c r="O310" s="13"/>
    </row>
    <row r="311" spans="1:15" ht="203">
      <c r="A311" s="2" t="s">
        <v>1201</v>
      </c>
      <c r="B311" s="3" t="s">
        <v>522</v>
      </c>
      <c r="C311" s="2" t="s">
        <v>519</v>
      </c>
      <c r="D311" s="4">
        <v>74</v>
      </c>
      <c r="E311" s="4">
        <f t="shared" si="7"/>
        <v>8</v>
      </c>
      <c r="F311" s="4"/>
      <c r="G311" s="4"/>
      <c r="H311" s="4"/>
      <c r="I311" s="3" t="s">
        <v>52</v>
      </c>
      <c r="J311" s="3" t="s">
        <v>233</v>
      </c>
      <c r="K311" s="3" t="s">
        <v>991</v>
      </c>
      <c r="L311" s="13"/>
      <c r="M311" s="13"/>
      <c r="N311" s="13"/>
      <c r="O311" s="13"/>
    </row>
    <row r="312" spans="1:15" ht="203">
      <c r="A312" s="2" t="s">
        <v>1200</v>
      </c>
      <c r="B312" s="3" t="s">
        <v>522</v>
      </c>
      <c r="C312" s="2" t="s">
        <v>519</v>
      </c>
      <c r="D312" s="4">
        <v>74</v>
      </c>
      <c r="E312" s="4">
        <f t="shared" si="7"/>
        <v>8</v>
      </c>
      <c r="F312" s="4"/>
      <c r="G312" s="4"/>
      <c r="H312" s="4"/>
      <c r="I312" s="3" t="s">
        <v>52</v>
      </c>
      <c r="J312" s="3" t="s">
        <v>233</v>
      </c>
      <c r="K312" s="3" t="s">
        <v>991</v>
      </c>
      <c r="L312" s="13"/>
      <c r="M312" s="13"/>
      <c r="N312" s="13"/>
      <c r="O312" s="13"/>
    </row>
    <row r="313" spans="1:15" ht="87">
      <c r="A313" s="2" t="s">
        <v>353</v>
      </c>
      <c r="B313" s="3" t="s">
        <v>353</v>
      </c>
      <c r="C313" s="2" t="s">
        <v>386</v>
      </c>
      <c r="D313" s="4">
        <v>521</v>
      </c>
      <c r="E313" s="4">
        <f t="shared" ref="E313:E329" si="8">COUNTIF(I:I,I313)</f>
        <v>6</v>
      </c>
      <c r="F313" s="4"/>
      <c r="G313" s="4"/>
      <c r="H313" s="4"/>
      <c r="I313" s="3" t="s">
        <v>140</v>
      </c>
      <c r="J313" s="3" t="s">
        <v>284</v>
      </c>
      <c r="K313" s="3" t="s">
        <v>994</v>
      </c>
      <c r="L313" s="13" t="s">
        <v>1217</v>
      </c>
      <c r="M313" s="13"/>
      <c r="N313" s="13"/>
      <c r="O313" s="13"/>
    </row>
    <row r="314" spans="1:15" ht="87">
      <c r="A314" s="2" t="s">
        <v>353</v>
      </c>
      <c r="B314" s="3" t="s">
        <v>353</v>
      </c>
      <c r="C314" s="2" t="s">
        <v>349</v>
      </c>
      <c r="D314" s="4">
        <v>320</v>
      </c>
      <c r="E314" s="4">
        <f t="shared" si="8"/>
        <v>6</v>
      </c>
      <c r="F314" s="3" t="s">
        <v>353</v>
      </c>
      <c r="G314" s="66" t="s">
        <v>1696</v>
      </c>
      <c r="H314" s="66" t="s">
        <v>1695</v>
      </c>
      <c r="I314" s="3" t="s">
        <v>140</v>
      </c>
      <c r="J314" s="3" t="s">
        <v>284</v>
      </c>
      <c r="K314" s="3" t="s">
        <v>994</v>
      </c>
      <c r="L314" s="13" t="s">
        <v>1217</v>
      </c>
      <c r="M314" s="13"/>
      <c r="N314" s="13"/>
      <c r="O314" s="13"/>
    </row>
    <row r="315" spans="1:15" ht="87">
      <c r="A315" s="2" t="s">
        <v>353</v>
      </c>
      <c r="B315" s="3" t="s">
        <v>353</v>
      </c>
      <c r="C315" s="2" t="s">
        <v>485</v>
      </c>
      <c r="D315" s="4">
        <v>681</v>
      </c>
      <c r="E315" s="4">
        <f t="shared" si="8"/>
        <v>6</v>
      </c>
      <c r="F315" s="4"/>
      <c r="G315" s="4"/>
      <c r="H315" s="4"/>
      <c r="I315" s="3" t="s">
        <v>140</v>
      </c>
      <c r="J315" s="3" t="s">
        <v>284</v>
      </c>
      <c r="K315" s="3" t="s">
        <v>994</v>
      </c>
      <c r="L315" s="13" t="s">
        <v>1217</v>
      </c>
      <c r="M315" s="13"/>
      <c r="N315" s="13"/>
      <c r="O315" s="13"/>
    </row>
    <row r="316" spans="1:15" ht="87">
      <c r="A316" s="2" t="s">
        <v>353</v>
      </c>
      <c r="B316" s="3" t="s">
        <v>353</v>
      </c>
      <c r="C316" s="2" t="s">
        <v>504</v>
      </c>
      <c r="D316" s="4">
        <v>702</v>
      </c>
      <c r="E316" s="4">
        <f t="shared" si="8"/>
        <v>6</v>
      </c>
      <c r="F316" s="4"/>
      <c r="G316" s="4"/>
      <c r="H316" s="4"/>
      <c r="I316" s="3" t="s">
        <v>140</v>
      </c>
      <c r="J316" s="3" t="s">
        <v>284</v>
      </c>
      <c r="K316" s="3" t="s">
        <v>994</v>
      </c>
      <c r="L316" s="13" t="s">
        <v>1217</v>
      </c>
      <c r="M316" s="13"/>
      <c r="N316" s="13"/>
      <c r="O316" s="13"/>
    </row>
    <row r="317" spans="1:15" ht="87">
      <c r="A317" s="2" t="s">
        <v>353</v>
      </c>
      <c r="B317" s="3" t="s">
        <v>353</v>
      </c>
      <c r="C317" s="2" t="s">
        <v>511</v>
      </c>
      <c r="D317" s="4">
        <v>705</v>
      </c>
      <c r="E317" s="4">
        <f t="shared" si="8"/>
        <v>6</v>
      </c>
      <c r="F317" s="4"/>
      <c r="G317" s="4"/>
      <c r="H317" s="4"/>
      <c r="I317" s="3" t="s">
        <v>140</v>
      </c>
      <c r="J317" s="3" t="s">
        <v>284</v>
      </c>
      <c r="K317" s="3" t="s">
        <v>994</v>
      </c>
      <c r="L317" s="13" t="s">
        <v>1217</v>
      </c>
      <c r="M317" s="13"/>
      <c r="N317" s="13"/>
      <c r="O317" s="13"/>
    </row>
    <row r="318" spans="1:15" ht="87">
      <c r="A318" s="2" t="s">
        <v>353</v>
      </c>
      <c r="B318" s="3" t="s">
        <v>353</v>
      </c>
      <c r="C318" s="2" t="s">
        <v>513</v>
      </c>
      <c r="D318" s="4">
        <v>736</v>
      </c>
      <c r="E318" s="4">
        <f t="shared" si="8"/>
        <v>6</v>
      </c>
      <c r="F318" s="4"/>
      <c r="G318" s="4"/>
      <c r="H318" s="4"/>
      <c r="I318" s="3" t="s">
        <v>140</v>
      </c>
      <c r="J318" s="3" t="s">
        <v>284</v>
      </c>
      <c r="K318" s="3" t="s">
        <v>994</v>
      </c>
      <c r="L318" s="13" t="s">
        <v>1217</v>
      </c>
      <c r="M318" s="13"/>
      <c r="N318" s="13"/>
      <c r="O318" s="13"/>
    </row>
    <row r="319" spans="1:15" ht="58">
      <c r="A319" s="2" t="s">
        <v>518</v>
      </c>
      <c r="B319" s="3" t="s">
        <v>417</v>
      </c>
      <c r="C319" s="2" t="s">
        <v>415</v>
      </c>
      <c r="D319" s="4">
        <v>583</v>
      </c>
      <c r="E319" s="4">
        <f t="shared" si="8"/>
        <v>5</v>
      </c>
      <c r="F319" s="66" t="s">
        <v>1691</v>
      </c>
      <c r="G319" s="4" t="s">
        <v>1698</v>
      </c>
      <c r="H319" s="66" t="s">
        <v>1697</v>
      </c>
      <c r="I319" s="3" t="s">
        <v>35</v>
      </c>
      <c r="J319" s="3" t="s">
        <v>226</v>
      </c>
      <c r="K319" s="3" t="s">
        <v>1017</v>
      </c>
      <c r="L319" s="13"/>
      <c r="M319" s="13"/>
      <c r="N319" s="13"/>
      <c r="O319" s="13"/>
    </row>
    <row r="320" spans="1:15" ht="101.5">
      <c r="A320" s="2" t="s">
        <v>518</v>
      </c>
      <c r="B320" s="3" t="s">
        <v>417</v>
      </c>
      <c r="C320" s="2" t="s">
        <v>415</v>
      </c>
      <c r="D320" s="4">
        <v>583</v>
      </c>
      <c r="E320" s="4">
        <f t="shared" si="8"/>
        <v>5</v>
      </c>
      <c r="F320" s="66" t="s">
        <v>1691</v>
      </c>
      <c r="G320" s="4" t="s">
        <v>1698</v>
      </c>
      <c r="H320" s="66" t="s">
        <v>1697</v>
      </c>
      <c r="I320" s="3" t="s">
        <v>145</v>
      </c>
      <c r="J320" s="3" t="s">
        <v>289</v>
      </c>
      <c r="K320" s="3" t="s">
        <v>1018</v>
      </c>
      <c r="L320" s="13"/>
      <c r="M320" s="13"/>
      <c r="N320" s="13"/>
      <c r="O320" s="13"/>
    </row>
    <row r="321" spans="1:15" ht="58">
      <c r="A321" s="2" t="s">
        <v>1201</v>
      </c>
      <c r="B321" s="3" t="s">
        <v>417</v>
      </c>
      <c r="C321" s="2" t="s">
        <v>415</v>
      </c>
      <c r="D321" s="4">
        <v>583</v>
      </c>
      <c r="E321" s="4">
        <f t="shared" si="8"/>
        <v>5</v>
      </c>
      <c r="F321" s="4"/>
      <c r="G321" s="4"/>
      <c r="H321" s="4"/>
      <c r="I321" s="3" t="s">
        <v>35</v>
      </c>
      <c r="J321" s="3" t="s">
        <v>226</v>
      </c>
      <c r="K321" s="3" t="s">
        <v>1017</v>
      </c>
      <c r="L321" s="13"/>
      <c r="M321" s="13"/>
      <c r="N321" s="13"/>
      <c r="O321" s="13"/>
    </row>
    <row r="322" spans="1:15" ht="101.5">
      <c r="A322" s="2" t="s">
        <v>1201</v>
      </c>
      <c r="B322" s="3" t="s">
        <v>417</v>
      </c>
      <c r="C322" s="2" t="s">
        <v>415</v>
      </c>
      <c r="D322" s="4">
        <v>583</v>
      </c>
      <c r="E322" s="4">
        <f t="shared" si="8"/>
        <v>5</v>
      </c>
      <c r="F322" s="4"/>
      <c r="G322" s="4"/>
      <c r="H322" s="4"/>
      <c r="I322" s="3" t="s">
        <v>145</v>
      </c>
      <c r="J322" s="3" t="s">
        <v>289</v>
      </c>
      <c r="K322" s="3" t="s">
        <v>1018</v>
      </c>
      <c r="L322" s="13"/>
      <c r="M322" s="13"/>
      <c r="N322" s="13"/>
      <c r="O322" s="13"/>
    </row>
    <row r="323" spans="1:15" ht="101.5">
      <c r="A323" s="2" t="s">
        <v>518</v>
      </c>
      <c r="B323" s="3" t="s">
        <v>417</v>
      </c>
      <c r="C323" s="2" t="s">
        <v>418</v>
      </c>
      <c r="D323" s="4">
        <v>584</v>
      </c>
      <c r="E323" s="4">
        <f t="shared" si="8"/>
        <v>5</v>
      </c>
      <c r="F323" s="4"/>
      <c r="G323" s="4"/>
      <c r="H323" s="4"/>
      <c r="I323" s="3" t="s">
        <v>145</v>
      </c>
      <c r="J323" s="3" t="s">
        <v>289</v>
      </c>
      <c r="K323" s="3" t="s">
        <v>1018</v>
      </c>
      <c r="L323" s="13"/>
      <c r="M323" s="13"/>
      <c r="N323" s="13"/>
      <c r="O323" s="13"/>
    </row>
    <row r="324" spans="1:15" ht="58">
      <c r="A324" s="2" t="s">
        <v>518</v>
      </c>
      <c r="B324" s="3" t="s">
        <v>417</v>
      </c>
      <c r="C324" s="2" t="s">
        <v>418</v>
      </c>
      <c r="D324" s="4">
        <v>584</v>
      </c>
      <c r="E324" s="4">
        <f t="shared" si="8"/>
        <v>5</v>
      </c>
      <c r="F324" s="4"/>
      <c r="G324" s="4"/>
      <c r="H324" s="4"/>
      <c r="I324" s="3" t="s">
        <v>35</v>
      </c>
      <c r="J324" s="3" t="s">
        <v>226</v>
      </c>
      <c r="K324" s="3" t="s">
        <v>1017</v>
      </c>
      <c r="L324" s="13"/>
      <c r="M324" s="13"/>
      <c r="N324" s="13"/>
      <c r="O324" s="13"/>
    </row>
    <row r="325" spans="1:15" ht="101.5">
      <c r="A325" s="2" t="s">
        <v>1201</v>
      </c>
      <c r="B325" s="3" t="s">
        <v>417</v>
      </c>
      <c r="C325" s="2" t="s">
        <v>418</v>
      </c>
      <c r="D325" s="4">
        <v>584</v>
      </c>
      <c r="E325" s="4">
        <f t="shared" si="8"/>
        <v>5</v>
      </c>
      <c r="F325" s="4"/>
      <c r="G325" s="4"/>
      <c r="H325" s="4"/>
      <c r="I325" s="3" t="s">
        <v>145</v>
      </c>
      <c r="J325" s="3" t="s">
        <v>289</v>
      </c>
      <c r="K325" s="3" t="s">
        <v>1018</v>
      </c>
      <c r="L325" s="13"/>
      <c r="M325" s="13"/>
      <c r="N325" s="13"/>
      <c r="O325" s="13"/>
    </row>
    <row r="326" spans="1:15" ht="58">
      <c r="A326" s="2" t="s">
        <v>1201</v>
      </c>
      <c r="B326" s="3" t="s">
        <v>417</v>
      </c>
      <c r="C326" s="2" t="s">
        <v>418</v>
      </c>
      <c r="D326" s="4">
        <v>584</v>
      </c>
      <c r="E326" s="4">
        <f t="shared" si="8"/>
        <v>5</v>
      </c>
      <c r="F326" s="4"/>
      <c r="G326" s="4"/>
      <c r="H326" s="4"/>
      <c r="I326" s="3" t="s">
        <v>35</v>
      </c>
      <c r="J326" s="3" t="s">
        <v>226</v>
      </c>
      <c r="K326" s="3" t="s">
        <v>1017</v>
      </c>
      <c r="L326" s="13"/>
      <c r="M326" s="13"/>
      <c r="N326" s="13"/>
      <c r="O326" s="13"/>
    </row>
    <row r="327" spans="1:15" ht="58">
      <c r="A327" s="2" t="s">
        <v>518</v>
      </c>
      <c r="B327" s="3" t="s">
        <v>359</v>
      </c>
      <c r="C327" s="2" t="s">
        <v>420</v>
      </c>
      <c r="D327" s="4">
        <v>585</v>
      </c>
      <c r="E327" s="4">
        <f t="shared" si="8"/>
        <v>5</v>
      </c>
      <c r="F327" s="4"/>
      <c r="G327" s="4"/>
      <c r="H327" s="4"/>
      <c r="I327" s="3" t="s">
        <v>35</v>
      </c>
      <c r="J327" s="3" t="s">
        <v>226</v>
      </c>
      <c r="K327" s="3" t="s">
        <v>1017</v>
      </c>
      <c r="L327" s="13"/>
      <c r="M327" s="13"/>
      <c r="N327" s="13"/>
      <c r="O327" s="13"/>
    </row>
    <row r="328" spans="1:15" ht="101.5">
      <c r="A328" s="2" t="s">
        <v>518</v>
      </c>
      <c r="B328" s="3" t="s">
        <v>359</v>
      </c>
      <c r="C328" s="2" t="s">
        <v>420</v>
      </c>
      <c r="D328" s="4">
        <v>585</v>
      </c>
      <c r="E328" s="4">
        <f t="shared" si="8"/>
        <v>5</v>
      </c>
      <c r="F328" s="4"/>
      <c r="G328" s="4"/>
      <c r="H328" s="4"/>
      <c r="I328" s="3" t="s">
        <v>145</v>
      </c>
      <c r="J328" s="3" t="s">
        <v>289</v>
      </c>
      <c r="K328" s="3" t="s">
        <v>1018</v>
      </c>
      <c r="L328" s="13"/>
      <c r="M328" s="13"/>
      <c r="N328" s="13"/>
      <c r="O328" s="13"/>
    </row>
    <row r="329" spans="1:15" ht="261">
      <c r="A329" s="2" t="s">
        <v>518</v>
      </c>
      <c r="B329" s="3" t="s">
        <v>321</v>
      </c>
      <c r="C329" s="2" t="s">
        <v>317</v>
      </c>
      <c r="D329" s="4">
        <v>102</v>
      </c>
      <c r="E329" s="4">
        <f t="shared" si="8"/>
        <v>4</v>
      </c>
      <c r="F329" s="3" t="s">
        <v>321</v>
      </c>
      <c r="G329" s="66" t="s">
        <v>1711</v>
      </c>
      <c r="H329" s="66" t="s">
        <v>1699</v>
      </c>
      <c r="I329" s="3" t="s">
        <v>27</v>
      </c>
      <c r="J329" s="3" t="s">
        <v>224</v>
      </c>
      <c r="K329" s="3" t="s">
        <v>1027</v>
      </c>
      <c r="L329" s="13"/>
      <c r="M329" s="13"/>
      <c r="N329" s="13"/>
      <c r="O329" s="13"/>
    </row>
    <row r="330" spans="1:15" ht="261">
      <c r="A330" s="2" t="s">
        <v>518</v>
      </c>
      <c r="B330" s="3" t="s">
        <v>321</v>
      </c>
      <c r="C330" s="2" t="s">
        <v>449</v>
      </c>
      <c r="D330" s="4">
        <v>634</v>
      </c>
      <c r="E330" s="4">
        <f t="shared" ref="E330:E381" si="9">COUNTIF(I:I,I330)</f>
        <v>4</v>
      </c>
      <c r="F330" s="4"/>
      <c r="G330" s="4"/>
      <c r="H330" s="4"/>
      <c r="I330" s="3" t="s">
        <v>27</v>
      </c>
      <c r="J330" s="3" t="s">
        <v>224</v>
      </c>
      <c r="K330" s="3" t="s">
        <v>1027</v>
      </c>
      <c r="L330" s="13"/>
      <c r="M330" s="13"/>
      <c r="N330" s="13"/>
      <c r="O330" s="13"/>
    </row>
    <row r="331" spans="1:15" ht="261">
      <c r="A331" s="2" t="s">
        <v>518</v>
      </c>
      <c r="B331" s="3" t="s">
        <v>321</v>
      </c>
      <c r="C331" s="2" t="s">
        <v>452</v>
      </c>
      <c r="D331" s="4">
        <v>635</v>
      </c>
      <c r="E331" s="4">
        <f t="shared" si="9"/>
        <v>4</v>
      </c>
      <c r="F331" s="4"/>
      <c r="G331" s="4"/>
      <c r="H331" s="4"/>
      <c r="I331" s="3" t="s">
        <v>27</v>
      </c>
      <c r="J331" s="3" t="s">
        <v>224</v>
      </c>
      <c r="K331" s="3" t="s">
        <v>1027</v>
      </c>
      <c r="L331" s="13"/>
      <c r="M331" s="13"/>
      <c r="N331" s="13"/>
      <c r="O331" s="13"/>
    </row>
    <row r="332" spans="1:15" ht="261">
      <c r="A332" s="2" t="s">
        <v>518</v>
      </c>
      <c r="B332" s="3" t="s">
        <v>321</v>
      </c>
      <c r="C332" s="2" t="s">
        <v>492</v>
      </c>
      <c r="D332" s="4">
        <v>684</v>
      </c>
      <c r="E332" s="4">
        <f t="shared" si="9"/>
        <v>4</v>
      </c>
      <c r="F332" s="4"/>
      <c r="G332" s="4"/>
      <c r="H332" s="4"/>
      <c r="I332" s="3" t="s">
        <v>27</v>
      </c>
      <c r="J332" s="3" t="s">
        <v>224</v>
      </c>
      <c r="K332" s="3" t="s">
        <v>1027</v>
      </c>
      <c r="L332" s="13"/>
      <c r="M332" s="13"/>
      <c r="N332" s="13"/>
      <c r="O332" s="13"/>
    </row>
    <row r="333" spans="1:15" ht="87">
      <c r="A333" s="2" t="s">
        <v>518</v>
      </c>
      <c r="B333" s="3" t="s">
        <v>446</v>
      </c>
      <c r="C333" s="2" t="s">
        <v>442</v>
      </c>
      <c r="D333" s="4">
        <v>628</v>
      </c>
      <c r="E333" s="4">
        <f t="shared" si="9"/>
        <v>4</v>
      </c>
      <c r="F333" s="3" t="s">
        <v>446</v>
      </c>
      <c r="G333" s="66" t="s">
        <v>1714</v>
      </c>
      <c r="H333" s="66" t="s">
        <v>1715</v>
      </c>
      <c r="I333" s="3" t="s">
        <v>138</v>
      </c>
      <c r="J333" s="3" t="s">
        <v>282</v>
      </c>
      <c r="K333" s="3" t="s">
        <v>1062</v>
      </c>
      <c r="L333" s="13"/>
      <c r="M333" s="13"/>
      <c r="N333" s="13"/>
      <c r="O333" s="13"/>
    </row>
    <row r="334" spans="1:15" ht="87">
      <c r="A334" s="2" t="s">
        <v>518</v>
      </c>
      <c r="B334" s="3" t="s">
        <v>446</v>
      </c>
      <c r="C334" s="2" t="s">
        <v>447</v>
      </c>
      <c r="D334" s="4">
        <v>629</v>
      </c>
      <c r="E334" s="4">
        <f t="shared" si="9"/>
        <v>4</v>
      </c>
      <c r="F334" s="3" t="s">
        <v>446</v>
      </c>
      <c r="G334" s="66" t="s">
        <v>1716</v>
      </c>
      <c r="H334" s="66" t="s">
        <v>1717</v>
      </c>
      <c r="I334" s="3" t="s">
        <v>139</v>
      </c>
      <c r="J334" s="3" t="s">
        <v>283</v>
      </c>
      <c r="K334" s="3" t="s">
        <v>1026</v>
      </c>
      <c r="L334" s="13"/>
      <c r="M334" s="13"/>
      <c r="N334" s="13"/>
      <c r="O334" s="13"/>
    </row>
    <row r="335" spans="1:15" ht="87">
      <c r="A335" s="2" t="s">
        <v>518</v>
      </c>
      <c r="B335" s="3" t="s">
        <v>446</v>
      </c>
      <c r="C335" s="2" t="s">
        <v>464</v>
      </c>
      <c r="D335" s="4">
        <v>656</v>
      </c>
      <c r="E335" s="4">
        <f t="shared" si="9"/>
        <v>4</v>
      </c>
      <c r="F335" s="4"/>
      <c r="G335" s="4"/>
      <c r="H335" s="4"/>
      <c r="I335" s="3" t="s">
        <v>138</v>
      </c>
      <c r="J335" s="3" t="s">
        <v>282</v>
      </c>
      <c r="K335" s="3" t="s">
        <v>1062</v>
      </c>
      <c r="L335" s="13"/>
      <c r="M335" s="13"/>
      <c r="N335" s="13"/>
      <c r="O335" s="13"/>
    </row>
    <row r="336" spans="1:15" ht="87">
      <c r="A336" s="2" t="s">
        <v>518</v>
      </c>
      <c r="B336" s="3" t="s">
        <v>446</v>
      </c>
      <c r="C336" s="2" t="s">
        <v>467</v>
      </c>
      <c r="D336" s="4">
        <v>657</v>
      </c>
      <c r="E336" s="4">
        <f t="shared" si="9"/>
        <v>4</v>
      </c>
      <c r="F336" s="4"/>
      <c r="G336" s="4"/>
      <c r="H336" s="4"/>
      <c r="I336" s="3" t="s">
        <v>139</v>
      </c>
      <c r="J336" s="3" t="s">
        <v>283</v>
      </c>
      <c r="K336" s="3" t="s">
        <v>1026</v>
      </c>
      <c r="L336" s="13"/>
      <c r="M336" s="13"/>
      <c r="N336" s="13"/>
      <c r="O336" s="13"/>
    </row>
    <row r="337" spans="1:15" ht="87">
      <c r="A337" s="2" t="s">
        <v>518</v>
      </c>
      <c r="B337" s="3" t="s">
        <v>446</v>
      </c>
      <c r="C337" s="2" t="s">
        <v>532</v>
      </c>
      <c r="D337" s="4">
        <v>782</v>
      </c>
      <c r="E337" s="4">
        <f t="shared" si="9"/>
        <v>4</v>
      </c>
      <c r="F337" s="4"/>
      <c r="G337" s="4"/>
      <c r="H337" s="4"/>
      <c r="I337" s="3" t="s">
        <v>139</v>
      </c>
      <c r="J337" s="3" t="s">
        <v>283</v>
      </c>
      <c r="K337" s="3" t="s">
        <v>1026</v>
      </c>
      <c r="L337" s="13"/>
      <c r="M337" s="13"/>
      <c r="N337" s="13"/>
      <c r="O337" s="13"/>
    </row>
    <row r="338" spans="1:15" ht="87">
      <c r="A338" s="2" t="s">
        <v>518</v>
      </c>
      <c r="B338" s="3" t="s">
        <v>446</v>
      </c>
      <c r="C338" s="2" t="s">
        <v>532</v>
      </c>
      <c r="D338" s="4">
        <v>783</v>
      </c>
      <c r="E338" s="4">
        <f t="shared" si="9"/>
        <v>4</v>
      </c>
      <c r="F338" s="4"/>
      <c r="G338" s="4"/>
      <c r="H338" s="4"/>
      <c r="I338" s="3" t="s">
        <v>138</v>
      </c>
      <c r="J338" s="3" t="s">
        <v>282</v>
      </c>
      <c r="K338" s="3" t="s">
        <v>1062</v>
      </c>
      <c r="L338" s="13"/>
      <c r="M338" s="13"/>
      <c r="N338" s="13"/>
      <c r="O338" s="13"/>
    </row>
    <row r="339" spans="1:15" ht="87">
      <c r="A339" s="2" t="s">
        <v>518</v>
      </c>
      <c r="B339" s="3" t="s">
        <v>446</v>
      </c>
      <c r="C339" s="2" t="s">
        <v>533</v>
      </c>
      <c r="D339" s="4">
        <v>784</v>
      </c>
      <c r="E339" s="4">
        <f t="shared" si="9"/>
        <v>4</v>
      </c>
      <c r="F339" s="4"/>
      <c r="G339" s="4"/>
      <c r="H339" s="4"/>
      <c r="I339" s="3" t="s">
        <v>139</v>
      </c>
      <c r="J339" s="3" t="s">
        <v>283</v>
      </c>
      <c r="K339" s="3" t="s">
        <v>1026</v>
      </c>
      <c r="L339" s="13"/>
      <c r="M339" s="13"/>
      <c r="N339" s="13"/>
      <c r="O339" s="13"/>
    </row>
    <row r="340" spans="1:15" ht="87">
      <c r="A340" s="2" t="s">
        <v>518</v>
      </c>
      <c r="B340" s="3" t="s">
        <v>446</v>
      </c>
      <c r="C340" s="2" t="s">
        <v>533</v>
      </c>
      <c r="D340" s="4">
        <v>785</v>
      </c>
      <c r="E340" s="4">
        <f t="shared" si="9"/>
        <v>4</v>
      </c>
      <c r="F340" s="4"/>
      <c r="G340" s="4"/>
      <c r="H340" s="4"/>
      <c r="I340" s="3" t="s">
        <v>138</v>
      </c>
      <c r="J340" s="3" t="s">
        <v>282</v>
      </c>
      <c r="K340" s="3" t="s">
        <v>1062</v>
      </c>
      <c r="L340" s="13"/>
      <c r="M340" s="13"/>
      <c r="N340" s="13"/>
      <c r="O340" s="13"/>
    </row>
    <row r="341" spans="1:15" ht="72.5">
      <c r="A341" s="2" t="s">
        <v>518</v>
      </c>
      <c r="B341" s="3" t="s">
        <v>359</v>
      </c>
      <c r="C341" s="2" t="s">
        <v>74</v>
      </c>
      <c r="D341" s="4">
        <v>696</v>
      </c>
      <c r="E341" s="4">
        <f t="shared" ref="E341:E359" si="10">COUNTIF(I:I,I341)</f>
        <v>4</v>
      </c>
      <c r="F341" s="66" t="s">
        <v>1712</v>
      </c>
      <c r="G341" s="4">
        <v>151</v>
      </c>
      <c r="H341" s="66" t="s">
        <v>1713</v>
      </c>
      <c r="I341" s="3" t="s">
        <v>43</v>
      </c>
      <c r="J341" s="3" t="s">
        <v>229</v>
      </c>
      <c r="K341" s="3" t="s">
        <v>1001</v>
      </c>
      <c r="L341" s="13"/>
      <c r="M341" s="13"/>
      <c r="N341" s="13"/>
      <c r="O341" s="13"/>
    </row>
    <row r="342" spans="1:15" ht="72.5">
      <c r="A342" s="2" t="s">
        <v>518</v>
      </c>
      <c r="B342" s="3" t="s">
        <v>359</v>
      </c>
      <c r="C342" s="2" t="s">
        <v>74</v>
      </c>
      <c r="D342" s="4">
        <v>698</v>
      </c>
      <c r="E342" s="4">
        <f t="shared" si="10"/>
        <v>4</v>
      </c>
      <c r="F342" s="4"/>
      <c r="G342" s="4"/>
      <c r="H342" s="4"/>
      <c r="I342" s="3" t="s">
        <v>43</v>
      </c>
      <c r="J342" s="3" t="s">
        <v>229</v>
      </c>
      <c r="K342" s="3" t="s">
        <v>1001</v>
      </c>
      <c r="L342" s="13"/>
      <c r="M342" s="13"/>
      <c r="N342" s="13"/>
      <c r="O342" s="13"/>
    </row>
    <row r="343" spans="1:15" ht="72.5">
      <c r="A343" s="2" t="s">
        <v>518</v>
      </c>
      <c r="B343" s="3" t="s">
        <v>359</v>
      </c>
      <c r="C343" s="2" t="s">
        <v>74</v>
      </c>
      <c r="D343" s="4">
        <v>756</v>
      </c>
      <c r="E343" s="4">
        <f t="shared" si="10"/>
        <v>4</v>
      </c>
      <c r="F343" s="4"/>
      <c r="G343" s="4"/>
      <c r="H343" s="4"/>
      <c r="I343" s="3" t="s">
        <v>43</v>
      </c>
      <c r="J343" s="3" t="s">
        <v>229</v>
      </c>
      <c r="K343" s="3" t="s">
        <v>1001</v>
      </c>
      <c r="L343" s="13"/>
      <c r="M343" s="13"/>
      <c r="N343" s="13"/>
      <c r="O343" s="13"/>
    </row>
    <row r="344" spans="1:15" ht="72.5">
      <c r="A344" s="2" t="s">
        <v>518</v>
      </c>
      <c r="B344" s="3" t="s">
        <v>553</v>
      </c>
      <c r="D344" s="4">
        <v>811</v>
      </c>
      <c r="E344" s="4">
        <f t="shared" si="10"/>
        <v>4</v>
      </c>
      <c r="F344" s="4"/>
      <c r="G344" s="4"/>
      <c r="H344" s="4"/>
      <c r="I344" s="3" t="s">
        <v>43</v>
      </c>
      <c r="J344" s="3" t="s">
        <v>229</v>
      </c>
      <c r="K344" s="3" t="s">
        <v>1001</v>
      </c>
      <c r="L344" s="13"/>
      <c r="M344" s="13"/>
      <c r="N344" s="13"/>
      <c r="O344" s="13"/>
    </row>
    <row r="345" spans="1:15" ht="58">
      <c r="A345" s="2" t="s">
        <v>315</v>
      </c>
      <c r="B345" s="3" t="s">
        <v>315</v>
      </c>
      <c r="C345" s="2" t="s">
        <v>344</v>
      </c>
      <c r="D345" s="4">
        <v>306</v>
      </c>
      <c r="E345" s="4">
        <f t="shared" si="10"/>
        <v>3</v>
      </c>
      <c r="F345" s="66" t="s">
        <v>1723</v>
      </c>
      <c r="G345" s="66" t="s">
        <v>1724</v>
      </c>
      <c r="H345" s="66" t="s">
        <v>1725</v>
      </c>
      <c r="I345" s="3" t="s">
        <v>68</v>
      </c>
      <c r="J345" s="3" t="s">
        <v>237</v>
      </c>
      <c r="K345" s="3" t="s">
        <v>1021</v>
      </c>
      <c r="L345" s="13"/>
      <c r="M345" s="13"/>
      <c r="N345" s="13"/>
      <c r="O345" s="13"/>
    </row>
    <row r="346" spans="1:15" ht="58">
      <c r="A346" s="2" t="s">
        <v>315</v>
      </c>
      <c r="B346" s="3" t="s">
        <v>315</v>
      </c>
      <c r="C346" s="2" t="s">
        <v>354</v>
      </c>
      <c r="D346" s="4">
        <v>326</v>
      </c>
      <c r="E346" s="4">
        <f t="shared" si="10"/>
        <v>3</v>
      </c>
      <c r="F346" s="4"/>
      <c r="G346" s="4"/>
      <c r="H346" s="4"/>
      <c r="I346" s="3" t="s">
        <v>68</v>
      </c>
      <c r="J346" s="3" t="s">
        <v>237</v>
      </c>
      <c r="K346" s="3" t="s">
        <v>1021</v>
      </c>
      <c r="L346" s="13"/>
      <c r="M346" s="13"/>
      <c r="N346" s="13"/>
      <c r="O346" s="13"/>
    </row>
    <row r="347" spans="1:15" ht="43.5">
      <c r="A347" s="2" t="s">
        <v>518</v>
      </c>
      <c r="B347" s="3" t="s">
        <v>446</v>
      </c>
      <c r="C347" s="2" t="s">
        <v>442</v>
      </c>
      <c r="D347" s="4">
        <v>628</v>
      </c>
      <c r="E347" s="4">
        <f t="shared" si="10"/>
        <v>3</v>
      </c>
      <c r="F347" s="4"/>
      <c r="G347" s="4"/>
      <c r="H347" s="4"/>
      <c r="I347" s="3" t="s">
        <v>1</v>
      </c>
      <c r="J347" s="3" t="s">
        <v>216</v>
      </c>
      <c r="K347" s="3" t="s">
        <v>1024</v>
      </c>
      <c r="L347" s="13"/>
      <c r="M347" s="13"/>
      <c r="N347" s="13"/>
      <c r="O347" s="13"/>
    </row>
    <row r="348" spans="1:15" ht="246.5">
      <c r="A348" s="2" t="s">
        <v>518</v>
      </c>
      <c r="B348" s="3" t="s">
        <v>321</v>
      </c>
      <c r="C348" s="2" t="s">
        <v>317</v>
      </c>
      <c r="D348" s="4">
        <v>102</v>
      </c>
      <c r="E348" s="4">
        <f t="shared" si="10"/>
        <v>3</v>
      </c>
      <c r="F348" s="3" t="s">
        <v>321</v>
      </c>
      <c r="G348" s="66" t="s">
        <v>1721</v>
      </c>
      <c r="H348" s="66" t="s">
        <v>1722</v>
      </c>
      <c r="I348" s="3" t="s">
        <v>23</v>
      </c>
      <c r="J348" s="3" t="s">
        <v>223</v>
      </c>
      <c r="K348" s="3" t="s">
        <v>1064</v>
      </c>
      <c r="L348" s="13"/>
      <c r="M348" s="13"/>
      <c r="N348" s="13"/>
      <c r="O348" s="13"/>
    </row>
    <row r="349" spans="1:15" ht="246.5">
      <c r="A349" s="2" t="s">
        <v>518</v>
      </c>
      <c r="B349" s="3" t="s">
        <v>321</v>
      </c>
      <c r="C349" s="2" t="s">
        <v>449</v>
      </c>
      <c r="D349" s="4">
        <v>634</v>
      </c>
      <c r="E349" s="4">
        <f t="shared" si="10"/>
        <v>3</v>
      </c>
      <c r="F349" s="4"/>
      <c r="G349" s="4"/>
      <c r="H349" s="4"/>
      <c r="I349" s="3" t="s">
        <v>23</v>
      </c>
      <c r="J349" s="3" t="s">
        <v>223</v>
      </c>
      <c r="K349" s="3" t="s">
        <v>1064</v>
      </c>
      <c r="L349" s="13"/>
      <c r="M349" s="13"/>
      <c r="N349" s="13"/>
      <c r="O349" s="13"/>
    </row>
    <row r="350" spans="1:15" ht="246.5">
      <c r="A350" s="2" t="s">
        <v>518</v>
      </c>
      <c r="B350" s="3" t="s">
        <v>321</v>
      </c>
      <c r="C350" s="2" t="s">
        <v>540</v>
      </c>
      <c r="D350" s="4">
        <v>796</v>
      </c>
      <c r="E350" s="4">
        <f t="shared" si="10"/>
        <v>3</v>
      </c>
      <c r="F350" s="4"/>
      <c r="G350" s="4"/>
      <c r="H350" s="4"/>
      <c r="I350" s="3" t="s">
        <v>23</v>
      </c>
      <c r="J350" s="3" t="s">
        <v>223</v>
      </c>
      <c r="K350" s="3" t="s">
        <v>1064</v>
      </c>
      <c r="L350" s="13"/>
      <c r="M350" s="13"/>
      <c r="N350" s="13"/>
      <c r="O350" s="13"/>
    </row>
    <row r="351" spans="1:15" ht="232">
      <c r="A351" s="2" t="s">
        <v>518</v>
      </c>
      <c r="B351" s="3" t="s">
        <v>361</v>
      </c>
      <c r="C351" s="2" t="s">
        <v>428</v>
      </c>
      <c r="D351" s="4">
        <v>596</v>
      </c>
      <c r="E351" s="4">
        <f t="shared" si="10"/>
        <v>3</v>
      </c>
      <c r="F351" s="3" t="s">
        <v>361</v>
      </c>
      <c r="G351" s="66" t="s">
        <v>1726</v>
      </c>
      <c r="H351" s="66" t="s">
        <v>1727</v>
      </c>
      <c r="I351" s="3" t="s">
        <v>111</v>
      </c>
      <c r="J351" s="3" t="s">
        <v>258</v>
      </c>
      <c r="K351" s="3" t="s">
        <v>1016</v>
      </c>
      <c r="L351" s="13"/>
      <c r="M351" s="13"/>
      <c r="N351" s="13"/>
      <c r="O351" s="13"/>
    </row>
    <row r="352" spans="1:15" ht="43.5">
      <c r="A352" s="2" t="s">
        <v>518</v>
      </c>
      <c r="B352" s="3" t="s">
        <v>446</v>
      </c>
      <c r="C352" s="2" t="s">
        <v>447</v>
      </c>
      <c r="D352" s="4">
        <v>629</v>
      </c>
      <c r="E352" s="4">
        <f t="shared" si="10"/>
        <v>3</v>
      </c>
      <c r="F352" s="4"/>
      <c r="G352" s="4"/>
      <c r="H352" s="4"/>
      <c r="I352" s="3" t="s">
        <v>1</v>
      </c>
      <c r="J352" s="3" t="s">
        <v>216</v>
      </c>
      <c r="K352" s="3" t="s">
        <v>1024</v>
      </c>
      <c r="L352" s="13"/>
      <c r="M352" s="13"/>
      <c r="N352" s="13"/>
      <c r="O352" s="13"/>
    </row>
    <row r="353" spans="1:15" ht="43.5">
      <c r="A353" s="2" t="s">
        <v>353</v>
      </c>
      <c r="B353" s="3" t="s">
        <v>353</v>
      </c>
      <c r="C353" s="2" t="s">
        <v>485</v>
      </c>
      <c r="D353" s="4">
        <v>681</v>
      </c>
      <c r="E353" s="4">
        <f t="shared" si="10"/>
        <v>3</v>
      </c>
      <c r="F353" s="66" t="s">
        <v>1718</v>
      </c>
      <c r="G353" s="66" t="s">
        <v>1719</v>
      </c>
      <c r="H353" s="66" t="s">
        <v>1720</v>
      </c>
      <c r="I353" s="3" t="s">
        <v>1</v>
      </c>
      <c r="J353" s="3" t="s">
        <v>216</v>
      </c>
      <c r="K353" s="3" t="s">
        <v>1024</v>
      </c>
      <c r="L353" s="13" t="s">
        <v>1217</v>
      </c>
      <c r="M353" s="13"/>
      <c r="N353" s="13"/>
      <c r="O353" s="13"/>
    </row>
    <row r="354" spans="1:15" ht="87">
      <c r="A354" s="2" t="s">
        <v>518</v>
      </c>
      <c r="B354" s="3" t="s">
        <v>359</v>
      </c>
      <c r="C354" s="2" t="s">
        <v>426</v>
      </c>
      <c r="D354" s="4">
        <v>590</v>
      </c>
      <c r="E354" s="4">
        <f t="shared" si="10"/>
        <v>3</v>
      </c>
      <c r="F354" s="66" t="s">
        <v>1691</v>
      </c>
      <c r="G354" s="4" t="s">
        <v>1728</v>
      </c>
      <c r="H354" s="4" t="s">
        <v>1729</v>
      </c>
      <c r="I354" s="3" t="s">
        <v>143</v>
      </c>
      <c r="J354" s="3" t="s">
        <v>287</v>
      </c>
      <c r="K354" s="3" t="s">
        <v>1032</v>
      </c>
      <c r="L354" s="13"/>
      <c r="M354" s="13"/>
      <c r="N354" s="13"/>
      <c r="O354" s="13"/>
    </row>
    <row r="355" spans="1:15" ht="87">
      <c r="A355" s="2" t="s">
        <v>518</v>
      </c>
      <c r="B355" s="3" t="s">
        <v>417</v>
      </c>
      <c r="C355" s="2" t="s">
        <v>422</v>
      </c>
      <c r="D355" s="4">
        <v>588</v>
      </c>
      <c r="E355" s="4">
        <f t="shared" si="10"/>
        <v>3</v>
      </c>
      <c r="F355" s="4"/>
      <c r="G355" s="4"/>
      <c r="H355" s="4"/>
      <c r="I355" s="3" t="s">
        <v>143</v>
      </c>
      <c r="J355" s="3" t="s">
        <v>287</v>
      </c>
      <c r="K355" s="3" t="s">
        <v>1032</v>
      </c>
      <c r="L355" s="13"/>
      <c r="M355" s="13"/>
      <c r="N355" s="13"/>
      <c r="O355" s="13"/>
    </row>
    <row r="356" spans="1:15" ht="87">
      <c r="A356" s="2" t="s">
        <v>1201</v>
      </c>
      <c r="B356" s="3" t="s">
        <v>417</v>
      </c>
      <c r="C356" s="2" t="s">
        <v>422</v>
      </c>
      <c r="D356" s="4">
        <v>588</v>
      </c>
      <c r="E356" s="4">
        <f t="shared" si="10"/>
        <v>3</v>
      </c>
      <c r="F356" s="4"/>
      <c r="G356" s="4"/>
      <c r="H356" s="4"/>
      <c r="I356" s="3" t="s">
        <v>143</v>
      </c>
      <c r="J356" s="3" t="s">
        <v>287</v>
      </c>
      <c r="K356" s="3" t="s">
        <v>1032</v>
      </c>
      <c r="L356" s="13"/>
      <c r="M356" s="13"/>
      <c r="N356" s="13"/>
      <c r="O356" s="13"/>
    </row>
    <row r="357" spans="1:15" ht="232">
      <c r="A357" s="2" t="s">
        <v>518</v>
      </c>
      <c r="B357" s="3" t="s">
        <v>331</v>
      </c>
      <c r="C357" s="2" t="s">
        <v>458</v>
      </c>
      <c r="D357" s="4">
        <v>648</v>
      </c>
      <c r="E357" s="4">
        <f t="shared" si="10"/>
        <v>3</v>
      </c>
      <c r="F357" s="4"/>
      <c r="G357" s="4"/>
      <c r="H357" s="4"/>
      <c r="I357" s="3" t="s">
        <v>111</v>
      </c>
      <c r="J357" s="3" t="s">
        <v>258</v>
      </c>
      <c r="K357" s="3" t="s">
        <v>1016</v>
      </c>
      <c r="L357" s="13"/>
      <c r="M357" s="13"/>
      <c r="N357" s="13"/>
      <c r="O357" s="13"/>
    </row>
    <row r="358" spans="1:15" ht="232">
      <c r="A358" s="2" t="s">
        <v>518</v>
      </c>
      <c r="B358" s="3" t="s">
        <v>331</v>
      </c>
      <c r="C358" s="2" t="s">
        <v>483</v>
      </c>
      <c r="D358" s="4">
        <v>678</v>
      </c>
      <c r="E358" s="4">
        <f t="shared" si="10"/>
        <v>3</v>
      </c>
      <c r="F358" s="4"/>
      <c r="G358" s="4"/>
      <c r="H358" s="4"/>
      <c r="I358" s="3" t="s">
        <v>111</v>
      </c>
      <c r="J358" s="3" t="s">
        <v>258</v>
      </c>
      <c r="K358" s="3" t="s">
        <v>1016</v>
      </c>
      <c r="L358" s="13"/>
      <c r="M358" s="13"/>
      <c r="N358" s="13"/>
      <c r="O358" s="13"/>
    </row>
    <row r="359" spans="1:15" ht="58">
      <c r="A359" s="2" t="s">
        <v>1201</v>
      </c>
      <c r="B359" s="3" t="s">
        <v>373</v>
      </c>
      <c r="C359" s="2" t="s">
        <v>490</v>
      </c>
      <c r="D359" s="4">
        <v>683</v>
      </c>
      <c r="E359" s="4">
        <f t="shared" si="10"/>
        <v>3</v>
      </c>
      <c r="F359" s="4"/>
      <c r="G359" s="4"/>
      <c r="H359" s="4"/>
      <c r="I359" s="3" t="s">
        <v>68</v>
      </c>
      <c r="J359" s="3" t="s">
        <v>237</v>
      </c>
      <c r="K359" s="3" t="s">
        <v>1021</v>
      </c>
      <c r="L359" s="13"/>
      <c r="M359" s="13"/>
      <c r="N359" s="13"/>
      <c r="O359" s="13"/>
    </row>
    <row r="360" spans="1:15" ht="43.5">
      <c r="A360" s="2" t="s">
        <v>353</v>
      </c>
      <c r="B360" s="3" t="s">
        <v>353</v>
      </c>
      <c r="C360" s="2" t="s">
        <v>485</v>
      </c>
      <c r="D360" s="4">
        <v>681</v>
      </c>
      <c r="E360" s="4">
        <f t="shared" si="9"/>
        <v>2</v>
      </c>
      <c r="F360" s="66" t="s">
        <v>1747</v>
      </c>
      <c r="G360" s="4" t="s">
        <v>1748</v>
      </c>
      <c r="H360" s="4" t="s">
        <v>1749</v>
      </c>
      <c r="I360" s="3" t="s">
        <v>151</v>
      </c>
      <c r="J360" s="3" t="s">
        <v>294</v>
      </c>
      <c r="K360" s="3" t="s">
        <v>1010</v>
      </c>
      <c r="L360" s="13" t="s">
        <v>1217</v>
      </c>
      <c r="M360" s="13"/>
      <c r="N360" s="13"/>
      <c r="O360" s="13"/>
    </row>
    <row r="361" spans="1:15" ht="58">
      <c r="A361" s="2" t="s">
        <v>353</v>
      </c>
      <c r="B361" s="3" t="s">
        <v>353</v>
      </c>
      <c r="C361" s="2" t="s">
        <v>506</v>
      </c>
      <c r="D361" s="4">
        <v>703</v>
      </c>
      <c r="E361" s="4">
        <f t="shared" si="9"/>
        <v>2</v>
      </c>
      <c r="F361" s="3" t="s">
        <v>353</v>
      </c>
      <c r="G361" s="4" t="s">
        <v>1752</v>
      </c>
      <c r="H361" s="4" t="s">
        <v>1753</v>
      </c>
      <c r="I361" s="3" t="s">
        <v>160</v>
      </c>
      <c r="J361" s="3" t="s">
        <v>303</v>
      </c>
      <c r="K361" s="3" t="s">
        <v>996</v>
      </c>
      <c r="L361" s="13" t="s">
        <v>1217</v>
      </c>
      <c r="M361" s="13"/>
      <c r="N361" s="13"/>
      <c r="O361" s="13"/>
    </row>
    <row r="362" spans="1:15" ht="58">
      <c r="A362" s="2" t="s">
        <v>353</v>
      </c>
      <c r="B362" s="3" t="s">
        <v>353</v>
      </c>
      <c r="C362" s="2" t="s">
        <v>508</v>
      </c>
      <c r="D362" s="4">
        <v>704</v>
      </c>
      <c r="E362" s="4">
        <f t="shared" si="9"/>
        <v>2</v>
      </c>
      <c r="F362" s="4"/>
      <c r="G362" s="4"/>
      <c r="H362" s="4"/>
      <c r="I362" s="3" t="s">
        <v>160</v>
      </c>
      <c r="J362" s="3" t="s">
        <v>303</v>
      </c>
      <c r="K362" s="3" t="s">
        <v>996</v>
      </c>
      <c r="L362" s="13" t="s">
        <v>1217</v>
      </c>
      <c r="M362" s="13"/>
      <c r="N362" s="13"/>
      <c r="O362" s="13"/>
    </row>
    <row r="363" spans="1:15" ht="43.5">
      <c r="A363" s="2" t="s">
        <v>518</v>
      </c>
      <c r="B363" s="3" t="s">
        <v>561</v>
      </c>
      <c r="C363" s="2" t="s">
        <v>559</v>
      </c>
      <c r="D363" s="4">
        <v>814</v>
      </c>
      <c r="E363" s="4">
        <f t="shared" si="9"/>
        <v>2</v>
      </c>
      <c r="F363" s="3" t="s">
        <v>561</v>
      </c>
      <c r="G363" s="2" t="s">
        <v>559</v>
      </c>
      <c r="H363" s="4">
        <v>814</v>
      </c>
      <c r="I363" s="3" t="s">
        <v>59</v>
      </c>
      <c r="J363" s="3" t="s">
        <v>235</v>
      </c>
      <c r="K363" s="3" t="s">
        <v>1003</v>
      </c>
      <c r="L363" s="13"/>
      <c r="M363" s="13"/>
      <c r="N363" s="13"/>
      <c r="O363" s="13"/>
    </row>
    <row r="364" spans="1:15" ht="43.5">
      <c r="A364" s="2" t="s">
        <v>1200</v>
      </c>
      <c r="B364" s="3" t="s">
        <v>561</v>
      </c>
      <c r="C364" s="2" t="s">
        <v>559</v>
      </c>
      <c r="D364" s="4">
        <v>814</v>
      </c>
      <c r="E364" s="4">
        <f t="shared" si="9"/>
        <v>2</v>
      </c>
      <c r="F364" s="4"/>
      <c r="G364" s="4"/>
      <c r="H364" s="4"/>
      <c r="I364" s="3" t="s">
        <v>59</v>
      </c>
      <c r="J364" s="3" t="s">
        <v>235</v>
      </c>
      <c r="K364" s="3" t="s">
        <v>1003</v>
      </c>
      <c r="L364" s="13"/>
      <c r="M364" s="13"/>
      <c r="N364" s="13"/>
      <c r="O364" s="13"/>
    </row>
    <row r="365" spans="1:15" ht="159.5">
      <c r="A365" s="2" t="s">
        <v>518</v>
      </c>
      <c r="B365" s="3" t="s">
        <v>321</v>
      </c>
      <c r="C365" s="2" t="s">
        <v>317</v>
      </c>
      <c r="D365" s="4">
        <v>102</v>
      </c>
      <c r="E365" s="4">
        <f t="shared" si="9"/>
        <v>2</v>
      </c>
      <c r="F365" s="3" t="s">
        <v>321</v>
      </c>
      <c r="G365" s="4" t="s">
        <v>1745</v>
      </c>
      <c r="H365" s="4" t="s">
        <v>1746</v>
      </c>
      <c r="I365" s="3" t="s">
        <v>150</v>
      </c>
      <c r="J365" s="3" t="s">
        <v>293</v>
      </c>
      <c r="K365" s="3" t="s">
        <v>1075</v>
      </c>
      <c r="L365" s="13" t="s">
        <v>1218</v>
      </c>
      <c r="M365" s="13"/>
      <c r="N365" s="13"/>
      <c r="O365" s="13" t="s">
        <v>1244</v>
      </c>
    </row>
    <row r="366" spans="1:15" ht="159.5">
      <c r="A366" s="2" t="s">
        <v>518</v>
      </c>
      <c r="B366" s="3" t="s">
        <v>321</v>
      </c>
      <c r="C366" s="2" t="s">
        <v>449</v>
      </c>
      <c r="D366" s="4">
        <v>634</v>
      </c>
      <c r="E366" s="4">
        <f t="shared" si="9"/>
        <v>2</v>
      </c>
      <c r="F366" s="4"/>
      <c r="G366" s="4"/>
      <c r="H366" s="4"/>
      <c r="I366" s="3" t="s">
        <v>150</v>
      </c>
      <c r="J366" s="3" t="s">
        <v>293</v>
      </c>
      <c r="K366" s="3" t="s">
        <v>1075</v>
      </c>
      <c r="L366" s="13"/>
      <c r="M366" s="13"/>
      <c r="N366" s="13"/>
      <c r="O366" s="13"/>
    </row>
    <row r="367" spans="1:15" ht="72.5">
      <c r="A367" s="2" t="s">
        <v>518</v>
      </c>
      <c r="B367" s="3" t="s">
        <v>446</v>
      </c>
      <c r="C367" s="2" t="s">
        <v>442</v>
      </c>
      <c r="D367" s="4">
        <v>628</v>
      </c>
      <c r="E367" s="4">
        <f t="shared" si="9"/>
        <v>2</v>
      </c>
      <c r="F367" s="3" t="s">
        <v>446</v>
      </c>
      <c r="G367" s="4" t="s">
        <v>1750</v>
      </c>
      <c r="H367" s="4" t="s">
        <v>1751</v>
      </c>
      <c r="I367" s="3" t="s">
        <v>153</v>
      </c>
      <c r="J367" s="3" t="s">
        <v>296</v>
      </c>
      <c r="K367" s="3" t="s">
        <v>1023</v>
      </c>
      <c r="L367" s="13"/>
      <c r="M367" s="13"/>
      <c r="N367" s="13"/>
      <c r="O367" s="13"/>
    </row>
    <row r="368" spans="1:15" ht="72.5">
      <c r="A368" s="2" t="s">
        <v>518</v>
      </c>
      <c r="B368" s="3" t="s">
        <v>446</v>
      </c>
      <c r="C368" s="2" t="s">
        <v>447</v>
      </c>
      <c r="D368" s="4">
        <v>629</v>
      </c>
      <c r="E368" s="4">
        <f t="shared" si="9"/>
        <v>2</v>
      </c>
      <c r="F368" s="4"/>
      <c r="G368" s="4"/>
      <c r="H368" s="4"/>
      <c r="I368" s="3" t="s">
        <v>153</v>
      </c>
      <c r="J368" s="3" t="s">
        <v>296</v>
      </c>
      <c r="K368" s="3" t="s">
        <v>1023</v>
      </c>
      <c r="L368" s="13"/>
      <c r="M368" s="13"/>
      <c r="N368" s="13"/>
      <c r="O368" s="13"/>
    </row>
    <row r="369" spans="1:15" ht="72.5">
      <c r="A369" s="2" t="s">
        <v>518</v>
      </c>
      <c r="B369" s="3" t="s">
        <v>446</v>
      </c>
      <c r="C369" s="2" t="s">
        <v>464</v>
      </c>
      <c r="D369" s="4">
        <v>656</v>
      </c>
      <c r="E369" s="4">
        <f t="shared" si="9"/>
        <v>2</v>
      </c>
      <c r="F369" s="3" t="s">
        <v>446</v>
      </c>
      <c r="G369" s="4" t="s">
        <v>1732</v>
      </c>
      <c r="H369" s="4" t="s">
        <v>1733</v>
      </c>
      <c r="I369" s="3" t="s">
        <v>137</v>
      </c>
      <c r="J369" s="3" t="s">
        <v>281</v>
      </c>
      <c r="K369" s="3" t="s">
        <v>1039</v>
      </c>
      <c r="L369" s="13"/>
      <c r="M369" s="13"/>
      <c r="N369" s="13"/>
      <c r="O369" s="13"/>
    </row>
    <row r="370" spans="1:15" ht="261">
      <c r="A370" s="2" t="s">
        <v>518</v>
      </c>
      <c r="B370" s="3" t="s">
        <v>446</v>
      </c>
      <c r="C370" s="2" t="s">
        <v>464</v>
      </c>
      <c r="D370" s="4">
        <v>656</v>
      </c>
      <c r="E370" s="4">
        <f t="shared" si="9"/>
        <v>2</v>
      </c>
      <c r="F370" s="3" t="s">
        <v>446</v>
      </c>
      <c r="G370" s="4" t="s">
        <v>1732</v>
      </c>
      <c r="H370" s="4" t="s">
        <v>1733</v>
      </c>
      <c r="I370" s="3" t="s">
        <v>7</v>
      </c>
      <c r="J370" s="3" t="s">
        <v>217</v>
      </c>
      <c r="K370" s="3" t="s">
        <v>1041</v>
      </c>
      <c r="L370" s="13"/>
      <c r="M370" s="13"/>
      <c r="N370" s="13"/>
      <c r="O370" s="13"/>
    </row>
    <row r="371" spans="1:15" ht="261">
      <c r="A371" s="2" t="s">
        <v>518</v>
      </c>
      <c r="B371" s="3" t="s">
        <v>446</v>
      </c>
      <c r="C371" s="2" t="s">
        <v>467</v>
      </c>
      <c r="D371" s="4">
        <v>657</v>
      </c>
      <c r="E371" s="4">
        <f t="shared" si="9"/>
        <v>2</v>
      </c>
      <c r="F371" s="4"/>
      <c r="G371" s="4"/>
      <c r="H371" s="4"/>
      <c r="I371" s="3" t="s">
        <v>7</v>
      </c>
      <c r="J371" s="3" t="s">
        <v>217</v>
      </c>
      <c r="K371" s="3" t="s">
        <v>1041</v>
      </c>
      <c r="L371" s="13"/>
      <c r="M371" s="13"/>
      <c r="N371" s="13"/>
      <c r="O371" s="13"/>
    </row>
    <row r="372" spans="1:15" ht="72.5">
      <c r="A372" s="2" t="s">
        <v>518</v>
      </c>
      <c r="B372" s="3" t="s">
        <v>446</v>
      </c>
      <c r="C372" s="2" t="s">
        <v>467</v>
      </c>
      <c r="D372" s="4">
        <v>657</v>
      </c>
      <c r="E372" s="4">
        <f t="shared" si="9"/>
        <v>2</v>
      </c>
      <c r="F372" s="4"/>
      <c r="G372" s="4"/>
      <c r="H372" s="4"/>
      <c r="I372" s="3" t="s">
        <v>137</v>
      </c>
      <c r="J372" s="3" t="s">
        <v>281</v>
      </c>
      <c r="K372" s="3" t="s">
        <v>1039</v>
      </c>
      <c r="L372" s="13"/>
      <c r="M372" s="13"/>
      <c r="N372" s="13"/>
      <c r="O372" s="13"/>
    </row>
    <row r="373" spans="1:15" ht="116">
      <c r="A373" s="2" t="s">
        <v>518</v>
      </c>
      <c r="B373" s="3" t="s">
        <v>446</v>
      </c>
      <c r="C373" s="2" t="s">
        <v>532</v>
      </c>
      <c r="D373" s="4">
        <v>782</v>
      </c>
      <c r="E373" s="4">
        <f t="shared" si="9"/>
        <v>2</v>
      </c>
      <c r="F373" s="3" t="s">
        <v>446</v>
      </c>
      <c r="G373" s="2" t="s">
        <v>532</v>
      </c>
      <c r="H373" s="4" t="s">
        <v>1730</v>
      </c>
      <c r="I373" s="3" t="s">
        <v>1048</v>
      </c>
      <c r="J373" s="3" t="s">
        <v>1049</v>
      </c>
      <c r="K373" s="3" t="s">
        <v>1050</v>
      </c>
      <c r="L373" s="13"/>
      <c r="M373" s="13"/>
      <c r="N373" s="13"/>
      <c r="O373" s="13"/>
    </row>
    <row r="374" spans="1:15" ht="116">
      <c r="A374" s="2" t="s">
        <v>518</v>
      </c>
      <c r="B374" s="3" t="s">
        <v>446</v>
      </c>
      <c r="C374" s="2" t="s">
        <v>532</v>
      </c>
      <c r="D374" s="4">
        <v>783</v>
      </c>
      <c r="E374" s="4">
        <f t="shared" si="9"/>
        <v>2</v>
      </c>
      <c r="F374" s="4"/>
      <c r="G374" s="4"/>
      <c r="H374" s="4"/>
      <c r="I374" s="3" t="s">
        <v>1048</v>
      </c>
      <c r="J374" s="3" t="s">
        <v>1049</v>
      </c>
      <c r="K374" s="3" t="s">
        <v>1050</v>
      </c>
      <c r="L374" s="13"/>
      <c r="M374" s="13"/>
      <c r="N374" s="13"/>
      <c r="O374" s="13"/>
    </row>
    <row r="375" spans="1:15" ht="130.5">
      <c r="A375" s="2" t="s">
        <v>518</v>
      </c>
      <c r="B375" s="3" t="s">
        <v>446</v>
      </c>
      <c r="C375" s="2" t="s">
        <v>533</v>
      </c>
      <c r="D375" s="4">
        <v>784</v>
      </c>
      <c r="E375" s="4">
        <f t="shared" si="9"/>
        <v>2</v>
      </c>
      <c r="F375" s="3" t="s">
        <v>446</v>
      </c>
      <c r="G375" s="2" t="s">
        <v>533</v>
      </c>
      <c r="H375" s="4" t="s">
        <v>1731</v>
      </c>
      <c r="I375" s="3" t="s">
        <v>985</v>
      </c>
      <c r="J375" s="3" t="s">
        <v>986</v>
      </c>
      <c r="K375" s="3" t="s">
        <v>987</v>
      </c>
      <c r="L375" s="13"/>
      <c r="M375" s="13"/>
      <c r="N375" s="13"/>
      <c r="O375" s="13"/>
    </row>
    <row r="376" spans="1:15" ht="130.5">
      <c r="A376" s="2" t="s">
        <v>518</v>
      </c>
      <c r="B376" s="3" t="s">
        <v>446</v>
      </c>
      <c r="C376" s="2" t="s">
        <v>533</v>
      </c>
      <c r="D376" s="4">
        <v>785</v>
      </c>
      <c r="E376" s="4">
        <f t="shared" si="9"/>
        <v>2</v>
      </c>
      <c r="F376" s="4"/>
      <c r="G376" s="4"/>
      <c r="H376" s="4"/>
      <c r="I376" s="3" t="s">
        <v>985</v>
      </c>
      <c r="J376" s="3" t="s">
        <v>986</v>
      </c>
      <c r="K376" s="3" t="s">
        <v>987</v>
      </c>
      <c r="L376" s="13"/>
      <c r="M376" s="13"/>
      <c r="N376" s="13"/>
      <c r="O376" s="13"/>
    </row>
    <row r="377" spans="1:15" ht="87">
      <c r="A377" s="2" t="s">
        <v>518</v>
      </c>
      <c r="B377" s="3" t="s">
        <v>417</v>
      </c>
      <c r="C377" s="2" t="s">
        <v>418</v>
      </c>
      <c r="D377" s="4">
        <v>584</v>
      </c>
      <c r="E377" s="4">
        <f t="shared" si="9"/>
        <v>2</v>
      </c>
      <c r="F377" s="3" t="s">
        <v>417</v>
      </c>
      <c r="G377" s="2" t="s">
        <v>418</v>
      </c>
      <c r="H377" s="4">
        <v>584</v>
      </c>
      <c r="I377" s="3" t="s">
        <v>104</v>
      </c>
      <c r="J377" s="3" t="s">
        <v>252</v>
      </c>
      <c r="K377" s="3" t="s">
        <v>978</v>
      </c>
      <c r="L377" s="13"/>
      <c r="M377" s="13"/>
      <c r="N377" s="13"/>
      <c r="O377" s="13"/>
    </row>
    <row r="378" spans="1:15" ht="101.5">
      <c r="A378" s="2" t="s">
        <v>518</v>
      </c>
      <c r="B378" s="3" t="s">
        <v>417</v>
      </c>
      <c r="C378" s="2" t="s">
        <v>424</v>
      </c>
      <c r="D378" s="4">
        <v>589</v>
      </c>
      <c r="E378" s="4">
        <f t="shared" si="9"/>
        <v>2</v>
      </c>
      <c r="F378" s="3" t="s">
        <v>417</v>
      </c>
      <c r="G378" s="2" t="s">
        <v>424</v>
      </c>
      <c r="H378" s="4">
        <v>589</v>
      </c>
      <c r="I378" s="3" t="s">
        <v>144</v>
      </c>
      <c r="J378" s="3" t="s">
        <v>288</v>
      </c>
      <c r="K378" s="3" t="s">
        <v>1008</v>
      </c>
      <c r="L378" s="13"/>
      <c r="M378" s="13"/>
      <c r="N378" s="13"/>
      <c r="O378" s="13"/>
    </row>
    <row r="379" spans="1:15" ht="87">
      <c r="A379" s="2" t="s">
        <v>1201</v>
      </c>
      <c r="B379" s="3" t="s">
        <v>417</v>
      </c>
      <c r="C379" s="2" t="s">
        <v>418</v>
      </c>
      <c r="D379" s="4">
        <v>584</v>
      </c>
      <c r="E379" s="4">
        <f t="shared" si="9"/>
        <v>2</v>
      </c>
      <c r="F379" s="4"/>
      <c r="G379" s="4"/>
      <c r="H379" s="4"/>
      <c r="I379" s="3" t="s">
        <v>104</v>
      </c>
      <c r="J379" s="3" t="s">
        <v>252</v>
      </c>
      <c r="K379" s="3" t="s">
        <v>978</v>
      </c>
      <c r="L379" s="13"/>
      <c r="M379" s="13"/>
      <c r="N379" s="13"/>
      <c r="O379" s="13"/>
    </row>
    <row r="380" spans="1:15" ht="101.5">
      <c r="A380" s="2" t="s">
        <v>1201</v>
      </c>
      <c r="B380" s="3" t="s">
        <v>417</v>
      </c>
      <c r="C380" s="2" t="s">
        <v>424</v>
      </c>
      <c r="D380" s="4">
        <v>589</v>
      </c>
      <c r="E380" s="4">
        <f t="shared" si="9"/>
        <v>2</v>
      </c>
      <c r="F380" s="4"/>
      <c r="G380" s="4"/>
      <c r="H380" s="4"/>
      <c r="I380" s="3" t="s">
        <v>144</v>
      </c>
      <c r="J380" s="3" t="s">
        <v>288</v>
      </c>
      <c r="K380" s="3" t="s">
        <v>1008</v>
      </c>
      <c r="L380" s="13"/>
      <c r="M380" s="13"/>
      <c r="N380" s="13"/>
      <c r="O380" s="13"/>
    </row>
    <row r="381" spans="1:15" ht="58">
      <c r="A381" s="2" t="s">
        <v>518</v>
      </c>
      <c r="B381" s="3" t="s">
        <v>331</v>
      </c>
      <c r="C381" s="2" t="s">
        <v>327</v>
      </c>
      <c r="D381" s="4">
        <v>151</v>
      </c>
      <c r="E381" s="4">
        <f t="shared" si="9"/>
        <v>2</v>
      </c>
      <c r="F381" s="3" t="s">
        <v>331</v>
      </c>
      <c r="G381" s="4" t="s">
        <v>1741</v>
      </c>
      <c r="H381" s="4" t="s">
        <v>1742</v>
      </c>
      <c r="I381" s="3" t="s">
        <v>99</v>
      </c>
      <c r="J381" s="3" t="s">
        <v>248</v>
      </c>
      <c r="K381" s="3" t="s">
        <v>1015</v>
      </c>
      <c r="L381" s="13"/>
      <c r="M381" s="13"/>
      <c r="N381" s="13"/>
      <c r="O381" s="13"/>
    </row>
    <row r="382" spans="1:15" ht="58">
      <c r="A382" s="2" t="s">
        <v>518</v>
      </c>
      <c r="B382" s="3" t="s">
        <v>331</v>
      </c>
      <c r="C382" s="2" t="s">
        <v>365</v>
      </c>
      <c r="D382" s="4">
        <v>422</v>
      </c>
      <c r="E382" s="4">
        <f t="shared" ref="E382:E392" si="11">COUNTIF(I:I,I382)</f>
        <v>2</v>
      </c>
      <c r="F382" s="66" t="s">
        <v>1738</v>
      </c>
      <c r="G382" s="4" t="s">
        <v>1739</v>
      </c>
      <c r="H382" s="4" t="s">
        <v>1740</v>
      </c>
      <c r="I382" s="3" t="s">
        <v>40</v>
      </c>
      <c r="J382" s="3" t="s">
        <v>228</v>
      </c>
      <c r="K382" s="3" t="s">
        <v>1063</v>
      </c>
      <c r="L382" s="13"/>
      <c r="M382" s="13"/>
      <c r="N382" s="13"/>
      <c r="O382" s="13"/>
    </row>
    <row r="383" spans="1:15" ht="159.5">
      <c r="A383" s="2" t="s">
        <v>518</v>
      </c>
      <c r="B383" s="3" t="s">
        <v>331</v>
      </c>
      <c r="C383" s="2" t="s">
        <v>384</v>
      </c>
      <c r="D383" s="4">
        <v>519</v>
      </c>
      <c r="E383" s="4">
        <f t="shared" si="11"/>
        <v>2</v>
      </c>
      <c r="F383" s="3" t="s">
        <v>331</v>
      </c>
      <c r="G383" s="4" t="s">
        <v>1743</v>
      </c>
      <c r="H383" s="4" t="s">
        <v>1744</v>
      </c>
      <c r="I383" s="3" t="s">
        <v>126</v>
      </c>
      <c r="J383" s="3" t="s">
        <v>271</v>
      </c>
      <c r="K383" s="3" t="s">
        <v>1035</v>
      </c>
      <c r="L383" s="13"/>
      <c r="M383" s="13"/>
      <c r="N383" s="13"/>
      <c r="O383" s="13"/>
    </row>
    <row r="384" spans="1:15" ht="43.5">
      <c r="A384" s="2" t="s">
        <v>518</v>
      </c>
      <c r="B384" s="3" t="s">
        <v>331</v>
      </c>
      <c r="C384" s="2" t="s">
        <v>470</v>
      </c>
      <c r="D384" s="4">
        <v>668</v>
      </c>
      <c r="E384" s="4">
        <f t="shared" si="11"/>
        <v>2</v>
      </c>
      <c r="F384" s="4"/>
      <c r="G384" s="4"/>
      <c r="H384" s="4"/>
      <c r="I384" s="3" t="s">
        <v>151</v>
      </c>
      <c r="J384" s="3" t="s">
        <v>294</v>
      </c>
      <c r="K384" s="3" t="s">
        <v>1010</v>
      </c>
      <c r="L384" s="13"/>
      <c r="M384" s="13"/>
      <c r="N384" s="13"/>
      <c r="O384" s="13"/>
    </row>
    <row r="385" spans="1:15" ht="58">
      <c r="A385" s="2" t="s">
        <v>518</v>
      </c>
      <c r="B385" s="3" t="s">
        <v>331</v>
      </c>
      <c r="C385" s="2" t="s">
        <v>477</v>
      </c>
      <c r="D385" s="4">
        <v>674</v>
      </c>
      <c r="E385" s="4">
        <f t="shared" si="11"/>
        <v>2</v>
      </c>
      <c r="F385" s="3" t="s">
        <v>331</v>
      </c>
      <c r="G385" s="4" t="s">
        <v>1736</v>
      </c>
      <c r="H385" s="4" t="s">
        <v>1737</v>
      </c>
      <c r="I385" s="3" t="s">
        <v>32</v>
      </c>
      <c r="J385" s="3" t="s">
        <v>225</v>
      </c>
      <c r="K385" s="3" t="s">
        <v>1045</v>
      </c>
      <c r="L385" s="13"/>
      <c r="M385" s="13"/>
      <c r="N385" s="13"/>
      <c r="O385" s="13"/>
    </row>
    <row r="386" spans="1:15" ht="58">
      <c r="A386" s="2" t="s">
        <v>518</v>
      </c>
      <c r="B386" s="3" t="s">
        <v>331</v>
      </c>
      <c r="C386" s="2" t="s">
        <v>477</v>
      </c>
      <c r="D386" s="4">
        <v>674</v>
      </c>
      <c r="E386" s="4">
        <f t="shared" si="11"/>
        <v>2</v>
      </c>
      <c r="F386" s="3" t="s">
        <v>331</v>
      </c>
      <c r="G386" s="4" t="s">
        <v>1736</v>
      </c>
      <c r="H386" s="4" t="s">
        <v>1737</v>
      </c>
      <c r="I386" s="3" t="s">
        <v>142</v>
      </c>
      <c r="J386" s="3" t="s">
        <v>286</v>
      </c>
      <c r="K386" s="3" t="s">
        <v>1072</v>
      </c>
      <c r="L386" s="13"/>
      <c r="M386" s="13"/>
      <c r="N386" s="13"/>
      <c r="O386" s="13"/>
    </row>
    <row r="387" spans="1:15" ht="58">
      <c r="A387" s="2" t="s">
        <v>518</v>
      </c>
      <c r="B387" s="3" t="s">
        <v>331</v>
      </c>
      <c r="C387" s="2" t="s">
        <v>479</v>
      </c>
      <c r="D387" s="4">
        <v>675</v>
      </c>
      <c r="E387" s="4">
        <f t="shared" si="11"/>
        <v>2</v>
      </c>
      <c r="F387" s="4"/>
      <c r="G387" s="4"/>
      <c r="H387" s="4"/>
      <c r="I387" s="3" t="s">
        <v>142</v>
      </c>
      <c r="J387" s="3" t="s">
        <v>286</v>
      </c>
      <c r="K387" s="3" t="s">
        <v>1072</v>
      </c>
      <c r="L387" s="13"/>
      <c r="M387" s="13"/>
      <c r="N387" s="13"/>
      <c r="O387" s="13"/>
    </row>
    <row r="388" spans="1:15" ht="58">
      <c r="A388" s="2" t="s">
        <v>518</v>
      </c>
      <c r="B388" s="3" t="s">
        <v>331</v>
      </c>
      <c r="C388" s="2" t="s">
        <v>479</v>
      </c>
      <c r="D388" s="4">
        <v>675</v>
      </c>
      <c r="E388" s="4">
        <f t="shared" si="11"/>
        <v>2</v>
      </c>
      <c r="F388" s="4"/>
      <c r="G388" s="4"/>
      <c r="H388" s="4"/>
      <c r="I388" s="3" t="s">
        <v>32</v>
      </c>
      <c r="J388" s="3" t="s">
        <v>225</v>
      </c>
      <c r="K388" s="3" t="s">
        <v>1045</v>
      </c>
      <c r="L388" s="13"/>
      <c r="M388" s="13"/>
      <c r="N388" s="13"/>
      <c r="O388" s="13"/>
    </row>
    <row r="389" spans="1:15" ht="58">
      <c r="A389" s="2" t="s">
        <v>518</v>
      </c>
      <c r="B389" s="3" t="s">
        <v>331</v>
      </c>
      <c r="C389" s="2" t="s">
        <v>481</v>
      </c>
      <c r="D389" s="4">
        <v>676</v>
      </c>
      <c r="E389" s="4">
        <f t="shared" si="11"/>
        <v>2</v>
      </c>
      <c r="F389" s="4"/>
      <c r="G389" s="4"/>
      <c r="H389" s="4"/>
      <c r="I389" s="3" t="s">
        <v>99</v>
      </c>
      <c r="J389" s="3" t="s">
        <v>248</v>
      </c>
      <c r="K389" s="3" t="s">
        <v>1015</v>
      </c>
      <c r="L389" s="13"/>
      <c r="M389" s="13"/>
      <c r="N389" s="13"/>
      <c r="O389" s="13"/>
    </row>
    <row r="390" spans="1:15" ht="159.5">
      <c r="A390" s="2" t="s">
        <v>518</v>
      </c>
      <c r="B390" s="3" t="s">
        <v>331</v>
      </c>
      <c r="C390" s="2" t="s">
        <v>483</v>
      </c>
      <c r="D390" s="4">
        <v>678</v>
      </c>
      <c r="E390" s="4">
        <f t="shared" si="11"/>
        <v>2</v>
      </c>
      <c r="F390" s="4"/>
      <c r="G390" s="4"/>
      <c r="H390" s="4"/>
      <c r="I390" s="3" t="s">
        <v>126</v>
      </c>
      <c r="J390" s="3" t="s">
        <v>271</v>
      </c>
      <c r="K390" s="3" t="s">
        <v>1035</v>
      </c>
      <c r="L390" s="13"/>
      <c r="M390" s="13"/>
      <c r="N390" s="13"/>
      <c r="O390" s="13"/>
    </row>
    <row r="391" spans="1:15" ht="43.5">
      <c r="A391" s="2" t="s">
        <v>1201</v>
      </c>
      <c r="B391" s="3" t="s">
        <v>373</v>
      </c>
      <c r="C391" s="2" t="s">
        <v>376</v>
      </c>
      <c r="D391" s="4">
        <v>486</v>
      </c>
      <c r="E391" s="4">
        <f t="shared" si="11"/>
        <v>2</v>
      </c>
      <c r="F391" s="3" t="s">
        <v>373</v>
      </c>
      <c r="G391" s="4" t="s">
        <v>1734</v>
      </c>
      <c r="H391" s="4" t="s">
        <v>1735</v>
      </c>
      <c r="I391" s="3" t="s">
        <v>18</v>
      </c>
      <c r="J391" s="3" t="s">
        <v>222</v>
      </c>
      <c r="K391" s="3" t="s">
        <v>1009</v>
      </c>
      <c r="L391" s="13"/>
      <c r="M391" s="13"/>
      <c r="N391" s="13"/>
      <c r="O391" s="13"/>
    </row>
    <row r="392" spans="1:15" ht="58">
      <c r="A392" s="2" t="s">
        <v>1201</v>
      </c>
      <c r="B392" s="3" t="s">
        <v>373</v>
      </c>
      <c r="C392" s="2" t="s">
        <v>435</v>
      </c>
      <c r="D392" s="4">
        <v>609</v>
      </c>
      <c r="E392" s="4">
        <f t="shared" si="11"/>
        <v>2</v>
      </c>
      <c r="F392" s="4"/>
      <c r="G392" s="4"/>
      <c r="H392" s="4"/>
      <c r="I392" s="3" t="s">
        <v>40</v>
      </c>
      <c r="J392" s="3" t="s">
        <v>228</v>
      </c>
      <c r="K392" s="3" t="s">
        <v>1063</v>
      </c>
      <c r="L392" s="13"/>
      <c r="M392" s="13"/>
      <c r="N392" s="13"/>
      <c r="O392" s="13"/>
    </row>
    <row r="393" spans="1:15" ht="43.5">
      <c r="A393" s="2" t="s">
        <v>1201</v>
      </c>
      <c r="B393" s="3" t="s">
        <v>373</v>
      </c>
      <c r="C393" s="2" t="s">
        <v>456</v>
      </c>
      <c r="D393" s="4">
        <v>647</v>
      </c>
      <c r="E393" s="4">
        <f t="shared" ref="E393:E448" si="12">COUNTIF(I:I,I393)</f>
        <v>2</v>
      </c>
      <c r="F393" s="4"/>
      <c r="G393" s="4"/>
      <c r="H393" s="4"/>
      <c r="I393" s="3" t="s">
        <v>18</v>
      </c>
      <c r="J393" s="3" t="s">
        <v>222</v>
      </c>
      <c r="K393" s="3" t="s">
        <v>1009</v>
      </c>
      <c r="L393" s="13"/>
      <c r="M393" s="13"/>
      <c r="N393" s="13"/>
      <c r="O393" s="13"/>
    </row>
    <row r="394" spans="1:15" ht="130.5">
      <c r="A394" s="2" t="s">
        <v>1201</v>
      </c>
      <c r="B394" s="3" t="s">
        <v>522</v>
      </c>
      <c r="C394" s="2" t="s">
        <v>519</v>
      </c>
      <c r="D394" s="4">
        <v>74</v>
      </c>
      <c r="E394" s="4">
        <f t="shared" si="12"/>
        <v>2</v>
      </c>
      <c r="F394" s="3" t="s">
        <v>522</v>
      </c>
      <c r="G394" s="2" t="s">
        <v>519</v>
      </c>
      <c r="H394" s="4">
        <v>74</v>
      </c>
      <c r="I394" s="3" t="s">
        <v>95</v>
      </c>
      <c r="J394" s="3" t="s">
        <v>245</v>
      </c>
      <c r="K394" s="3" t="s">
        <v>993</v>
      </c>
      <c r="L394" s="13"/>
      <c r="M394" s="13"/>
      <c r="N394" s="13"/>
      <c r="O394" s="13"/>
    </row>
    <row r="395" spans="1:15" ht="246.5">
      <c r="A395" s="2" t="s">
        <v>1201</v>
      </c>
      <c r="B395" s="3" t="s">
        <v>522</v>
      </c>
      <c r="C395" s="2" t="s">
        <v>519</v>
      </c>
      <c r="D395" s="4">
        <v>74</v>
      </c>
      <c r="E395" s="4">
        <f t="shared" si="12"/>
        <v>2</v>
      </c>
      <c r="F395" s="3" t="s">
        <v>522</v>
      </c>
      <c r="G395" s="2" t="s">
        <v>519</v>
      </c>
      <c r="H395" s="4">
        <v>74</v>
      </c>
      <c r="I395" s="3" t="s">
        <v>16</v>
      </c>
      <c r="J395" s="3" t="s">
        <v>221</v>
      </c>
      <c r="K395" s="3" t="s">
        <v>1030</v>
      </c>
      <c r="L395" s="13"/>
      <c r="M395" s="13"/>
      <c r="N395" s="13"/>
      <c r="O395" s="13"/>
    </row>
    <row r="396" spans="1:15" ht="130.5">
      <c r="A396" s="2" t="s">
        <v>1200</v>
      </c>
      <c r="B396" s="3" t="s">
        <v>522</v>
      </c>
      <c r="C396" s="2" t="s">
        <v>519</v>
      </c>
      <c r="D396" s="4">
        <v>74</v>
      </c>
      <c r="E396" s="4">
        <f t="shared" si="12"/>
        <v>2</v>
      </c>
      <c r="F396" s="4"/>
      <c r="G396" s="4"/>
      <c r="H396" s="4"/>
      <c r="I396" s="3" t="s">
        <v>95</v>
      </c>
      <c r="J396" s="3" t="s">
        <v>245</v>
      </c>
      <c r="K396" s="3" t="s">
        <v>993</v>
      </c>
      <c r="L396" s="13"/>
      <c r="M396" s="13"/>
      <c r="N396" s="13"/>
      <c r="O396" s="13"/>
    </row>
    <row r="397" spans="1:15" ht="246.5">
      <c r="A397" s="2" t="s">
        <v>1200</v>
      </c>
      <c r="B397" s="3" t="s">
        <v>522</v>
      </c>
      <c r="C397" s="2" t="s">
        <v>519</v>
      </c>
      <c r="D397" s="4">
        <v>74</v>
      </c>
      <c r="E397" s="4">
        <f t="shared" si="12"/>
        <v>2</v>
      </c>
      <c r="F397" s="4"/>
      <c r="G397" s="4"/>
      <c r="H397" s="4"/>
      <c r="I397" s="3" t="s">
        <v>16</v>
      </c>
      <c r="J397" s="3" t="s">
        <v>221</v>
      </c>
      <c r="K397" s="3" t="s">
        <v>1030</v>
      </c>
      <c r="L397" s="13"/>
      <c r="M397" s="13"/>
      <c r="N397" s="13"/>
      <c r="O397" s="13"/>
    </row>
    <row r="398" spans="1:15" ht="261">
      <c r="A398" s="2" t="s">
        <v>315</v>
      </c>
      <c r="B398" s="3" t="s">
        <v>315</v>
      </c>
      <c r="C398" s="2" t="s">
        <v>362</v>
      </c>
      <c r="D398" s="4">
        <v>39</v>
      </c>
      <c r="E398" s="4">
        <f t="shared" si="12"/>
        <v>1</v>
      </c>
      <c r="F398" s="4" t="s">
        <v>315</v>
      </c>
      <c r="G398" s="4" t="s">
        <v>362</v>
      </c>
      <c r="H398" s="4">
        <v>39</v>
      </c>
      <c r="I398" s="3" t="s">
        <v>114</v>
      </c>
      <c r="J398" s="3" t="s">
        <v>260</v>
      </c>
      <c r="K398" s="3" t="s">
        <v>1034</v>
      </c>
      <c r="L398" s="13"/>
      <c r="M398" s="13"/>
      <c r="N398" s="13"/>
      <c r="O398" s="13"/>
    </row>
    <row r="399" spans="1:15" ht="43.5">
      <c r="A399" s="2" t="s">
        <v>315</v>
      </c>
      <c r="B399" s="3" t="s">
        <v>315</v>
      </c>
      <c r="C399" s="2" t="s">
        <v>344</v>
      </c>
      <c r="D399" s="4">
        <v>306</v>
      </c>
      <c r="E399" s="4">
        <f t="shared" si="12"/>
        <v>1</v>
      </c>
      <c r="F399" s="4" t="s">
        <v>315</v>
      </c>
      <c r="G399" s="4" t="s">
        <v>344</v>
      </c>
      <c r="H399" s="4">
        <v>306</v>
      </c>
      <c r="I399" s="3" t="s">
        <v>48</v>
      </c>
      <c r="J399" s="3" t="s">
        <v>232</v>
      </c>
      <c r="K399" s="3" t="s">
        <v>977</v>
      </c>
      <c r="L399" s="13"/>
      <c r="M399" s="13"/>
      <c r="N399" s="13"/>
      <c r="O399" s="13"/>
    </row>
    <row r="400" spans="1:15" ht="145">
      <c r="A400" s="2" t="s">
        <v>315</v>
      </c>
      <c r="B400" s="3" t="s">
        <v>315</v>
      </c>
      <c r="C400" s="2" t="s">
        <v>354</v>
      </c>
      <c r="D400" s="4">
        <v>326</v>
      </c>
      <c r="E400" s="4">
        <f t="shared" si="12"/>
        <v>1</v>
      </c>
      <c r="F400" s="4" t="s">
        <v>315</v>
      </c>
      <c r="G400" s="4" t="s">
        <v>354</v>
      </c>
      <c r="H400" s="4">
        <v>326</v>
      </c>
      <c r="I400" s="3" t="s">
        <v>113</v>
      </c>
      <c r="J400" s="3" t="s">
        <v>259</v>
      </c>
      <c r="K400" s="3" t="s">
        <v>1019</v>
      </c>
      <c r="L400" s="13"/>
      <c r="M400" s="13"/>
      <c r="N400" s="13"/>
      <c r="O400" s="13"/>
    </row>
    <row r="401" spans="1:15" ht="275.5">
      <c r="A401" s="2" t="s">
        <v>315</v>
      </c>
      <c r="B401" s="3" t="s">
        <v>315</v>
      </c>
      <c r="C401" s="2" t="s">
        <v>389</v>
      </c>
      <c r="D401" s="4">
        <v>528</v>
      </c>
      <c r="E401" s="4">
        <f t="shared" si="12"/>
        <v>1</v>
      </c>
      <c r="F401" s="4" t="s">
        <v>315</v>
      </c>
      <c r="G401" s="4" t="s">
        <v>389</v>
      </c>
      <c r="H401" s="4">
        <v>528</v>
      </c>
      <c r="I401" s="3" t="s">
        <v>163</v>
      </c>
      <c r="J401" s="3" t="s">
        <v>305</v>
      </c>
      <c r="K401" s="3" t="s">
        <v>1053</v>
      </c>
      <c r="L401" s="13"/>
      <c r="M401" s="13"/>
      <c r="N401" s="13"/>
      <c r="O401" s="13"/>
    </row>
    <row r="402" spans="1:15" ht="43.5">
      <c r="A402" s="2" t="s">
        <v>315</v>
      </c>
      <c r="B402" s="3" t="s">
        <v>315</v>
      </c>
      <c r="C402" s="2" t="s">
        <v>407</v>
      </c>
      <c r="D402" s="4">
        <v>565</v>
      </c>
      <c r="E402" s="4">
        <f t="shared" si="12"/>
        <v>1</v>
      </c>
      <c r="F402" s="4" t="s">
        <v>315</v>
      </c>
      <c r="G402" s="4" t="s">
        <v>407</v>
      </c>
      <c r="H402" s="4">
        <v>565</v>
      </c>
      <c r="I402" s="3" t="s">
        <v>128</v>
      </c>
      <c r="J402" s="3" t="s">
        <v>273</v>
      </c>
      <c r="K402" s="3" t="s">
        <v>1044</v>
      </c>
      <c r="L402" s="13"/>
      <c r="M402" s="13"/>
      <c r="N402" s="13"/>
      <c r="O402" s="13"/>
    </row>
    <row r="403" spans="1:15" ht="87">
      <c r="A403" s="2" t="s">
        <v>397</v>
      </c>
      <c r="B403" s="3" t="s">
        <v>397</v>
      </c>
      <c r="C403" s="2" t="s">
        <v>393</v>
      </c>
      <c r="D403" s="4">
        <v>547</v>
      </c>
      <c r="E403" s="4">
        <f t="shared" si="12"/>
        <v>1</v>
      </c>
      <c r="F403" s="4" t="s">
        <v>397</v>
      </c>
      <c r="G403" s="4" t="s">
        <v>393</v>
      </c>
      <c r="H403" s="4">
        <v>547</v>
      </c>
      <c r="I403" s="3" t="s">
        <v>109</v>
      </c>
      <c r="J403" s="3" t="s">
        <v>256</v>
      </c>
      <c r="K403" s="3" t="s">
        <v>999</v>
      </c>
      <c r="L403" s="13"/>
      <c r="M403" s="13"/>
      <c r="N403" s="13"/>
      <c r="O403" s="13"/>
    </row>
    <row r="404" spans="1:15" ht="116">
      <c r="A404" s="2" t="s">
        <v>397</v>
      </c>
      <c r="B404" s="3" t="s">
        <v>397</v>
      </c>
      <c r="C404" s="2" t="s">
        <v>393</v>
      </c>
      <c r="D404" s="4">
        <v>547</v>
      </c>
      <c r="E404" s="4">
        <f t="shared" si="12"/>
        <v>1</v>
      </c>
      <c r="F404" s="4" t="s">
        <v>397</v>
      </c>
      <c r="G404" s="4" t="s">
        <v>393</v>
      </c>
      <c r="H404" s="4">
        <v>547</v>
      </c>
      <c r="I404" s="3" t="s">
        <v>105</v>
      </c>
      <c r="J404" s="3" t="s">
        <v>253</v>
      </c>
      <c r="K404" s="3" t="s">
        <v>1033</v>
      </c>
      <c r="L404" s="13"/>
      <c r="M404" s="13"/>
      <c r="N404" s="13"/>
      <c r="O404" s="13"/>
    </row>
    <row r="405" spans="1:15" ht="101.5">
      <c r="A405" s="2" t="s">
        <v>353</v>
      </c>
      <c r="B405" s="3" t="s">
        <v>353</v>
      </c>
      <c r="C405" s="2" t="s">
        <v>349</v>
      </c>
      <c r="D405" s="4">
        <v>320</v>
      </c>
      <c r="E405" s="4">
        <f t="shared" si="12"/>
        <v>1</v>
      </c>
      <c r="F405" s="4" t="s">
        <v>353</v>
      </c>
      <c r="G405" s="4" t="s">
        <v>349</v>
      </c>
      <c r="H405" s="4">
        <v>320</v>
      </c>
      <c r="I405" s="3" t="s">
        <v>50</v>
      </c>
      <c r="J405" s="3" t="s">
        <v>232</v>
      </c>
      <c r="K405" s="3" t="s">
        <v>1060</v>
      </c>
      <c r="L405" s="13" t="s">
        <v>1217</v>
      </c>
      <c r="M405" s="13"/>
      <c r="N405" s="13"/>
      <c r="O405" s="13"/>
    </row>
    <row r="406" spans="1:15" ht="58">
      <c r="A406" s="2" t="s">
        <v>353</v>
      </c>
      <c r="B406" s="3" t="s">
        <v>353</v>
      </c>
      <c r="C406" s="2" t="s">
        <v>504</v>
      </c>
      <c r="D406" s="4">
        <v>702</v>
      </c>
      <c r="E406" s="4">
        <f t="shared" si="12"/>
        <v>1</v>
      </c>
      <c r="F406" s="4" t="s">
        <v>353</v>
      </c>
      <c r="G406" s="4" t="s">
        <v>504</v>
      </c>
      <c r="H406" s="4">
        <v>702</v>
      </c>
      <c r="I406" s="3" t="s">
        <v>120</v>
      </c>
      <c r="J406" s="3" t="s">
        <v>265</v>
      </c>
      <c r="K406" s="3" t="s">
        <v>1051</v>
      </c>
      <c r="L406" s="13" t="s">
        <v>1217</v>
      </c>
      <c r="M406" s="13"/>
      <c r="N406" s="13"/>
      <c r="O406" s="13"/>
    </row>
    <row r="407" spans="1:15" ht="29">
      <c r="A407" s="2" t="s">
        <v>353</v>
      </c>
      <c r="B407" s="3" t="s">
        <v>353</v>
      </c>
      <c r="C407" s="2" t="s">
        <v>511</v>
      </c>
      <c r="D407" s="4">
        <v>705</v>
      </c>
      <c r="E407" s="4">
        <f t="shared" si="12"/>
        <v>1</v>
      </c>
      <c r="F407" s="4" t="s">
        <v>353</v>
      </c>
      <c r="G407" s="4" t="s">
        <v>511</v>
      </c>
      <c r="H407" s="4">
        <v>705</v>
      </c>
      <c r="I407" s="3" t="s">
        <v>166</v>
      </c>
      <c r="J407" s="3" t="s">
        <v>307</v>
      </c>
      <c r="K407" s="3" t="s">
        <v>1052</v>
      </c>
      <c r="L407" s="13" t="s">
        <v>1217</v>
      </c>
      <c r="M407" s="13"/>
      <c r="N407" s="13"/>
      <c r="O407" s="13"/>
    </row>
    <row r="408" spans="1:15" ht="43.5">
      <c r="A408" s="2" t="s">
        <v>353</v>
      </c>
      <c r="B408" s="3" t="s">
        <v>353</v>
      </c>
      <c r="C408" s="2" t="s">
        <v>513</v>
      </c>
      <c r="D408" s="4">
        <v>736</v>
      </c>
      <c r="E408" s="4">
        <f t="shared" si="12"/>
        <v>1</v>
      </c>
      <c r="F408" s="4" t="s">
        <v>353</v>
      </c>
      <c r="G408" s="4" t="s">
        <v>513</v>
      </c>
      <c r="H408" s="4">
        <v>736</v>
      </c>
      <c r="I408" s="3" t="s">
        <v>146</v>
      </c>
      <c r="J408" s="3" t="s">
        <v>290</v>
      </c>
      <c r="K408" s="3" t="s">
        <v>1055</v>
      </c>
      <c r="L408" s="13" t="s">
        <v>1217</v>
      </c>
      <c r="M408" s="13"/>
      <c r="N408" s="13"/>
      <c r="O408" s="13"/>
    </row>
    <row r="409" spans="1:15" ht="58">
      <c r="A409" s="2" t="s">
        <v>353</v>
      </c>
      <c r="B409" s="3" t="s">
        <v>353</v>
      </c>
      <c r="C409" s="2" t="s">
        <v>525</v>
      </c>
      <c r="D409" s="4">
        <v>753</v>
      </c>
      <c r="E409" s="4">
        <f t="shared" si="12"/>
        <v>1</v>
      </c>
      <c r="F409" s="4" t="s">
        <v>353</v>
      </c>
      <c r="G409" s="4" t="s">
        <v>525</v>
      </c>
      <c r="H409" s="4">
        <v>753</v>
      </c>
      <c r="I409" s="3" t="s">
        <v>147</v>
      </c>
      <c r="J409" s="3" t="s">
        <v>291</v>
      </c>
      <c r="K409" s="3" t="s">
        <v>1047</v>
      </c>
      <c r="L409" s="13" t="s">
        <v>1217</v>
      </c>
      <c r="M409" s="13"/>
      <c r="N409" s="13"/>
      <c r="O409" s="13"/>
    </row>
    <row r="410" spans="1:15" ht="58">
      <c r="A410" s="2" t="s">
        <v>518</v>
      </c>
      <c r="B410" s="3" t="s">
        <v>518</v>
      </c>
      <c r="C410" s="2" t="s">
        <v>515</v>
      </c>
      <c r="D410" s="4">
        <v>739</v>
      </c>
      <c r="E410" s="4">
        <f t="shared" si="12"/>
        <v>1</v>
      </c>
      <c r="F410" s="4" t="s">
        <v>518</v>
      </c>
      <c r="G410" s="4" t="s">
        <v>515</v>
      </c>
      <c r="H410" s="4">
        <v>739</v>
      </c>
      <c r="I410" s="3" t="s">
        <v>149</v>
      </c>
      <c r="J410" s="3" t="s">
        <v>292</v>
      </c>
      <c r="K410" s="3" t="s">
        <v>1058</v>
      </c>
      <c r="L410" s="13"/>
      <c r="M410" s="13"/>
      <c r="N410" s="13"/>
      <c r="O410" s="13"/>
    </row>
    <row r="411" spans="1:15" ht="116">
      <c r="A411" s="2" t="s">
        <v>518</v>
      </c>
      <c r="B411" s="3" t="s">
        <v>321</v>
      </c>
      <c r="C411" s="2" t="s">
        <v>317</v>
      </c>
      <c r="D411" s="4">
        <v>102</v>
      </c>
      <c r="E411" s="4">
        <f t="shared" si="12"/>
        <v>1</v>
      </c>
      <c r="F411" s="4" t="s">
        <v>321</v>
      </c>
      <c r="G411" s="4" t="s">
        <v>317</v>
      </c>
      <c r="H411" s="4">
        <v>102</v>
      </c>
      <c r="I411" s="3" t="s">
        <v>47</v>
      </c>
      <c r="J411" s="3" t="s">
        <v>231</v>
      </c>
      <c r="K411" s="3" t="s">
        <v>990</v>
      </c>
      <c r="L411" s="13"/>
      <c r="M411" s="13"/>
      <c r="N411" s="13"/>
      <c r="O411" s="13"/>
    </row>
    <row r="412" spans="1:15" ht="58">
      <c r="A412" s="2" t="s">
        <v>518</v>
      </c>
      <c r="B412" s="3" t="s">
        <v>321</v>
      </c>
      <c r="C412" s="2" t="s">
        <v>449</v>
      </c>
      <c r="D412" s="4">
        <v>634</v>
      </c>
      <c r="E412" s="4">
        <f t="shared" si="12"/>
        <v>1</v>
      </c>
      <c r="F412" s="4" t="s">
        <v>321</v>
      </c>
      <c r="G412" s="4" t="s">
        <v>449</v>
      </c>
      <c r="H412" s="4">
        <v>634</v>
      </c>
      <c r="I412" s="3" t="s">
        <v>136</v>
      </c>
      <c r="J412" s="3" t="s">
        <v>280</v>
      </c>
      <c r="K412" s="3" t="s">
        <v>989</v>
      </c>
      <c r="L412" s="13"/>
      <c r="M412" s="13"/>
      <c r="N412" s="13"/>
      <c r="O412" s="13"/>
    </row>
    <row r="413" spans="1:15" ht="43.5">
      <c r="A413" s="2" t="s">
        <v>518</v>
      </c>
      <c r="B413" s="3" t="s">
        <v>321</v>
      </c>
      <c r="C413" s="2" t="s">
        <v>449</v>
      </c>
      <c r="D413" s="4">
        <v>634</v>
      </c>
      <c r="E413" s="4">
        <f t="shared" si="12"/>
        <v>1</v>
      </c>
      <c r="F413" s="4" t="s">
        <v>321</v>
      </c>
      <c r="G413" s="4" t="s">
        <v>449</v>
      </c>
      <c r="H413" s="4">
        <v>634</v>
      </c>
      <c r="I413" s="3" t="s">
        <v>157</v>
      </c>
      <c r="J413" s="3" t="s">
        <v>300</v>
      </c>
      <c r="K413" s="3" t="s">
        <v>1028</v>
      </c>
      <c r="L413" s="13"/>
      <c r="M413" s="13"/>
      <c r="N413" s="13"/>
      <c r="O413" s="13"/>
    </row>
    <row r="414" spans="1:15" ht="72.5">
      <c r="A414" s="2" t="s">
        <v>518</v>
      </c>
      <c r="B414" s="3" t="s">
        <v>321</v>
      </c>
      <c r="C414" s="2" t="s">
        <v>449</v>
      </c>
      <c r="D414" s="4">
        <v>634</v>
      </c>
      <c r="E414" s="4">
        <f t="shared" si="12"/>
        <v>1</v>
      </c>
      <c r="F414" s="4" t="s">
        <v>321</v>
      </c>
      <c r="G414" s="4" t="s">
        <v>449</v>
      </c>
      <c r="H414" s="4">
        <v>634</v>
      </c>
      <c r="I414" s="3" t="s">
        <v>135</v>
      </c>
      <c r="J414" s="3" t="s">
        <v>279</v>
      </c>
      <c r="K414" s="3" t="s">
        <v>1042</v>
      </c>
      <c r="L414" s="13"/>
      <c r="M414" s="13"/>
      <c r="N414" s="13"/>
      <c r="O414" s="13"/>
    </row>
    <row r="415" spans="1:15" ht="101.5">
      <c r="A415" s="2" t="s">
        <v>518</v>
      </c>
      <c r="B415" s="3" t="s">
        <v>321</v>
      </c>
      <c r="C415" s="2" t="s">
        <v>492</v>
      </c>
      <c r="D415" s="4">
        <v>684</v>
      </c>
      <c r="E415" s="4">
        <f t="shared" si="12"/>
        <v>1</v>
      </c>
      <c r="F415" s="4" t="s">
        <v>321</v>
      </c>
      <c r="G415" s="4" t="s">
        <v>492</v>
      </c>
      <c r="H415" s="4">
        <v>684</v>
      </c>
      <c r="I415" s="3" t="s">
        <v>130</v>
      </c>
      <c r="J415" s="3" t="s">
        <v>274</v>
      </c>
      <c r="K415" s="3" t="s">
        <v>1071</v>
      </c>
      <c r="L415" s="13"/>
      <c r="M415" s="13"/>
      <c r="N415" s="13"/>
      <c r="O415" s="13"/>
    </row>
    <row r="416" spans="1:15" ht="29">
      <c r="A416" s="2" t="s">
        <v>518</v>
      </c>
      <c r="B416" s="3" t="s">
        <v>321</v>
      </c>
      <c r="C416" s="2" t="s">
        <v>540</v>
      </c>
      <c r="D416" s="4">
        <v>796</v>
      </c>
      <c r="E416" s="4">
        <f t="shared" si="12"/>
        <v>1</v>
      </c>
      <c r="F416" s="4" t="s">
        <v>321</v>
      </c>
      <c r="G416" s="4" t="s">
        <v>540</v>
      </c>
      <c r="H416" s="4">
        <v>796</v>
      </c>
      <c r="I416" s="3" t="s">
        <v>131</v>
      </c>
      <c r="J416" s="3" t="s">
        <v>275</v>
      </c>
      <c r="K416" s="3" t="s">
        <v>1068</v>
      </c>
      <c r="L416" s="13"/>
      <c r="M416" s="13"/>
      <c r="N416" s="13"/>
      <c r="O416" s="13"/>
    </row>
    <row r="417" spans="1:15" ht="58">
      <c r="A417" s="2" t="s">
        <v>518</v>
      </c>
      <c r="B417" s="3" t="s">
        <v>361</v>
      </c>
      <c r="C417" s="2" t="s">
        <v>428</v>
      </c>
      <c r="D417" s="4">
        <v>596</v>
      </c>
      <c r="E417" s="4">
        <f t="shared" si="12"/>
        <v>1</v>
      </c>
      <c r="F417" s="4" t="s">
        <v>361</v>
      </c>
      <c r="G417" s="4" t="s">
        <v>428</v>
      </c>
      <c r="H417" s="4">
        <v>596</v>
      </c>
      <c r="I417" s="3" t="s">
        <v>168</v>
      </c>
      <c r="J417" s="3" t="s">
        <v>309</v>
      </c>
      <c r="K417" s="3" t="s">
        <v>1022</v>
      </c>
      <c r="L417" s="13"/>
      <c r="M417" s="13"/>
      <c r="N417" s="13"/>
      <c r="O417" s="13"/>
    </row>
    <row r="418" spans="1:15" ht="130.5">
      <c r="A418" s="2" t="s">
        <v>518</v>
      </c>
      <c r="B418" s="3" t="s">
        <v>361</v>
      </c>
      <c r="C418" s="2" t="s">
        <v>428</v>
      </c>
      <c r="D418" s="4">
        <v>596</v>
      </c>
      <c r="E418" s="4">
        <f t="shared" si="12"/>
        <v>1</v>
      </c>
      <c r="F418" s="4" t="s">
        <v>361</v>
      </c>
      <c r="G418" s="4" t="s">
        <v>428</v>
      </c>
      <c r="H418" s="4">
        <v>596</v>
      </c>
      <c r="I418" s="3" t="s">
        <v>90</v>
      </c>
      <c r="J418" s="3" t="s">
        <v>240</v>
      </c>
      <c r="K418" s="3" t="s">
        <v>1040</v>
      </c>
      <c r="L418" s="13"/>
      <c r="M418" s="13"/>
      <c r="N418" s="13"/>
      <c r="O418" s="13"/>
    </row>
    <row r="419" spans="1:15" ht="101.5">
      <c r="A419" s="2" t="s">
        <v>518</v>
      </c>
      <c r="B419" s="3" t="s">
        <v>361</v>
      </c>
      <c r="C419" s="2" t="s">
        <v>428</v>
      </c>
      <c r="D419" s="4">
        <v>596</v>
      </c>
      <c r="E419" s="4">
        <f t="shared" si="12"/>
        <v>1</v>
      </c>
      <c r="F419" s="4" t="s">
        <v>361</v>
      </c>
      <c r="G419" s="4" t="s">
        <v>428</v>
      </c>
      <c r="H419" s="4">
        <v>596</v>
      </c>
      <c r="I419" s="3" t="s">
        <v>88</v>
      </c>
      <c r="J419" s="3" t="s">
        <v>239</v>
      </c>
      <c r="K419" s="3" t="s">
        <v>1061</v>
      </c>
      <c r="L419" s="13"/>
      <c r="M419" s="13"/>
      <c r="N419" s="13"/>
      <c r="O419" s="13"/>
    </row>
    <row r="420" spans="1:15" ht="87">
      <c r="A420" s="2" t="s">
        <v>518</v>
      </c>
      <c r="B420" s="3" t="s">
        <v>463</v>
      </c>
      <c r="C420" s="2" t="s">
        <v>460</v>
      </c>
      <c r="D420" s="4">
        <v>655</v>
      </c>
      <c r="E420" s="4">
        <f t="shared" si="12"/>
        <v>1</v>
      </c>
      <c r="F420" s="4" t="s">
        <v>463</v>
      </c>
      <c r="G420" s="4" t="s">
        <v>460</v>
      </c>
      <c r="H420" s="4">
        <v>655</v>
      </c>
      <c r="I420" s="3" t="s">
        <v>117</v>
      </c>
      <c r="J420" s="3" t="s">
        <v>262</v>
      </c>
      <c r="K420" s="3" t="s">
        <v>1012</v>
      </c>
      <c r="L420" s="13"/>
      <c r="M420" s="13"/>
      <c r="N420" s="13"/>
      <c r="O420" s="13"/>
    </row>
    <row r="421" spans="1:15" ht="246.5">
      <c r="A421" s="2" t="s">
        <v>518</v>
      </c>
      <c r="B421" s="3" t="s">
        <v>463</v>
      </c>
      <c r="C421" s="2" t="s">
        <v>460</v>
      </c>
      <c r="D421" s="4">
        <v>655</v>
      </c>
      <c r="E421" s="4">
        <f t="shared" si="12"/>
        <v>1</v>
      </c>
      <c r="F421" s="4" t="s">
        <v>463</v>
      </c>
      <c r="G421" s="4" t="s">
        <v>460</v>
      </c>
      <c r="H421" s="4">
        <v>655</v>
      </c>
      <c r="I421" s="3" t="s">
        <v>21</v>
      </c>
      <c r="J421" s="3" t="s">
        <v>223</v>
      </c>
      <c r="K421" s="3" t="s">
        <v>1043</v>
      </c>
      <c r="L421" s="13"/>
      <c r="M421" s="13"/>
      <c r="N421" s="13"/>
      <c r="O421" s="13"/>
    </row>
    <row r="422" spans="1:15" ht="43.5">
      <c r="A422" s="2" t="s">
        <v>518</v>
      </c>
      <c r="B422" s="3" t="s">
        <v>463</v>
      </c>
      <c r="C422" s="2" t="s">
        <v>460</v>
      </c>
      <c r="D422" s="4">
        <v>655</v>
      </c>
      <c r="E422" s="4">
        <f t="shared" si="12"/>
        <v>1</v>
      </c>
      <c r="F422" s="4" t="s">
        <v>463</v>
      </c>
      <c r="G422" s="4" t="s">
        <v>460</v>
      </c>
      <c r="H422" s="4">
        <v>655</v>
      </c>
      <c r="I422" s="3" t="s">
        <v>119</v>
      </c>
      <c r="J422" s="3" t="s">
        <v>264</v>
      </c>
      <c r="K422" s="3" t="s">
        <v>1066</v>
      </c>
      <c r="L422" s="13"/>
      <c r="M422" s="13"/>
      <c r="N422" s="13"/>
      <c r="O422" s="13"/>
    </row>
    <row r="423" spans="1:15" ht="43.5">
      <c r="A423" s="2" t="s">
        <v>518</v>
      </c>
      <c r="B423" s="3" t="s">
        <v>463</v>
      </c>
      <c r="C423" s="2" t="s">
        <v>562</v>
      </c>
      <c r="D423" s="4">
        <v>818</v>
      </c>
      <c r="E423" s="4">
        <f t="shared" si="12"/>
        <v>1</v>
      </c>
      <c r="F423" s="4" t="s">
        <v>463</v>
      </c>
      <c r="G423" s="4" t="s">
        <v>562</v>
      </c>
      <c r="H423" s="4">
        <v>818</v>
      </c>
      <c r="I423" s="3" t="s">
        <v>14</v>
      </c>
      <c r="J423" s="3" t="s">
        <v>220</v>
      </c>
      <c r="K423" s="3" t="s">
        <v>1038</v>
      </c>
      <c r="L423" s="13"/>
      <c r="M423" s="13"/>
      <c r="N423" s="13"/>
      <c r="O423" s="13"/>
    </row>
    <row r="424" spans="1:15" ht="145">
      <c r="A424" s="2" t="s">
        <v>518</v>
      </c>
      <c r="B424" s="3" t="s">
        <v>359</v>
      </c>
      <c r="C424" s="2" t="s">
        <v>576</v>
      </c>
      <c r="D424" s="4">
        <v>838</v>
      </c>
      <c r="E424" s="4">
        <f t="shared" si="12"/>
        <v>1</v>
      </c>
      <c r="F424" s="4" t="s">
        <v>359</v>
      </c>
      <c r="G424" s="4" t="s">
        <v>576</v>
      </c>
      <c r="H424" s="4">
        <v>838</v>
      </c>
      <c r="I424" s="3" t="s">
        <v>121</v>
      </c>
      <c r="J424" s="3" t="s">
        <v>266</v>
      </c>
      <c r="K424" s="3" t="s">
        <v>1069</v>
      </c>
      <c r="L424" s="13"/>
      <c r="M424" s="13"/>
      <c r="N424" s="13"/>
      <c r="O424" s="13"/>
    </row>
    <row r="425" spans="1:15" ht="58">
      <c r="A425" s="2" t="s">
        <v>518</v>
      </c>
      <c r="B425" s="3" t="s">
        <v>359</v>
      </c>
      <c r="C425" s="2" t="s">
        <v>578</v>
      </c>
      <c r="D425" s="4">
        <v>839</v>
      </c>
      <c r="E425" s="4">
        <f t="shared" si="12"/>
        <v>1</v>
      </c>
      <c r="F425" s="4" t="s">
        <v>359</v>
      </c>
      <c r="G425" s="4" t="s">
        <v>578</v>
      </c>
      <c r="H425" s="4">
        <v>839</v>
      </c>
      <c r="I425" s="3" t="s">
        <v>122</v>
      </c>
      <c r="J425" s="3" t="s">
        <v>267</v>
      </c>
      <c r="K425" s="3" t="s">
        <v>1020</v>
      </c>
      <c r="L425" s="13"/>
      <c r="M425" s="13"/>
      <c r="N425" s="13"/>
      <c r="O425" s="13"/>
    </row>
    <row r="426" spans="1:15" ht="58">
      <c r="A426" s="2" t="s">
        <v>518</v>
      </c>
      <c r="B426" s="3" t="s">
        <v>359</v>
      </c>
      <c r="C426" s="2" t="s">
        <v>578</v>
      </c>
      <c r="D426" s="4">
        <v>839</v>
      </c>
      <c r="E426" s="4">
        <f t="shared" si="12"/>
        <v>1</v>
      </c>
      <c r="F426" s="4" t="s">
        <v>359</v>
      </c>
      <c r="G426" s="4" t="s">
        <v>578</v>
      </c>
      <c r="H426" s="4">
        <v>839</v>
      </c>
      <c r="I426" s="3" t="s">
        <v>97</v>
      </c>
      <c r="J426" s="3" t="s">
        <v>247</v>
      </c>
      <c r="K426" s="3" t="s">
        <v>1070</v>
      </c>
      <c r="L426" s="13"/>
      <c r="M426" s="13"/>
      <c r="N426" s="13"/>
      <c r="O426" s="13"/>
    </row>
    <row r="427" spans="1:15" ht="87">
      <c r="A427" s="2" t="s">
        <v>518</v>
      </c>
      <c r="B427" s="3" t="s">
        <v>359</v>
      </c>
      <c r="C427" s="2" t="s">
        <v>578</v>
      </c>
      <c r="D427" s="4">
        <v>839</v>
      </c>
      <c r="E427" s="4">
        <f t="shared" si="12"/>
        <v>1</v>
      </c>
      <c r="F427" s="4" t="s">
        <v>359</v>
      </c>
      <c r="G427" s="4" t="s">
        <v>578</v>
      </c>
      <c r="H427" s="4">
        <v>839</v>
      </c>
      <c r="I427" s="3" t="s">
        <v>141</v>
      </c>
      <c r="J427" s="3" t="s">
        <v>285</v>
      </c>
      <c r="K427" s="3" t="s">
        <v>1078</v>
      </c>
      <c r="L427" s="13"/>
      <c r="M427" s="13"/>
      <c r="N427" s="13"/>
      <c r="O427" s="13"/>
    </row>
    <row r="428" spans="1:15" ht="72.5">
      <c r="A428" s="2" t="s">
        <v>518</v>
      </c>
      <c r="B428" s="3" t="s">
        <v>340</v>
      </c>
      <c r="C428" s="2" t="s">
        <v>398</v>
      </c>
      <c r="D428" s="4">
        <v>548</v>
      </c>
      <c r="E428" s="4">
        <f t="shared" si="12"/>
        <v>1</v>
      </c>
      <c r="F428" s="4" t="s">
        <v>340</v>
      </c>
      <c r="G428" s="4" t="s">
        <v>398</v>
      </c>
      <c r="H428" s="4">
        <v>548</v>
      </c>
      <c r="I428" s="3" t="s">
        <v>118</v>
      </c>
      <c r="J428" s="3" t="s">
        <v>263</v>
      </c>
      <c r="K428" s="3" t="s">
        <v>1037</v>
      </c>
      <c r="L428" s="13"/>
      <c r="M428" s="13"/>
      <c r="N428" s="13"/>
      <c r="O428" s="13"/>
    </row>
    <row r="429" spans="1:15" ht="72.5">
      <c r="A429" s="2" t="s">
        <v>518</v>
      </c>
      <c r="B429" s="3" t="s">
        <v>340</v>
      </c>
      <c r="C429" s="2" t="s">
        <v>474</v>
      </c>
      <c r="D429" s="4">
        <v>670</v>
      </c>
      <c r="E429" s="4">
        <f t="shared" si="12"/>
        <v>1</v>
      </c>
      <c r="F429" s="4" t="s">
        <v>340</v>
      </c>
      <c r="G429" s="4" t="s">
        <v>474</v>
      </c>
      <c r="H429" s="4">
        <v>670</v>
      </c>
      <c r="I429" s="3" t="s">
        <v>167</v>
      </c>
      <c r="J429" s="3" t="s">
        <v>308</v>
      </c>
      <c r="K429" s="3" t="s">
        <v>1013</v>
      </c>
      <c r="L429" s="13"/>
      <c r="M429" s="13"/>
      <c r="N429" s="13"/>
      <c r="O429" s="13"/>
    </row>
    <row r="430" spans="1:15" ht="246.5">
      <c r="A430" s="2" t="s">
        <v>518</v>
      </c>
      <c r="B430" s="3" t="s">
        <v>340</v>
      </c>
      <c r="C430" s="2" t="s">
        <v>474</v>
      </c>
      <c r="D430" s="4">
        <v>670</v>
      </c>
      <c r="E430" s="4">
        <f t="shared" si="12"/>
        <v>1</v>
      </c>
      <c r="F430" s="4" t="s">
        <v>340</v>
      </c>
      <c r="G430" s="4" t="s">
        <v>474</v>
      </c>
      <c r="H430" s="4">
        <v>670</v>
      </c>
      <c r="I430" s="3" t="s">
        <v>30</v>
      </c>
      <c r="J430" s="3" t="s">
        <v>223</v>
      </c>
      <c r="K430" s="3" t="s">
        <v>1067</v>
      </c>
      <c r="L430" s="13"/>
      <c r="M430" s="13"/>
      <c r="N430" s="13"/>
      <c r="O430" s="13"/>
    </row>
    <row r="431" spans="1:15" ht="130.5">
      <c r="A431" s="2" t="s">
        <v>518</v>
      </c>
      <c r="B431" s="3" t="s">
        <v>331</v>
      </c>
      <c r="C431" s="2" t="s">
        <v>384</v>
      </c>
      <c r="D431" s="4">
        <v>519</v>
      </c>
      <c r="E431" s="4">
        <f t="shared" si="12"/>
        <v>1</v>
      </c>
      <c r="F431" s="4" t="s">
        <v>331</v>
      </c>
      <c r="G431" s="4" t="s">
        <v>384</v>
      </c>
      <c r="H431" s="4">
        <v>519</v>
      </c>
      <c r="I431" s="3" t="s">
        <v>152</v>
      </c>
      <c r="J431" s="3" t="s">
        <v>295</v>
      </c>
      <c r="K431" s="3" t="s">
        <v>1074</v>
      </c>
      <c r="L431" s="13"/>
      <c r="M431" s="13"/>
      <c r="N431" s="13"/>
      <c r="O431" s="13"/>
    </row>
    <row r="432" spans="1:15" ht="101.5">
      <c r="A432" s="2" t="s">
        <v>518</v>
      </c>
      <c r="B432" s="3" t="s">
        <v>331</v>
      </c>
      <c r="C432" s="2" t="s">
        <v>458</v>
      </c>
      <c r="D432" s="4">
        <v>648</v>
      </c>
      <c r="E432" s="4">
        <f t="shared" si="12"/>
        <v>1</v>
      </c>
      <c r="F432" s="4" t="s">
        <v>331</v>
      </c>
      <c r="G432" s="4" t="s">
        <v>458</v>
      </c>
      <c r="H432" s="4">
        <v>648</v>
      </c>
      <c r="I432" s="3" t="s">
        <v>127</v>
      </c>
      <c r="J432" s="3" t="s">
        <v>272</v>
      </c>
      <c r="K432" s="3" t="s">
        <v>1000</v>
      </c>
      <c r="L432" s="13"/>
      <c r="M432" s="13"/>
      <c r="N432" s="13"/>
      <c r="O432" s="13"/>
    </row>
    <row r="433" spans="1:15" ht="72.5">
      <c r="A433" s="2" t="s">
        <v>518</v>
      </c>
      <c r="B433" s="3" t="s">
        <v>331</v>
      </c>
      <c r="C433" s="2" t="s">
        <v>470</v>
      </c>
      <c r="D433" s="4">
        <v>668</v>
      </c>
      <c r="E433" s="4">
        <f t="shared" si="12"/>
        <v>1</v>
      </c>
      <c r="F433" s="4" t="s">
        <v>331</v>
      </c>
      <c r="G433" s="4" t="s">
        <v>470</v>
      </c>
      <c r="H433" s="4">
        <v>668</v>
      </c>
      <c r="I433" s="3" t="s">
        <v>107</v>
      </c>
      <c r="J433" s="3" t="s">
        <v>254</v>
      </c>
      <c r="K433" s="3" t="s">
        <v>1054</v>
      </c>
      <c r="L433" s="13"/>
      <c r="M433" s="13"/>
      <c r="N433" s="13"/>
      <c r="O433" s="13"/>
    </row>
    <row r="434" spans="1:15" ht="58">
      <c r="A434" s="2" t="s">
        <v>518</v>
      </c>
      <c r="B434" s="3" t="s">
        <v>331</v>
      </c>
      <c r="C434" s="2" t="s">
        <v>470</v>
      </c>
      <c r="D434" s="4">
        <v>668</v>
      </c>
      <c r="E434" s="4">
        <f t="shared" si="12"/>
        <v>1</v>
      </c>
      <c r="F434" s="4" t="s">
        <v>331</v>
      </c>
      <c r="G434" s="4" t="s">
        <v>470</v>
      </c>
      <c r="H434" s="4">
        <v>668</v>
      </c>
      <c r="I434" s="3" t="s">
        <v>5</v>
      </c>
      <c r="J434" s="3" t="s">
        <v>216</v>
      </c>
      <c r="K434" s="3" t="s">
        <v>1065</v>
      </c>
      <c r="L434" s="13"/>
      <c r="M434" s="13"/>
      <c r="N434" s="13"/>
      <c r="O434" s="13"/>
    </row>
    <row r="435" spans="1:15" ht="145">
      <c r="A435" s="2" t="s">
        <v>1201</v>
      </c>
      <c r="B435" s="3" t="s">
        <v>373</v>
      </c>
      <c r="C435" s="2" t="s">
        <v>583</v>
      </c>
      <c r="D435" s="4">
        <v>85</v>
      </c>
      <c r="E435" s="4">
        <f t="shared" si="12"/>
        <v>1</v>
      </c>
      <c r="F435" s="4" t="s">
        <v>373</v>
      </c>
      <c r="G435" s="4" t="s">
        <v>583</v>
      </c>
      <c r="H435" s="4">
        <v>85</v>
      </c>
      <c r="I435" s="3" t="s">
        <v>39</v>
      </c>
      <c r="J435" s="3" t="s">
        <v>227</v>
      </c>
      <c r="K435" s="3" t="s">
        <v>1014</v>
      </c>
      <c r="L435" s="13"/>
      <c r="M435" s="13"/>
      <c r="N435" s="13"/>
      <c r="O435" s="13"/>
    </row>
    <row r="436" spans="1:15" ht="188.5">
      <c r="A436" s="2" t="s">
        <v>1201</v>
      </c>
      <c r="B436" s="3" t="s">
        <v>373</v>
      </c>
      <c r="C436" s="2" t="s">
        <v>583</v>
      </c>
      <c r="D436" s="4">
        <v>85</v>
      </c>
      <c r="E436" s="4">
        <f t="shared" si="12"/>
        <v>1</v>
      </c>
      <c r="F436" s="4" t="s">
        <v>373</v>
      </c>
      <c r="G436" s="4" t="s">
        <v>583</v>
      </c>
      <c r="H436" s="4">
        <v>85</v>
      </c>
      <c r="I436" s="3" t="s">
        <v>58</v>
      </c>
      <c r="J436" s="3" t="s">
        <v>234</v>
      </c>
      <c r="K436" s="3" t="s">
        <v>1057</v>
      </c>
      <c r="L436" s="13"/>
      <c r="M436" s="13"/>
      <c r="N436" s="13"/>
      <c r="O436" s="13"/>
    </row>
    <row r="437" spans="1:15" ht="130.5">
      <c r="A437" s="2" t="s">
        <v>1201</v>
      </c>
      <c r="B437" s="3" t="s">
        <v>373</v>
      </c>
      <c r="C437" s="2" t="s">
        <v>583</v>
      </c>
      <c r="D437" s="4">
        <v>85</v>
      </c>
      <c r="E437" s="4">
        <f t="shared" si="12"/>
        <v>1</v>
      </c>
      <c r="F437" s="4" t="s">
        <v>373</v>
      </c>
      <c r="G437" s="4" t="s">
        <v>583</v>
      </c>
      <c r="H437" s="4">
        <v>85</v>
      </c>
      <c r="I437" s="3" t="s">
        <v>12</v>
      </c>
      <c r="J437" s="3" t="s">
        <v>219</v>
      </c>
      <c r="K437" s="3" t="s">
        <v>1073</v>
      </c>
      <c r="L437" s="13"/>
      <c r="M437" s="13"/>
      <c r="N437" s="13"/>
      <c r="O437" s="13"/>
    </row>
    <row r="438" spans="1:15" ht="72.5">
      <c r="A438" s="2" t="s">
        <v>1201</v>
      </c>
      <c r="B438" s="3" t="s">
        <v>373</v>
      </c>
      <c r="C438" s="2" t="s">
        <v>370</v>
      </c>
      <c r="D438" s="4">
        <v>475</v>
      </c>
      <c r="E438" s="4">
        <f t="shared" si="12"/>
        <v>1</v>
      </c>
      <c r="F438" s="4" t="s">
        <v>373</v>
      </c>
      <c r="G438" s="4" t="s">
        <v>370</v>
      </c>
      <c r="H438" s="4">
        <v>475</v>
      </c>
      <c r="I438" s="3" t="s">
        <v>159</v>
      </c>
      <c r="J438" s="3" t="s">
        <v>302</v>
      </c>
      <c r="K438" s="3" t="s">
        <v>1036</v>
      </c>
      <c r="L438" s="13"/>
      <c r="M438" s="13"/>
      <c r="N438" s="13"/>
      <c r="O438" s="13"/>
    </row>
    <row r="439" spans="1:15" ht="58">
      <c r="A439" s="2" t="s">
        <v>1201</v>
      </c>
      <c r="B439" s="3" t="s">
        <v>373</v>
      </c>
      <c r="C439" s="2" t="s">
        <v>370</v>
      </c>
      <c r="D439" s="4">
        <v>475</v>
      </c>
      <c r="E439" s="4">
        <f t="shared" si="12"/>
        <v>1</v>
      </c>
      <c r="F439" s="4" t="s">
        <v>373</v>
      </c>
      <c r="G439" s="4" t="s">
        <v>370</v>
      </c>
      <c r="H439" s="4">
        <v>475</v>
      </c>
      <c r="I439" s="3" t="s">
        <v>91</v>
      </c>
      <c r="J439" s="3" t="s">
        <v>241</v>
      </c>
      <c r="K439" s="3" t="s">
        <v>1059</v>
      </c>
      <c r="L439" s="13"/>
      <c r="M439" s="13"/>
      <c r="N439" s="13"/>
      <c r="O439" s="13"/>
    </row>
    <row r="440" spans="1:15" ht="101.5">
      <c r="A440" s="2" t="s">
        <v>1201</v>
      </c>
      <c r="B440" s="3" t="s">
        <v>373</v>
      </c>
      <c r="C440" s="2" t="s">
        <v>374</v>
      </c>
      <c r="D440" s="4">
        <v>476</v>
      </c>
      <c r="E440" s="4">
        <f t="shared" si="12"/>
        <v>1</v>
      </c>
      <c r="F440" s="4" t="s">
        <v>373</v>
      </c>
      <c r="G440" s="4" t="s">
        <v>374</v>
      </c>
      <c r="H440" s="4">
        <v>476</v>
      </c>
      <c r="I440" s="3" t="s">
        <v>124</v>
      </c>
      <c r="J440" s="3" t="s">
        <v>269</v>
      </c>
      <c r="K440" s="3" t="s">
        <v>1077</v>
      </c>
      <c r="L440" s="13"/>
      <c r="M440" s="13"/>
      <c r="N440" s="13"/>
      <c r="O440" s="13"/>
    </row>
    <row r="441" spans="1:15" ht="43.5">
      <c r="A441" s="2" t="s">
        <v>1201</v>
      </c>
      <c r="B441" s="3" t="s">
        <v>373</v>
      </c>
      <c r="C441" s="2" t="s">
        <v>376</v>
      </c>
      <c r="D441" s="4">
        <v>486</v>
      </c>
      <c r="E441" s="4">
        <f t="shared" si="12"/>
        <v>1</v>
      </c>
      <c r="F441" s="4" t="s">
        <v>373</v>
      </c>
      <c r="G441" s="4" t="s">
        <v>376</v>
      </c>
      <c r="H441" s="4">
        <v>486</v>
      </c>
      <c r="I441" s="3" t="s">
        <v>155</v>
      </c>
      <c r="J441" s="3" t="s">
        <v>298</v>
      </c>
      <c r="K441" s="3" t="s">
        <v>1031</v>
      </c>
      <c r="L441" s="13"/>
      <c r="M441" s="13"/>
      <c r="N441" s="13"/>
      <c r="O441" s="13"/>
    </row>
    <row r="442" spans="1:15" ht="72.5">
      <c r="A442" s="2" t="s">
        <v>1201</v>
      </c>
      <c r="B442" s="3" t="s">
        <v>373</v>
      </c>
      <c r="C442" s="2" t="s">
        <v>380</v>
      </c>
      <c r="D442" s="4">
        <v>512</v>
      </c>
      <c r="E442" s="4">
        <f t="shared" si="12"/>
        <v>1</v>
      </c>
      <c r="F442" s="4" t="s">
        <v>373</v>
      </c>
      <c r="G442" s="4" t="s">
        <v>380</v>
      </c>
      <c r="H442" s="4">
        <v>512</v>
      </c>
      <c r="I442" s="3" t="s">
        <v>123</v>
      </c>
      <c r="J442" s="3" t="s">
        <v>268</v>
      </c>
      <c r="K442" s="3" t="s">
        <v>1214</v>
      </c>
      <c r="L442" s="13"/>
      <c r="M442" s="13"/>
      <c r="N442" s="13"/>
      <c r="O442" s="13"/>
    </row>
    <row r="443" spans="1:15" ht="87">
      <c r="A443" s="2" t="s">
        <v>1201</v>
      </c>
      <c r="B443" s="3" t="s">
        <v>373</v>
      </c>
      <c r="C443" s="2" t="s">
        <v>431</v>
      </c>
      <c r="D443" s="4">
        <v>598</v>
      </c>
      <c r="E443" s="4">
        <f t="shared" si="12"/>
        <v>1</v>
      </c>
      <c r="F443" s="4" t="s">
        <v>373</v>
      </c>
      <c r="G443" s="4" t="s">
        <v>431</v>
      </c>
      <c r="H443" s="4">
        <v>598</v>
      </c>
      <c r="I443" s="3" t="s">
        <v>158</v>
      </c>
      <c r="J443" s="3" t="s">
        <v>301</v>
      </c>
      <c r="K443" s="3" t="s">
        <v>1025</v>
      </c>
      <c r="L443" s="13"/>
      <c r="M443" s="13"/>
      <c r="N443" s="13"/>
      <c r="O443" s="13"/>
    </row>
    <row r="444" spans="1:15" ht="174">
      <c r="A444" s="2" t="s">
        <v>1201</v>
      </c>
      <c r="B444" s="3" t="s">
        <v>373</v>
      </c>
      <c r="C444" s="2" t="s">
        <v>435</v>
      </c>
      <c r="D444" s="4">
        <v>609</v>
      </c>
      <c r="E444" s="4">
        <f t="shared" si="12"/>
        <v>1</v>
      </c>
      <c r="F444" s="4" t="s">
        <v>373</v>
      </c>
      <c r="G444" s="4" t="s">
        <v>435</v>
      </c>
      <c r="H444" s="4">
        <v>609</v>
      </c>
      <c r="I444" s="3" t="s">
        <v>165</v>
      </c>
      <c r="J444" s="3" t="s">
        <v>306</v>
      </c>
      <c r="K444" s="3" t="s">
        <v>1056</v>
      </c>
      <c r="L444" s="13"/>
      <c r="M444" s="13"/>
      <c r="N444" s="13"/>
      <c r="O444" s="13"/>
    </row>
    <row r="445" spans="1:15" ht="145">
      <c r="A445" s="2" t="s">
        <v>1201</v>
      </c>
      <c r="B445" s="3" t="s">
        <v>373</v>
      </c>
      <c r="C445" s="2" t="s">
        <v>437</v>
      </c>
      <c r="D445" s="4">
        <v>613</v>
      </c>
      <c r="E445" s="4">
        <f t="shared" si="12"/>
        <v>1</v>
      </c>
      <c r="F445" s="4" t="s">
        <v>373</v>
      </c>
      <c r="G445" s="4" t="s">
        <v>437</v>
      </c>
      <c r="H445" s="4">
        <v>613</v>
      </c>
      <c r="I445" s="3" t="s">
        <v>94</v>
      </c>
      <c r="J445" s="3" t="s">
        <v>244</v>
      </c>
      <c r="K445" s="3" t="s">
        <v>1046</v>
      </c>
      <c r="L445" s="13"/>
      <c r="M445" s="13"/>
      <c r="N445" s="13"/>
      <c r="O445" s="13"/>
    </row>
    <row r="446" spans="1:15" ht="58">
      <c r="A446" s="2" t="s">
        <v>1201</v>
      </c>
      <c r="B446" s="3" t="s">
        <v>373</v>
      </c>
      <c r="C446" s="2" t="s">
        <v>437</v>
      </c>
      <c r="D446" s="4">
        <v>613</v>
      </c>
      <c r="E446" s="4">
        <f t="shared" si="12"/>
        <v>1</v>
      </c>
      <c r="F446" s="4" t="s">
        <v>373</v>
      </c>
      <c r="G446" s="4" t="s">
        <v>437</v>
      </c>
      <c r="H446" s="4">
        <v>613</v>
      </c>
      <c r="I446" s="3" t="s">
        <v>10</v>
      </c>
      <c r="J446" s="3" t="s">
        <v>218</v>
      </c>
      <c r="K446" s="3" t="s">
        <v>1076</v>
      </c>
      <c r="L446" s="13"/>
      <c r="M446" s="13"/>
      <c r="N446" s="13"/>
      <c r="O446" s="13"/>
    </row>
    <row r="447" spans="1:15" ht="72.5">
      <c r="A447" s="2" t="s">
        <v>1201</v>
      </c>
      <c r="B447" s="3" t="s">
        <v>373</v>
      </c>
      <c r="C447" s="2" t="s">
        <v>456</v>
      </c>
      <c r="D447" s="4">
        <v>647</v>
      </c>
      <c r="E447" s="4">
        <f t="shared" si="12"/>
        <v>1</v>
      </c>
      <c r="F447" s="4" t="s">
        <v>373</v>
      </c>
      <c r="G447" s="4" t="s">
        <v>456</v>
      </c>
      <c r="H447" s="4">
        <v>647</v>
      </c>
      <c r="I447" s="3" t="s">
        <v>154</v>
      </c>
      <c r="J447" s="3" t="s">
        <v>297</v>
      </c>
      <c r="K447" s="3" t="s">
        <v>988</v>
      </c>
      <c r="L447" s="13"/>
      <c r="M447" s="13"/>
      <c r="N447" s="13"/>
      <c r="O447" s="13"/>
    </row>
    <row r="448" spans="1:15" ht="87">
      <c r="A448" s="2" t="s">
        <v>1201</v>
      </c>
      <c r="B448" s="3" t="s">
        <v>373</v>
      </c>
      <c r="C448" s="2" t="s">
        <v>490</v>
      </c>
      <c r="D448" s="4">
        <v>683</v>
      </c>
      <c r="E448" s="4">
        <f t="shared" si="12"/>
        <v>1</v>
      </c>
      <c r="F448" s="4" t="s">
        <v>373</v>
      </c>
      <c r="G448" s="4" t="s">
        <v>490</v>
      </c>
      <c r="H448" s="4">
        <v>683</v>
      </c>
      <c r="I448" s="3" t="s">
        <v>96</v>
      </c>
      <c r="J448" s="3" t="s">
        <v>246</v>
      </c>
      <c r="K448" s="3" t="s">
        <v>1004</v>
      </c>
      <c r="L448" s="13"/>
      <c r="M448" s="13"/>
      <c r="N448" s="13"/>
      <c r="O448" s="13"/>
    </row>
  </sheetData>
  <sheetProtection insertRows="0" insertHyperlinks="0" sort="0" autoFilter="0" pivotTables="0"/>
  <protectedRanges>
    <protectedRange sqref="L3:O448" name="Range1"/>
  </protectedRanges>
  <autoFilter ref="A2:O448" xr:uid="{00000000-0009-0000-0000-000006000000}"/>
  <dataValidations count="1">
    <dataValidation type="list" errorStyle="warning" allowBlank="1" showInputMessage="1" showErrorMessage="1" errorTitle="Select from dropdown" error="Select option from dropdown" prompt="[Select from dropdown]" sqref="L3:L448" xr:uid="{00000000-0002-0000-0600-000000000000}">
      <formula1>"No Change, Revised, Retire, New"</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V17"/>
  <sheetViews>
    <sheetView zoomScale="85" zoomScaleNormal="85" workbookViewId="0">
      <selection activeCell="C32" sqref="C32"/>
    </sheetView>
  </sheetViews>
  <sheetFormatPr defaultRowHeight="14.5"/>
  <cols>
    <col min="1" max="1" width="26.26953125" customWidth="1"/>
    <col min="2" max="9" width="11" customWidth="1"/>
    <col min="10" max="10" width="14.54296875" customWidth="1"/>
    <col min="11" max="17" width="11" customWidth="1"/>
    <col min="19" max="19" width="21" bestFit="1" customWidth="1"/>
  </cols>
  <sheetData>
    <row r="1" spans="1:22">
      <c r="A1" s="34"/>
    </row>
    <row r="2" spans="1:22">
      <c r="A2" s="35" t="s">
        <v>1254</v>
      </c>
      <c r="B2" s="36"/>
      <c r="C2" s="36"/>
      <c r="D2" s="36"/>
      <c r="E2" s="36"/>
      <c r="F2" s="36"/>
      <c r="G2" s="36"/>
      <c r="H2" s="36"/>
      <c r="I2" s="36"/>
      <c r="J2" s="36"/>
      <c r="K2" s="36"/>
      <c r="L2" s="36"/>
      <c r="M2" s="36"/>
      <c r="N2" s="36"/>
      <c r="O2" s="36"/>
      <c r="P2" s="36"/>
      <c r="Q2" s="36"/>
      <c r="R2" s="36"/>
      <c r="S2" s="36"/>
      <c r="T2" s="36"/>
      <c r="U2" s="36"/>
      <c r="V2" s="36"/>
    </row>
    <row r="3" spans="1:22">
      <c r="A3" t="s">
        <v>1256</v>
      </c>
      <c r="B3">
        <v>1</v>
      </c>
      <c r="C3">
        <v>2</v>
      </c>
      <c r="D3">
        <v>3</v>
      </c>
      <c r="E3">
        <v>4</v>
      </c>
      <c r="F3">
        <v>5</v>
      </c>
      <c r="G3">
        <v>6</v>
      </c>
      <c r="H3">
        <v>7</v>
      </c>
      <c r="I3">
        <v>8</v>
      </c>
      <c r="J3">
        <v>9</v>
      </c>
      <c r="K3">
        <v>10</v>
      </c>
      <c r="L3">
        <v>11</v>
      </c>
    </row>
    <row r="4" spans="1:22" ht="72.5">
      <c r="A4" t="s">
        <v>1257</v>
      </c>
      <c r="B4" s="24" t="s">
        <v>1215</v>
      </c>
      <c r="C4" s="39" t="s">
        <v>766</v>
      </c>
      <c r="D4" s="40" t="s">
        <v>768</v>
      </c>
      <c r="E4" s="38" t="s">
        <v>767</v>
      </c>
      <c r="F4" s="50" t="s">
        <v>719</v>
      </c>
      <c r="G4" s="51" t="s">
        <v>215</v>
      </c>
      <c r="H4" s="52" t="s">
        <v>1202</v>
      </c>
      <c r="I4" s="24" t="s">
        <v>1251</v>
      </c>
      <c r="J4" s="24" t="s">
        <v>1213</v>
      </c>
      <c r="K4" s="24" t="s">
        <v>1212</v>
      </c>
      <c r="L4" s="24" t="s">
        <v>725</v>
      </c>
      <c r="M4" s="24"/>
      <c r="N4" s="24"/>
      <c r="O4" s="24"/>
      <c r="P4" s="24"/>
    </row>
    <row r="5" spans="1:22">
      <c r="A5" t="s">
        <v>1258</v>
      </c>
      <c r="B5" s="23" t="s">
        <v>315</v>
      </c>
      <c r="C5" s="23" t="s">
        <v>315</v>
      </c>
      <c r="D5" s="23" t="s">
        <v>362</v>
      </c>
      <c r="E5" s="23">
        <v>39</v>
      </c>
      <c r="F5" s="37" t="s">
        <v>156</v>
      </c>
      <c r="G5" s="23" t="s">
        <v>299</v>
      </c>
      <c r="H5" s="23" t="s">
        <v>984</v>
      </c>
      <c r="I5" s="24"/>
      <c r="J5" s="24"/>
      <c r="K5" s="24"/>
      <c r="L5" s="24"/>
      <c r="M5" s="24"/>
      <c r="N5" s="24"/>
      <c r="O5" s="24"/>
      <c r="P5" s="24"/>
    </row>
    <row r="6" spans="1:22">
      <c r="A6" s="43" t="s">
        <v>1456</v>
      </c>
      <c r="B6" s="24" t="s">
        <v>1255</v>
      </c>
      <c r="C6" s="55" t="s">
        <v>1263</v>
      </c>
      <c r="D6" s="55" t="s">
        <v>1263</v>
      </c>
      <c r="E6" s="55">
        <v>1</v>
      </c>
      <c r="F6" s="55">
        <v>2</v>
      </c>
      <c r="G6" s="55">
        <v>3</v>
      </c>
      <c r="H6" s="55">
        <v>5</v>
      </c>
      <c r="I6" s="24" t="s">
        <v>1255</v>
      </c>
      <c r="J6" s="24" t="s">
        <v>1255</v>
      </c>
      <c r="K6" s="24" t="s">
        <v>1255</v>
      </c>
      <c r="L6" s="24" t="s">
        <v>1255</v>
      </c>
      <c r="M6" s="24"/>
      <c r="N6" s="24"/>
      <c r="O6" s="24"/>
      <c r="P6" s="24"/>
    </row>
    <row r="7" spans="1:22">
      <c r="A7" s="43" t="s">
        <v>1457</v>
      </c>
      <c r="B7" s="24" t="s">
        <v>1255</v>
      </c>
      <c r="C7" s="55">
        <v>5</v>
      </c>
      <c r="D7" s="55">
        <v>3</v>
      </c>
      <c r="E7" s="55">
        <v>2</v>
      </c>
      <c r="F7" s="55" t="s">
        <v>1263</v>
      </c>
      <c r="G7" s="55" t="s">
        <v>1263</v>
      </c>
      <c r="H7" s="55" t="s">
        <v>1263</v>
      </c>
      <c r="I7" s="24" t="s">
        <v>1255</v>
      </c>
      <c r="J7" s="24" t="s">
        <v>1255</v>
      </c>
      <c r="K7" s="24" t="s">
        <v>1255</v>
      </c>
      <c r="L7" s="24" t="s">
        <v>1255</v>
      </c>
    </row>
    <row r="8" spans="1:22">
      <c r="A8" s="43"/>
    </row>
    <row r="9" spans="1:22" s="43" customFormat="1">
      <c r="A9" s="44" t="s">
        <v>1445</v>
      </c>
      <c r="B9" s="46"/>
      <c r="C9" s="57"/>
      <c r="D9" s="58" t="s">
        <v>1442</v>
      </c>
      <c r="E9" s="57" t="s">
        <v>1454</v>
      </c>
      <c r="F9" s="57"/>
      <c r="G9" s="57"/>
      <c r="H9" s="44" t="s">
        <v>1264</v>
      </c>
      <c r="I9" s="59">
        <v>43362</v>
      </c>
      <c r="J9" s="45"/>
      <c r="K9" s="45" t="s">
        <v>1265</v>
      </c>
      <c r="L9" s="45" t="s">
        <v>1427</v>
      </c>
      <c r="M9" s="45"/>
      <c r="N9" s="45"/>
      <c r="O9" s="45"/>
      <c r="P9" s="45"/>
      <c r="Q9" s="45"/>
      <c r="R9" s="45"/>
      <c r="S9" s="45"/>
    </row>
    <row r="10" spans="1:22" s="47" customFormat="1">
      <c r="B10" s="48">
        <v>1</v>
      </c>
      <c r="C10" s="48">
        <v>2</v>
      </c>
      <c r="D10" s="48">
        <v>3</v>
      </c>
      <c r="E10" s="48">
        <v>4</v>
      </c>
      <c r="F10" s="48">
        <v>5</v>
      </c>
      <c r="G10" s="48">
        <v>6</v>
      </c>
      <c r="H10" s="48">
        <v>7</v>
      </c>
      <c r="I10" s="48"/>
      <c r="J10" s="48"/>
      <c r="K10" s="48"/>
      <c r="L10" s="48"/>
      <c r="M10" s="48"/>
      <c r="N10" s="48"/>
      <c r="O10" s="48"/>
      <c r="P10" s="48"/>
      <c r="Q10" s="48"/>
      <c r="R10" s="48"/>
      <c r="S10" s="48"/>
    </row>
    <row r="11" spans="1:22" s="1" customFormat="1" ht="43.5">
      <c r="A11" s="43" t="s">
        <v>1257</v>
      </c>
      <c r="B11" s="38" t="s">
        <v>1369</v>
      </c>
      <c r="C11" s="50" t="s">
        <v>1446</v>
      </c>
      <c r="D11" s="51" t="s">
        <v>1447</v>
      </c>
      <c r="E11" s="60" t="s">
        <v>1448</v>
      </c>
      <c r="F11" s="52" t="s">
        <v>1449</v>
      </c>
      <c r="G11" s="24" t="s">
        <v>1450</v>
      </c>
      <c r="H11" s="24" t="s">
        <v>1451</v>
      </c>
      <c r="I11" s="60"/>
      <c r="J11" s="24"/>
      <c r="K11" s="24"/>
      <c r="M11" s="24"/>
    </row>
    <row r="12" spans="1:22" s="43" customFormat="1">
      <c r="A12" s="43" t="s">
        <v>1258</v>
      </c>
      <c r="B12" s="61">
        <v>39</v>
      </c>
      <c r="C12" s="62" t="s">
        <v>156</v>
      </c>
      <c r="D12" s="62" t="s">
        <v>299</v>
      </c>
      <c r="E12" s="62"/>
      <c r="F12" s="62" t="s">
        <v>1452</v>
      </c>
      <c r="G12" s="62" t="s">
        <v>1453</v>
      </c>
      <c r="H12" s="62" t="s">
        <v>1453</v>
      </c>
      <c r="I12" s="63"/>
      <c r="J12" s="63"/>
      <c r="K12" s="63"/>
    </row>
    <row r="13" spans="1:22">
      <c r="B13" s="62"/>
      <c r="C13" s="62"/>
      <c r="D13" s="62"/>
      <c r="E13" s="62"/>
      <c r="F13" s="62"/>
      <c r="G13" s="62"/>
      <c r="H13" s="62"/>
      <c r="I13" s="62"/>
      <c r="J13" s="62"/>
      <c r="K13" s="62"/>
    </row>
    <row r="14" spans="1:22">
      <c r="A14" s="44" t="s">
        <v>1445</v>
      </c>
      <c r="B14" s="46"/>
      <c r="C14" s="57"/>
      <c r="D14" s="58" t="s">
        <v>1442</v>
      </c>
      <c r="E14" s="57" t="s">
        <v>1208</v>
      </c>
      <c r="F14" s="57"/>
      <c r="G14" s="57"/>
      <c r="H14" s="44" t="s">
        <v>1264</v>
      </c>
      <c r="I14" s="59">
        <v>43362</v>
      </c>
      <c r="J14" s="45"/>
      <c r="K14" s="45" t="s">
        <v>1265</v>
      </c>
      <c r="L14" s="45" t="s">
        <v>1427</v>
      </c>
      <c r="M14" s="45"/>
      <c r="N14" s="45"/>
      <c r="O14" s="45"/>
      <c r="P14" s="45"/>
      <c r="Q14" s="45"/>
      <c r="R14" s="45"/>
    </row>
    <row r="15" spans="1:22">
      <c r="A15" s="43" t="s">
        <v>1256</v>
      </c>
      <c r="B15" s="48">
        <v>1</v>
      </c>
      <c r="C15" s="48">
        <v>2</v>
      </c>
      <c r="D15" s="48">
        <v>3</v>
      </c>
      <c r="E15" s="48">
        <v>4</v>
      </c>
      <c r="F15" s="48">
        <v>5</v>
      </c>
      <c r="G15" s="48">
        <v>6</v>
      </c>
      <c r="H15" s="48">
        <v>7</v>
      </c>
      <c r="I15" s="48">
        <v>8</v>
      </c>
      <c r="J15" s="48">
        <v>9</v>
      </c>
      <c r="K15" s="48">
        <v>10</v>
      </c>
      <c r="L15" s="48">
        <v>11</v>
      </c>
      <c r="M15" s="48">
        <v>12</v>
      </c>
      <c r="N15" s="48">
        <v>13</v>
      </c>
      <c r="O15" s="48">
        <v>14</v>
      </c>
      <c r="P15" s="48">
        <v>15</v>
      </c>
      <c r="Q15" s="48">
        <v>16</v>
      </c>
      <c r="R15" s="48">
        <v>17</v>
      </c>
    </row>
    <row r="16" spans="1:22" ht="43.5">
      <c r="A16" s="43" t="s">
        <v>1257</v>
      </c>
      <c r="B16" s="24" t="s">
        <v>1368</v>
      </c>
      <c r="C16" s="38" t="s">
        <v>1369</v>
      </c>
      <c r="D16" s="40" t="s">
        <v>1370</v>
      </c>
      <c r="E16" s="15" t="s">
        <v>1371</v>
      </c>
      <c r="F16" s="39" t="s">
        <v>1372</v>
      </c>
      <c r="G16" s="15" t="s">
        <v>1373</v>
      </c>
      <c r="H16" s="24" t="s">
        <v>1374</v>
      </c>
      <c r="I16" s="15" t="s">
        <v>1375</v>
      </c>
      <c r="J16" s="15" t="s">
        <v>1376</v>
      </c>
      <c r="K16" s="15" t="s">
        <v>1377</v>
      </c>
      <c r="L16" s="15" t="s">
        <v>1378</v>
      </c>
      <c r="M16" s="15" t="s">
        <v>1379</v>
      </c>
      <c r="N16" s="15" t="s">
        <v>1380</v>
      </c>
      <c r="O16" s="15" t="s">
        <v>1381</v>
      </c>
      <c r="P16" s="15" t="s">
        <v>1382</v>
      </c>
      <c r="Q16" s="15" t="s">
        <v>774</v>
      </c>
      <c r="R16" s="15" t="s">
        <v>775</v>
      </c>
      <c r="S16" s="15" t="s">
        <v>1455</v>
      </c>
    </row>
    <row r="17" spans="1:18">
      <c r="A17" s="43" t="s">
        <v>1258</v>
      </c>
      <c r="B17" t="s">
        <v>17</v>
      </c>
      <c r="C17" s="56">
        <v>74</v>
      </c>
      <c r="D17" t="s">
        <v>519</v>
      </c>
      <c r="E17" t="s">
        <v>1417</v>
      </c>
      <c r="F17" t="s">
        <v>522</v>
      </c>
      <c r="H17" t="s">
        <v>520</v>
      </c>
      <c r="I17" t="s">
        <v>378</v>
      </c>
      <c r="J17" t="s">
        <v>748</v>
      </c>
      <c r="K17" s="56">
        <v>1</v>
      </c>
      <c r="L17" s="56">
        <v>1</v>
      </c>
      <c r="M17" s="56">
        <v>1</v>
      </c>
      <c r="P17" t="s">
        <v>778</v>
      </c>
      <c r="Q17" s="56">
        <v>1</v>
      </c>
      <c r="R17" s="56">
        <v>0</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6B683403698AA4D9D0BCF79F4D02A46" ma:contentTypeVersion="6" ma:contentTypeDescription="Create a new document." ma:contentTypeScope="" ma:versionID="199ce19037b3febe0ddd8d53795555b5">
  <xsd:schema xmlns:xsd="http://www.w3.org/2001/XMLSchema" xmlns:xs="http://www.w3.org/2001/XMLSchema" xmlns:p="http://schemas.microsoft.com/office/2006/metadata/properties" xmlns:ns1="http://schemas.microsoft.com/sharepoint/v3" xmlns:ns2="b7635ab0-52e7-4e33-aa76-893cd120ef45" xmlns:ns3="75b8f200-01bb-4893-a3c4-f3a17e332d98" targetNamespace="http://schemas.microsoft.com/office/2006/metadata/properties" ma:root="true" ma:fieldsID="2cbcd85c175d0214924c5aa48040741a" ns1:_="" ns2:_="" ns3:_="">
    <xsd:import namespace="http://schemas.microsoft.com/sharepoint/v3"/>
    <xsd:import namespace="b7635ab0-52e7-4e33-aa76-893cd120ef45"/>
    <xsd:import namespace="75b8f200-01bb-4893-a3c4-f3a17e332d98"/>
    <xsd:element name="properties">
      <xsd:complexType>
        <xsd:sequence>
          <xsd:element name="documentManagement">
            <xsd:complexType>
              <xsd:all>
                <xsd:element ref="ns2:_dlc_DocId" minOccurs="0"/>
                <xsd:element ref="ns2:_dlc_DocIdUrl" minOccurs="0"/>
                <xsd:element ref="ns2:_dlc_DocIdPersistId" minOccurs="0"/>
                <xsd:element ref="ns1:RoutingTargetFolder" minOccurs="0"/>
                <xsd:element ref="ns3:Document_x0020_Purpo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TargetFolder" ma:index="13" nillable="true" ma:displayName="Target Folder" ma:hidden="true" ma:internalName="RoutingTargetFold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635ab0-52e7-4e33-aa76-893cd120ef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5b8f200-01bb-4893-a3c4-f3a17e332d98" elementFormDefault="qualified">
    <xsd:import namespace="http://schemas.microsoft.com/office/2006/documentManagement/types"/>
    <xsd:import namespace="http://schemas.microsoft.com/office/infopath/2007/PartnerControls"/>
    <xsd:element name="Document_x0020_Purpose" ma:index="14" nillable="true" ma:displayName="Document Notes" ma:internalName="Document_x0020_Purpo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outingTargetFolder xmlns="http://schemas.microsoft.com/sharepoint/v3" xsi:nil="true"/>
    <Document_x0020_Purpose xmlns="75b8f200-01bb-4893-a3c4-f3a17e332d98" xsi:nil="true"/>
    <_dlc_DocId xmlns="b7635ab0-52e7-4e33-aa76-893cd120ef45">DNVT47QTA7NQ-161-313881</_dlc_DocId>
    <_dlc_DocIdUrl xmlns="b7635ab0-52e7-4e33-aa76-893cd120ef45">
      <Url>https://sharepoint.aemcorp.com/ed/etss/_layouts/15/DocIdRedir.aspx?ID=DNVT47QTA7NQ-161-313881</Url>
      <Description>DNVT47QTA7NQ-161-313881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B9C5CC-9E89-43DE-B11B-A46A4CA1A421}">
  <ds:schemaRefs>
    <ds:schemaRef ds:uri="http://schemas.microsoft.com/sharepoint/events"/>
  </ds:schemaRefs>
</ds:datastoreItem>
</file>

<file path=customXml/itemProps2.xml><?xml version="1.0" encoding="utf-8"?>
<ds:datastoreItem xmlns:ds="http://schemas.openxmlformats.org/officeDocument/2006/customXml" ds:itemID="{A5BD10A8-78A2-4BDE-9C82-358A77400F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635ab0-52e7-4e33-aa76-893cd120ef45"/>
    <ds:schemaRef ds:uri="75b8f200-01bb-4893-a3c4-f3a17e332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81A91B-3DAD-4B4B-9A6B-B453A8ABFDEB}">
  <ds:schemaRefs>
    <ds:schemaRef ds:uri="http://schemas.microsoft.com/sharepoint/v3"/>
    <ds:schemaRef ds:uri="http://schemas.microsoft.com/office/2006/documentManagement/types"/>
    <ds:schemaRef ds:uri="http://schemas.microsoft.com/office/infopath/2007/PartnerControls"/>
    <ds:schemaRef ds:uri="http://purl.org/dc/elements/1.1/"/>
    <ds:schemaRef ds:uri="http://purl.org/dc/terms/"/>
    <ds:schemaRef ds:uri="http://purl.org/dc/dcmitype/"/>
    <ds:schemaRef ds:uri="http://www.w3.org/XML/1998/namespace"/>
    <ds:schemaRef ds:uri="http://schemas.openxmlformats.org/package/2006/metadata/core-properties"/>
    <ds:schemaRef ds:uri="75b8f200-01bb-4893-a3c4-f3a17e332d98"/>
    <ds:schemaRef ds:uri="b7635ab0-52e7-4e33-aa76-893cd120ef45"/>
    <ds:schemaRef ds:uri="http://schemas.microsoft.com/office/2006/metadata/properties"/>
  </ds:schemaRefs>
</ds:datastoreItem>
</file>

<file path=customXml/itemProps4.xml><?xml version="1.0" encoding="utf-8"?>
<ds:datastoreItem xmlns:ds="http://schemas.openxmlformats.org/officeDocument/2006/customXml" ds:itemID="{1854D7E5-403B-4288-85E7-0118855FF1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ReadMe</vt:lpstr>
      <vt:lpstr>Data Groups</vt:lpstr>
      <vt:lpstr>DG build mapping</vt:lpstr>
      <vt:lpstr>DG build</vt:lpstr>
      <vt:lpstr>Data Categories</vt:lpstr>
      <vt:lpstr>DG&amp;DCs new in 60 out in 30</vt:lpstr>
      <vt:lpstr>Summary of Changes</vt:lpstr>
      <vt:lpstr>Data Categories roll up</vt:lpstr>
      <vt:lpstr>Data Cat build mapping</vt:lpstr>
      <vt:lpstr>Data Cat build</vt:lpstr>
      <vt:lpstr>New DG Check</vt:lpstr>
      <vt:lpstr>1819 Data Groups - Detail-v1</vt:lpstr>
      <vt:lpstr>Internal Liaisons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Julia Redmon</dc:creator>
  <cp:lastModifiedBy>Kubzdela, Kashka</cp:lastModifiedBy>
  <cp:lastPrinted>2018-08-09T20:40:10Z</cp:lastPrinted>
  <dcterms:created xsi:type="dcterms:W3CDTF">2018-05-16T19:54:21Z</dcterms:created>
  <dcterms:modified xsi:type="dcterms:W3CDTF">2019-10-31T15:46:39Z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0x01010036B683403698AA4D9D0BCF79F4D02A46</vt:lpwstr>
  </property>
  <property fmtid="{D5CDD505-2E9C-101B-9397-08002B2CF9AE}" pid="3" name="_dlc_DocIdItemGuid">
    <vt:lpwstr>c37667aa-4d15-4d72-bee6-0f77dfa9ad1f</vt:lpwstr>
  </property>
  <property fmtid="{D5CDD505-2E9C-101B-9397-08002B2CF9AE}" pid="4" name="_NewReviewCycle">
    <vt:lpwstr/>
  </property>
</Properties>
</file>