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F:\"/>
    </mc:Choice>
  </mc:AlternateContent>
  <xr:revisionPtr revIDLastSave="0" documentId="8_{2BE77F53-F9E8-4A9A-A9DB-DFC177B7BDB6}" xr6:coauthVersionLast="41" xr6:coauthVersionMax="41" xr10:uidLastSave="{00000000-0000-0000-0000-000000000000}"/>
  <bookViews>
    <workbookView xWindow="-120" yWindow="-120" windowWidth="15600" windowHeight="11160" tabRatio="731" xr2:uid="{00000000-000D-0000-FFFF-FFFF00000000}"/>
  </bookViews>
  <sheets>
    <sheet name="IndustryBurden" sheetId="4" r:id="rId1"/>
    <sheet name="AgencyBurden" sheetId="5" r:id="rId2"/>
    <sheet name="No of Respondents" sheetId="1" r:id="rId3"/>
    <sheet name="No of Responses" sheetId="2" r:id="rId4"/>
    <sheet name="Capital O&amp;M"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8" i="4" l="1"/>
  <c r="F38" i="4"/>
  <c r="I20" i="5" l="1"/>
  <c r="F20" i="5"/>
  <c r="I40" i="4"/>
  <c r="I37" i="4"/>
  <c r="I25" i="4"/>
  <c r="F25" i="4"/>
  <c r="F37" i="4"/>
  <c r="K37" i="4"/>
  <c r="G8" i="3" l="1"/>
  <c r="F6" i="1"/>
  <c r="D19" i="5" l="1"/>
  <c r="D18" i="5"/>
  <c r="D17" i="5"/>
  <c r="D16" i="5"/>
  <c r="D15" i="5"/>
  <c r="D14" i="5"/>
  <c r="D13" i="5"/>
  <c r="D12" i="5"/>
  <c r="D11" i="5"/>
  <c r="D10" i="5"/>
  <c r="D5" i="5"/>
  <c r="D34" i="4" l="1"/>
  <c r="D33" i="4"/>
  <c r="D32" i="4"/>
  <c r="D24" i="4"/>
  <c r="D23" i="4"/>
  <c r="D22" i="4"/>
  <c r="D21" i="4"/>
  <c r="D20" i="4"/>
  <c r="F20" i="4" s="1"/>
  <c r="D19" i="4"/>
  <c r="D18" i="4"/>
  <c r="D17" i="4"/>
  <c r="D16" i="4"/>
  <c r="D15" i="4"/>
  <c r="D10" i="4"/>
  <c r="D9" i="4"/>
  <c r="D7" i="4"/>
  <c r="D8" i="3"/>
  <c r="B12" i="2"/>
  <c r="E12" i="2" s="1"/>
  <c r="B11" i="2"/>
  <c r="E11" i="2"/>
  <c r="E7" i="2"/>
  <c r="E8" i="2"/>
  <c r="E9" i="2"/>
  <c r="E10" i="2"/>
  <c r="E13" i="2"/>
  <c r="E6" i="2"/>
  <c r="B9" i="1"/>
  <c r="D9" i="1"/>
  <c r="E33" i="4" s="1"/>
  <c r="E9" i="1"/>
  <c r="F33" i="4" l="1"/>
  <c r="G33" i="4" s="1"/>
  <c r="G20" i="4"/>
  <c r="I20" i="4"/>
  <c r="D14" i="2"/>
  <c r="E18" i="5"/>
  <c r="F18" i="5" s="1"/>
  <c r="E10" i="5"/>
  <c r="F10" i="5" s="1"/>
  <c r="E21" i="4"/>
  <c r="F21" i="4" s="1"/>
  <c r="E22" i="4"/>
  <c r="F22" i="4" s="1"/>
  <c r="G22" i="4" s="1"/>
  <c r="E17" i="5"/>
  <c r="F17" i="5" s="1"/>
  <c r="E5" i="5"/>
  <c r="F5" i="5" s="1"/>
  <c r="E10" i="4"/>
  <c r="F10" i="4" s="1"/>
  <c r="E19" i="4"/>
  <c r="F19" i="4" s="1"/>
  <c r="E17" i="4"/>
  <c r="F17" i="4" s="1"/>
  <c r="E11" i="5"/>
  <c r="F11" i="5" s="1"/>
  <c r="E16" i="5"/>
  <c r="F16" i="5" s="1"/>
  <c r="E7" i="5"/>
  <c r="F7" i="5" s="1"/>
  <c r="E18" i="4"/>
  <c r="F18" i="4" s="1"/>
  <c r="E23" i="4"/>
  <c r="F23" i="4" s="1"/>
  <c r="G23" i="4" s="1"/>
  <c r="E15" i="5"/>
  <c r="F15" i="5" s="1"/>
  <c r="E9" i="4"/>
  <c r="F9" i="4" s="1"/>
  <c r="G9" i="4" s="1"/>
  <c r="E14" i="5"/>
  <c r="F14" i="5" s="1"/>
  <c r="E16" i="4"/>
  <c r="F16" i="4" s="1"/>
  <c r="E13" i="5"/>
  <c r="F13" i="5" s="1"/>
  <c r="E15" i="4"/>
  <c r="F15" i="4" s="1"/>
  <c r="E12" i="5"/>
  <c r="F12" i="5" s="1"/>
  <c r="H20" i="4"/>
  <c r="H33" i="4" l="1"/>
  <c r="I33" i="4" s="1"/>
  <c r="G19" i="4"/>
  <c r="H19" i="4"/>
  <c r="I19" i="4" s="1"/>
  <c r="H17" i="4"/>
  <c r="G17" i="4"/>
  <c r="G10" i="4"/>
  <c r="H10" i="4"/>
  <c r="G18" i="4"/>
  <c r="H18" i="4"/>
  <c r="H15" i="4"/>
  <c r="G15" i="4"/>
  <c r="I15" i="4" s="1"/>
  <c r="H16" i="4"/>
  <c r="G16" i="4"/>
  <c r="G14" i="5"/>
  <c r="H14" i="5"/>
  <c r="I14" i="5" s="1"/>
  <c r="H22" i="4"/>
  <c r="I22" i="4"/>
  <c r="G12" i="5"/>
  <c r="H12" i="5"/>
  <c r="I12" i="5" s="1"/>
  <c r="H10" i="5"/>
  <c r="G10" i="5"/>
  <c r="G18" i="5"/>
  <c r="H18" i="5"/>
  <c r="I18" i="5"/>
  <c r="H9" i="4"/>
  <c r="I9" i="4" s="1"/>
  <c r="H15" i="5"/>
  <c r="G15" i="5"/>
  <c r="I15" i="5" s="1"/>
  <c r="H21" i="4"/>
  <c r="G21" i="4"/>
  <c r="G7" i="5"/>
  <c r="H7" i="5"/>
  <c r="H11" i="5"/>
  <c r="G11" i="5"/>
  <c r="I11" i="5" s="1"/>
  <c r="H23" i="4"/>
  <c r="I23" i="4" s="1"/>
  <c r="G5" i="5"/>
  <c r="H5" i="5"/>
  <c r="I5" i="5" s="1"/>
  <c r="H17" i="5"/>
  <c r="G17" i="5"/>
  <c r="H13" i="5"/>
  <c r="G13" i="5"/>
  <c r="I13" i="5" s="1"/>
  <c r="H16" i="5"/>
  <c r="G16" i="5"/>
  <c r="I16" i="5"/>
  <c r="F7" i="1"/>
  <c r="I21" i="4" l="1"/>
  <c r="I18" i="4"/>
  <c r="I16" i="4"/>
  <c r="I10" i="4"/>
  <c r="I17" i="4"/>
  <c r="I17" i="5"/>
  <c r="I7" i="5"/>
  <c r="I10" i="5"/>
  <c r="F8" i="1"/>
  <c r="F9" i="1" s="1"/>
  <c r="E7" i="4" s="1"/>
  <c r="F7" i="4" s="1"/>
  <c r="C9" i="1"/>
  <c r="E19" i="5" l="1"/>
  <c r="F19" i="5" s="1"/>
  <c r="E34" i="4"/>
  <c r="F34" i="4" s="1"/>
  <c r="E24" i="4"/>
  <c r="F24" i="4" s="1"/>
  <c r="E32" i="4"/>
  <c r="F32" i="4" s="1"/>
  <c r="F8" i="3"/>
  <c r="I9" i="3" s="1"/>
  <c r="I39" i="4" s="1"/>
  <c r="B14" i="2"/>
  <c r="E14" i="2" s="1"/>
  <c r="E15" i="2" s="1"/>
  <c r="G7" i="4"/>
  <c r="H7" i="4"/>
  <c r="I7" i="4" l="1"/>
  <c r="G32" i="4"/>
  <c r="H32" i="4"/>
  <c r="H24" i="4"/>
  <c r="G24" i="4"/>
  <c r="H34" i="4"/>
  <c r="G34" i="4"/>
  <c r="H19" i="5"/>
  <c r="G19" i="5"/>
  <c r="I34" i="4" l="1"/>
  <c r="I32" i="4"/>
  <c r="I19" i="5"/>
  <c r="K38" i="4"/>
  <c r="I24" i="4"/>
</calcChain>
</file>

<file path=xl/sharedStrings.xml><?xml version="1.0" encoding="utf-8"?>
<sst xmlns="http://schemas.openxmlformats.org/spreadsheetml/2006/main" count="175" uniqueCount="147">
  <si>
    <t>Number of Respondents</t>
  </si>
  <si>
    <t>Year</t>
  </si>
  <si>
    <t>(A)</t>
  </si>
  <si>
    <r>
      <t xml:space="preserve">Number of New Respondents </t>
    </r>
    <r>
      <rPr>
        <vertAlign val="superscript"/>
        <sz val="10"/>
        <color rgb="FF000000"/>
        <rFont val="Times New Roman"/>
        <family val="1"/>
      </rPr>
      <t>1</t>
    </r>
  </si>
  <si>
    <t>(B)</t>
  </si>
  <si>
    <t>Number of Existing Respondents</t>
  </si>
  <si>
    <t>(C)</t>
  </si>
  <si>
    <t>Number of Existing  Respondents that keep records but do not submit reports</t>
  </si>
  <si>
    <t>(D)</t>
  </si>
  <si>
    <t>Number of Existing Respondents That Are Also New Respondents</t>
  </si>
  <si>
    <t>(E)</t>
  </si>
  <si>
    <t>(E=A+B+C-D)</t>
  </si>
  <si>
    <t>Average</t>
  </si>
  <si>
    <t>Total Annual Responses</t>
  </si>
  <si>
    <t>Information Collection Activity</t>
  </si>
  <si>
    <t xml:space="preserve">Number of Respondents  </t>
  </si>
  <si>
    <t>Number of Responses</t>
  </si>
  <si>
    <t>Number of Existing Respondents That Keep Records But Do Not Submit Reports</t>
  </si>
  <si>
    <t xml:space="preserve">Total Annual  Responses </t>
  </si>
  <si>
    <t>E=(BxC)+D</t>
  </si>
  <si>
    <t xml:space="preserve">Notification of Applicability </t>
  </si>
  <si>
    <t xml:space="preserve">Notification of Construction/Reconstruction </t>
  </si>
  <si>
    <t xml:space="preserve">Notification of Actual Startup </t>
  </si>
  <si>
    <t xml:space="preserve">Notification of Initial Performance Test </t>
  </si>
  <si>
    <t xml:space="preserve">Notification of Compliance Status </t>
  </si>
  <si>
    <t xml:space="preserve">Request for Waiver </t>
  </si>
  <si>
    <t xml:space="preserve">Report for Alternative Method/ Monitoring </t>
  </si>
  <si>
    <t xml:space="preserve">Report for Performance Test </t>
  </si>
  <si>
    <t>Reports for Periods of Noncompliance</t>
  </si>
  <si>
    <t>Total</t>
  </si>
  <si>
    <t>Capital/Startup vs. Operation and Maintenance (O&amp;M) Costs</t>
  </si>
  <si>
    <t>Continuous Monitoring Device</t>
  </si>
  <si>
    <t>Capital/Startup Cost for One Respondent</t>
  </si>
  <si>
    <t>Number of New Respondents</t>
  </si>
  <si>
    <t>Total Capital/Startup Cost,  (B X C)</t>
  </si>
  <si>
    <t>Annual O&amp;M Costs for One Respondent</t>
  </si>
  <si>
    <t>(F)</t>
  </si>
  <si>
    <t>Number of Respondents  with O&amp;M</t>
  </si>
  <si>
    <t>(G)</t>
  </si>
  <si>
    <t>Total O&amp;M,</t>
  </si>
  <si>
    <t>(E X F)</t>
  </si>
  <si>
    <r>
      <t xml:space="preserve">Computer equipment and GC </t>
    </r>
    <r>
      <rPr>
        <vertAlign val="superscript"/>
        <sz val="10"/>
        <color theme="1"/>
        <rFont val="Times New Roman"/>
        <family val="1"/>
      </rPr>
      <t>1</t>
    </r>
    <r>
      <rPr>
        <sz val="10"/>
        <color theme="1"/>
        <rFont val="Times New Roman"/>
        <family val="1"/>
      </rPr>
      <t xml:space="preserve"> </t>
    </r>
  </si>
  <si>
    <r>
      <t>1</t>
    </r>
    <r>
      <rPr>
        <sz val="10"/>
        <color theme="1"/>
        <rFont val="Times New Roman"/>
        <family val="1"/>
      </rPr>
      <t xml:space="preserve"> </t>
    </r>
    <r>
      <rPr>
        <sz val="10"/>
        <color rgb="FF000000"/>
        <rFont val="Times New Roman"/>
        <family val="1"/>
      </rPr>
      <t xml:space="preserve">Computer equipment and gas chromatograph (GC) are used to continuously monitor EO emissions to aeration room and back chamber vents </t>
    </r>
  </si>
  <si>
    <t xml:space="preserve">Burden Items </t>
  </si>
  <si>
    <t>1. Applications</t>
  </si>
  <si>
    <t>N/A</t>
  </si>
  <si>
    <t>2. Survey and Studies</t>
  </si>
  <si>
    <t>3. Reporting Requirements</t>
  </si>
  <si>
    <t>B. Required Activities</t>
  </si>
  <si>
    <r>
      <t xml:space="preserve">Initial performance test </t>
    </r>
    <r>
      <rPr>
        <vertAlign val="superscript"/>
        <sz val="10"/>
        <color rgb="FF000000"/>
        <rFont val="Times New Roman"/>
        <family val="1"/>
      </rPr>
      <t xml:space="preserve">c </t>
    </r>
  </si>
  <si>
    <r>
      <t xml:space="preserve">Repeat performance test  </t>
    </r>
    <r>
      <rPr>
        <vertAlign val="superscript"/>
        <sz val="10"/>
        <color rgb="FF000000"/>
        <rFont val="Times New Roman"/>
        <family val="1"/>
      </rPr>
      <t>c, d</t>
    </r>
  </si>
  <si>
    <t>Preparation of site-specific test plan</t>
  </si>
  <si>
    <t>Included Above</t>
  </si>
  <si>
    <t>C. Create Information</t>
  </si>
  <si>
    <t>See 3B</t>
  </si>
  <si>
    <t>D. Gather Existing Information</t>
  </si>
  <si>
    <t>E. Write Reports</t>
  </si>
  <si>
    <r>
      <t xml:space="preserve">Notification of applicability </t>
    </r>
    <r>
      <rPr>
        <vertAlign val="superscript"/>
        <sz val="10"/>
        <color rgb="FF000000"/>
        <rFont val="Times New Roman"/>
        <family val="1"/>
      </rPr>
      <t>e</t>
    </r>
  </si>
  <si>
    <r>
      <t xml:space="preserve">Notification of construction/reconstruction  </t>
    </r>
    <r>
      <rPr>
        <vertAlign val="superscript"/>
        <sz val="10"/>
        <color rgb="FF000000"/>
        <rFont val="Times New Roman"/>
        <family val="1"/>
      </rPr>
      <t>e</t>
    </r>
  </si>
  <si>
    <r>
      <t xml:space="preserve">Notification of actual startup </t>
    </r>
    <r>
      <rPr>
        <vertAlign val="superscript"/>
        <sz val="10"/>
        <color rgb="FF000000"/>
        <rFont val="Times New Roman"/>
        <family val="1"/>
      </rPr>
      <t>e</t>
    </r>
  </si>
  <si>
    <r>
      <t xml:space="preserve">Notification of initial performance test </t>
    </r>
    <r>
      <rPr>
        <vertAlign val="superscript"/>
        <sz val="10"/>
        <color rgb="FF000000"/>
        <rFont val="Times New Roman"/>
        <family val="1"/>
      </rPr>
      <t>e</t>
    </r>
  </si>
  <si>
    <r>
      <t xml:space="preserve">Notification of compliance status </t>
    </r>
    <r>
      <rPr>
        <vertAlign val="superscript"/>
        <sz val="10"/>
        <color rgb="FF000000"/>
        <rFont val="Times New Roman"/>
        <family val="1"/>
      </rPr>
      <t>e</t>
    </r>
  </si>
  <si>
    <t xml:space="preserve">Request for extension of compliance, adjustment to time periods, and changes in information </t>
  </si>
  <si>
    <r>
      <t xml:space="preserve">Request for waiver </t>
    </r>
    <r>
      <rPr>
        <vertAlign val="superscript"/>
        <sz val="10"/>
        <color rgb="FF000000"/>
        <rFont val="Times New Roman"/>
        <family val="1"/>
      </rPr>
      <t>f</t>
    </r>
  </si>
  <si>
    <t xml:space="preserve">Subtotal for Reporting </t>
  </si>
  <si>
    <t>4. Recordkeeping Requirements</t>
  </si>
  <si>
    <t>B. Plan Activities</t>
  </si>
  <si>
    <t>C. Implement Activities</t>
  </si>
  <si>
    <t>D. Develop Record System</t>
  </si>
  <si>
    <t>E. Time to Enter Information</t>
  </si>
  <si>
    <r>
      <t xml:space="preserve">F. Time to transmit or disclose information </t>
    </r>
    <r>
      <rPr>
        <vertAlign val="superscript"/>
        <sz val="10"/>
        <color rgb="FF000000"/>
        <rFont val="Times New Roman"/>
        <family val="1"/>
      </rPr>
      <t>l</t>
    </r>
  </si>
  <si>
    <t>G. Train Personnel</t>
  </si>
  <si>
    <t>H. Time for Audits</t>
  </si>
  <si>
    <t xml:space="preserve">Subtotal for Recordkeeping </t>
  </si>
  <si>
    <t>A. Familiarization with the regulatory requirements</t>
  </si>
  <si>
    <t>See 3A</t>
  </si>
  <si>
    <t>Assumptions:</t>
  </si>
  <si>
    <t>Activity</t>
  </si>
  <si>
    <t>Initial performance tests</t>
  </si>
  <si>
    <r>
      <t xml:space="preserve">New or modified facility </t>
    </r>
    <r>
      <rPr>
        <vertAlign val="superscript"/>
        <sz val="10"/>
        <color rgb="FF000000"/>
        <rFont val="Times New Roman"/>
        <family val="1"/>
      </rPr>
      <t xml:space="preserve">c </t>
    </r>
  </si>
  <si>
    <t>Repeat performance tests</t>
  </si>
  <si>
    <r>
      <t xml:space="preserve">New or modified facility </t>
    </r>
    <r>
      <rPr>
        <vertAlign val="superscript"/>
        <sz val="10"/>
        <color rgb="FF000000"/>
        <rFont val="Times New Roman"/>
        <family val="1"/>
      </rPr>
      <t>d</t>
    </r>
  </si>
  <si>
    <t>Report Review</t>
  </si>
  <si>
    <t>New or modified facility</t>
  </si>
  <si>
    <t>Notification of applicability</t>
  </si>
  <si>
    <r>
      <t xml:space="preserve">Request for waiver </t>
    </r>
    <r>
      <rPr>
        <vertAlign val="superscript"/>
        <sz val="10"/>
        <color rgb="FF000000"/>
        <rFont val="Times New Roman"/>
        <family val="1"/>
      </rPr>
      <t>g</t>
    </r>
  </si>
  <si>
    <r>
      <t xml:space="preserve">Request for alternative method/monitoring  </t>
    </r>
    <r>
      <rPr>
        <vertAlign val="superscript"/>
        <sz val="10"/>
        <color rgb="FF000000"/>
        <rFont val="Times New Roman"/>
        <family val="1"/>
      </rPr>
      <t>h</t>
    </r>
  </si>
  <si>
    <r>
      <t xml:space="preserve">Report of performance test  </t>
    </r>
    <r>
      <rPr>
        <vertAlign val="superscript"/>
        <sz val="10"/>
        <color rgb="FF000000"/>
        <rFont val="Times New Roman"/>
        <family val="1"/>
      </rPr>
      <t>i</t>
    </r>
  </si>
  <si>
    <r>
      <t xml:space="preserve">Report of periods of noncompliance (including excess emissions) </t>
    </r>
    <r>
      <rPr>
        <vertAlign val="superscript"/>
        <sz val="10"/>
        <color rgb="FF000000"/>
        <rFont val="Times New Roman"/>
        <family val="1"/>
      </rPr>
      <t>j</t>
    </r>
  </si>
  <si>
    <r>
      <rPr>
        <vertAlign val="superscript"/>
        <sz val="10"/>
        <rFont val="Times New Roman"/>
        <family val="1"/>
      </rPr>
      <t>k</t>
    </r>
    <r>
      <rPr>
        <sz val="10"/>
        <rFont val="Times New Roman"/>
        <family val="1"/>
      </rPr>
      <t xml:space="preserve">  Totals have been rounded to 3 significant figures. Figures may not add exactly due to rounding.</t>
    </r>
  </si>
  <si>
    <t>hr per resp</t>
  </si>
  <si>
    <t>Table 2: Average Annual EPA Burden and Cost – NESHAP for Commercial Ethylene Oxide Sterilization and Fumigation Operations (40 CFR Part 63, Subpart O) (Renewal)</t>
  </si>
  <si>
    <t>Table 1: Annual Respondent Burden and Cost – NESHAP for Commercial Ethylene Oxide Sterilization and Fumigation Operations (40 CFR Part 63, Subpart O) (Renewal)</t>
  </si>
  <si>
    <t>Total (rounded)</t>
  </si>
  <si>
    <t>Management</t>
  </si>
  <si>
    <t>Clerical</t>
  </si>
  <si>
    <t>Technical</t>
  </si>
  <si>
    <t>(A) 
Hours per occurrence</t>
  </si>
  <si>
    <t>(B) 
Occurrences per year</t>
  </si>
  <si>
    <t>(C) 
Hours per year (AxB)</t>
  </si>
  <si>
    <r>
      <t xml:space="preserve">(D) 
Respondents per year </t>
    </r>
    <r>
      <rPr>
        <b/>
        <vertAlign val="superscript"/>
        <sz val="10"/>
        <rFont val="Times New Roman"/>
        <family val="1"/>
      </rPr>
      <t>a</t>
    </r>
  </si>
  <si>
    <t>(E) 
Technical hours per year (CxD)</t>
  </si>
  <si>
    <t>(F) 
Managerial hours per year (Ex0.05)</t>
  </si>
  <si>
    <t>(G) 
Clerical hours per year (Ex0.10)</t>
  </si>
  <si>
    <r>
      <t xml:space="preserve">(H) 
Total Cost per year, $ </t>
    </r>
    <r>
      <rPr>
        <b/>
        <vertAlign val="superscript"/>
        <sz val="10"/>
        <rFont val="Times New Roman"/>
        <family val="1"/>
      </rPr>
      <t>b</t>
    </r>
  </si>
  <si>
    <t>(A) 
EPA Hours per Occurrence</t>
  </si>
  <si>
    <t>(B) 
Occurrences per Year</t>
  </si>
  <si>
    <t>(C) 
EPA Hours per Year (AxB)</t>
  </si>
  <si>
    <r>
      <t xml:space="preserve">(D) 
Plants per Year </t>
    </r>
    <r>
      <rPr>
        <b/>
        <vertAlign val="superscript"/>
        <sz val="10"/>
        <color rgb="FF000000"/>
        <rFont val="Times New Roman"/>
        <family val="1"/>
      </rPr>
      <t>a</t>
    </r>
  </si>
  <si>
    <t>(E) 
Technical Hours per Year (CxD)</t>
  </si>
  <si>
    <t>(F) 
Managerial Hours per Year (Ex0.05)</t>
  </si>
  <si>
    <r>
      <t xml:space="preserve">(H) 
Total cost per year $ </t>
    </r>
    <r>
      <rPr>
        <b/>
        <vertAlign val="superscript"/>
        <sz val="10"/>
        <color rgb="FF000000"/>
        <rFont val="Times New Roman"/>
        <family val="1"/>
      </rPr>
      <t>b</t>
    </r>
  </si>
  <si>
    <r>
      <t xml:space="preserve">Total (rounded) </t>
    </r>
    <r>
      <rPr>
        <b/>
        <vertAlign val="superscript"/>
        <sz val="10"/>
        <color rgb="FF000000"/>
        <rFont val="Times New Roman"/>
        <family val="1"/>
      </rPr>
      <t>k</t>
    </r>
  </si>
  <si>
    <t>changed this from 136 to 40 hours</t>
  </si>
  <si>
    <r>
      <t xml:space="preserve">Request for extension of compliance, adjustment to time periods, and changes in information </t>
    </r>
    <r>
      <rPr>
        <vertAlign val="superscript"/>
        <sz val="10"/>
        <color rgb="FF000000"/>
        <rFont val="Times New Roman"/>
        <family val="1"/>
      </rPr>
      <t>f</t>
    </r>
  </si>
  <si>
    <r>
      <t>m</t>
    </r>
    <r>
      <rPr>
        <sz val="10"/>
        <rFont val="Times New Roman"/>
        <family val="1"/>
      </rPr>
      <t xml:space="preserve">  Totals have been rounded to 3 significant figures. Figures may not add exactly due to rounding.</t>
    </r>
  </si>
  <si>
    <r>
      <t xml:space="preserve">Grand Total (rounded) </t>
    </r>
    <r>
      <rPr>
        <b/>
        <vertAlign val="superscript"/>
        <sz val="10"/>
        <color rgb="FF000000"/>
        <rFont val="Times New Roman"/>
        <family val="1"/>
      </rPr>
      <t>m</t>
    </r>
  </si>
  <si>
    <r>
      <t xml:space="preserve">Total Capital and O&amp;M Cost (rounded) </t>
    </r>
    <r>
      <rPr>
        <b/>
        <vertAlign val="superscript"/>
        <sz val="10"/>
        <color rgb="FF000000"/>
        <rFont val="Times New Roman"/>
        <family val="1"/>
      </rPr>
      <t>m</t>
    </r>
  </si>
  <si>
    <r>
      <t xml:space="preserve">Total Labor Burden and Costs (rounded) </t>
    </r>
    <r>
      <rPr>
        <b/>
        <vertAlign val="superscript"/>
        <sz val="10"/>
        <color rgb="FF000000"/>
        <rFont val="Times New Roman"/>
        <family val="1"/>
      </rPr>
      <t>m</t>
    </r>
  </si>
  <si>
    <r>
      <t xml:space="preserve">Records of EO use </t>
    </r>
    <r>
      <rPr>
        <vertAlign val="superscript"/>
        <sz val="10"/>
        <color rgb="FF000000"/>
        <rFont val="Times New Roman"/>
        <family val="1"/>
      </rPr>
      <t>k</t>
    </r>
  </si>
  <si>
    <r>
      <t xml:space="preserve">Record of operating parameters and emissions </t>
    </r>
    <r>
      <rPr>
        <vertAlign val="superscript"/>
        <sz val="10"/>
        <color rgb="FF000000"/>
        <rFont val="Times New Roman"/>
        <family val="1"/>
      </rPr>
      <t>j</t>
    </r>
  </si>
  <si>
    <r>
      <t xml:space="preserve">Reports for periods of noncompliance (including excess emissions) </t>
    </r>
    <r>
      <rPr>
        <vertAlign val="superscript"/>
        <sz val="10"/>
        <color rgb="FF000000"/>
        <rFont val="Times New Roman"/>
        <family val="1"/>
      </rPr>
      <t>i</t>
    </r>
  </si>
  <si>
    <r>
      <t xml:space="preserve">Report for performance test </t>
    </r>
    <r>
      <rPr>
        <vertAlign val="superscript"/>
        <sz val="10"/>
        <color rgb="FF000000"/>
        <rFont val="Times New Roman"/>
        <family val="1"/>
      </rPr>
      <t xml:space="preserve"> h</t>
    </r>
  </si>
  <si>
    <t># responses</t>
  </si>
  <si>
    <r>
      <t>a</t>
    </r>
    <r>
      <rPr>
        <sz val="10"/>
        <rFont val="Times New Roman"/>
        <family val="1"/>
      </rPr>
      <t xml:space="preserve">  There are an average of 128 respondents subject to the rule over the three-year period of this ICR.  Two additional new sources per year are expected to become subject to the rule over the three-year period of this ICR. </t>
    </r>
  </si>
  <si>
    <r>
      <t>b</t>
    </r>
    <r>
      <rPr>
        <sz val="1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</si>
  <si>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c</t>
    </r>
    <r>
      <rPr>
        <sz val="10"/>
        <rFont val="Times New Roman"/>
        <family val="1"/>
      </rPr>
      <t xml:space="preserve">  Assumes that the Agency will take 40 hours to observe the initial performance test.  </t>
    </r>
  </si>
  <si>
    <r>
      <t>d</t>
    </r>
    <r>
      <rPr>
        <sz val="10"/>
        <rFont val="Times New Roman"/>
        <family val="1"/>
      </rPr>
      <t xml:space="preserve">  Assumes that 20 percent of new respondents will fail the performance test and will have to repeat it.</t>
    </r>
  </si>
  <si>
    <r>
      <t xml:space="preserve">e </t>
    </r>
    <r>
      <rPr>
        <sz val="10"/>
        <rFont val="Times New Roman"/>
        <family val="1"/>
      </rPr>
      <t xml:space="preserve"> Assumes that the Agency will take two hours to review each notification report.</t>
    </r>
  </si>
  <si>
    <r>
      <t xml:space="preserve">f </t>
    </r>
    <r>
      <rPr>
        <sz val="10"/>
        <rFont val="Times New Roman"/>
        <family val="1"/>
      </rPr>
      <t xml:space="preserve">  Assumes that the Agency will take two hours to review each request for extension of the compliance report.</t>
    </r>
  </si>
  <si>
    <r>
      <t>g</t>
    </r>
    <r>
      <rPr>
        <sz val="10"/>
        <rFont val="Times New Roman"/>
        <family val="1"/>
      </rPr>
      <t xml:space="preserve">  The Agency assumes that 10 percent of new facilities will request a waiver.</t>
    </r>
  </si>
  <si>
    <r>
      <t>h</t>
    </r>
    <r>
      <rPr>
        <sz val="10"/>
        <rFont val="Times New Roman"/>
        <family val="1"/>
      </rPr>
      <t xml:space="preserve">  The Agency assumes that 5 percent of new facilities will request an alternative method monitoring.</t>
    </r>
  </si>
  <si>
    <r>
      <t xml:space="preserve">i </t>
    </r>
    <r>
      <rPr>
        <sz val="10"/>
        <rFont val="Times New Roman"/>
        <family val="1"/>
      </rPr>
      <t xml:space="preserve"> Assumes that the Agency will take 8 hours to review the report of performance test results.</t>
    </r>
  </si>
  <si>
    <r>
      <t>j</t>
    </r>
    <r>
      <rPr>
        <sz val="10"/>
        <rFont val="Times New Roman"/>
        <family val="1"/>
      </rPr>
      <t xml:space="preserve">  Assumes the Agency will review 20 percent of noncompliance reports and that it will take the Agency 8 hours to review reports of periods of noncompliance.</t>
    </r>
  </si>
  <si>
    <r>
      <t>a</t>
    </r>
    <r>
      <rPr>
        <sz val="10"/>
        <rFont val="Times New Roman"/>
        <family val="1"/>
      </rPr>
      <t xml:space="preserve">  There are an average of 128 respondents subject to the rule over the three-year period of this ICR.  Two additional new sources per year are expected to become subject to the rule over the three-year period of this ICR.</t>
    </r>
  </si>
  <si>
    <r>
      <t>b</t>
    </r>
    <r>
      <rPr>
        <sz val="10"/>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</si>
  <si>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 xml:space="preserve">c  </t>
    </r>
    <r>
      <rPr>
        <sz val="10"/>
        <rFont val="Times New Roman"/>
        <family val="1"/>
      </rPr>
      <t>Assumes it will take 200 hours for each respondent to perform the initial and any repeat performance testing.</t>
    </r>
  </si>
  <si>
    <r>
      <t xml:space="preserve">d </t>
    </r>
    <r>
      <rPr>
        <sz val="10"/>
        <rFont val="Times New Roman"/>
        <family val="1"/>
      </rPr>
      <t xml:space="preserve"> Assumes that 20 percent of respondents will have to repeat performance tests due to failure.</t>
    </r>
  </si>
  <si>
    <r>
      <t>e</t>
    </r>
    <r>
      <rPr>
        <sz val="10"/>
        <rFont val="Times New Roman"/>
        <family val="1"/>
      </rPr>
      <t xml:space="preserve">  Assumes that it will take new respondents two hours to write each notification report.</t>
    </r>
  </si>
  <si>
    <r>
      <t>g</t>
    </r>
    <r>
      <rPr>
        <sz val="10"/>
        <rFont val="Times New Roman"/>
        <family val="1"/>
      </rPr>
      <t xml:space="preserve">  Assumes that 5 percent of new facilities will request an alternative monitoring  method.</t>
    </r>
  </si>
  <si>
    <r>
      <t>h</t>
    </r>
    <r>
      <rPr>
        <sz val="10"/>
        <rFont val="Times New Roman"/>
        <family val="1"/>
      </rPr>
      <t xml:space="preserve">  Assumes that it will take 24 hours to prepare performance test reports.</t>
    </r>
  </si>
  <si>
    <r>
      <t xml:space="preserve">j </t>
    </r>
    <r>
      <rPr>
        <sz val="10"/>
        <rFont val="Times New Roman"/>
        <family val="1"/>
      </rPr>
      <t xml:space="preserve"> Assumes that 115 respondents will enter information on record of operating parameters and emissions 365 times per year.</t>
    </r>
  </si>
  <si>
    <r>
      <t xml:space="preserve">k </t>
    </r>
    <r>
      <rPr>
        <sz val="10"/>
        <rFont val="Times New Roman"/>
        <family val="1"/>
      </rPr>
      <t xml:space="preserve"> Assumes that 12 affected facilities are only required to record EO usage and that that each of the 12 respondents will record EO use 12 times per year.</t>
    </r>
  </si>
  <si>
    <r>
      <t xml:space="preserve">Report for alternative method monitoring </t>
    </r>
    <r>
      <rPr>
        <vertAlign val="superscript"/>
        <sz val="10"/>
        <rFont val="Times New Roman"/>
        <family val="1"/>
      </rPr>
      <t>g</t>
    </r>
  </si>
  <si>
    <r>
      <t xml:space="preserve">f </t>
    </r>
    <r>
      <rPr>
        <sz val="10"/>
        <rFont val="Times New Roman"/>
        <family val="1"/>
      </rPr>
      <t xml:space="preserve"> Assumes that 10 percent of new facilities will request a waiver and that it will take 6 hours to write requests for waivers.</t>
    </r>
  </si>
  <si>
    <r>
      <t>i</t>
    </r>
    <r>
      <rPr>
        <sz val="10"/>
        <rFont val="Times New Roman"/>
        <family val="1"/>
      </rPr>
      <t xml:space="preserve">  Assumes that 115 respondents will take 14 hours each to complete reports of periods of noncompliance, which includes excess emissions.  This will occur two times per year.</t>
    </r>
  </si>
  <si>
    <r>
      <t>l</t>
    </r>
    <r>
      <rPr>
        <sz val="10"/>
        <rFont val="Times New Roman"/>
        <family val="1"/>
      </rPr>
      <t xml:space="preserve">  Assumes that 115 respondents will submit reports twice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</si>
</sst>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3" x14ac:knownFonts="1">
    <font>
      <sz val="11"/>
      <color theme="1"/>
      <name val="Calibri"/>
      <family val="2"/>
      <scheme val="minor"/>
    </font>
    <font>
      <sz val="11"/>
      <color rgb="FFFF0000"/>
      <name val="Calibri"/>
      <family val="2"/>
      <scheme val="minor"/>
    </font>
    <font>
      <sz val="10"/>
      <color theme="1"/>
      <name val="Times New Roman"/>
      <family val="1"/>
    </font>
    <font>
      <b/>
      <sz val="12"/>
      <color rgb="FF000000"/>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b/>
      <sz val="9"/>
      <color theme="1"/>
      <name val="Times New Roman"/>
      <family val="1"/>
    </font>
    <font>
      <vertAlign val="superscript"/>
      <sz val="10"/>
      <color rgb="FFFF0000"/>
      <name val="Times New Roman"/>
      <family val="1"/>
    </font>
    <font>
      <vertAlign val="superscript"/>
      <sz val="10"/>
      <color theme="1"/>
      <name val="Times New Roman"/>
      <family val="1"/>
    </font>
    <font>
      <b/>
      <sz val="10"/>
      <color rgb="FF000000"/>
      <name val="Times New Roman"/>
      <family val="1"/>
    </font>
    <font>
      <vertAlign val="superscript"/>
      <sz val="10"/>
      <name val="Times New Roman"/>
      <family val="1"/>
    </font>
    <font>
      <sz val="10"/>
      <name val="Times New Roman"/>
      <family val="1"/>
    </font>
    <font>
      <b/>
      <vertAlign val="superscript"/>
      <sz val="10"/>
      <color rgb="FF000000"/>
      <name val="Times New Roman"/>
      <family val="1"/>
    </font>
    <font>
      <b/>
      <i/>
      <sz val="10"/>
      <color rgb="FF000000"/>
      <name val="Times New Roman"/>
      <family val="1"/>
    </font>
    <font>
      <b/>
      <sz val="10"/>
      <name val="Times New Roman"/>
      <family val="1"/>
    </font>
    <font>
      <b/>
      <vertAlign val="superscript"/>
      <sz val="10"/>
      <name val="Times New Roman"/>
      <family val="1"/>
    </font>
    <font>
      <b/>
      <sz val="10"/>
      <color theme="1"/>
      <name val="Times New Roman"/>
      <family val="1"/>
    </font>
    <font>
      <sz val="10"/>
      <color rgb="FFFF0000"/>
      <name val="Times New Roman"/>
      <family val="1"/>
    </font>
    <font>
      <i/>
      <sz val="10"/>
      <color theme="1"/>
      <name val="Times New Roman"/>
      <family val="1"/>
    </font>
    <font>
      <b/>
      <sz val="12"/>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0" fillId="0" borderId="7" xfId="0" applyBorder="1" applyAlignment="1">
      <alignment vertical="top"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1" fillId="0" borderId="0" xfId="0" applyFont="1"/>
    <xf numFmtId="0" fontId="10" fillId="0" borderId="0" xfId="0" applyFont="1"/>
    <xf numFmtId="0" fontId="10" fillId="0" borderId="0" xfId="0" applyFont="1" applyAlignment="1">
      <alignment vertical="center"/>
    </xf>
    <xf numFmtId="0" fontId="2" fillId="0" borderId="1" xfId="0" applyFont="1" applyBorder="1" applyAlignment="1">
      <alignment horizontal="center" vertical="center" wrapText="1"/>
    </xf>
    <xf numFmtId="0" fontId="11" fillId="0" borderId="0" xfId="0" applyFont="1" applyAlignment="1">
      <alignment vertical="center"/>
    </xf>
    <xf numFmtId="0" fontId="3"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2" fillId="0" borderId="1" xfId="0" applyFont="1" applyBorder="1"/>
    <xf numFmtId="8" fontId="5" fillId="0" borderId="1" xfId="0" applyNumberFormat="1" applyFont="1" applyBorder="1" applyAlignment="1">
      <alignment horizontal="right" vertical="center"/>
    </xf>
    <xf numFmtId="0" fontId="2" fillId="0" borderId="1" xfId="0" applyFont="1" applyBorder="1" applyAlignment="1">
      <alignment vertical="center"/>
    </xf>
    <xf numFmtId="0" fontId="5" fillId="0" borderId="1" xfId="0" applyFont="1" applyBorder="1" applyAlignment="1">
      <alignment horizontal="right" vertical="center"/>
    </xf>
    <xf numFmtId="3" fontId="5" fillId="0" borderId="1" xfId="0" applyNumberFormat="1"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vertical="center"/>
    </xf>
    <xf numFmtId="6" fontId="12" fillId="0" borderId="1" xfId="0" applyNumberFormat="1" applyFont="1" applyBorder="1" applyAlignment="1">
      <alignment horizontal="right" vertical="center"/>
    </xf>
    <xf numFmtId="0" fontId="12" fillId="0" borderId="0" xfId="0" applyFont="1" applyAlignment="1">
      <alignment vertical="center"/>
    </xf>
    <xf numFmtId="0" fontId="16" fillId="0" borderId="1" xfId="0" applyFont="1" applyBorder="1" applyAlignment="1">
      <alignment vertical="center" wrapText="1"/>
    </xf>
    <xf numFmtId="0" fontId="16" fillId="0" borderId="1" xfId="0" applyFont="1" applyBorder="1" applyAlignment="1">
      <alignment vertical="center"/>
    </xf>
    <xf numFmtId="8" fontId="16" fillId="0" borderId="1" xfId="0" applyNumberFormat="1" applyFont="1" applyBorder="1" applyAlignment="1">
      <alignment horizontal="right" vertical="center"/>
    </xf>
    <xf numFmtId="0" fontId="17" fillId="0" borderId="1" xfId="0" applyFont="1" applyBorder="1" applyAlignment="1">
      <alignment horizontal="center" vertical="center" wrapText="1"/>
    </xf>
    <xf numFmtId="0" fontId="12"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6" fontId="5" fillId="0" borderId="1" xfId="0" applyNumberFormat="1" applyFont="1" applyBorder="1" applyAlignment="1">
      <alignment horizontal="right" vertical="center"/>
    </xf>
    <xf numFmtId="0" fontId="2" fillId="0" borderId="0" xfId="0" applyFont="1"/>
    <xf numFmtId="0" fontId="5" fillId="0" borderId="0" xfId="0" applyFont="1" applyAlignment="1">
      <alignment horizontal="left" vertical="center" indent="10"/>
    </xf>
    <xf numFmtId="0" fontId="14" fillId="0" borderId="1" xfId="0" applyFont="1" applyBorder="1"/>
    <xf numFmtId="164" fontId="2" fillId="0" borderId="1" xfId="0" applyNumberFormat="1" applyFont="1" applyBorder="1"/>
    <xf numFmtId="0" fontId="20" fillId="0" borderId="0" xfId="0" applyFont="1"/>
    <xf numFmtId="0" fontId="21" fillId="0" borderId="0" xfId="0" applyFont="1"/>
    <xf numFmtId="1" fontId="2" fillId="0" borderId="0" xfId="0" applyNumberFormat="1" applyFont="1"/>
    <xf numFmtId="0" fontId="19" fillId="0" borderId="0" xfId="0" applyFont="1" applyAlignment="1">
      <alignment wrapText="1"/>
    </xf>
    <xf numFmtId="0" fontId="2" fillId="0" borderId="0" xfId="0" applyFont="1" applyAlignment="1">
      <alignment wrapText="1"/>
    </xf>
    <xf numFmtId="6" fontId="2" fillId="0" borderId="0" xfId="0" applyNumberFormat="1" applyFont="1"/>
    <xf numFmtId="0" fontId="5" fillId="0" borderId="1" xfId="0" applyFont="1" applyBorder="1" applyAlignment="1">
      <alignment horizontal="left" vertical="top"/>
    </xf>
    <xf numFmtId="0" fontId="2" fillId="0" borderId="0" xfId="0" applyFont="1" applyAlignment="1">
      <alignment vertical="center"/>
    </xf>
    <xf numFmtId="0" fontId="14" fillId="0" borderId="1" xfId="0" applyFont="1" applyBorder="1" applyAlignment="1">
      <alignment vertical="center" wrapText="1"/>
    </xf>
    <xf numFmtId="0" fontId="14" fillId="0" borderId="1" xfId="0" applyFont="1" applyBorder="1" applyAlignment="1">
      <alignment horizontal="center" vertical="center"/>
    </xf>
    <xf numFmtId="0" fontId="13" fillId="0" borderId="0" xfId="0" applyFont="1" applyAlignment="1">
      <alignment horizontal="left" vertical="top" wrapText="1"/>
    </xf>
    <xf numFmtId="0" fontId="22" fillId="0" borderId="0" xfId="0" applyFont="1" applyAlignment="1">
      <alignment horizontal="left" vertical="top" wrapText="1"/>
    </xf>
    <xf numFmtId="3" fontId="12"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4" fillId="0" borderId="0" xfId="0" applyFont="1" applyAlignment="1">
      <alignment horizontal="left" vertical="top" wrapText="1"/>
    </xf>
    <xf numFmtId="1" fontId="1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5"/>
  <sheetViews>
    <sheetView tabSelected="1" topLeftCell="A22" workbookViewId="0">
      <selection activeCell="I40" sqref="I40"/>
    </sheetView>
  </sheetViews>
  <sheetFormatPr defaultRowHeight="12.75" x14ac:dyDescent="0.2"/>
  <cols>
    <col min="1" max="1" width="42.7109375" style="49" customWidth="1"/>
    <col min="2" max="8" width="9.140625" style="41"/>
    <col min="9" max="9" width="14.42578125" style="41" customWidth="1"/>
    <col min="10" max="11" width="9.140625" style="41"/>
    <col min="12" max="12" width="12.7109375" style="41" customWidth="1"/>
    <col min="13" max="16384" width="9.140625" style="41"/>
  </cols>
  <sheetData>
    <row r="1" spans="1:18" ht="31.5" customHeight="1" x14ac:dyDescent="0.2">
      <c r="A1" s="56" t="s">
        <v>92</v>
      </c>
      <c r="B1" s="56"/>
      <c r="C1" s="56"/>
      <c r="D1" s="56"/>
      <c r="E1" s="56"/>
      <c r="F1" s="56"/>
      <c r="G1" s="56"/>
      <c r="H1" s="56"/>
      <c r="I1" s="56"/>
    </row>
    <row r="3" spans="1:18" ht="63.75" x14ac:dyDescent="0.2">
      <c r="A3" s="36" t="s">
        <v>43</v>
      </c>
      <c r="B3" s="36" t="s">
        <v>97</v>
      </c>
      <c r="C3" s="36" t="s">
        <v>98</v>
      </c>
      <c r="D3" s="36" t="s">
        <v>99</v>
      </c>
      <c r="E3" s="36" t="s">
        <v>100</v>
      </c>
      <c r="F3" s="36" t="s">
        <v>101</v>
      </c>
      <c r="G3" s="36" t="s">
        <v>102</v>
      </c>
      <c r="H3" s="36" t="s">
        <v>103</v>
      </c>
      <c r="I3" s="36" t="s">
        <v>104</v>
      </c>
      <c r="Q3" s="42"/>
      <c r="R3" s="42"/>
    </row>
    <row r="4" spans="1:18" x14ac:dyDescent="0.2">
      <c r="A4" s="12" t="s">
        <v>44</v>
      </c>
      <c r="B4" s="22" t="s">
        <v>45</v>
      </c>
      <c r="C4" s="23"/>
      <c r="D4" s="23"/>
      <c r="E4" s="23"/>
      <c r="F4" s="23"/>
      <c r="G4" s="23"/>
      <c r="H4" s="23"/>
      <c r="I4" s="23"/>
      <c r="K4" s="43" t="s">
        <v>96</v>
      </c>
      <c r="L4" s="24" t="s">
        <v>94</v>
      </c>
      <c r="M4" s="24" t="s">
        <v>95</v>
      </c>
      <c r="Q4" s="42"/>
      <c r="R4" s="42"/>
    </row>
    <row r="5" spans="1:18" x14ac:dyDescent="0.2">
      <c r="A5" s="12" t="s">
        <v>46</v>
      </c>
      <c r="B5" s="22" t="s">
        <v>45</v>
      </c>
      <c r="C5" s="23"/>
      <c r="D5" s="23"/>
      <c r="E5" s="23"/>
      <c r="F5" s="23"/>
      <c r="G5" s="23"/>
      <c r="H5" s="23"/>
      <c r="I5" s="23"/>
      <c r="K5" s="44">
        <v>120.27</v>
      </c>
      <c r="L5" s="44">
        <v>141.06</v>
      </c>
      <c r="M5" s="44">
        <v>58.67</v>
      </c>
      <c r="Q5" s="42"/>
      <c r="R5" s="42"/>
    </row>
    <row r="6" spans="1:18" x14ac:dyDescent="0.2">
      <c r="A6" s="12" t="s">
        <v>47</v>
      </c>
      <c r="B6" s="24"/>
      <c r="C6" s="23"/>
      <c r="D6" s="23"/>
      <c r="E6" s="23"/>
      <c r="F6" s="23"/>
      <c r="G6" s="23"/>
      <c r="H6" s="23"/>
      <c r="I6" s="23"/>
    </row>
    <row r="7" spans="1:18" x14ac:dyDescent="0.2">
      <c r="A7" s="12" t="s">
        <v>74</v>
      </c>
      <c r="B7" s="22">
        <v>1</v>
      </c>
      <c r="C7" s="22">
        <v>1</v>
      </c>
      <c r="D7" s="22">
        <f>B7*C7</f>
        <v>1</v>
      </c>
      <c r="E7" s="22">
        <f>'No of Respondents'!F9</f>
        <v>128</v>
      </c>
      <c r="F7" s="22">
        <f>D7*E7</f>
        <v>128</v>
      </c>
      <c r="G7" s="22">
        <f>F7*0.05</f>
        <v>6.4</v>
      </c>
      <c r="H7" s="22">
        <f>F7*0.1</f>
        <v>12.8</v>
      </c>
      <c r="I7" s="25">
        <f>F7*K$5+G7*L$5+H7*M$5</f>
        <v>17048.32</v>
      </c>
      <c r="K7" s="45"/>
    </row>
    <row r="8" spans="1:18" x14ac:dyDescent="0.2">
      <c r="A8" s="12" t="s">
        <v>48</v>
      </c>
      <c r="B8" s="26"/>
      <c r="C8" s="26"/>
      <c r="D8" s="26"/>
      <c r="E8" s="26"/>
      <c r="F8" s="26"/>
      <c r="G8" s="26"/>
      <c r="H8" s="26"/>
      <c r="I8" s="27"/>
    </row>
    <row r="9" spans="1:18" ht="15.75" x14ac:dyDescent="0.2">
      <c r="A9" s="12" t="s">
        <v>49</v>
      </c>
      <c r="B9" s="22">
        <v>200</v>
      </c>
      <c r="C9" s="22">
        <v>1</v>
      </c>
      <c r="D9" s="22">
        <f t="shared" ref="D9:D10" si="0">B9*C9</f>
        <v>200</v>
      </c>
      <c r="E9" s="22">
        <f>'No of Respondents'!B9</f>
        <v>2</v>
      </c>
      <c r="F9" s="22">
        <f t="shared" ref="F9:F10" si="1">D9*E9</f>
        <v>400</v>
      </c>
      <c r="G9" s="22">
        <f t="shared" ref="G9:G10" si="2">F9*0.05</f>
        <v>20</v>
      </c>
      <c r="H9" s="22">
        <f t="shared" ref="H9:H10" si="3">F9*0.1</f>
        <v>40</v>
      </c>
      <c r="I9" s="25">
        <f>F9*K$5+G9*L$5+H9*M$5</f>
        <v>53276</v>
      </c>
    </row>
    <row r="10" spans="1:18" ht="15.75" x14ac:dyDescent="0.2">
      <c r="A10" s="12" t="s">
        <v>50</v>
      </c>
      <c r="B10" s="22">
        <v>200</v>
      </c>
      <c r="C10" s="22">
        <v>1</v>
      </c>
      <c r="D10" s="22">
        <f t="shared" si="0"/>
        <v>200</v>
      </c>
      <c r="E10" s="22">
        <f>'No of Respondents'!B9*0.2</f>
        <v>0.4</v>
      </c>
      <c r="F10" s="22">
        <f t="shared" si="1"/>
        <v>80</v>
      </c>
      <c r="G10" s="22">
        <f t="shared" si="2"/>
        <v>4</v>
      </c>
      <c r="H10" s="22">
        <f t="shared" si="3"/>
        <v>8</v>
      </c>
      <c r="I10" s="25">
        <f>F10*K$5+G10*L$5+H10*M$5</f>
        <v>10655.2</v>
      </c>
    </row>
    <row r="11" spans="1:18" x14ac:dyDescent="0.2">
      <c r="A11" s="12" t="s">
        <v>51</v>
      </c>
      <c r="B11" s="51" t="s">
        <v>52</v>
      </c>
      <c r="C11" s="26"/>
      <c r="D11" s="26"/>
      <c r="E11" s="26"/>
      <c r="F11" s="26"/>
      <c r="G11" s="26"/>
      <c r="H11" s="26"/>
      <c r="I11" s="27"/>
    </row>
    <row r="12" spans="1:18" x14ac:dyDescent="0.2">
      <c r="A12" s="12" t="s">
        <v>53</v>
      </c>
      <c r="B12" s="22" t="s">
        <v>54</v>
      </c>
      <c r="C12" s="26"/>
      <c r="D12" s="26"/>
      <c r="E12" s="26"/>
      <c r="F12" s="26"/>
      <c r="G12" s="26"/>
      <c r="H12" s="26"/>
      <c r="I12" s="27"/>
    </row>
    <row r="13" spans="1:18" x14ac:dyDescent="0.2">
      <c r="A13" s="12" t="s">
        <v>55</v>
      </c>
      <c r="B13" s="22" t="s">
        <v>54</v>
      </c>
      <c r="C13" s="26"/>
      <c r="D13" s="26"/>
      <c r="E13" s="26"/>
      <c r="F13" s="26"/>
      <c r="G13" s="26"/>
      <c r="H13" s="26"/>
      <c r="I13" s="27"/>
    </row>
    <row r="14" spans="1:18" x14ac:dyDescent="0.2">
      <c r="A14" s="12" t="s">
        <v>56</v>
      </c>
      <c r="B14" s="26"/>
      <c r="C14" s="26"/>
      <c r="D14" s="26"/>
      <c r="E14" s="26"/>
      <c r="F14" s="26"/>
      <c r="G14" s="26"/>
      <c r="H14" s="26"/>
      <c r="I14" s="27"/>
    </row>
    <row r="15" spans="1:18" ht="15.75" x14ac:dyDescent="0.2">
      <c r="A15" s="12" t="s">
        <v>57</v>
      </c>
      <c r="B15" s="22">
        <v>2</v>
      </c>
      <c r="C15" s="22">
        <v>1</v>
      </c>
      <c r="D15" s="22">
        <f t="shared" ref="D15:D23" si="4">B15*C15</f>
        <v>2</v>
      </c>
      <c r="E15" s="22">
        <f>'No of Respondents'!B9</f>
        <v>2</v>
      </c>
      <c r="F15" s="22">
        <f t="shared" ref="F15:F24" si="5">D15*E15</f>
        <v>4</v>
      </c>
      <c r="G15" s="22">
        <f t="shared" ref="G15:G24" si="6">F15*0.05</f>
        <v>0.2</v>
      </c>
      <c r="H15" s="22">
        <f t="shared" ref="H15:H24" si="7">F15*0.1</f>
        <v>0.4</v>
      </c>
      <c r="I15" s="25">
        <f t="shared" ref="I15:I24" si="8">F15*K$5+G15*L$5+H15*M$5</f>
        <v>532.76</v>
      </c>
    </row>
    <row r="16" spans="1:18" ht="15.75" x14ac:dyDescent="0.2">
      <c r="A16" s="12" t="s">
        <v>58</v>
      </c>
      <c r="B16" s="22">
        <v>2</v>
      </c>
      <c r="C16" s="22">
        <v>1</v>
      </c>
      <c r="D16" s="22">
        <f t="shared" si="4"/>
        <v>2</v>
      </c>
      <c r="E16" s="22">
        <f>'No of Respondents'!B9</f>
        <v>2</v>
      </c>
      <c r="F16" s="22">
        <f t="shared" si="5"/>
        <v>4</v>
      </c>
      <c r="G16" s="22">
        <f t="shared" si="6"/>
        <v>0.2</v>
      </c>
      <c r="H16" s="22">
        <f t="shared" si="7"/>
        <v>0.4</v>
      </c>
      <c r="I16" s="25">
        <f t="shared" si="8"/>
        <v>532.76</v>
      </c>
    </row>
    <row r="17" spans="1:11" ht="15.75" x14ac:dyDescent="0.2">
      <c r="A17" s="12" t="s">
        <v>59</v>
      </c>
      <c r="B17" s="22">
        <v>2</v>
      </c>
      <c r="C17" s="22">
        <v>1</v>
      </c>
      <c r="D17" s="22">
        <f t="shared" si="4"/>
        <v>2</v>
      </c>
      <c r="E17" s="22">
        <f>'No of Respondents'!B9</f>
        <v>2</v>
      </c>
      <c r="F17" s="22">
        <f t="shared" si="5"/>
        <v>4</v>
      </c>
      <c r="G17" s="22">
        <f t="shared" si="6"/>
        <v>0.2</v>
      </c>
      <c r="H17" s="22">
        <f t="shared" si="7"/>
        <v>0.4</v>
      </c>
      <c r="I17" s="25">
        <f t="shared" si="8"/>
        <v>532.76</v>
      </c>
    </row>
    <row r="18" spans="1:11" ht="15.75" x14ac:dyDescent="0.2">
      <c r="A18" s="12" t="s">
        <v>60</v>
      </c>
      <c r="B18" s="22">
        <v>2</v>
      </c>
      <c r="C18" s="22">
        <v>1</v>
      </c>
      <c r="D18" s="22">
        <f t="shared" si="4"/>
        <v>2</v>
      </c>
      <c r="E18" s="22">
        <f>'No of Respondents'!B9</f>
        <v>2</v>
      </c>
      <c r="F18" s="22">
        <f t="shared" si="5"/>
        <v>4</v>
      </c>
      <c r="G18" s="22">
        <f t="shared" si="6"/>
        <v>0.2</v>
      </c>
      <c r="H18" s="22">
        <f t="shared" si="7"/>
        <v>0.4</v>
      </c>
      <c r="I18" s="25">
        <f t="shared" si="8"/>
        <v>532.76</v>
      </c>
    </row>
    <row r="19" spans="1:11" ht="15.75" x14ac:dyDescent="0.2">
      <c r="A19" s="12" t="s">
        <v>61</v>
      </c>
      <c r="B19" s="22">
        <v>2</v>
      </c>
      <c r="C19" s="22">
        <v>1</v>
      </c>
      <c r="D19" s="22">
        <f t="shared" si="4"/>
        <v>2</v>
      </c>
      <c r="E19" s="22">
        <f>'No of Respondents'!B9</f>
        <v>2</v>
      </c>
      <c r="F19" s="22">
        <f t="shared" si="5"/>
        <v>4</v>
      </c>
      <c r="G19" s="22">
        <f t="shared" si="6"/>
        <v>0.2</v>
      </c>
      <c r="H19" s="22">
        <f t="shared" si="7"/>
        <v>0.4</v>
      </c>
      <c r="I19" s="25">
        <f t="shared" si="8"/>
        <v>532.76</v>
      </c>
    </row>
    <row r="20" spans="1:11" ht="25.5" x14ac:dyDescent="0.2">
      <c r="A20" s="12" t="s">
        <v>62</v>
      </c>
      <c r="B20" s="22">
        <v>2</v>
      </c>
      <c r="C20" s="22">
        <v>1</v>
      </c>
      <c r="D20" s="22">
        <f t="shared" si="4"/>
        <v>2</v>
      </c>
      <c r="E20" s="22">
        <v>0</v>
      </c>
      <c r="F20" s="22">
        <f t="shared" si="5"/>
        <v>0</v>
      </c>
      <c r="G20" s="22">
        <f t="shared" si="6"/>
        <v>0</v>
      </c>
      <c r="H20" s="22">
        <f t="shared" si="7"/>
        <v>0</v>
      </c>
      <c r="I20" s="40">
        <f t="shared" si="8"/>
        <v>0</v>
      </c>
      <c r="K20" s="45"/>
    </row>
    <row r="21" spans="1:11" ht="15.75" x14ac:dyDescent="0.2">
      <c r="A21" s="12" t="s">
        <v>63</v>
      </c>
      <c r="B21" s="22">
        <v>6</v>
      </c>
      <c r="C21" s="22">
        <v>1</v>
      </c>
      <c r="D21" s="22">
        <f t="shared" si="4"/>
        <v>6</v>
      </c>
      <c r="E21" s="22">
        <f>'No of Respondents'!B9*0.1</f>
        <v>0.2</v>
      </c>
      <c r="F21" s="22">
        <f t="shared" si="5"/>
        <v>1.2000000000000002</v>
      </c>
      <c r="G21" s="22">
        <f t="shared" si="6"/>
        <v>6.0000000000000012E-2</v>
      </c>
      <c r="H21" s="22">
        <f t="shared" si="7"/>
        <v>0.12000000000000002</v>
      </c>
      <c r="I21" s="25">
        <f t="shared" si="8"/>
        <v>159.82800000000003</v>
      </c>
      <c r="K21" s="17"/>
    </row>
    <row r="22" spans="1:11" ht="15.75" x14ac:dyDescent="0.2">
      <c r="A22" s="53" t="s">
        <v>143</v>
      </c>
      <c r="B22" s="22">
        <v>6</v>
      </c>
      <c r="C22" s="22">
        <v>1</v>
      </c>
      <c r="D22" s="22">
        <f t="shared" si="4"/>
        <v>6</v>
      </c>
      <c r="E22" s="22">
        <f>'No of Respondents'!B9*0.05</f>
        <v>0.1</v>
      </c>
      <c r="F22" s="22">
        <f t="shared" si="5"/>
        <v>0.60000000000000009</v>
      </c>
      <c r="G22" s="22">
        <f t="shared" si="6"/>
        <v>3.0000000000000006E-2</v>
      </c>
      <c r="H22" s="22">
        <f t="shared" si="7"/>
        <v>6.0000000000000012E-2</v>
      </c>
      <c r="I22" s="25">
        <f t="shared" si="8"/>
        <v>79.914000000000016</v>
      </c>
      <c r="K22" s="18"/>
    </row>
    <row r="23" spans="1:11" ht="15.75" x14ac:dyDescent="0.2">
      <c r="A23" s="12" t="s">
        <v>122</v>
      </c>
      <c r="B23" s="22">
        <v>24</v>
      </c>
      <c r="C23" s="22">
        <v>1</v>
      </c>
      <c r="D23" s="22">
        <f t="shared" si="4"/>
        <v>24</v>
      </c>
      <c r="E23" s="22">
        <f>'No of Respondents'!B9</f>
        <v>2</v>
      </c>
      <c r="F23" s="22">
        <f t="shared" si="5"/>
        <v>48</v>
      </c>
      <c r="G23" s="22">
        <f t="shared" si="6"/>
        <v>2.4000000000000004</v>
      </c>
      <c r="H23" s="22">
        <f t="shared" si="7"/>
        <v>4.8000000000000007</v>
      </c>
      <c r="I23" s="25">
        <f t="shared" si="8"/>
        <v>6393.12</v>
      </c>
    </row>
    <row r="24" spans="1:11" ht="28.5" x14ac:dyDescent="0.2">
      <c r="A24" s="12" t="s">
        <v>121</v>
      </c>
      <c r="B24" s="22">
        <v>14</v>
      </c>
      <c r="C24" s="22">
        <v>2</v>
      </c>
      <c r="D24" s="22">
        <f>B24*C24</f>
        <v>28</v>
      </c>
      <c r="E24" s="22">
        <f>'No of Respondents'!C9</f>
        <v>115</v>
      </c>
      <c r="F24" s="28">
        <f t="shared" si="5"/>
        <v>3220</v>
      </c>
      <c r="G24" s="22">
        <f t="shared" si="6"/>
        <v>161</v>
      </c>
      <c r="H24" s="22">
        <f t="shared" si="7"/>
        <v>322</v>
      </c>
      <c r="I24" s="25">
        <f t="shared" si="8"/>
        <v>428871.79999999993</v>
      </c>
    </row>
    <row r="25" spans="1:11" s="46" customFormat="1" ht="13.5" x14ac:dyDescent="0.2">
      <c r="A25" s="33" t="s">
        <v>64</v>
      </c>
      <c r="B25" s="34"/>
      <c r="C25" s="34"/>
      <c r="D25" s="34"/>
      <c r="E25" s="34"/>
      <c r="F25" s="58">
        <f>SUM(F4:H24)</f>
        <v>4482.47</v>
      </c>
      <c r="G25" s="58"/>
      <c r="H25" s="58"/>
      <c r="I25" s="35">
        <f>SUM(I4:I24)</f>
        <v>519147.9819999999</v>
      </c>
    </row>
    <row r="26" spans="1:11" x14ac:dyDescent="0.2">
      <c r="A26" s="12" t="s">
        <v>65</v>
      </c>
      <c r="B26" s="26"/>
      <c r="C26" s="26"/>
      <c r="D26" s="26"/>
      <c r="E26" s="26"/>
      <c r="F26" s="26"/>
      <c r="G26" s="26"/>
      <c r="H26" s="26"/>
      <c r="I26" s="27"/>
    </row>
    <row r="27" spans="1:11" x14ac:dyDescent="0.2">
      <c r="A27" s="12" t="s">
        <v>74</v>
      </c>
      <c r="B27" s="22" t="s">
        <v>75</v>
      </c>
      <c r="C27" s="22"/>
      <c r="D27" s="22"/>
      <c r="E27" s="22"/>
      <c r="F27" s="22"/>
      <c r="G27" s="22"/>
      <c r="H27" s="22"/>
      <c r="I27" s="25"/>
    </row>
    <row r="28" spans="1:11" x14ac:dyDescent="0.2">
      <c r="A28" s="12" t="s">
        <v>66</v>
      </c>
      <c r="B28" s="22" t="s">
        <v>54</v>
      </c>
      <c r="C28" s="26"/>
      <c r="D28" s="26"/>
      <c r="E28" s="26"/>
      <c r="F28" s="26"/>
      <c r="G28" s="26"/>
      <c r="H28" s="26"/>
      <c r="I28" s="27"/>
    </row>
    <row r="29" spans="1:11" x14ac:dyDescent="0.2">
      <c r="A29" s="12" t="s">
        <v>67</v>
      </c>
      <c r="B29" s="22" t="s">
        <v>54</v>
      </c>
      <c r="C29" s="26"/>
      <c r="D29" s="26"/>
      <c r="E29" s="26"/>
      <c r="F29" s="26"/>
      <c r="G29" s="26"/>
      <c r="H29" s="26"/>
      <c r="I29" s="27"/>
    </row>
    <row r="30" spans="1:11" x14ac:dyDescent="0.2">
      <c r="A30" s="12" t="s">
        <v>68</v>
      </c>
      <c r="B30" s="22" t="s">
        <v>54</v>
      </c>
      <c r="C30" s="26"/>
      <c r="D30" s="26"/>
      <c r="E30" s="26"/>
      <c r="F30" s="26"/>
      <c r="G30" s="26"/>
      <c r="H30" s="26"/>
      <c r="I30" s="27"/>
    </row>
    <row r="31" spans="1:11" x14ac:dyDescent="0.2">
      <c r="A31" s="12" t="s">
        <v>69</v>
      </c>
      <c r="B31" s="26"/>
      <c r="C31" s="26"/>
      <c r="D31" s="26"/>
      <c r="E31" s="26"/>
      <c r="F31" s="26"/>
      <c r="G31" s="26"/>
      <c r="H31" s="26"/>
      <c r="I31" s="27"/>
    </row>
    <row r="32" spans="1:11" ht="15.75" x14ac:dyDescent="0.2">
      <c r="A32" s="12" t="s">
        <v>120</v>
      </c>
      <c r="B32" s="22">
        <v>0.1</v>
      </c>
      <c r="C32" s="22">
        <v>365</v>
      </c>
      <c r="D32" s="22">
        <f t="shared" ref="D32:D34" si="9">B32*C32</f>
        <v>36.5</v>
      </c>
      <c r="E32" s="22">
        <f>'No of Respondents'!C9</f>
        <v>115</v>
      </c>
      <c r="F32" s="28">
        <f t="shared" ref="F32:F34" si="10">D32*E32</f>
        <v>4197.5</v>
      </c>
      <c r="G32" s="22">
        <f t="shared" ref="G32:G34" si="11">F32*0.05</f>
        <v>209.875</v>
      </c>
      <c r="H32" s="22">
        <f t="shared" ref="H32:H34" si="12">F32*0.1</f>
        <v>419.75</v>
      </c>
      <c r="I32" s="25">
        <f>F32*K$5+G32*L$5+H32*M$5</f>
        <v>559065.02500000002</v>
      </c>
    </row>
    <row r="33" spans="1:12" ht="15.75" x14ac:dyDescent="0.2">
      <c r="A33" s="12" t="s">
        <v>119</v>
      </c>
      <c r="B33" s="22">
        <v>0.6</v>
      </c>
      <c r="C33" s="22">
        <v>12</v>
      </c>
      <c r="D33" s="22">
        <f t="shared" si="9"/>
        <v>7.1999999999999993</v>
      </c>
      <c r="E33" s="22">
        <f>'No of Respondents'!D9</f>
        <v>12</v>
      </c>
      <c r="F33" s="22">
        <f t="shared" si="10"/>
        <v>86.399999999999991</v>
      </c>
      <c r="G33" s="22">
        <f t="shared" si="11"/>
        <v>4.3199999999999994</v>
      </c>
      <c r="H33" s="22">
        <f t="shared" si="12"/>
        <v>8.6399999999999988</v>
      </c>
      <c r="I33" s="25">
        <f>F33*K$5+G33*L$5+H33*M$5</f>
        <v>11507.615999999998</v>
      </c>
    </row>
    <row r="34" spans="1:12" ht="15.75" x14ac:dyDescent="0.2">
      <c r="A34" s="12" t="s">
        <v>70</v>
      </c>
      <c r="B34" s="22">
        <v>0.25</v>
      </c>
      <c r="C34" s="22">
        <v>2</v>
      </c>
      <c r="D34" s="22">
        <f t="shared" si="9"/>
        <v>0.5</v>
      </c>
      <c r="E34" s="22">
        <f>'No of Respondents'!C9</f>
        <v>115</v>
      </c>
      <c r="F34" s="22">
        <f t="shared" si="10"/>
        <v>57.5</v>
      </c>
      <c r="G34" s="22">
        <f t="shared" si="11"/>
        <v>2.875</v>
      </c>
      <c r="H34" s="22">
        <f t="shared" si="12"/>
        <v>5.75</v>
      </c>
      <c r="I34" s="25">
        <f>F34*K$5+G34*L$5+H34*M$5</f>
        <v>7658.4249999999993</v>
      </c>
    </row>
    <row r="35" spans="1:12" x14ac:dyDescent="0.2">
      <c r="A35" s="12" t="s">
        <v>71</v>
      </c>
      <c r="B35" s="22" t="s">
        <v>45</v>
      </c>
      <c r="C35" s="26"/>
      <c r="D35" s="26"/>
      <c r="E35" s="26"/>
      <c r="F35" s="26"/>
      <c r="G35" s="26"/>
      <c r="H35" s="26"/>
      <c r="I35" s="27"/>
    </row>
    <row r="36" spans="1:12" x14ac:dyDescent="0.2">
      <c r="A36" s="12" t="s">
        <v>72</v>
      </c>
      <c r="B36" s="22" t="s">
        <v>45</v>
      </c>
      <c r="C36" s="26"/>
      <c r="D36" s="26"/>
      <c r="E36" s="26"/>
      <c r="F36" s="26"/>
      <c r="G36" s="26"/>
      <c r="H36" s="26"/>
      <c r="I36" s="27"/>
    </row>
    <row r="37" spans="1:12" s="46" customFormat="1" ht="13.5" x14ac:dyDescent="0.2">
      <c r="A37" s="33" t="s">
        <v>73</v>
      </c>
      <c r="B37" s="34"/>
      <c r="C37" s="34"/>
      <c r="D37" s="34"/>
      <c r="E37" s="34"/>
      <c r="F37" s="58">
        <f>SUM(F26:H36)</f>
        <v>4992.6099999999997</v>
      </c>
      <c r="G37" s="58"/>
      <c r="H37" s="58"/>
      <c r="I37" s="35">
        <f>SUM(I26:I36)</f>
        <v>578231.06600000011</v>
      </c>
      <c r="K37" s="47">
        <f>'No of Responses'!E15</f>
        <v>254.3</v>
      </c>
      <c r="L37" s="41" t="s">
        <v>123</v>
      </c>
    </row>
    <row r="38" spans="1:12" ht="15.75" x14ac:dyDescent="0.2">
      <c r="A38" s="29" t="s">
        <v>118</v>
      </c>
      <c r="B38" s="30"/>
      <c r="C38" s="30"/>
      <c r="D38" s="30"/>
      <c r="E38" s="30"/>
      <c r="F38" s="57">
        <f>ROUND(F37+F25,-1)</f>
        <v>9480</v>
      </c>
      <c r="G38" s="57"/>
      <c r="H38" s="57"/>
      <c r="I38" s="31">
        <f>ROUND(I37+I25,-4)</f>
        <v>1100000</v>
      </c>
      <c r="K38" s="47">
        <f>F38/'No of Responses'!E15</f>
        <v>37.278804561541484</v>
      </c>
      <c r="L38" s="41" t="s">
        <v>90</v>
      </c>
    </row>
    <row r="39" spans="1:12" ht="15.75" x14ac:dyDescent="0.2">
      <c r="A39" s="29" t="s">
        <v>117</v>
      </c>
      <c r="B39" s="24"/>
      <c r="C39" s="24"/>
      <c r="D39" s="24"/>
      <c r="E39" s="24"/>
      <c r="F39" s="24"/>
      <c r="G39" s="24"/>
      <c r="H39" s="24"/>
      <c r="I39" s="31">
        <f>'Capital O&amp;M'!I9</f>
        <v>698000</v>
      </c>
    </row>
    <row r="40" spans="1:12" ht="15.75" x14ac:dyDescent="0.2">
      <c r="A40" s="29" t="s">
        <v>116</v>
      </c>
      <c r="B40" s="24"/>
      <c r="C40" s="24"/>
      <c r="D40" s="24"/>
      <c r="E40" s="24"/>
      <c r="F40" s="24"/>
      <c r="G40" s="24"/>
      <c r="H40" s="24"/>
      <c r="I40" s="31">
        <f>ROUND(I39+I38,-4)</f>
        <v>1800000</v>
      </c>
    </row>
    <row r="42" spans="1:12" x14ac:dyDescent="0.2">
      <c r="A42" s="48" t="s">
        <v>76</v>
      </c>
    </row>
    <row r="43" spans="1:12" ht="31.5" customHeight="1" x14ac:dyDescent="0.2">
      <c r="A43" s="55" t="s">
        <v>134</v>
      </c>
      <c r="B43" s="55"/>
      <c r="C43" s="55"/>
      <c r="D43" s="55"/>
      <c r="E43" s="55"/>
      <c r="F43" s="55"/>
      <c r="G43" s="55"/>
      <c r="H43" s="55"/>
      <c r="I43" s="55"/>
    </row>
    <row r="44" spans="1:12" ht="60" customHeight="1" x14ac:dyDescent="0.2">
      <c r="A44" s="55" t="s">
        <v>135</v>
      </c>
      <c r="B44" s="55"/>
      <c r="C44" s="55"/>
      <c r="D44" s="55"/>
      <c r="E44" s="55"/>
      <c r="F44" s="55"/>
      <c r="G44" s="55"/>
      <c r="H44" s="55"/>
      <c r="I44" s="55"/>
    </row>
    <row r="45" spans="1:12" ht="15.75" x14ac:dyDescent="0.2">
      <c r="A45" s="55" t="s">
        <v>136</v>
      </c>
      <c r="B45" s="55"/>
      <c r="C45" s="55"/>
      <c r="D45" s="55"/>
      <c r="E45" s="55"/>
      <c r="F45" s="55"/>
      <c r="G45" s="55"/>
      <c r="H45" s="55"/>
      <c r="I45" s="55"/>
    </row>
    <row r="46" spans="1:12" ht="15.75" x14ac:dyDescent="0.2">
      <c r="A46" s="55" t="s">
        <v>137</v>
      </c>
      <c r="B46" s="55"/>
      <c r="C46" s="55"/>
      <c r="D46" s="55"/>
      <c r="E46" s="55"/>
      <c r="F46" s="55"/>
      <c r="G46" s="55"/>
      <c r="H46" s="55"/>
      <c r="I46" s="55"/>
    </row>
    <row r="47" spans="1:12" ht="15.75" x14ac:dyDescent="0.2">
      <c r="A47" s="55" t="s">
        <v>138</v>
      </c>
      <c r="B47" s="55"/>
      <c r="C47" s="55"/>
      <c r="D47" s="55"/>
      <c r="E47" s="55"/>
      <c r="F47" s="55"/>
      <c r="G47" s="55"/>
      <c r="H47" s="55"/>
      <c r="I47" s="55"/>
    </row>
    <row r="48" spans="1:12" ht="15.75" x14ac:dyDescent="0.2">
      <c r="A48" s="55" t="s">
        <v>144</v>
      </c>
      <c r="B48" s="55"/>
      <c r="C48" s="55"/>
      <c r="D48" s="55"/>
      <c r="E48" s="55"/>
      <c r="F48" s="55"/>
      <c r="G48" s="55"/>
      <c r="H48" s="55"/>
      <c r="I48" s="55"/>
    </row>
    <row r="49" spans="1:9" ht="15.75" x14ac:dyDescent="0.2">
      <c r="A49" s="55" t="s">
        <v>139</v>
      </c>
      <c r="B49" s="55"/>
      <c r="C49" s="55"/>
      <c r="D49" s="55"/>
      <c r="E49" s="55"/>
      <c r="F49" s="55"/>
      <c r="G49" s="55"/>
      <c r="H49" s="55"/>
      <c r="I49" s="55"/>
    </row>
    <row r="50" spans="1:9" ht="15.75" x14ac:dyDescent="0.2">
      <c r="A50" s="55" t="s">
        <v>140</v>
      </c>
      <c r="B50" s="55"/>
      <c r="C50" s="55"/>
      <c r="D50" s="55"/>
      <c r="E50" s="55"/>
      <c r="F50" s="55"/>
      <c r="G50" s="55"/>
      <c r="H50" s="55"/>
      <c r="I50" s="55"/>
    </row>
    <row r="51" spans="1:9" ht="32.25" customHeight="1" x14ac:dyDescent="0.2">
      <c r="A51" s="55" t="s">
        <v>145</v>
      </c>
      <c r="B51" s="55"/>
      <c r="C51" s="55"/>
      <c r="D51" s="55"/>
      <c r="E51" s="55"/>
      <c r="F51" s="55"/>
      <c r="G51" s="55"/>
      <c r="H51" s="55"/>
      <c r="I51" s="55"/>
    </row>
    <row r="52" spans="1:9" ht="15.75" x14ac:dyDescent="0.2">
      <c r="A52" s="55" t="s">
        <v>141</v>
      </c>
      <c r="B52" s="55"/>
      <c r="C52" s="55"/>
      <c r="D52" s="55"/>
      <c r="E52" s="55"/>
      <c r="F52" s="55"/>
      <c r="G52" s="55"/>
      <c r="H52" s="55"/>
      <c r="I52" s="55"/>
    </row>
    <row r="53" spans="1:9" ht="15.75" x14ac:dyDescent="0.2">
      <c r="A53" s="55" t="s">
        <v>142</v>
      </c>
      <c r="B53" s="55"/>
      <c r="C53" s="55"/>
      <c r="D53" s="55"/>
      <c r="E53" s="55"/>
      <c r="F53" s="55"/>
      <c r="G53" s="55"/>
      <c r="H53" s="55"/>
      <c r="I53" s="55"/>
    </row>
    <row r="54" spans="1:9" ht="15.75" x14ac:dyDescent="0.2">
      <c r="A54" s="55" t="s">
        <v>146</v>
      </c>
      <c r="B54" s="55"/>
      <c r="C54" s="55"/>
      <c r="D54" s="55"/>
      <c r="E54" s="55"/>
      <c r="F54" s="55"/>
      <c r="G54" s="55"/>
      <c r="H54" s="55"/>
      <c r="I54" s="55"/>
    </row>
    <row r="55" spans="1:9" ht="15.75" x14ac:dyDescent="0.2">
      <c r="A55" s="55" t="s">
        <v>115</v>
      </c>
      <c r="B55" s="55"/>
      <c r="C55" s="55"/>
      <c r="D55" s="55"/>
      <c r="E55" s="55"/>
      <c r="F55" s="55"/>
      <c r="G55" s="55"/>
      <c r="H55" s="55"/>
      <c r="I55" s="55"/>
    </row>
  </sheetData>
  <mergeCells count="17">
    <mergeCell ref="A43:I43"/>
    <mergeCell ref="A44:I44"/>
    <mergeCell ref="A49:I49"/>
    <mergeCell ref="A55:I55"/>
    <mergeCell ref="A1:I1"/>
    <mergeCell ref="A51:I51"/>
    <mergeCell ref="A52:I52"/>
    <mergeCell ref="A53:I53"/>
    <mergeCell ref="A54:I54"/>
    <mergeCell ref="A45:I45"/>
    <mergeCell ref="A46:I46"/>
    <mergeCell ref="A47:I47"/>
    <mergeCell ref="A48:I48"/>
    <mergeCell ref="A50:I50"/>
    <mergeCell ref="F38:H38"/>
    <mergeCell ref="F25:H25"/>
    <mergeCell ref="F37:H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4"/>
  <sheetViews>
    <sheetView workbookViewId="0">
      <selection activeCell="A31" sqref="A31:I31"/>
    </sheetView>
  </sheetViews>
  <sheetFormatPr defaultRowHeight="12.75" x14ac:dyDescent="0.2"/>
  <cols>
    <col min="1" max="1" width="42.140625" style="49" customWidth="1"/>
    <col min="2" max="11" width="9.140625" style="41"/>
    <col min="12" max="12" width="12.7109375" style="41" customWidth="1"/>
    <col min="13" max="16384" width="9.140625" style="41"/>
  </cols>
  <sheetData>
    <row r="1" spans="1:15" ht="30" customHeight="1" x14ac:dyDescent="0.2">
      <c r="A1" s="56" t="s">
        <v>91</v>
      </c>
      <c r="B1" s="56"/>
      <c r="C1" s="56"/>
      <c r="D1" s="56"/>
      <c r="E1" s="56"/>
      <c r="F1" s="56"/>
      <c r="G1" s="56"/>
      <c r="H1" s="56"/>
      <c r="I1" s="56"/>
    </row>
    <row r="3" spans="1:15" ht="63.75" x14ac:dyDescent="0.2">
      <c r="A3" s="37" t="s">
        <v>77</v>
      </c>
      <c r="B3" s="37" t="s">
        <v>105</v>
      </c>
      <c r="C3" s="37" t="s">
        <v>106</v>
      </c>
      <c r="D3" s="37" t="s">
        <v>107</v>
      </c>
      <c r="E3" s="37" t="s">
        <v>108</v>
      </c>
      <c r="F3" s="37" t="s">
        <v>109</v>
      </c>
      <c r="G3" s="37" t="s">
        <v>110</v>
      </c>
      <c r="H3" s="37" t="s">
        <v>103</v>
      </c>
      <c r="I3" s="37" t="s">
        <v>111</v>
      </c>
    </row>
    <row r="4" spans="1:15" x14ac:dyDescent="0.2">
      <c r="A4" s="12" t="s">
        <v>78</v>
      </c>
      <c r="B4" s="26"/>
      <c r="C4" s="26"/>
      <c r="D4" s="26"/>
      <c r="E4" s="26"/>
      <c r="F4" s="26"/>
      <c r="G4" s="26"/>
      <c r="H4" s="26"/>
      <c r="I4" s="27"/>
      <c r="K4" s="43" t="s">
        <v>96</v>
      </c>
      <c r="L4" s="24" t="s">
        <v>94</v>
      </c>
      <c r="M4" s="24" t="s">
        <v>95</v>
      </c>
      <c r="N4" s="52"/>
      <c r="O4" s="52"/>
    </row>
    <row r="5" spans="1:15" ht="15.75" x14ac:dyDescent="0.2">
      <c r="A5" s="12" t="s">
        <v>79</v>
      </c>
      <c r="B5" s="22">
        <v>40</v>
      </c>
      <c r="C5" s="22">
        <v>1</v>
      </c>
      <c r="D5" s="22">
        <f>B5*C5</f>
        <v>40</v>
      </c>
      <c r="E5" s="22">
        <f>'No of Respondents'!B9</f>
        <v>2</v>
      </c>
      <c r="F5" s="22">
        <f>D5*E5</f>
        <v>80</v>
      </c>
      <c r="G5" s="22">
        <f>F5*0.05</f>
        <v>4</v>
      </c>
      <c r="H5" s="22">
        <f>F5*0.1</f>
        <v>8</v>
      </c>
      <c r="I5" s="25">
        <f>F5*K$5+G5*L$5+H5*M$5</f>
        <v>4435.68</v>
      </c>
      <c r="K5" s="44">
        <v>49.44</v>
      </c>
      <c r="L5" s="44">
        <v>66.62</v>
      </c>
      <c r="M5" s="44">
        <v>26.75</v>
      </c>
      <c r="N5" s="52"/>
      <c r="O5" s="52"/>
    </row>
    <row r="6" spans="1:15" x14ac:dyDescent="0.2">
      <c r="A6" s="12" t="s">
        <v>80</v>
      </c>
      <c r="B6" s="26"/>
      <c r="C6" s="26"/>
      <c r="D6" s="26"/>
      <c r="E6" s="26"/>
      <c r="F6" s="26"/>
      <c r="G6" s="26"/>
      <c r="H6" s="26"/>
      <c r="I6" s="27"/>
    </row>
    <row r="7" spans="1:15" ht="15.75" x14ac:dyDescent="0.2">
      <c r="A7" s="12" t="s">
        <v>81</v>
      </c>
      <c r="B7" s="54">
        <v>40</v>
      </c>
      <c r="C7" s="54">
        <v>1</v>
      </c>
      <c r="D7" s="54">
        <v>40</v>
      </c>
      <c r="E7" s="22">
        <f>'No of Respondents'!B9*0.2</f>
        <v>0.4</v>
      </c>
      <c r="F7" s="22">
        <f>D7*E7</f>
        <v>16</v>
      </c>
      <c r="G7" s="22">
        <f>F7*0.05</f>
        <v>0.8</v>
      </c>
      <c r="H7" s="22">
        <f>F7*0.1</f>
        <v>1.6</v>
      </c>
      <c r="I7" s="25">
        <f>F7*K$5+G7*L$5+H7*M$5</f>
        <v>887.13599999999997</v>
      </c>
      <c r="K7" s="45" t="s">
        <v>113</v>
      </c>
    </row>
    <row r="8" spans="1:15" x14ac:dyDescent="0.2">
      <c r="A8" s="12" t="s">
        <v>82</v>
      </c>
      <c r="B8" s="26"/>
      <c r="C8" s="26"/>
      <c r="D8" s="26"/>
      <c r="E8" s="26"/>
      <c r="F8" s="26"/>
      <c r="G8" s="26"/>
      <c r="H8" s="26"/>
      <c r="I8" s="27"/>
    </row>
    <row r="9" spans="1:15" x14ac:dyDescent="0.2">
      <c r="A9" s="12" t="s">
        <v>83</v>
      </c>
      <c r="B9" s="26"/>
      <c r="C9" s="26"/>
      <c r="D9" s="26"/>
      <c r="E9" s="26"/>
      <c r="F9" s="26"/>
      <c r="G9" s="26"/>
      <c r="H9" s="26"/>
      <c r="I9" s="27"/>
    </row>
    <row r="10" spans="1:15" x14ac:dyDescent="0.2">
      <c r="A10" s="12" t="s">
        <v>84</v>
      </c>
      <c r="B10" s="22">
        <v>2</v>
      </c>
      <c r="C10" s="22">
        <v>1</v>
      </c>
      <c r="D10" s="22">
        <f t="shared" ref="D10:D19" si="0">B10*C10</f>
        <v>2</v>
      </c>
      <c r="E10" s="22">
        <f>'No of Respondents'!B9</f>
        <v>2</v>
      </c>
      <c r="F10" s="22">
        <f t="shared" ref="F10:F19" si="1">D10*E10</f>
        <v>4</v>
      </c>
      <c r="G10" s="22">
        <f t="shared" ref="G10:G19" si="2">F10*0.05</f>
        <v>0.2</v>
      </c>
      <c r="H10" s="22">
        <f t="shared" ref="H10:H19" si="3">F10*0.1</f>
        <v>0.4</v>
      </c>
      <c r="I10" s="25">
        <f t="shared" ref="I10:I19" si="4">F10*K$5+G10*L$5+H10*M$5</f>
        <v>221.78399999999999</v>
      </c>
    </row>
    <row r="11" spans="1:15" ht="15.75" x14ac:dyDescent="0.2">
      <c r="A11" s="12" t="s">
        <v>58</v>
      </c>
      <c r="B11" s="22">
        <v>2</v>
      </c>
      <c r="C11" s="22">
        <v>1</v>
      </c>
      <c r="D11" s="22">
        <f t="shared" si="0"/>
        <v>2</v>
      </c>
      <c r="E11" s="22">
        <f>'No of Respondents'!B9</f>
        <v>2</v>
      </c>
      <c r="F11" s="22">
        <f t="shared" si="1"/>
        <v>4</v>
      </c>
      <c r="G11" s="22">
        <f t="shared" si="2"/>
        <v>0.2</v>
      </c>
      <c r="H11" s="22">
        <f t="shared" si="3"/>
        <v>0.4</v>
      </c>
      <c r="I11" s="25">
        <f t="shared" si="4"/>
        <v>221.78399999999999</v>
      </c>
    </row>
    <row r="12" spans="1:15" ht="15.75" x14ac:dyDescent="0.2">
      <c r="A12" s="12" t="s">
        <v>59</v>
      </c>
      <c r="B12" s="22">
        <v>2</v>
      </c>
      <c r="C12" s="22">
        <v>1</v>
      </c>
      <c r="D12" s="22">
        <f t="shared" si="0"/>
        <v>2</v>
      </c>
      <c r="E12" s="22">
        <f>'No of Respondents'!B9</f>
        <v>2</v>
      </c>
      <c r="F12" s="22">
        <f t="shared" si="1"/>
        <v>4</v>
      </c>
      <c r="G12" s="22">
        <f t="shared" si="2"/>
        <v>0.2</v>
      </c>
      <c r="H12" s="22">
        <f t="shared" si="3"/>
        <v>0.4</v>
      </c>
      <c r="I12" s="25">
        <f t="shared" si="4"/>
        <v>221.78399999999999</v>
      </c>
    </row>
    <row r="13" spans="1:15" ht="15.75" x14ac:dyDescent="0.2">
      <c r="A13" s="12" t="s">
        <v>60</v>
      </c>
      <c r="B13" s="22">
        <v>2</v>
      </c>
      <c r="C13" s="22">
        <v>1</v>
      </c>
      <c r="D13" s="22">
        <f t="shared" si="0"/>
        <v>2</v>
      </c>
      <c r="E13" s="22">
        <f>'No of Respondents'!B9</f>
        <v>2</v>
      </c>
      <c r="F13" s="22">
        <f t="shared" si="1"/>
        <v>4</v>
      </c>
      <c r="G13" s="22">
        <f t="shared" si="2"/>
        <v>0.2</v>
      </c>
      <c r="H13" s="22">
        <f t="shared" si="3"/>
        <v>0.4</v>
      </c>
      <c r="I13" s="25">
        <f t="shared" si="4"/>
        <v>221.78399999999999</v>
      </c>
    </row>
    <row r="14" spans="1:15" ht="15.75" x14ac:dyDescent="0.2">
      <c r="A14" s="12" t="s">
        <v>61</v>
      </c>
      <c r="B14" s="22">
        <v>2</v>
      </c>
      <c r="C14" s="22">
        <v>1</v>
      </c>
      <c r="D14" s="22">
        <f t="shared" si="0"/>
        <v>2</v>
      </c>
      <c r="E14" s="22">
        <f>'No of Respondents'!B9</f>
        <v>2</v>
      </c>
      <c r="F14" s="22">
        <f t="shared" si="1"/>
        <v>4</v>
      </c>
      <c r="G14" s="22">
        <f t="shared" si="2"/>
        <v>0.2</v>
      </c>
      <c r="H14" s="22">
        <f t="shared" si="3"/>
        <v>0.4</v>
      </c>
      <c r="I14" s="25">
        <f t="shared" si="4"/>
        <v>221.78399999999999</v>
      </c>
    </row>
    <row r="15" spans="1:15" ht="28.5" x14ac:dyDescent="0.2">
      <c r="A15" s="12" t="s">
        <v>114</v>
      </c>
      <c r="B15" s="22">
        <v>2</v>
      </c>
      <c r="C15" s="22">
        <v>1</v>
      </c>
      <c r="D15" s="22">
        <f t="shared" si="0"/>
        <v>2</v>
      </c>
      <c r="E15" s="22">
        <f>'No of Respondents'!B9</f>
        <v>2</v>
      </c>
      <c r="F15" s="22">
        <f t="shared" si="1"/>
        <v>4</v>
      </c>
      <c r="G15" s="22">
        <f t="shared" si="2"/>
        <v>0.2</v>
      </c>
      <c r="H15" s="22">
        <f t="shared" si="3"/>
        <v>0.4</v>
      </c>
      <c r="I15" s="25">
        <f t="shared" si="4"/>
        <v>221.78399999999999</v>
      </c>
    </row>
    <row r="16" spans="1:15" ht="15.75" x14ac:dyDescent="0.2">
      <c r="A16" s="12" t="s">
        <v>85</v>
      </c>
      <c r="B16" s="22">
        <v>4</v>
      </c>
      <c r="C16" s="22">
        <v>1</v>
      </c>
      <c r="D16" s="22">
        <f t="shared" si="0"/>
        <v>4</v>
      </c>
      <c r="E16" s="22">
        <f>'No of Respondents'!B9*0.1</f>
        <v>0.2</v>
      </c>
      <c r="F16" s="22">
        <f t="shared" si="1"/>
        <v>0.8</v>
      </c>
      <c r="G16" s="22">
        <f t="shared" si="2"/>
        <v>4.0000000000000008E-2</v>
      </c>
      <c r="H16" s="22">
        <f t="shared" si="3"/>
        <v>8.0000000000000016E-2</v>
      </c>
      <c r="I16" s="25">
        <f t="shared" si="4"/>
        <v>44.3568</v>
      </c>
    </row>
    <row r="17" spans="1:9" ht="15.75" x14ac:dyDescent="0.2">
      <c r="A17" s="12" t="s">
        <v>86</v>
      </c>
      <c r="B17" s="22">
        <v>4</v>
      </c>
      <c r="C17" s="22">
        <v>1</v>
      </c>
      <c r="D17" s="22">
        <f t="shared" si="0"/>
        <v>4</v>
      </c>
      <c r="E17" s="22">
        <f>'No of Respondents'!B9*0.05</f>
        <v>0.1</v>
      </c>
      <c r="F17" s="22">
        <f t="shared" si="1"/>
        <v>0.4</v>
      </c>
      <c r="G17" s="22">
        <f t="shared" si="2"/>
        <v>2.0000000000000004E-2</v>
      </c>
      <c r="H17" s="22">
        <f t="shared" si="3"/>
        <v>4.0000000000000008E-2</v>
      </c>
      <c r="I17" s="25">
        <f t="shared" si="4"/>
        <v>22.1784</v>
      </c>
    </row>
    <row r="18" spans="1:9" ht="15.75" x14ac:dyDescent="0.2">
      <c r="A18" s="12" t="s">
        <v>87</v>
      </c>
      <c r="B18" s="22">
        <v>8</v>
      </c>
      <c r="C18" s="22">
        <v>1</v>
      </c>
      <c r="D18" s="22">
        <f t="shared" si="0"/>
        <v>8</v>
      </c>
      <c r="E18" s="22">
        <f>'No of Respondents'!B9</f>
        <v>2</v>
      </c>
      <c r="F18" s="22">
        <f t="shared" si="1"/>
        <v>16</v>
      </c>
      <c r="G18" s="22">
        <f t="shared" si="2"/>
        <v>0.8</v>
      </c>
      <c r="H18" s="22">
        <f t="shared" si="3"/>
        <v>1.6</v>
      </c>
      <c r="I18" s="25">
        <f t="shared" si="4"/>
        <v>887.13599999999997</v>
      </c>
    </row>
    <row r="19" spans="1:9" ht="28.5" x14ac:dyDescent="0.2">
      <c r="A19" s="12" t="s">
        <v>88</v>
      </c>
      <c r="B19" s="22">
        <v>8</v>
      </c>
      <c r="C19" s="22">
        <v>2</v>
      </c>
      <c r="D19" s="22">
        <f t="shared" si="0"/>
        <v>16</v>
      </c>
      <c r="E19" s="22">
        <f>'No of Respondents'!C9*0.2</f>
        <v>23</v>
      </c>
      <c r="F19" s="22">
        <f t="shared" si="1"/>
        <v>368</v>
      </c>
      <c r="G19" s="22">
        <f t="shared" si="2"/>
        <v>18.400000000000002</v>
      </c>
      <c r="H19" s="22">
        <f t="shared" si="3"/>
        <v>36.800000000000004</v>
      </c>
      <c r="I19" s="25">
        <f t="shared" si="4"/>
        <v>20404.128000000001</v>
      </c>
    </row>
    <row r="20" spans="1:9" ht="15.75" x14ac:dyDescent="0.2">
      <c r="A20" s="29" t="s">
        <v>112</v>
      </c>
      <c r="B20" s="30"/>
      <c r="C20" s="30"/>
      <c r="D20" s="30"/>
      <c r="E20" s="30"/>
      <c r="F20" s="60">
        <f>SUM(F4:H19)</f>
        <v>580.9799999999999</v>
      </c>
      <c r="G20" s="60"/>
      <c r="H20" s="60"/>
      <c r="I20" s="31">
        <f>ROUND(SUM(I4:I19),-2)</f>
        <v>28000</v>
      </c>
    </row>
    <row r="23" spans="1:9" x14ac:dyDescent="0.2">
      <c r="A23" s="32" t="s">
        <v>76</v>
      </c>
    </row>
    <row r="24" spans="1:9" ht="31.5" customHeight="1" x14ac:dyDescent="0.2">
      <c r="A24" s="55" t="s">
        <v>124</v>
      </c>
      <c r="B24" s="55"/>
      <c r="C24" s="55"/>
      <c r="D24" s="55"/>
      <c r="E24" s="55"/>
      <c r="F24" s="55"/>
      <c r="G24" s="55"/>
      <c r="H24" s="55"/>
      <c r="I24" s="55"/>
    </row>
    <row r="25" spans="1:9" ht="46.5" customHeight="1" x14ac:dyDescent="0.2">
      <c r="A25" s="55" t="s">
        <v>125</v>
      </c>
      <c r="B25" s="55"/>
      <c r="C25" s="55"/>
      <c r="D25" s="55"/>
      <c r="E25" s="55"/>
      <c r="F25" s="55"/>
      <c r="G25" s="55"/>
      <c r="H25" s="55"/>
      <c r="I25" s="55"/>
    </row>
    <row r="26" spans="1:9" ht="19.5" customHeight="1" x14ac:dyDescent="0.2">
      <c r="A26" s="55" t="s">
        <v>126</v>
      </c>
      <c r="B26" s="55"/>
      <c r="C26" s="55"/>
      <c r="D26" s="55"/>
      <c r="E26" s="55"/>
      <c r="F26" s="55"/>
      <c r="G26" s="55"/>
      <c r="H26" s="55"/>
      <c r="I26" s="55"/>
    </row>
    <row r="27" spans="1:9" ht="15.75" x14ac:dyDescent="0.2">
      <c r="A27" s="55" t="s">
        <v>127</v>
      </c>
      <c r="B27" s="55"/>
      <c r="C27" s="55"/>
      <c r="D27" s="55"/>
      <c r="E27" s="55"/>
      <c r="F27" s="55"/>
      <c r="G27" s="55"/>
      <c r="H27" s="55"/>
      <c r="I27" s="55"/>
    </row>
    <row r="28" spans="1:9" ht="15.75" x14ac:dyDescent="0.2">
      <c r="A28" s="55" t="s">
        <v>128</v>
      </c>
      <c r="B28" s="55"/>
      <c r="C28" s="55"/>
      <c r="D28" s="55"/>
      <c r="E28" s="55"/>
      <c r="F28" s="55"/>
      <c r="G28" s="55"/>
      <c r="H28" s="55"/>
      <c r="I28" s="55"/>
    </row>
    <row r="29" spans="1:9" ht="15.75" x14ac:dyDescent="0.2">
      <c r="A29" s="55" t="s">
        <v>129</v>
      </c>
      <c r="B29" s="55"/>
      <c r="C29" s="55"/>
      <c r="D29" s="55"/>
      <c r="E29" s="55"/>
      <c r="F29" s="55"/>
      <c r="G29" s="55"/>
      <c r="H29" s="55"/>
      <c r="I29" s="55"/>
    </row>
    <row r="30" spans="1:9" ht="15.75" x14ac:dyDescent="0.2">
      <c r="A30" s="55" t="s">
        <v>130</v>
      </c>
      <c r="B30" s="55"/>
      <c r="C30" s="55"/>
      <c r="D30" s="55"/>
      <c r="E30" s="55"/>
      <c r="F30" s="55"/>
      <c r="G30" s="55"/>
      <c r="H30" s="55"/>
      <c r="I30" s="55"/>
    </row>
    <row r="31" spans="1:9" ht="15.75" x14ac:dyDescent="0.2">
      <c r="A31" s="55" t="s">
        <v>131</v>
      </c>
      <c r="B31" s="55"/>
      <c r="C31" s="55"/>
      <c r="D31" s="55"/>
      <c r="E31" s="55"/>
      <c r="F31" s="55"/>
      <c r="G31" s="55"/>
      <c r="H31" s="55"/>
      <c r="I31" s="55"/>
    </row>
    <row r="32" spans="1:9" ht="15.75" x14ac:dyDescent="0.2">
      <c r="A32" s="55" t="s">
        <v>132</v>
      </c>
      <c r="B32" s="55"/>
      <c r="C32" s="55"/>
      <c r="D32" s="55"/>
      <c r="E32" s="55"/>
      <c r="F32" s="55"/>
      <c r="G32" s="55"/>
      <c r="H32" s="55"/>
      <c r="I32" s="55"/>
    </row>
    <row r="33" spans="1:9" ht="27.75" customHeight="1" x14ac:dyDescent="0.2">
      <c r="A33" s="55" t="s">
        <v>133</v>
      </c>
      <c r="B33" s="55"/>
      <c r="C33" s="55"/>
      <c r="D33" s="55"/>
      <c r="E33" s="55"/>
      <c r="F33" s="55"/>
      <c r="G33" s="55"/>
      <c r="H33" s="55"/>
      <c r="I33" s="55"/>
    </row>
    <row r="34" spans="1:9" ht="20.25" customHeight="1" x14ac:dyDescent="0.2">
      <c r="A34" s="59" t="s">
        <v>89</v>
      </c>
      <c r="B34" s="59"/>
      <c r="C34" s="59"/>
      <c r="D34" s="59"/>
      <c r="E34" s="59"/>
      <c r="F34" s="59"/>
      <c r="G34" s="59"/>
      <c r="H34" s="59"/>
      <c r="I34" s="59"/>
    </row>
  </sheetData>
  <mergeCells count="13">
    <mergeCell ref="A33:I33"/>
    <mergeCell ref="A34:I34"/>
    <mergeCell ref="A1:I1"/>
    <mergeCell ref="A28:I28"/>
    <mergeCell ref="A29:I29"/>
    <mergeCell ref="A30:I30"/>
    <mergeCell ref="A31:I31"/>
    <mergeCell ref="A32:I32"/>
    <mergeCell ref="F20:H20"/>
    <mergeCell ref="A24:I24"/>
    <mergeCell ref="A25:I25"/>
    <mergeCell ref="A26:I26"/>
    <mergeCell ref="A27:I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
  <sheetViews>
    <sheetView workbookViewId="0">
      <selection activeCell="F6" sqref="F6"/>
    </sheetView>
  </sheetViews>
  <sheetFormatPr defaultRowHeight="15" x14ac:dyDescent="0.25"/>
  <cols>
    <col min="2" max="2" width="12.7109375" customWidth="1"/>
    <col min="3" max="3" width="14.42578125" customWidth="1"/>
    <col min="4" max="4" width="17" customWidth="1"/>
    <col min="5" max="5" width="15.5703125" customWidth="1"/>
    <col min="6" max="6" width="13" customWidth="1"/>
  </cols>
  <sheetData>
    <row r="2" spans="1:8" ht="15.75" x14ac:dyDescent="0.25">
      <c r="A2" s="61" t="s">
        <v>0</v>
      </c>
      <c r="B2" s="62"/>
      <c r="C2" s="62"/>
      <c r="D2" s="62"/>
      <c r="E2" s="62"/>
      <c r="F2" s="63"/>
    </row>
    <row r="3" spans="1:8" x14ac:dyDescent="0.25">
      <c r="A3" s="1"/>
      <c r="B3" s="4" t="s">
        <v>2</v>
      </c>
      <c r="C3" s="4" t="s">
        <v>4</v>
      </c>
      <c r="D3" s="4" t="s">
        <v>6</v>
      </c>
      <c r="E3" s="4" t="s">
        <v>8</v>
      </c>
      <c r="F3" s="4" t="s">
        <v>10</v>
      </c>
    </row>
    <row r="4" spans="1:8" ht="51" x14ac:dyDescent="0.25">
      <c r="A4" s="2" t="s">
        <v>1</v>
      </c>
      <c r="B4" s="2" t="s">
        <v>3</v>
      </c>
      <c r="C4" s="2" t="s">
        <v>5</v>
      </c>
      <c r="D4" s="2" t="s">
        <v>7</v>
      </c>
      <c r="E4" s="2" t="s">
        <v>9</v>
      </c>
      <c r="F4" s="2" t="s">
        <v>0</v>
      </c>
    </row>
    <row r="5" spans="1:8" x14ac:dyDescent="0.25">
      <c r="A5" s="3"/>
      <c r="B5" s="3"/>
      <c r="C5" s="3"/>
      <c r="D5" s="3"/>
      <c r="E5" s="3"/>
      <c r="F5" s="5" t="s">
        <v>11</v>
      </c>
    </row>
    <row r="6" spans="1:8" x14ac:dyDescent="0.25">
      <c r="A6" s="6">
        <v>1</v>
      </c>
      <c r="B6" s="6">
        <v>2</v>
      </c>
      <c r="C6" s="6">
        <v>114</v>
      </c>
      <c r="D6" s="6">
        <v>12</v>
      </c>
      <c r="E6" s="6">
        <v>1</v>
      </c>
      <c r="F6" s="6">
        <f>B6+C6+D6-E6</f>
        <v>127</v>
      </c>
      <c r="H6" s="16"/>
    </row>
    <row r="7" spans="1:8" x14ac:dyDescent="0.25">
      <c r="A7" s="6">
        <v>2</v>
      </c>
      <c r="B7" s="6">
        <v>2</v>
      </c>
      <c r="C7" s="6">
        <v>115</v>
      </c>
      <c r="D7" s="6">
        <v>12</v>
      </c>
      <c r="E7" s="6">
        <v>1</v>
      </c>
      <c r="F7" s="6">
        <f t="shared" ref="F7:F8" si="0">B7+C7+D7-E7</f>
        <v>128</v>
      </c>
      <c r="H7" s="16"/>
    </row>
    <row r="8" spans="1:8" x14ac:dyDescent="0.25">
      <c r="A8" s="6">
        <v>3</v>
      </c>
      <c r="B8" s="6">
        <v>2</v>
      </c>
      <c r="C8" s="6">
        <v>116</v>
      </c>
      <c r="D8" s="6">
        <v>12</v>
      </c>
      <c r="E8" s="6">
        <v>1</v>
      </c>
      <c r="F8" s="6">
        <f t="shared" si="0"/>
        <v>129</v>
      </c>
    </row>
    <row r="9" spans="1:8" x14ac:dyDescent="0.25">
      <c r="A9" s="6" t="s">
        <v>12</v>
      </c>
      <c r="B9" s="7">
        <f t="shared" ref="B9:E9" si="1">AVERAGE(B6:B8)</f>
        <v>2</v>
      </c>
      <c r="C9" s="7">
        <f t="shared" si="1"/>
        <v>115</v>
      </c>
      <c r="D9" s="7">
        <f t="shared" si="1"/>
        <v>12</v>
      </c>
      <c r="E9" s="7">
        <f t="shared" si="1"/>
        <v>1</v>
      </c>
      <c r="F9" s="7">
        <f>AVERAGE(F6:F8)</f>
        <v>128</v>
      </c>
    </row>
  </sheetData>
  <mergeCells count="1">
    <mergeCell ref="A2:F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5"/>
  <sheetViews>
    <sheetView workbookViewId="0">
      <selection activeCell="D14" sqref="D14"/>
    </sheetView>
  </sheetViews>
  <sheetFormatPr defaultRowHeight="15" x14ac:dyDescent="0.25"/>
  <cols>
    <col min="1" max="1" width="23.5703125" style="11" customWidth="1"/>
    <col min="2" max="2" width="11.5703125" customWidth="1"/>
    <col min="4" max="4" width="13.28515625" customWidth="1"/>
  </cols>
  <sheetData>
    <row r="2" spans="1:7" ht="15.75" x14ac:dyDescent="0.25">
      <c r="A2" s="61" t="s">
        <v>13</v>
      </c>
      <c r="B2" s="62"/>
      <c r="C2" s="62"/>
      <c r="D2" s="62"/>
      <c r="E2" s="63"/>
    </row>
    <row r="3" spans="1:7" x14ac:dyDescent="0.25">
      <c r="A3" s="8" t="s">
        <v>2</v>
      </c>
      <c r="B3" s="8" t="s">
        <v>4</v>
      </c>
      <c r="C3" s="8" t="s">
        <v>6</v>
      </c>
      <c r="D3" s="8" t="s">
        <v>8</v>
      </c>
      <c r="E3" s="8" t="s">
        <v>10</v>
      </c>
    </row>
    <row r="4" spans="1:7" ht="36" x14ac:dyDescent="0.25">
      <c r="A4" s="64" t="s">
        <v>14</v>
      </c>
      <c r="B4" s="64" t="s">
        <v>15</v>
      </c>
      <c r="C4" s="64" t="s">
        <v>16</v>
      </c>
      <c r="D4" s="64" t="s">
        <v>17</v>
      </c>
      <c r="E4" s="9" t="s">
        <v>18</v>
      </c>
    </row>
    <row r="5" spans="1:7" ht="48.75" customHeight="1" x14ac:dyDescent="0.25">
      <c r="A5" s="65"/>
      <c r="B5" s="65"/>
      <c r="C5" s="65"/>
      <c r="D5" s="65"/>
      <c r="E5" s="10" t="s">
        <v>19</v>
      </c>
    </row>
    <row r="6" spans="1:7" x14ac:dyDescent="0.25">
      <c r="A6" s="12" t="s">
        <v>20</v>
      </c>
      <c r="B6" s="13">
        <v>2</v>
      </c>
      <c r="C6" s="6">
        <v>1</v>
      </c>
      <c r="D6" s="6">
        <v>0</v>
      </c>
      <c r="E6" s="6">
        <f>(B6*C6)+D6</f>
        <v>2</v>
      </c>
    </row>
    <row r="7" spans="1:7" ht="38.25" x14ac:dyDescent="0.25">
      <c r="A7" s="12" t="s">
        <v>21</v>
      </c>
      <c r="B7" s="13">
        <v>2</v>
      </c>
      <c r="C7" s="6">
        <v>1</v>
      </c>
      <c r="D7" s="6">
        <v>0</v>
      </c>
      <c r="E7" s="6">
        <f t="shared" ref="E7:E14" si="0">(B7*C7)+D7</f>
        <v>2</v>
      </c>
    </row>
    <row r="8" spans="1:7" ht="25.5" x14ac:dyDescent="0.25">
      <c r="A8" s="12" t="s">
        <v>22</v>
      </c>
      <c r="B8" s="13">
        <v>2</v>
      </c>
      <c r="C8" s="6">
        <v>1</v>
      </c>
      <c r="D8" s="6">
        <v>0</v>
      </c>
      <c r="E8" s="6">
        <f t="shared" si="0"/>
        <v>2</v>
      </c>
    </row>
    <row r="9" spans="1:7" ht="25.5" x14ac:dyDescent="0.25">
      <c r="A9" s="12" t="s">
        <v>23</v>
      </c>
      <c r="B9" s="13">
        <v>2</v>
      </c>
      <c r="C9" s="6">
        <v>1</v>
      </c>
      <c r="D9" s="6">
        <v>0</v>
      </c>
      <c r="E9" s="6">
        <f t="shared" si="0"/>
        <v>2</v>
      </c>
    </row>
    <row r="10" spans="1:7" ht="25.5" x14ac:dyDescent="0.25">
      <c r="A10" s="12" t="s">
        <v>24</v>
      </c>
      <c r="B10" s="13">
        <v>2</v>
      </c>
      <c r="C10" s="6">
        <v>1</v>
      </c>
      <c r="D10" s="6">
        <v>0</v>
      </c>
      <c r="E10" s="6">
        <f t="shared" si="0"/>
        <v>2</v>
      </c>
      <c r="G10" s="16"/>
    </row>
    <row r="11" spans="1:7" ht="16.5" x14ac:dyDescent="0.25">
      <c r="A11" s="12" t="s">
        <v>25</v>
      </c>
      <c r="B11" s="13">
        <f>2*0.1</f>
        <v>0.2</v>
      </c>
      <c r="C11" s="6">
        <v>1</v>
      </c>
      <c r="D11" s="6">
        <v>0</v>
      </c>
      <c r="E11" s="6">
        <f t="shared" si="0"/>
        <v>0.2</v>
      </c>
      <c r="G11" s="17"/>
    </row>
    <row r="12" spans="1:7" ht="25.5" x14ac:dyDescent="0.25">
      <c r="A12" s="12" t="s">
        <v>26</v>
      </c>
      <c r="B12" s="6">
        <f>2*0.05</f>
        <v>0.1</v>
      </c>
      <c r="C12" s="6">
        <v>1</v>
      </c>
      <c r="D12" s="6">
        <v>0</v>
      </c>
      <c r="E12" s="6">
        <f t="shared" si="0"/>
        <v>0.1</v>
      </c>
      <c r="G12" s="18"/>
    </row>
    <row r="13" spans="1:7" x14ac:dyDescent="0.25">
      <c r="A13" s="12" t="s">
        <v>27</v>
      </c>
      <c r="B13" s="13">
        <v>2</v>
      </c>
      <c r="C13" s="6">
        <v>1</v>
      </c>
      <c r="D13" s="6">
        <v>0</v>
      </c>
      <c r="E13" s="6">
        <f t="shared" si="0"/>
        <v>2</v>
      </c>
    </row>
    <row r="14" spans="1:7" ht="24" x14ac:dyDescent="0.25">
      <c r="A14" s="14" t="s">
        <v>28</v>
      </c>
      <c r="B14" s="6">
        <f>'No of Respondents'!C9</f>
        <v>115</v>
      </c>
      <c r="C14" s="6">
        <v>2</v>
      </c>
      <c r="D14" s="6">
        <f>'No of Respondents'!D9</f>
        <v>12</v>
      </c>
      <c r="E14" s="6">
        <f t="shared" si="0"/>
        <v>242</v>
      </c>
    </row>
    <row r="15" spans="1:7" x14ac:dyDescent="0.25">
      <c r="A15" s="14"/>
      <c r="B15" s="6"/>
      <c r="C15" s="6"/>
      <c r="D15" s="15" t="s">
        <v>93</v>
      </c>
      <c r="E15" s="39">
        <f>SUM(E6:E14)</f>
        <v>254.3</v>
      </c>
    </row>
  </sheetData>
  <mergeCells count="5">
    <mergeCell ref="A2:E2"/>
    <mergeCell ref="D4:D5"/>
    <mergeCell ref="A4:A5"/>
    <mergeCell ref="B4:B5"/>
    <mergeCell ref="C4: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9"/>
  <sheetViews>
    <sheetView workbookViewId="0">
      <selection activeCell="D8" sqref="D8"/>
    </sheetView>
  </sheetViews>
  <sheetFormatPr defaultRowHeight="15" x14ac:dyDescent="0.25"/>
  <cols>
    <col min="1" max="1" width="18.42578125" customWidth="1"/>
    <col min="2" max="2" width="13.42578125" customWidth="1"/>
    <col min="3" max="3" width="15.42578125" customWidth="1"/>
    <col min="4" max="4" width="14" customWidth="1"/>
    <col min="5" max="5" width="14.7109375" customWidth="1"/>
    <col min="6" max="6" width="13.42578125" customWidth="1"/>
  </cols>
  <sheetData>
    <row r="3" spans="1:9" ht="15.75" x14ac:dyDescent="0.25">
      <c r="A3" s="61" t="s">
        <v>30</v>
      </c>
      <c r="B3" s="62"/>
      <c r="C3" s="62"/>
      <c r="D3" s="62"/>
      <c r="E3" s="62"/>
      <c r="F3" s="62"/>
      <c r="G3" s="63"/>
    </row>
    <row r="4" spans="1:9" ht="15.75" x14ac:dyDescent="0.25">
      <c r="A4" s="21"/>
      <c r="B4" s="4"/>
      <c r="C4" s="4"/>
      <c r="D4" s="4"/>
      <c r="E4" s="4"/>
      <c r="F4" s="4"/>
      <c r="G4" s="4"/>
    </row>
    <row r="5" spans="1:9" x14ac:dyDescent="0.25">
      <c r="A5" s="2" t="s">
        <v>2</v>
      </c>
      <c r="B5" s="2" t="s">
        <v>4</v>
      </c>
      <c r="C5" s="2" t="s">
        <v>6</v>
      </c>
      <c r="D5" s="2" t="s">
        <v>8</v>
      </c>
      <c r="E5" s="2" t="s">
        <v>10</v>
      </c>
      <c r="F5" s="2" t="s">
        <v>36</v>
      </c>
      <c r="G5" s="2" t="s">
        <v>38</v>
      </c>
    </row>
    <row r="6" spans="1:9" ht="38.25" x14ac:dyDescent="0.25">
      <c r="A6" s="2" t="s">
        <v>31</v>
      </c>
      <c r="B6" s="2" t="s">
        <v>32</v>
      </c>
      <c r="C6" s="2" t="s">
        <v>33</v>
      </c>
      <c r="D6" s="2" t="s">
        <v>34</v>
      </c>
      <c r="E6" s="2" t="s">
        <v>35</v>
      </c>
      <c r="F6" s="2" t="s">
        <v>37</v>
      </c>
      <c r="G6" s="2" t="s">
        <v>39</v>
      </c>
      <c r="I6" s="16"/>
    </row>
    <row r="7" spans="1:9" x14ac:dyDescent="0.25">
      <c r="A7" s="3"/>
      <c r="B7" s="3"/>
      <c r="C7" s="3"/>
      <c r="D7" s="3"/>
      <c r="E7" s="3"/>
      <c r="F7" s="3"/>
      <c r="G7" s="5" t="s">
        <v>40</v>
      </c>
      <c r="I7" s="16"/>
    </row>
    <row r="8" spans="1:9" ht="28.5" x14ac:dyDescent="0.25">
      <c r="A8" s="19" t="s">
        <v>41</v>
      </c>
      <c r="B8" s="38">
        <v>32500</v>
      </c>
      <c r="C8" s="19">
        <v>2</v>
      </c>
      <c r="D8" s="38">
        <f>B8*C8</f>
        <v>65000</v>
      </c>
      <c r="E8" s="38">
        <v>5500</v>
      </c>
      <c r="F8" s="19">
        <f>'No of Respondents'!C9</f>
        <v>115</v>
      </c>
      <c r="G8" s="38">
        <f>ROUND(E8*F8,-3)</f>
        <v>633000</v>
      </c>
    </row>
    <row r="9" spans="1:9" ht="15.75" x14ac:dyDescent="0.25">
      <c r="A9" s="20" t="s">
        <v>42</v>
      </c>
      <c r="H9" t="s">
        <v>29</v>
      </c>
      <c r="I9" s="50">
        <f>ROUND(D8+G8,-3)</f>
        <v>698000</v>
      </c>
    </row>
  </sheetData>
  <mergeCells count="1">
    <mergeCell ref="A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IndustryBurden</vt:lpstr>
      <vt:lpstr>AgencyBurden</vt:lpstr>
      <vt:lpstr>No of Respondents</vt:lpstr>
      <vt:lpstr>No of Responses</vt:lpstr>
      <vt:lpstr>Capital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2016-04-05T11:56:34Z</dcterms:created>
  <dcterms:modified xsi:type="dcterms:W3CDTF">2019-08-22T12:38:19Z</dcterms:modified>
</cp:coreProperties>
</file>