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F:\New ICRs\"/>
    </mc:Choice>
  </mc:AlternateContent>
  <xr:revisionPtr revIDLastSave="0" documentId="8_{B1088DFA-A340-4AD9-AF8F-348ED4E8B613}" xr6:coauthVersionLast="41" xr6:coauthVersionMax="41" xr10:uidLastSave="{00000000-0000-0000-0000-000000000000}"/>
  <bookViews>
    <workbookView xWindow="-120" yWindow="-120" windowWidth="15600" windowHeight="11160" xr2:uid="{96DE058B-D098-4CE9-9E14-B8F7844C5F75}"/>
  </bookViews>
  <sheets>
    <sheet name="Table 1" sheetId="4" r:id="rId1"/>
    <sheet name="Table 2" sheetId="2" r:id="rId2"/>
    <sheet name="O&amp;M" sheetId="5"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9" i="5" l="1"/>
  <c r="I27" i="2"/>
  <c r="F27" i="2"/>
  <c r="G33" i="5" l="1"/>
  <c r="I48" i="4"/>
  <c r="I47" i="4"/>
  <c r="I36" i="4"/>
  <c r="F48" i="4"/>
  <c r="F47" i="4"/>
  <c r="F36" i="4"/>
  <c r="F30" i="5" l="1"/>
  <c r="E45" i="4"/>
  <c r="E42" i="4"/>
  <c r="E34" i="4"/>
  <c r="E17" i="4"/>
  <c r="E9" i="4"/>
  <c r="E22" i="2"/>
  <c r="D33" i="5"/>
  <c r="B20" i="5"/>
  <c r="C20" i="5"/>
  <c r="F20" i="5"/>
  <c r="F18" i="5"/>
  <c r="F19" i="5"/>
  <c r="F17" i="5"/>
  <c r="E6" i="5"/>
  <c r="E9" i="5" s="1"/>
  <c r="E8" i="5"/>
  <c r="E7" i="5"/>
  <c r="I44" i="4" l="1"/>
  <c r="I43" i="4"/>
  <c r="G29" i="5" l="1"/>
  <c r="G30" i="5"/>
  <c r="G31" i="5"/>
  <c r="G32" i="5"/>
  <c r="G28" i="5"/>
  <c r="D29" i="5"/>
  <c r="D30" i="5"/>
  <c r="D31" i="5"/>
  <c r="D32" i="5"/>
  <c r="D28" i="5"/>
  <c r="I49" i="4" l="1"/>
  <c r="I45" i="4"/>
  <c r="F41" i="4"/>
  <c r="G41" i="4"/>
  <c r="H41" i="4"/>
  <c r="I41" i="4"/>
  <c r="F42" i="4"/>
  <c r="G42" i="4" s="1"/>
  <c r="I42" i="4" s="1"/>
  <c r="H42" i="4"/>
  <c r="F43" i="4"/>
  <c r="G43" i="4"/>
  <c r="H43" i="4"/>
  <c r="F44" i="4"/>
  <c r="H44" i="4" s="1"/>
  <c r="F45" i="4"/>
  <c r="G45" i="4"/>
  <c r="H45" i="4"/>
  <c r="F46" i="4"/>
  <c r="G46" i="4"/>
  <c r="H46" i="4"/>
  <c r="I46" i="4"/>
  <c r="F17" i="4"/>
  <c r="G17" i="4" s="1"/>
  <c r="F18" i="4"/>
  <c r="G18" i="4"/>
  <c r="H18" i="4"/>
  <c r="I18" i="4"/>
  <c r="F19" i="4"/>
  <c r="G19" i="4" s="1"/>
  <c r="F20" i="4"/>
  <c r="G20" i="4" s="1"/>
  <c r="F21" i="4"/>
  <c r="G21" i="4" s="1"/>
  <c r="F22" i="4"/>
  <c r="G22" i="4"/>
  <c r="H22" i="4"/>
  <c r="I22" i="4"/>
  <c r="F23" i="4"/>
  <c r="G23" i="4" s="1"/>
  <c r="F24" i="4"/>
  <c r="G24" i="4" s="1"/>
  <c r="I24" i="4" s="1"/>
  <c r="H24" i="4"/>
  <c r="F25" i="4"/>
  <c r="G25" i="4" s="1"/>
  <c r="F26" i="4"/>
  <c r="G26" i="4"/>
  <c r="I26" i="4" s="1"/>
  <c r="H26" i="4"/>
  <c r="F27" i="4"/>
  <c r="G27" i="4" s="1"/>
  <c r="F28" i="4"/>
  <c r="G28" i="4"/>
  <c r="H28" i="4"/>
  <c r="I28" i="4"/>
  <c r="F29" i="4"/>
  <c r="G29" i="4" s="1"/>
  <c r="F30" i="4"/>
  <c r="G30" i="4" s="1"/>
  <c r="F31" i="4"/>
  <c r="G31" i="4" s="1"/>
  <c r="F32" i="4"/>
  <c r="G32" i="4"/>
  <c r="H32" i="4"/>
  <c r="I32" i="4" s="1"/>
  <c r="F33" i="4"/>
  <c r="G33" i="4" s="1"/>
  <c r="F34" i="4"/>
  <c r="G34" i="4" s="1"/>
  <c r="I34" i="4" s="1"/>
  <c r="H34" i="4"/>
  <c r="F35" i="4"/>
  <c r="G35" i="4" s="1"/>
  <c r="F11" i="4"/>
  <c r="G11" i="4" s="1"/>
  <c r="F8" i="2"/>
  <c r="H8" i="2" s="1"/>
  <c r="F19" i="2"/>
  <c r="G19" i="2" s="1"/>
  <c r="H19" i="2"/>
  <c r="F20" i="2"/>
  <c r="G20" i="2" s="1"/>
  <c r="F21" i="2"/>
  <c r="G21" i="2"/>
  <c r="H21" i="2"/>
  <c r="F22" i="2"/>
  <c r="F23" i="2"/>
  <c r="G23" i="2"/>
  <c r="H23" i="2"/>
  <c r="F24" i="2"/>
  <c r="G24" i="2" s="1"/>
  <c r="F26" i="2"/>
  <c r="G26" i="2" s="1"/>
  <c r="G22" i="2" l="1"/>
  <c r="G44" i="4"/>
  <c r="H30" i="4"/>
  <c r="I30" i="4" s="1"/>
  <c r="H20" i="4"/>
  <c r="I20" i="4" s="1"/>
  <c r="H11" i="4"/>
  <c r="I11" i="4" s="1"/>
  <c r="I21" i="4"/>
  <c r="H35" i="4"/>
  <c r="I35" i="4" s="1"/>
  <c r="H33" i="4"/>
  <c r="I33" i="4" s="1"/>
  <c r="H31" i="4"/>
  <c r="I31" i="4" s="1"/>
  <c r="H29" i="4"/>
  <c r="I29" i="4" s="1"/>
  <c r="H27" i="4"/>
  <c r="I27" i="4" s="1"/>
  <c r="H25" i="4"/>
  <c r="I25" i="4" s="1"/>
  <c r="H23" i="4"/>
  <c r="I23" i="4" s="1"/>
  <c r="H21" i="4"/>
  <c r="H19" i="4"/>
  <c r="I19" i="4" s="1"/>
  <c r="H17" i="4"/>
  <c r="I17" i="4" s="1"/>
  <c r="G8" i="2"/>
  <c r="I21" i="2"/>
  <c r="I23" i="2"/>
  <c r="I19" i="2"/>
  <c r="H26" i="2"/>
  <c r="I26" i="2" s="1"/>
  <c r="H24" i="2"/>
  <c r="H22" i="2"/>
  <c r="I22" i="2" s="1"/>
  <c r="H20" i="2"/>
  <c r="I20" i="2" s="1"/>
  <c r="I24" i="2"/>
  <c r="I8" i="2" l="1"/>
  <c r="F9" i="2" l="1"/>
  <c r="F40" i="4"/>
  <c r="G9" i="2" l="1"/>
  <c r="H9" i="2"/>
  <c r="G40" i="4"/>
  <c r="H40" i="4"/>
  <c r="I9" i="2" l="1"/>
  <c r="I40" i="4"/>
  <c r="F18" i="2"/>
  <c r="H18" i="2" s="1"/>
  <c r="F39" i="4"/>
  <c r="F16" i="4"/>
  <c r="F15" i="4"/>
  <c r="F14" i="4"/>
  <c r="F12" i="4"/>
  <c r="H12" i="4" s="1"/>
  <c r="F9" i="4"/>
  <c r="G18" i="2" l="1"/>
  <c r="I18" i="2" s="1"/>
  <c r="H9" i="4"/>
  <c r="G9" i="4"/>
  <c r="I9" i="4" s="1"/>
  <c r="I50" i="4" s="1"/>
  <c r="H39" i="4"/>
  <c r="G39" i="4"/>
  <c r="I39" i="4" s="1"/>
  <c r="H16" i="4"/>
  <c r="G16" i="4"/>
  <c r="I16" i="4" s="1"/>
  <c r="H14" i="4"/>
  <c r="G14" i="4"/>
  <c r="G15" i="4"/>
  <c r="H15" i="4"/>
  <c r="G12" i="4"/>
  <c r="I12" i="4" s="1"/>
  <c r="H8" i="5" l="1"/>
  <c r="I14" i="4"/>
  <c r="I15" i="4"/>
  <c r="F14" i="2" l="1"/>
  <c r="H14" i="2" l="1"/>
  <c r="G14" i="2"/>
  <c r="I14" i="2" l="1"/>
  <c r="F17" i="2" l="1"/>
  <c r="F16" i="2" l="1"/>
  <c r="F15" i="2"/>
  <c r="G17" i="2"/>
  <c r="H17" i="2"/>
  <c r="I17" i="2" l="1"/>
  <c r="G15" i="2"/>
  <c r="H15" i="2"/>
  <c r="H16" i="2"/>
  <c r="G16" i="2"/>
  <c r="I16" i="2" l="1"/>
  <c r="I15" i="2"/>
</calcChain>
</file>

<file path=xl/sharedStrings.xml><?xml version="1.0" encoding="utf-8"?>
<sst xmlns="http://schemas.openxmlformats.org/spreadsheetml/2006/main" count="207" uniqueCount="170">
  <si>
    <t>(A)</t>
  </si>
  <si>
    <t>Information Collection Activity</t>
  </si>
  <si>
    <t>(B)</t>
  </si>
  <si>
    <t>Number of Respondents</t>
  </si>
  <si>
    <t>(C)</t>
  </si>
  <si>
    <t>Number of Responses</t>
  </si>
  <si>
    <t>(D)</t>
  </si>
  <si>
    <t>(E)</t>
  </si>
  <si>
    <t>Respondents That Submit Reports</t>
  </si>
  <si>
    <t>Respondents That Do Not Submit Any Reports</t>
  </si>
  <si>
    <t>Year</t>
  </si>
  <si>
    <t>Number of Existing Respondents</t>
  </si>
  <si>
    <t>Number of Existing Respondents that keep records but do not submit reports</t>
  </si>
  <si>
    <t>Number of Existing Respondents That Are Also New Respondents</t>
  </si>
  <si>
    <t>Average</t>
  </si>
  <si>
    <t>Continuous Monitoring Device</t>
  </si>
  <si>
    <t xml:space="preserve">Number of New Respondents </t>
  </si>
  <si>
    <t>Total Capital/Startup Cost, (B X C)</t>
  </si>
  <si>
    <t>(F)</t>
  </si>
  <si>
    <t>Number of Respondents with O&amp;M</t>
  </si>
  <si>
    <t>(G)</t>
  </si>
  <si>
    <t>Burden Item</t>
  </si>
  <si>
    <t>N/A</t>
  </si>
  <si>
    <t>(H)</t>
  </si>
  <si>
    <t>Assumptions:</t>
  </si>
  <si>
    <t>See 3B</t>
  </si>
  <si>
    <t>Subtotal for Reporting Requirements</t>
  </si>
  <si>
    <t>See 3A</t>
  </si>
  <si>
    <t>Subtotal for Recordkeeping Requirements</t>
  </si>
  <si>
    <t>Labor Rates</t>
  </si>
  <si>
    <t>Management</t>
  </si>
  <si>
    <t>Technical</t>
  </si>
  <si>
    <t>Clerical</t>
  </si>
  <si>
    <t>Annual O&amp;M Costs for One Respondent</t>
  </si>
  <si>
    <t xml:space="preserve">(A) </t>
  </si>
  <si>
    <t xml:space="preserve">(B) </t>
  </si>
  <si>
    <t xml:space="preserve">(C) </t>
  </si>
  <si>
    <t xml:space="preserve">(D) </t>
  </si>
  <si>
    <t xml:space="preserve">(E) </t>
  </si>
  <si>
    <t xml:space="preserve">(F) </t>
  </si>
  <si>
    <t xml:space="preserve">(G) </t>
  </si>
  <si>
    <t>Number of Occurrences Per Respondent Per Year</t>
  </si>
  <si>
    <t>Management Hours Per Year 
(F=Ex0.05)</t>
  </si>
  <si>
    <t>Clerical Hours Per Year 
(G=Ex0.1)</t>
  </si>
  <si>
    <t xml:space="preserve">(H) </t>
  </si>
  <si>
    <t>EPA Hours per Occurrence</t>
  </si>
  <si>
    <t>EPA Hours Per Respondent Per Year 
(C=AxB)</t>
  </si>
  <si>
    <t>Technical Hours Per Year 
(E=CXD)</t>
  </si>
  <si>
    <t>Capital/Startup vs. Operation and Maintenance (O&amp;M) Costs</t>
  </si>
  <si>
    <t>Technical person-hours per occurrence</t>
  </si>
  <si>
    <t>No. of occurrences per respondent per year</t>
  </si>
  <si>
    <t>Technical person-hours per respondent per year</t>
  </si>
  <si>
    <r>
      <t xml:space="preserve">Respondents per year </t>
    </r>
    <r>
      <rPr>
        <b/>
        <vertAlign val="superscript"/>
        <sz val="10"/>
        <color rgb="FF000000"/>
        <rFont val="Times New Roman"/>
        <family val="1"/>
      </rPr>
      <t>a</t>
    </r>
  </si>
  <si>
    <t>Technical hours per year (E=CxD)</t>
  </si>
  <si>
    <t xml:space="preserve">Management hours per year  </t>
  </si>
  <si>
    <t xml:space="preserve">Clerical hours per year </t>
  </si>
  <si>
    <r>
      <t xml:space="preserve">Total cost per year ($) </t>
    </r>
    <r>
      <rPr>
        <b/>
        <vertAlign val="superscript"/>
        <sz val="10"/>
        <color rgb="FF000000"/>
        <rFont val="Times New Roman"/>
        <family val="1"/>
      </rPr>
      <t>b</t>
    </r>
  </si>
  <si>
    <t>(C=AxB)</t>
  </si>
  <si>
    <t>(F=Ex0.05)</t>
  </si>
  <si>
    <t>(G=Ex0.10)</t>
  </si>
  <si>
    <r>
      <t>b</t>
    </r>
    <r>
      <rPr>
        <sz val="10"/>
        <color rgb="FF000000"/>
        <rFont val="Times New Roman"/>
        <family val="1"/>
      </rPr>
      <t xml:space="preserve">  This ICR uses the following labor rates:  $66.62 for managerial, $49.44 for technical,  and $26.75 for clerical labor.   These rates are from the Office of Personnel Management (OPM), 2019 General Schedule, which excludes locality rates of pay.  The rates have been increased by 60 percent to account for the benefit packages available to government employees.</t>
    </r>
  </si>
  <si>
    <r>
      <t>b</t>
    </r>
    <r>
      <rPr>
        <sz val="10"/>
        <color theme="1"/>
        <rFont val="Times New Roman"/>
        <family val="1"/>
      </rPr>
      <t xml:space="preserve">  This ICR uses the following labor rates for privately-owned sources: $141.06 for managerial, $120.27 for technical,  and $58.67 for clerical labor.  These rates are from the United States Department of Labor, Bureau of Labor Statistics, June 2019, “Table 2. Civilian Workers, by occupational and industry group.”  The rates are from column 1, “Total compensation.”  The rates have been increased by 110 percent to account for the benefit packages available to those employed by private industry.</t>
    </r>
  </si>
  <si>
    <t>Total Annual Responses</t>
  </si>
  <si>
    <r>
      <t>d</t>
    </r>
    <r>
      <rPr>
        <sz val="10"/>
        <color rgb="FF000000"/>
        <rFont val="Times New Roman"/>
        <family val="1"/>
      </rPr>
      <t xml:space="preserve">  We have assumed that respondents are required to submit semiannual compliance reports </t>
    </r>
  </si>
  <si>
    <r>
      <t>e</t>
    </r>
    <r>
      <rPr>
        <sz val="10"/>
        <color rgb="FF000000"/>
        <rFont val="Times New Roman"/>
        <family val="1"/>
      </rPr>
      <t xml:space="preserve">  We have assumed that one respondent with add-on controls per year will have one startup, shutdown or malfunction (SSM) that is not managed according to the SSM plans.</t>
    </r>
  </si>
  <si>
    <r>
      <t>f</t>
    </r>
    <r>
      <rPr>
        <sz val="10"/>
        <color rgb="FF000000"/>
        <rFont val="Times New Roman"/>
        <family val="1"/>
      </rPr>
      <t xml:space="preserve">  Totals have been rounded to 3 significant figures. Figures may not add exactly due to rounding.</t>
    </r>
  </si>
  <si>
    <t xml:space="preserve">Table 2: Average Annual EPA Burden and Cost – NESHAP for Iron and Steel Foundries (40 CFR Part 63, Subpart EEEEE) (Renewal)
</t>
  </si>
  <si>
    <t>1.  Applications</t>
  </si>
  <si>
    <t>2.  Surveys and studies</t>
  </si>
  <si>
    <t>3.  Reporting requirements</t>
  </si>
  <si>
    <r>
      <t xml:space="preserve">a.  Familiarize with regulatory requirements </t>
    </r>
    <r>
      <rPr>
        <vertAlign val="superscript"/>
        <sz val="10"/>
        <color rgb="FF000000"/>
        <rFont val="Times New Roman"/>
        <family val="1"/>
      </rPr>
      <t>c</t>
    </r>
  </si>
  <si>
    <r>
      <t xml:space="preserve">b.  Required activities </t>
    </r>
    <r>
      <rPr>
        <vertAlign val="superscript"/>
        <sz val="10"/>
        <color rgb="FF000000"/>
        <rFont val="Times New Roman"/>
        <family val="1"/>
      </rPr>
      <t>d</t>
    </r>
  </si>
  <si>
    <r>
      <t xml:space="preserve">i.  Initial performance tests </t>
    </r>
    <r>
      <rPr>
        <vertAlign val="superscript"/>
        <sz val="10"/>
        <color rgb="FF000000"/>
        <rFont val="Times New Roman"/>
        <family val="1"/>
      </rPr>
      <t>e</t>
    </r>
  </si>
  <si>
    <t>ii.  Follow-up performance tests</t>
  </si>
  <si>
    <r>
      <t xml:space="preserve">iii.  VOC CEMS performance tests </t>
    </r>
    <r>
      <rPr>
        <vertAlign val="superscript"/>
        <sz val="10"/>
        <color rgb="FF000000"/>
        <rFont val="Times New Roman"/>
        <family val="1"/>
      </rPr>
      <t>e</t>
    </r>
  </si>
  <si>
    <t>iv.  Startup, shutdown, malfunction plan</t>
  </si>
  <si>
    <t>v.  Operation and maintenance plan</t>
  </si>
  <si>
    <r>
      <t xml:space="preserve">vi.  Scrap selection/inspection plan </t>
    </r>
    <r>
      <rPr>
        <vertAlign val="superscript"/>
        <sz val="10"/>
        <color rgb="FF000000"/>
        <rFont val="Times New Roman"/>
        <family val="1"/>
      </rPr>
      <t>d</t>
    </r>
  </si>
  <si>
    <r>
      <t xml:space="preserve">vii.  Scrap inspection </t>
    </r>
    <r>
      <rPr>
        <vertAlign val="superscript"/>
        <sz val="10"/>
        <color rgb="FF000000"/>
        <rFont val="Times New Roman"/>
        <family val="1"/>
      </rPr>
      <t>f</t>
    </r>
  </si>
  <si>
    <t>c.  Create information</t>
  </si>
  <si>
    <r>
      <t>d.  Gather existing information</t>
    </r>
    <r>
      <rPr>
        <vertAlign val="superscript"/>
        <sz val="10"/>
        <color rgb="FF000000"/>
        <rFont val="Times New Roman"/>
        <family val="1"/>
      </rPr>
      <t xml:space="preserve"> </t>
    </r>
  </si>
  <si>
    <t>e.  Write report</t>
  </si>
  <si>
    <r>
      <t xml:space="preserve">i.  Notification of applicability </t>
    </r>
    <r>
      <rPr>
        <vertAlign val="superscript"/>
        <sz val="10"/>
        <color rgb="FF000000"/>
        <rFont val="Times New Roman"/>
        <family val="1"/>
      </rPr>
      <t>d</t>
    </r>
  </si>
  <si>
    <r>
      <t xml:space="preserve">ii.  Notification of construction/reconstruction </t>
    </r>
    <r>
      <rPr>
        <vertAlign val="superscript"/>
        <sz val="10"/>
        <color rgb="FF000000"/>
        <rFont val="Times New Roman"/>
        <family val="1"/>
      </rPr>
      <t xml:space="preserve">d </t>
    </r>
  </si>
  <si>
    <r>
      <t xml:space="preserve">iii.  Notification of actual startup </t>
    </r>
    <r>
      <rPr>
        <vertAlign val="superscript"/>
        <sz val="10"/>
        <color rgb="FF000000"/>
        <rFont val="Times New Roman"/>
        <family val="1"/>
      </rPr>
      <t>d</t>
    </r>
  </si>
  <si>
    <r>
      <t xml:space="preserve">iv.  Notification of special compliance requirements </t>
    </r>
    <r>
      <rPr>
        <vertAlign val="superscript"/>
        <sz val="10"/>
        <color rgb="FF000000"/>
        <rFont val="Times New Roman"/>
        <family val="1"/>
      </rPr>
      <t>d</t>
    </r>
    <r>
      <rPr>
        <sz val="10"/>
        <color rgb="FF000000"/>
        <rFont val="Times New Roman"/>
        <family val="1"/>
      </rPr>
      <t xml:space="preserve"> </t>
    </r>
  </si>
  <si>
    <r>
      <t xml:space="preserve">v.  Compliance extension request </t>
    </r>
    <r>
      <rPr>
        <vertAlign val="superscript"/>
        <sz val="10"/>
        <color rgb="FF000000"/>
        <rFont val="Times New Roman"/>
        <family val="1"/>
      </rPr>
      <t>d</t>
    </r>
  </si>
  <si>
    <r>
      <t xml:space="preserve">vi.  Notification of performance test </t>
    </r>
    <r>
      <rPr>
        <vertAlign val="superscript"/>
        <sz val="10"/>
        <color rgb="FF000000"/>
        <rFont val="Times New Roman"/>
        <family val="1"/>
      </rPr>
      <t>d</t>
    </r>
  </si>
  <si>
    <r>
      <t xml:space="preserve">vii.  Site-specific test plan </t>
    </r>
    <r>
      <rPr>
        <vertAlign val="superscript"/>
        <sz val="10"/>
        <color rgb="FF000000"/>
        <rFont val="Times New Roman"/>
        <family val="1"/>
      </rPr>
      <t>d</t>
    </r>
  </si>
  <si>
    <r>
      <t xml:space="preserve">viii.  Notification of CEMS performance evaluation </t>
    </r>
    <r>
      <rPr>
        <vertAlign val="superscript"/>
        <sz val="10"/>
        <color rgb="FF000000"/>
        <rFont val="Times New Roman"/>
        <family val="1"/>
      </rPr>
      <t>d</t>
    </r>
  </si>
  <si>
    <r>
      <t xml:space="preserve">ix.  CEMS QA plan </t>
    </r>
    <r>
      <rPr>
        <vertAlign val="superscript"/>
        <sz val="10"/>
        <color rgb="FF000000"/>
        <rFont val="Times New Roman"/>
        <family val="1"/>
      </rPr>
      <t>d</t>
    </r>
  </si>
  <si>
    <r>
      <t xml:space="preserve">x.  Notification of compliance status </t>
    </r>
    <r>
      <rPr>
        <vertAlign val="superscript"/>
        <sz val="10"/>
        <color rgb="FF000000"/>
        <rFont val="Times New Roman"/>
        <family val="1"/>
      </rPr>
      <t>d</t>
    </r>
  </si>
  <si>
    <t>xi.  NESHAP waiver application</t>
  </si>
  <si>
    <t>xii.  Report of performance test</t>
  </si>
  <si>
    <r>
      <t xml:space="preserve">xiii.  Semiannual compliance reports </t>
    </r>
    <r>
      <rPr>
        <vertAlign val="superscript"/>
        <sz val="10"/>
        <color rgb="FF000000"/>
        <rFont val="Times New Roman"/>
        <family val="1"/>
      </rPr>
      <t>g</t>
    </r>
  </si>
  <si>
    <r>
      <t xml:space="preserve">xiv.  Startup, shutdown, malfunction reports </t>
    </r>
    <r>
      <rPr>
        <vertAlign val="superscript"/>
        <sz val="10"/>
        <color rgb="FF000000"/>
        <rFont val="Times New Roman"/>
        <family val="1"/>
      </rPr>
      <t>h</t>
    </r>
  </si>
  <si>
    <t>4. Recordkeeping requirements</t>
  </si>
  <si>
    <t xml:space="preserve">b.  Plan activities </t>
  </si>
  <si>
    <r>
      <t xml:space="preserve">c.  Implement activities </t>
    </r>
    <r>
      <rPr>
        <vertAlign val="superscript"/>
        <sz val="10"/>
        <color rgb="FF000000"/>
        <rFont val="Times New Roman"/>
        <family val="1"/>
      </rPr>
      <t>d</t>
    </r>
  </si>
  <si>
    <r>
      <t xml:space="preserve">d.  Develop record system </t>
    </r>
    <r>
      <rPr>
        <vertAlign val="superscript"/>
        <sz val="10"/>
        <color rgb="FF000000"/>
        <rFont val="Times New Roman"/>
        <family val="1"/>
      </rPr>
      <t>i</t>
    </r>
  </si>
  <si>
    <r>
      <t xml:space="preserve">e.  Time to enter information </t>
    </r>
    <r>
      <rPr>
        <vertAlign val="superscript"/>
        <sz val="10"/>
        <color rgb="FF000000"/>
        <rFont val="Times New Roman"/>
        <family val="1"/>
      </rPr>
      <t>j</t>
    </r>
  </si>
  <si>
    <t>f.  Time to train personnel</t>
  </si>
  <si>
    <t>g.  Time to adjust existing ways to comply with previously applicable requirements</t>
  </si>
  <si>
    <r>
      <t xml:space="preserve">h. Time to transmit information </t>
    </r>
    <r>
      <rPr>
        <vertAlign val="superscript"/>
        <sz val="10"/>
        <color rgb="FF000000"/>
        <rFont val="Times New Roman"/>
        <family val="1"/>
      </rPr>
      <t>k</t>
    </r>
  </si>
  <si>
    <t>i.  Time for audits</t>
  </si>
  <si>
    <r>
      <t>c</t>
    </r>
    <r>
      <rPr>
        <sz val="10"/>
        <color theme="1"/>
        <rFont val="Times New Roman"/>
        <family val="1"/>
      </rPr>
      <t xml:space="preserve">  We have assumed that all respondents will have to familiarize with regulatory requirements each year.</t>
    </r>
  </si>
  <si>
    <r>
      <t>h</t>
    </r>
    <r>
      <rPr>
        <sz val="10"/>
        <color theme="1"/>
        <rFont val="Times New Roman"/>
        <family val="1"/>
      </rPr>
      <t xml:space="preserve">  We have assumed that one respondent with add-on controls per year will have at least one startup, shutdown or malfunction (SSM) that is not managed according to the SSM plans.</t>
    </r>
  </si>
  <si>
    <r>
      <t>j</t>
    </r>
    <r>
      <rPr>
        <sz val="10"/>
        <color theme="1"/>
        <rFont val="Times New Roman"/>
        <family val="1"/>
      </rPr>
      <t xml:space="preserve">  We have assumed that it will take each respondent one hour 52 times per year to enter information.</t>
    </r>
  </si>
  <si>
    <r>
      <t>k</t>
    </r>
    <r>
      <rPr>
        <sz val="10"/>
        <color theme="1"/>
        <rFont val="Times New Roman"/>
        <family val="1"/>
      </rPr>
      <t xml:space="preserve">  We have assumed that it will take each of the respondents 15 minutes two times per year to transmit information.</t>
    </r>
  </si>
  <si>
    <r>
      <t>l</t>
    </r>
    <r>
      <rPr>
        <sz val="10"/>
        <color theme="1"/>
        <rFont val="Times New Roman"/>
        <family val="1"/>
      </rPr>
      <t xml:space="preserve">  Totals have been rounded to 3 significant figures. Figures may not add exactly due to rounding.</t>
    </r>
  </si>
  <si>
    <t>Table 1: Annual Respondent Burden and Cost – NESHAP for Iron and Steel Foundries (40 CFR Part 63, Subpart EEEEE) (Renewal)</t>
  </si>
  <si>
    <t>Number of Existing Respondents That Keep Records But Do Not Submit Reports</t>
  </si>
  <si>
    <t>Initial notification</t>
  </si>
  <si>
    <t>Semiannual compliance reports</t>
  </si>
  <si>
    <t>Startup, shutdown, malfunction reports</t>
  </si>
  <si>
    <t>Total</t>
  </si>
  <si>
    <t>Total Annual Responses
E=(BxC)+D</t>
  </si>
  <si>
    <r>
      <t xml:space="preserve">Number of New Respondents </t>
    </r>
    <r>
      <rPr>
        <vertAlign val="superscript"/>
        <sz val="10"/>
        <color rgb="FF000000"/>
        <rFont val="Times New Roman"/>
        <family val="1"/>
      </rPr>
      <t>a</t>
    </r>
  </si>
  <si>
    <r>
      <t>a</t>
    </r>
    <r>
      <rPr>
        <sz val="12"/>
        <color rgb="FF000000"/>
        <rFont val="Times New Roman"/>
        <family val="1"/>
      </rPr>
      <t xml:space="preserve"> </t>
    </r>
    <r>
      <rPr>
        <sz val="10"/>
        <color rgb="FF000000"/>
        <rFont val="Times New Roman"/>
        <family val="1"/>
      </rPr>
      <t>New respondents include sources with constructed, reconstructed and modified affected facilities.</t>
    </r>
  </si>
  <si>
    <t>Number of Respondents
(E=A+B+C-D)</t>
  </si>
  <si>
    <t>Capital/Startup Cost for One Respondent</t>
  </si>
  <si>
    <t>VOC CEM</t>
  </si>
  <si>
    <t>Total O&amp;M
(E X F)</t>
  </si>
  <si>
    <r>
      <t xml:space="preserve">Total Labor Burden and Costs (rounded) </t>
    </r>
    <r>
      <rPr>
        <b/>
        <vertAlign val="superscript"/>
        <sz val="10"/>
        <color rgb="FF000000"/>
        <rFont val="Times New Roman"/>
        <family val="1"/>
      </rPr>
      <t>l</t>
    </r>
  </si>
  <si>
    <r>
      <t xml:space="preserve">Total Capital and O&amp;M Cost (rounded) </t>
    </r>
    <r>
      <rPr>
        <b/>
        <vertAlign val="superscript"/>
        <sz val="10"/>
        <color rgb="FF000000"/>
        <rFont val="Times New Roman"/>
        <family val="1"/>
      </rPr>
      <t>l</t>
    </r>
  </si>
  <si>
    <r>
      <t xml:space="preserve">Grand Total (rounded) </t>
    </r>
    <r>
      <rPr>
        <b/>
        <vertAlign val="superscript"/>
        <sz val="10"/>
        <color rgb="FF000000"/>
        <rFont val="Times New Roman"/>
        <family val="1"/>
      </rPr>
      <t>l</t>
    </r>
  </si>
  <si>
    <r>
      <t>e</t>
    </r>
    <r>
      <rPr>
        <sz val="10"/>
        <color theme="1"/>
        <rFont val="Times New Roman"/>
        <family val="1"/>
      </rPr>
      <t xml:space="preserve">  Performance tests are required for particulate matter by Method 5 or total metal HAP by Method 29, for triethylamine by Method 18, and VOHAP by Method 18 or 25A, depending on the emission source.  We have assumed that 5 percent of respondents would repeat performance tests due to failure.</t>
    </r>
  </si>
  <si>
    <r>
      <t xml:space="preserve">Number of Respondents Per Year </t>
    </r>
    <r>
      <rPr>
        <b/>
        <vertAlign val="superscript"/>
        <sz val="10"/>
        <color theme="1"/>
        <rFont val="Times New Roman"/>
        <family val="1"/>
      </rPr>
      <t>a</t>
    </r>
  </si>
  <si>
    <r>
      <t xml:space="preserve">Total Costs, $ </t>
    </r>
    <r>
      <rPr>
        <b/>
        <vertAlign val="superscript"/>
        <sz val="10"/>
        <color theme="1"/>
        <rFont val="Times New Roman"/>
        <family val="1"/>
      </rPr>
      <t>b</t>
    </r>
  </si>
  <si>
    <r>
      <t xml:space="preserve">TOTAL (rounded) </t>
    </r>
    <r>
      <rPr>
        <b/>
        <vertAlign val="superscript"/>
        <sz val="10"/>
        <color theme="1"/>
        <rFont val="Times New Roman"/>
        <family val="1"/>
      </rPr>
      <t>f</t>
    </r>
  </si>
  <si>
    <t>1. Applications</t>
  </si>
  <si>
    <t>2. Surveys and Studies</t>
  </si>
  <si>
    <t xml:space="preserve">3. Reporting Requirements </t>
  </si>
  <si>
    <t>a. Initial performance test</t>
  </si>
  <si>
    <t>b. Repeat performance – retesting</t>
  </si>
  <si>
    <r>
      <t xml:space="preserve">c. Report review </t>
    </r>
    <r>
      <rPr>
        <vertAlign val="superscript"/>
        <sz val="10"/>
        <color rgb="FF000000"/>
        <rFont val="Times New Roman"/>
        <family val="1"/>
      </rPr>
      <t>c</t>
    </r>
  </si>
  <si>
    <t>d. Notification of construction/reconstruction</t>
  </si>
  <si>
    <t>e. Notification of actual startup</t>
  </si>
  <si>
    <t>f. Notification of special compliance requirements</t>
  </si>
  <si>
    <t>g. Notification of applicability</t>
  </si>
  <si>
    <t>h. Notification of initial performance test</t>
  </si>
  <si>
    <t>i. Notification of CEMS performance evaluation</t>
  </si>
  <si>
    <t xml:space="preserve">j. CEMS QA plan </t>
  </si>
  <si>
    <t xml:space="preserve">k. Notification of compliance status </t>
  </si>
  <si>
    <t>l. Site-specific test plan</t>
  </si>
  <si>
    <t>m. Scrap selection/inspection plan</t>
  </si>
  <si>
    <t>n. Repeat performance test report</t>
  </si>
  <si>
    <r>
      <t xml:space="preserve">o. Semiannual compliance reports </t>
    </r>
    <r>
      <rPr>
        <vertAlign val="superscript"/>
        <sz val="10"/>
        <color rgb="FF000000"/>
        <rFont val="Times New Roman"/>
        <family val="1"/>
      </rPr>
      <t>d</t>
    </r>
  </si>
  <si>
    <t>p. NESHAP waiver application</t>
  </si>
  <si>
    <t>q. Compliance extension request</t>
  </si>
  <si>
    <t>r. Scrap inspections</t>
  </si>
  <si>
    <r>
      <t xml:space="preserve">s. Emergency startup, shutdown, and malfunction report </t>
    </r>
    <r>
      <rPr>
        <vertAlign val="superscript"/>
        <sz val="10"/>
        <color rgb="FF000000"/>
        <rFont val="Times New Roman"/>
        <family val="1"/>
      </rPr>
      <t>e</t>
    </r>
  </si>
  <si>
    <t>hours</t>
  </si>
  <si>
    <t>hr/response</t>
  </si>
  <si>
    <r>
      <t>c</t>
    </r>
    <r>
      <rPr>
        <sz val="10"/>
        <rFont val="Times New Roman"/>
        <family val="1"/>
      </rPr>
      <t xml:space="preserve"> </t>
    </r>
    <r>
      <rPr>
        <strike/>
        <sz val="10"/>
        <rFont val="Times New Roman"/>
        <family val="1"/>
      </rPr>
      <t xml:space="preserve"> </t>
    </r>
    <r>
      <rPr>
        <sz val="10"/>
        <rFont val="Times New Roman"/>
        <family val="1"/>
      </rPr>
      <t>Only new respondents would have to comply with the initial rule requirements, including notification and performance test for add-on control devices.</t>
    </r>
  </si>
  <si>
    <r>
      <t>d</t>
    </r>
    <r>
      <rPr>
        <sz val="10"/>
        <rFont val="Times New Roman"/>
        <family val="1"/>
      </rPr>
      <t xml:space="preserve">  Only new respondents would have to comply with the initial rule requirements, including notification and performance test for add-on control devices.</t>
    </r>
  </si>
  <si>
    <r>
      <t xml:space="preserve">viii.  Monthly inspections of capture systems, maintenance of control devices and monitoring systems, and mould vent ignition plan </t>
    </r>
    <r>
      <rPr>
        <vertAlign val="superscript"/>
        <sz val="10"/>
        <rFont val="Times New Roman"/>
        <family val="1"/>
      </rPr>
      <t>f</t>
    </r>
  </si>
  <si>
    <r>
      <t>g</t>
    </r>
    <r>
      <rPr>
        <sz val="10"/>
        <color theme="1"/>
        <rFont val="Times New Roman"/>
        <family val="1"/>
      </rPr>
      <t xml:space="preserve">  We have assumed that respondents are required to submit semiannual compliance reports that include all the required information concerning deviations from any emissions limitation or operation and maintenance requirements under the NESHAP rule, including those required to be reported under 40 CFR part 70.6(a)(3)(iii)(A) or 40 CFR 71.6(a)(3)(iii)(A).  </t>
    </r>
  </si>
  <si>
    <r>
      <t>i</t>
    </r>
    <r>
      <rPr>
        <sz val="10"/>
        <color theme="1"/>
        <rFont val="Times New Roman"/>
        <family val="1"/>
      </rPr>
      <t xml:space="preserve">  We have assumed that new respondents would already have the technology and recordkeeping systems in place to monitor daily operations and to comply with existing regulations.</t>
    </r>
  </si>
  <si>
    <r>
      <t>a</t>
    </r>
    <r>
      <rPr>
        <sz val="10"/>
        <color theme="1"/>
        <rFont val="Times New Roman"/>
        <family val="1"/>
      </rPr>
      <t xml:space="preserve">  We have assumed that the average number of respondents that will be subject to this rule will be 45. There </t>
    </r>
    <r>
      <rPr>
        <sz val="10"/>
        <rFont val="Times New Roman"/>
        <family val="1"/>
      </rPr>
      <t xml:space="preserve">are </t>
    </r>
    <r>
      <rPr>
        <sz val="10"/>
        <color theme="1"/>
        <rFont val="Times New Roman"/>
        <family val="1"/>
      </rPr>
      <t>no new foundries projected during the next three years of this ICR.</t>
    </r>
  </si>
  <si>
    <r>
      <t xml:space="preserve">Leak detectors </t>
    </r>
    <r>
      <rPr>
        <vertAlign val="superscript"/>
        <sz val="10"/>
        <color theme="1"/>
        <rFont val="Times New Roman"/>
        <family val="1"/>
      </rPr>
      <t>a</t>
    </r>
  </si>
  <si>
    <r>
      <t xml:space="preserve">Total </t>
    </r>
    <r>
      <rPr>
        <vertAlign val="superscript"/>
        <sz val="10"/>
        <color theme="1"/>
        <rFont val="Times New Roman"/>
        <family val="1"/>
      </rPr>
      <t>c</t>
    </r>
  </si>
  <si>
    <r>
      <rPr>
        <vertAlign val="superscript"/>
        <sz val="10"/>
        <color theme="1"/>
        <rFont val="Times New Roman"/>
        <family val="1"/>
      </rPr>
      <t>c</t>
    </r>
    <r>
      <rPr>
        <sz val="10"/>
        <color theme="1"/>
        <rFont val="Times New Roman"/>
        <family val="1"/>
      </rPr>
      <t xml:space="preserve">  Totals have been rounded to 3 significant figures. Figures may not add exactly due to rounding.</t>
    </r>
  </si>
  <si>
    <r>
      <t xml:space="preserve">Pressure drop </t>
    </r>
    <r>
      <rPr>
        <vertAlign val="superscript"/>
        <sz val="10"/>
        <color theme="1"/>
        <rFont val="Times New Roman"/>
        <family val="1"/>
      </rPr>
      <t>b</t>
    </r>
  </si>
  <si>
    <r>
      <t xml:space="preserve">pH monitor </t>
    </r>
    <r>
      <rPr>
        <vertAlign val="superscript"/>
        <sz val="10"/>
        <color theme="1"/>
        <rFont val="Times New Roman"/>
        <family val="1"/>
      </rPr>
      <t>b</t>
    </r>
  </si>
  <si>
    <r>
      <t xml:space="preserve">Flow rate monitors </t>
    </r>
    <r>
      <rPr>
        <vertAlign val="superscript"/>
        <sz val="10"/>
        <color theme="1"/>
        <rFont val="Times New Roman"/>
        <family val="1"/>
      </rPr>
      <t>b</t>
    </r>
  </si>
  <si>
    <r>
      <rPr>
        <vertAlign val="superscript"/>
        <sz val="10"/>
        <color theme="1"/>
        <rFont val="Times New Roman"/>
        <family val="1"/>
      </rPr>
      <t>a</t>
    </r>
    <r>
      <rPr>
        <sz val="10"/>
        <color theme="1"/>
        <rFont val="Times New Roman"/>
        <family val="1"/>
      </rPr>
      <t xml:space="preserve">  We assume 3 baghouses per respondent and O&amp;M costs of $500 per year.</t>
    </r>
  </si>
  <si>
    <r>
      <t>f</t>
    </r>
    <r>
      <rPr>
        <sz val="10"/>
        <rFont val="Times New Roman"/>
        <family val="1"/>
      </rPr>
      <t xml:space="preserve">  Monitoring and recordkeeping of operations for respondents with add-on control devices include: 1) specific operating parameters for each control device established during the performance test, 2) startup, shutdown, and malfunction of equipment, 3) work practices including an inspection of iron and steel scrap to minimize, to the extent practicable, the amount of organics and HAP metals in the charge materials used by the metal casting department. Eighteen (18) of the 45 facilities must conduct monthly inspections of the capture systems.</t>
    </r>
  </si>
  <si>
    <r>
      <t>a</t>
    </r>
    <r>
      <rPr>
        <sz val="10"/>
        <color rgb="FF000000"/>
        <rFont val="Times New Roman"/>
        <family val="1"/>
      </rPr>
      <t xml:space="preserve">  We have assumed that the average number of respondents that will be subject to this rule will be 45.  There will be no new foundries projected during the next three years of this ICR.</t>
    </r>
  </si>
  <si>
    <r>
      <rPr>
        <vertAlign val="superscript"/>
        <sz val="10"/>
        <color theme="1"/>
        <rFont val="Times New Roman"/>
        <family val="1"/>
      </rPr>
      <t xml:space="preserve">b  </t>
    </r>
    <r>
      <rPr>
        <sz val="10"/>
        <color theme="1"/>
        <rFont val="Times New Roman"/>
        <family val="1"/>
      </rPr>
      <t>We assume pressure drop and scrubber liquid flow rate monitors at 18 venturi (PM) web scrubbers; and flow rate and pH monitors for 27 acid/wet scrubbing systems. We assume a yearly O&amp;M cost of $2,000 for each parametric monitoring system.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</si>
</sst>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quot;$&quot;#,##0.00"/>
  </numFmts>
  <fonts count="25" x14ac:knownFonts="1">
    <font>
      <sz val="11"/>
      <color theme="1"/>
      <name val="Calibri"/>
      <family val="2"/>
      <scheme val="minor"/>
    </font>
    <font>
      <b/>
      <sz val="12"/>
      <color rgb="FF000000"/>
      <name val="Times New Roman"/>
      <family val="1"/>
    </font>
    <font>
      <sz val="10"/>
      <color theme="1"/>
      <name val="Times New Roman"/>
      <family val="1"/>
    </font>
    <font>
      <sz val="9"/>
      <color rgb="FF000000"/>
      <name val="Times New Roman"/>
      <family val="1"/>
    </font>
    <font>
      <sz val="9"/>
      <color theme="1"/>
      <name val="Times New Roman"/>
      <family val="1"/>
    </font>
    <font>
      <sz val="10"/>
      <color rgb="FF000000"/>
      <name val="Times New Roman"/>
      <family val="1"/>
    </font>
    <font>
      <vertAlign val="superscript"/>
      <sz val="10"/>
      <color rgb="FF000000"/>
      <name val="Times New Roman"/>
      <family val="1"/>
    </font>
    <font>
      <b/>
      <sz val="10"/>
      <color rgb="FF000000"/>
      <name val="Times New Roman"/>
      <family val="1"/>
    </font>
    <font>
      <b/>
      <vertAlign val="superscript"/>
      <sz val="10"/>
      <color rgb="FF000000"/>
      <name val="Times New Roman"/>
      <family val="1"/>
    </font>
    <font>
      <vertAlign val="superscript"/>
      <sz val="10"/>
      <color theme="1"/>
      <name val="Times New Roman"/>
      <family val="1"/>
    </font>
    <font>
      <b/>
      <sz val="10"/>
      <color theme="1"/>
      <name val="Times New Roman"/>
      <family val="1"/>
    </font>
    <font>
      <b/>
      <i/>
      <sz val="10"/>
      <color rgb="FF000000"/>
      <name val="Times New Roman"/>
      <family val="1"/>
    </font>
    <font>
      <sz val="10"/>
      <name val="Times New Roman"/>
      <family val="1"/>
    </font>
    <font>
      <i/>
      <sz val="10"/>
      <color rgb="FF000000"/>
      <name val="Times New Roman"/>
      <family val="1"/>
    </font>
    <font>
      <sz val="10"/>
      <color rgb="FFFF0000"/>
      <name val="Times New Roman"/>
      <family val="1"/>
    </font>
    <font>
      <sz val="12"/>
      <color rgb="FF000000"/>
      <name val="Times New Roman"/>
      <family val="1"/>
    </font>
    <font>
      <sz val="11"/>
      <color rgb="FF000000"/>
      <name val="Calibri"/>
      <family val="2"/>
    </font>
    <font>
      <sz val="12"/>
      <color rgb="FFFF0000"/>
      <name val="Times New Roman"/>
      <family val="1"/>
    </font>
    <font>
      <vertAlign val="superscript"/>
      <sz val="12"/>
      <color rgb="FF000000"/>
      <name val="Times New Roman"/>
      <family val="1"/>
    </font>
    <font>
      <sz val="11"/>
      <color theme="1"/>
      <name val="Times New Roman"/>
      <family val="1"/>
    </font>
    <font>
      <b/>
      <sz val="12"/>
      <color theme="1"/>
      <name val="Times New Roman"/>
      <family val="1"/>
    </font>
    <font>
      <b/>
      <vertAlign val="superscript"/>
      <sz val="10"/>
      <color theme="1"/>
      <name val="Times New Roman"/>
      <family val="1"/>
    </font>
    <font>
      <b/>
      <sz val="10"/>
      <color rgb="FF0000FF"/>
      <name val="Times New Roman"/>
      <family val="1"/>
    </font>
    <font>
      <vertAlign val="superscript"/>
      <sz val="10"/>
      <name val="Times New Roman"/>
      <family val="1"/>
    </font>
    <font>
      <strike/>
      <sz val="10"/>
      <name val="Times New Roman"/>
      <family val="1"/>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100">
    <xf numFmtId="0" fontId="0" fillId="0" borderId="0" xfId="0"/>
    <xf numFmtId="0" fontId="5" fillId="0" borderId="0" xfId="0" applyFont="1"/>
    <xf numFmtId="0" fontId="5" fillId="0" borderId="1" xfId="0" applyFont="1" applyBorder="1" applyAlignment="1">
      <alignment vertical="center" wrapText="1"/>
    </xf>
    <xf numFmtId="0" fontId="2" fillId="0" borderId="0" xfId="0" applyFont="1"/>
    <xf numFmtId="0" fontId="7" fillId="0" borderId="0" xfId="0" applyFont="1" applyAlignment="1">
      <alignment vertical="center"/>
    </xf>
    <xf numFmtId="0" fontId="7" fillId="0" borderId="1" xfId="0" applyFont="1" applyBorder="1" applyAlignment="1">
      <alignment vertical="center" wrapText="1"/>
    </xf>
    <xf numFmtId="0" fontId="12" fillId="0" borderId="1" xfId="0" applyFont="1" applyBorder="1" applyAlignment="1">
      <alignment vertical="center"/>
    </xf>
    <xf numFmtId="164" fontId="5" fillId="0" borderId="1" xfId="0" applyNumberFormat="1" applyFont="1" applyBorder="1"/>
    <xf numFmtId="0" fontId="7" fillId="0" borderId="1"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0" xfId="0" applyFont="1" applyAlignment="1">
      <alignment horizontal="center" vertical="center" wrapText="1"/>
    </xf>
    <xf numFmtId="0" fontId="7" fillId="0" borderId="11" xfId="0" applyFont="1" applyBorder="1" applyAlignment="1">
      <alignment horizontal="center" vertical="center" wrapText="1"/>
    </xf>
    <xf numFmtId="0" fontId="5" fillId="0" borderId="2" xfId="0" applyFont="1" applyBorder="1" applyAlignment="1">
      <alignment vertical="center" wrapText="1"/>
    </xf>
    <xf numFmtId="0" fontId="5" fillId="0" borderId="13" xfId="0" applyFont="1" applyBorder="1" applyAlignment="1">
      <alignment vertical="center" wrapText="1"/>
    </xf>
    <xf numFmtId="0" fontId="7" fillId="0" borderId="2" xfId="0" applyFont="1" applyBorder="1" applyAlignment="1">
      <alignment horizontal="center" vertical="center" wrapText="1"/>
    </xf>
    <xf numFmtId="0" fontId="7" fillId="0" borderId="13" xfId="0" applyFont="1" applyBorder="1" applyAlignment="1">
      <alignment horizontal="center" vertical="center" wrapText="1"/>
    </xf>
    <xf numFmtId="0" fontId="5" fillId="0" borderId="14" xfId="0" applyFont="1" applyBorder="1" applyAlignment="1">
      <alignment vertical="center" wrapText="1"/>
    </xf>
    <xf numFmtId="0" fontId="5" fillId="0" borderId="1" xfId="0" applyFont="1" applyBorder="1" applyAlignment="1">
      <alignment horizontal="right" vertical="center" wrapText="1"/>
    </xf>
    <xf numFmtId="0" fontId="5" fillId="0" borderId="1" xfId="0" applyFont="1" applyBorder="1" applyAlignment="1">
      <alignment horizontal="left" vertical="center" wrapText="1" indent="1"/>
    </xf>
    <xf numFmtId="8" fontId="5" fillId="0" borderId="1" xfId="0" applyNumberFormat="1" applyFont="1" applyBorder="1" applyAlignment="1">
      <alignment horizontal="right" vertical="center" wrapText="1"/>
    </xf>
    <xf numFmtId="0" fontId="5" fillId="0" borderId="1" xfId="0" applyFont="1" applyBorder="1" applyAlignment="1">
      <alignment horizontal="left" vertical="center" wrapText="1" indent="2"/>
    </xf>
    <xf numFmtId="6" fontId="5" fillId="0" borderId="1" xfId="0" applyNumberFormat="1" applyFont="1" applyBorder="1" applyAlignment="1">
      <alignment horizontal="right" vertical="center" wrapText="1"/>
    </xf>
    <xf numFmtId="1" fontId="5" fillId="0" borderId="1" xfId="0" applyNumberFormat="1" applyFont="1" applyBorder="1" applyAlignment="1">
      <alignment horizontal="center" vertical="center" wrapText="1"/>
    </xf>
    <xf numFmtId="0" fontId="11" fillId="0" borderId="1" xfId="0" applyFont="1" applyBorder="1" applyAlignment="1">
      <alignment vertical="center" wrapText="1"/>
    </xf>
    <xf numFmtId="6" fontId="11" fillId="0" borderId="1" xfId="0" applyNumberFormat="1" applyFont="1" applyBorder="1" applyAlignment="1">
      <alignment horizontal="right" vertical="center" wrapText="1"/>
    </xf>
    <xf numFmtId="0" fontId="13" fillId="0" borderId="1" xfId="0" applyFont="1" applyBorder="1" applyAlignment="1">
      <alignment vertical="center" wrapText="1"/>
    </xf>
    <xf numFmtId="6" fontId="7" fillId="0" borderId="1" xfId="0" applyNumberFormat="1" applyFont="1" applyBorder="1" applyAlignment="1">
      <alignment horizontal="right" vertical="center" wrapText="1"/>
    </xf>
    <xf numFmtId="0" fontId="14" fillId="0" borderId="0" xfId="0" applyFont="1" applyAlignment="1">
      <alignment vertical="center"/>
    </xf>
    <xf numFmtId="0" fontId="10" fillId="0" borderId="0" xfId="0" applyFont="1" applyAlignment="1">
      <alignment vertical="center"/>
    </xf>
    <xf numFmtId="0" fontId="2" fillId="0" borderId="1" xfId="0" applyFont="1" applyBorder="1" applyAlignment="1">
      <alignment vertical="center" wrapText="1"/>
    </xf>
    <xf numFmtId="6"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3"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0" xfId="0" applyFont="1" applyBorder="1" applyAlignment="1">
      <alignment horizontal="center" vertical="center" wrapText="1"/>
    </xf>
    <xf numFmtId="6" fontId="5" fillId="0" borderId="0" xfId="0" applyNumberFormat="1" applyFont="1" applyBorder="1" applyAlignment="1">
      <alignment horizontal="right" vertical="center" wrapText="1"/>
    </xf>
    <xf numFmtId="0" fontId="0" fillId="0" borderId="0" xfId="0" applyBorder="1"/>
    <xf numFmtId="0" fontId="5" fillId="0" borderId="0" xfId="0" applyFont="1" applyBorder="1" applyAlignment="1">
      <alignment horizontal="right" vertical="center" wrapText="1"/>
    </xf>
    <xf numFmtId="8" fontId="5" fillId="0" borderId="0" xfId="0" applyNumberFormat="1" applyFont="1" applyBorder="1" applyAlignment="1">
      <alignment horizontal="right" vertical="center" wrapText="1"/>
    </xf>
    <xf numFmtId="6" fontId="7" fillId="0" borderId="0" xfId="0" applyNumberFormat="1" applyFont="1" applyBorder="1" applyAlignment="1">
      <alignment horizontal="right" vertical="center" wrapText="1"/>
    </xf>
    <xf numFmtId="0" fontId="15" fillId="0" borderId="0" xfId="0" applyFont="1" applyBorder="1" applyAlignment="1">
      <alignment vertical="center"/>
    </xf>
    <xf numFmtId="0" fontId="5" fillId="0" borderId="1" xfId="0" applyFont="1" applyBorder="1" applyAlignment="1">
      <alignment horizontal="left" vertical="center" wrapText="1"/>
    </xf>
    <xf numFmtId="0" fontId="5" fillId="0" borderId="0" xfId="0" applyFont="1" applyBorder="1" applyAlignment="1">
      <alignment vertical="center" wrapText="1"/>
    </xf>
    <xf numFmtId="3" fontId="5" fillId="0" borderId="0" xfId="0" applyNumberFormat="1" applyFont="1" applyBorder="1" applyAlignment="1">
      <alignment horizontal="center" vertical="center" wrapText="1"/>
    </xf>
    <xf numFmtId="0" fontId="16" fillId="0" borderId="0" xfId="0" applyFont="1" applyBorder="1" applyAlignment="1">
      <alignment vertical="center"/>
    </xf>
    <xf numFmtId="0" fontId="17" fillId="0" borderId="0" xfId="0" applyFont="1" applyBorder="1" applyAlignment="1">
      <alignment vertical="center"/>
    </xf>
    <xf numFmtId="0" fontId="10" fillId="0" borderId="0" xfId="0" applyFont="1" applyBorder="1" applyAlignment="1">
      <alignment vertical="center"/>
    </xf>
    <xf numFmtId="0" fontId="9" fillId="0" borderId="0" xfId="0" applyFont="1" applyBorder="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18" fillId="0" borderId="0" xfId="0" applyFont="1" applyBorder="1" applyAlignment="1">
      <alignment vertical="center"/>
    </xf>
    <xf numFmtId="0" fontId="1" fillId="0" borderId="1" xfId="0" applyFont="1" applyBorder="1" applyAlignment="1">
      <alignment vertical="center" wrapText="1"/>
    </xf>
    <xf numFmtId="0" fontId="0" fillId="0" borderId="1" xfId="0" applyBorder="1" applyAlignment="1">
      <alignment vertical="top" wrapText="1"/>
    </xf>
    <xf numFmtId="3" fontId="7" fillId="0" borderId="0" xfId="0" applyNumberFormat="1" applyFont="1" applyBorder="1" applyAlignment="1">
      <alignment vertical="center" wrapText="1"/>
    </xf>
    <xf numFmtId="0" fontId="19" fillId="0" borderId="0" xfId="0" applyFont="1"/>
    <xf numFmtId="0" fontId="10" fillId="0" borderId="1" xfId="0" applyFont="1" applyBorder="1" applyAlignment="1">
      <alignment horizontal="center" vertical="center" wrapText="1"/>
    </xf>
    <xf numFmtId="0" fontId="2" fillId="0" borderId="1" xfId="0" applyFont="1" applyBorder="1" applyAlignment="1">
      <alignment horizontal="center" vertical="center"/>
    </xf>
    <xf numFmtId="6" fontId="2" fillId="0" borderId="1" xfId="0" applyNumberFormat="1" applyFont="1" applyBorder="1" applyAlignment="1">
      <alignment horizontal="right" vertical="center"/>
    </xf>
    <xf numFmtId="8" fontId="2" fillId="0" borderId="1" xfId="0" applyNumberFormat="1" applyFont="1" applyBorder="1" applyAlignment="1">
      <alignment horizontal="right" vertical="center"/>
    </xf>
    <xf numFmtId="0" fontId="10" fillId="0" borderId="1" xfId="0" applyFont="1" applyBorder="1" applyAlignment="1">
      <alignment vertical="center" wrapText="1"/>
    </xf>
    <xf numFmtId="0" fontId="10" fillId="0" borderId="1" xfId="0" applyFont="1" applyBorder="1" applyAlignment="1">
      <alignment horizontal="center" vertical="center"/>
    </xf>
    <xf numFmtId="0" fontId="22" fillId="0" borderId="1" xfId="0" applyFont="1" applyBorder="1" applyAlignment="1">
      <alignment horizontal="center" vertical="center"/>
    </xf>
    <xf numFmtId="0" fontId="7" fillId="0" borderId="1" xfId="0" applyFont="1" applyBorder="1" applyAlignment="1">
      <alignment vertical="center"/>
    </xf>
    <xf numFmtId="6" fontId="10" fillId="0" borderId="1" xfId="0" applyNumberFormat="1" applyFont="1" applyBorder="1" applyAlignment="1">
      <alignment horizontal="right" vertical="center"/>
    </xf>
    <xf numFmtId="0" fontId="3" fillId="0" borderId="1" xfId="0" applyFont="1" applyBorder="1" applyAlignment="1">
      <alignment horizontal="center" vertical="center" wrapText="1"/>
    </xf>
    <xf numFmtId="0" fontId="14" fillId="0" borderId="0" xfId="0" applyFont="1"/>
    <xf numFmtId="1" fontId="5" fillId="0" borderId="1" xfId="0" applyNumberFormat="1" applyFont="1" applyFill="1" applyBorder="1" applyAlignment="1">
      <alignment horizontal="center" vertical="center" wrapText="1"/>
    </xf>
    <xf numFmtId="8" fontId="5" fillId="0" borderId="1" xfId="0" applyNumberFormat="1" applyFont="1" applyFill="1" applyBorder="1" applyAlignment="1">
      <alignment horizontal="right" vertical="center" wrapText="1"/>
    </xf>
    <xf numFmtId="6" fontId="12" fillId="0" borderId="1" xfId="0" applyNumberFormat="1" applyFont="1" applyBorder="1" applyAlignment="1">
      <alignment horizontal="right" vertical="center" wrapText="1"/>
    </xf>
    <xf numFmtId="8" fontId="12" fillId="0" borderId="1" xfId="0" applyNumberFormat="1" applyFont="1" applyBorder="1" applyAlignment="1">
      <alignment horizontal="right" vertical="center" wrapText="1"/>
    </xf>
    <xf numFmtId="0" fontId="12" fillId="0" borderId="1" xfId="0" applyFont="1" applyBorder="1" applyAlignment="1">
      <alignment horizontal="left" vertical="center" wrapText="1" indent="2"/>
    </xf>
    <xf numFmtId="0" fontId="12" fillId="0" borderId="1" xfId="0" applyFont="1" applyBorder="1" applyAlignment="1">
      <alignment horizontal="center"/>
    </xf>
    <xf numFmtId="0" fontId="1" fillId="0" borderId="0" xfId="0" applyFont="1" applyAlignment="1">
      <alignment horizontal="left" vertical="top" wrapText="1"/>
    </xf>
    <xf numFmtId="0" fontId="7" fillId="0" borderId="5"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2" xfId="0" applyFont="1" applyBorder="1" applyAlignment="1">
      <alignment horizontal="center" vertical="center" wrapText="1"/>
    </xf>
    <xf numFmtId="3" fontId="11" fillId="0" borderId="1" xfId="0" applyNumberFormat="1" applyFont="1" applyBorder="1" applyAlignment="1">
      <alignment horizontal="center" vertical="center" wrapText="1"/>
    </xf>
    <xf numFmtId="3" fontId="7" fillId="0" borderId="1" xfId="0" applyNumberFormat="1" applyFont="1" applyBorder="1" applyAlignment="1">
      <alignment horizontal="center" vertical="center" wrapText="1"/>
    </xf>
    <xf numFmtId="0" fontId="9" fillId="0" borderId="0" xfId="0" applyFont="1" applyBorder="1" applyAlignment="1">
      <alignment horizontal="left" vertical="top" wrapText="1"/>
    </xf>
    <xf numFmtId="0" fontId="9" fillId="0" borderId="0" xfId="0" applyFont="1" applyAlignment="1">
      <alignment horizontal="left" vertical="top" wrapText="1"/>
    </xf>
    <xf numFmtId="0" fontId="9" fillId="0" borderId="0" xfId="0" applyFont="1" applyFill="1" applyAlignment="1">
      <alignment horizontal="left" vertical="top" wrapText="1"/>
    </xf>
    <xf numFmtId="0" fontId="23" fillId="0" borderId="0" xfId="0" applyFont="1" applyBorder="1" applyAlignment="1">
      <alignment horizontal="left" vertical="top" wrapText="1"/>
    </xf>
    <xf numFmtId="0" fontId="6" fillId="0" borderId="0" xfId="0" applyFont="1" applyBorder="1" applyAlignment="1">
      <alignment horizontal="left" vertical="top" wrapText="1"/>
    </xf>
    <xf numFmtId="0" fontId="12" fillId="0" borderId="3" xfId="0" applyFont="1" applyBorder="1" applyAlignment="1">
      <alignment horizontal="center"/>
    </xf>
    <xf numFmtId="0" fontId="12" fillId="0" borderId="4" xfId="0" applyFont="1" applyBorder="1" applyAlignment="1">
      <alignment horizontal="center"/>
    </xf>
    <xf numFmtId="0" fontId="20" fillId="0" borderId="0" xfId="0" applyFont="1" applyAlignment="1">
      <alignment horizontal="left" vertical="top" wrapText="1"/>
    </xf>
    <xf numFmtId="3" fontId="10" fillId="0" borderId="1" xfId="0" applyNumberFormat="1" applyFont="1" applyBorder="1" applyAlignment="1">
      <alignment horizontal="center" vertical="center"/>
    </xf>
    <xf numFmtId="0" fontId="10" fillId="0" borderId="1" xfId="0" applyFont="1" applyBorder="1" applyAlignment="1">
      <alignment horizontal="center" vertical="center" wrapText="1"/>
    </xf>
    <xf numFmtId="0" fontId="6" fillId="0" borderId="0" xfId="0" applyFont="1" applyAlignment="1">
      <alignment horizontal="left" vertical="top" wrapText="1"/>
    </xf>
    <xf numFmtId="0" fontId="6" fillId="0" borderId="0" xfId="0" applyFont="1" applyFill="1" applyAlignment="1">
      <alignment horizontal="left" vertical="top" wrapText="1"/>
    </xf>
    <xf numFmtId="0" fontId="1" fillId="0" borderId="1"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 xfId="0" applyFont="1" applyBorder="1" applyAlignment="1">
      <alignment horizontal="center" vertical="center" wrapText="1"/>
    </xf>
    <xf numFmtId="0" fontId="2" fillId="0" borderId="0" xfId="0" applyFont="1" applyBorder="1" applyAlignment="1">
      <alignment horizontal="left" vertical="top" wrapText="1"/>
    </xf>
    <xf numFmtId="0" fontId="3" fillId="0" borderId="1" xfId="0" applyFont="1" applyBorder="1" applyAlignment="1">
      <alignment vertical="center" wrapText="1"/>
    </xf>
    <xf numFmtId="0" fontId="3"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A167B-C317-4F21-ABE0-2A85EB1BB591}">
  <dimension ref="A1:L64"/>
  <sheetViews>
    <sheetView tabSelected="1" zoomScale="87" zoomScaleNormal="87" workbookViewId="0">
      <selection activeCell="F48" sqref="F48:H48"/>
    </sheetView>
  </sheetViews>
  <sheetFormatPr defaultColWidth="9.140625" defaultRowHeight="15" x14ac:dyDescent="0.25"/>
  <cols>
    <col min="1" max="1" width="39.5703125" style="58" customWidth="1"/>
    <col min="2" max="8" width="12" style="58" customWidth="1"/>
    <col min="9" max="9" width="13.5703125" style="58" customWidth="1"/>
    <col min="10" max="10" width="4.85546875" style="58" customWidth="1"/>
    <col min="11" max="11" width="11.5703125" style="58" customWidth="1"/>
    <col min="12" max="16384" width="9.140625" style="58"/>
  </cols>
  <sheetData>
    <row r="1" spans="1:12" ht="37.5" customHeight="1" x14ac:dyDescent="0.25">
      <c r="A1" s="76" t="s">
        <v>110</v>
      </c>
      <c r="B1" s="76"/>
      <c r="C1" s="76"/>
      <c r="D1" s="76"/>
      <c r="E1" s="76"/>
      <c r="F1" s="76"/>
      <c r="G1" s="76"/>
      <c r="H1" s="76"/>
      <c r="I1" s="76"/>
    </row>
    <row r="2" spans="1:12" x14ac:dyDescent="0.25">
      <c r="A2" s="1"/>
      <c r="B2" s="1"/>
      <c r="C2" s="1"/>
      <c r="D2" s="1"/>
      <c r="E2" s="1"/>
      <c r="F2" s="1"/>
      <c r="G2" s="1"/>
      <c r="H2" s="1"/>
      <c r="I2" s="1"/>
    </row>
    <row r="3" spans="1:12" x14ac:dyDescent="0.25">
      <c r="A3" s="77" t="s">
        <v>21</v>
      </c>
      <c r="B3" s="9" t="s">
        <v>0</v>
      </c>
      <c r="C3" s="10" t="s">
        <v>2</v>
      </c>
      <c r="D3" s="9" t="s">
        <v>4</v>
      </c>
      <c r="E3" s="10" t="s">
        <v>6</v>
      </c>
      <c r="F3" s="9" t="s">
        <v>7</v>
      </c>
      <c r="G3" s="10" t="s">
        <v>18</v>
      </c>
      <c r="H3" s="9" t="s">
        <v>20</v>
      </c>
      <c r="I3" s="11" t="s">
        <v>23</v>
      </c>
      <c r="J3" s="3"/>
      <c r="K3" s="3"/>
      <c r="L3" s="3"/>
    </row>
    <row r="4" spans="1:12" ht="63.75" x14ac:dyDescent="0.25">
      <c r="A4" s="78"/>
      <c r="B4" s="12" t="s">
        <v>49</v>
      </c>
      <c r="C4" s="13" t="s">
        <v>50</v>
      </c>
      <c r="D4" s="12" t="s">
        <v>51</v>
      </c>
      <c r="E4" s="13" t="s">
        <v>52</v>
      </c>
      <c r="F4" s="12" t="s">
        <v>53</v>
      </c>
      <c r="G4" s="13" t="s">
        <v>54</v>
      </c>
      <c r="H4" s="12" t="s">
        <v>55</v>
      </c>
      <c r="I4" s="14" t="s">
        <v>56</v>
      </c>
      <c r="J4" s="3"/>
      <c r="K4" s="3"/>
      <c r="L4" s="3"/>
    </row>
    <row r="5" spans="1:12" x14ac:dyDescent="0.25">
      <c r="A5" s="79"/>
      <c r="B5" s="15"/>
      <c r="C5" s="16"/>
      <c r="D5" s="17" t="s">
        <v>57</v>
      </c>
      <c r="E5" s="16"/>
      <c r="F5" s="15"/>
      <c r="G5" s="18" t="s">
        <v>58</v>
      </c>
      <c r="H5" s="17" t="s">
        <v>59</v>
      </c>
      <c r="I5" s="19"/>
      <c r="J5" s="3"/>
      <c r="K5" s="3"/>
      <c r="L5" s="3"/>
    </row>
    <row r="6" spans="1:12" x14ac:dyDescent="0.25">
      <c r="A6" s="45" t="s">
        <v>67</v>
      </c>
      <c r="B6" s="37" t="s">
        <v>22</v>
      </c>
      <c r="C6" s="37"/>
      <c r="D6" s="37"/>
      <c r="E6" s="37"/>
      <c r="F6" s="37"/>
      <c r="G6" s="37"/>
      <c r="H6" s="37"/>
      <c r="I6" s="20"/>
      <c r="J6" s="3"/>
      <c r="K6" s="75" t="s">
        <v>29</v>
      </c>
      <c r="L6" s="75"/>
    </row>
    <row r="7" spans="1:12" x14ac:dyDescent="0.25">
      <c r="A7" s="45" t="s">
        <v>68</v>
      </c>
      <c r="B7" s="37" t="s">
        <v>22</v>
      </c>
      <c r="C7" s="37"/>
      <c r="D7" s="37"/>
      <c r="E7" s="37"/>
      <c r="F7" s="37"/>
      <c r="G7" s="37"/>
      <c r="H7" s="37"/>
      <c r="I7" s="20"/>
      <c r="J7" s="3"/>
      <c r="K7" s="6" t="s">
        <v>30</v>
      </c>
      <c r="L7" s="7">
        <v>141.06</v>
      </c>
    </row>
    <row r="8" spans="1:12" x14ac:dyDescent="0.25">
      <c r="A8" s="45" t="s">
        <v>69</v>
      </c>
      <c r="B8" s="37"/>
      <c r="C8" s="37"/>
      <c r="D8" s="37"/>
      <c r="E8" s="37"/>
      <c r="F8" s="37"/>
      <c r="G8" s="37"/>
      <c r="H8" s="37"/>
      <c r="I8" s="20"/>
      <c r="J8" s="3"/>
      <c r="K8" s="6" t="s">
        <v>31</v>
      </c>
      <c r="L8" s="7">
        <v>120.27</v>
      </c>
    </row>
    <row r="9" spans="1:12" ht="15.75" x14ac:dyDescent="0.25">
      <c r="A9" s="21" t="s">
        <v>70</v>
      </c>
      <c r="B9" s="37">
        <v>2</v>
      </c>
      <c r="C9" s="37">
        <v>1</v>
      </c>
      <c r="D9" s="37">
        <v>2</v>
      </c>
      <c r="E9" s="37">
        <f>'O&amp;M'!F20</f>
        <v>45</v>
      </c>
      <c r="F9" s="36">
        <f>D9*E9</f>
        <v>90</v>
      </c>
      <c r="G9" s="25">
        <f>F9*0.05</f>
        <v>4.5</v>
      </c>
      <c r="H9" s="25">
        <f>F9*0.1</f>
        <v>9</v>
      </c>
      <c r="I9" s="22">
        <f>G9*L$7+F9*L$8+H9*L$9</f>
        <v>11987.1</v>
      </c>
      <c r="J9" s="3"/>
      <c r="K9" s="6" t="s">
        <v>32</v>
      </c>
      <c r="L9" s="7">
        <v>58.67</v>
      </c>
    </row>
    <row r="10" spans="1:12" ht="15.75" x14ac:dyDescent="0.25">
      <c r="A10" s="21" t="s">
        <v>71</v>
      </c>
      <c r="B10" s="37"/>
      <c r="C10" s="37"/>
      <c r="D10" s="37"/>
      <c r="E10" s="37"/>
      <c r="F10" s="37"/>
      <c r="G10" s="37"/>
      <c r="H10" s="37"/>
      <c r="I10" s="20"/>
      <c r="J10" s="3"/>
      <c r="K10" s="3"/>
      <c r="L10" s="3"/>
    </row>
    <row r="11" spans="1:12" ht="15.75" x14ac:dyDescent="0.25">
      <c r="A11" s="23" t="s">
        <v>72</v>
      </c>
      <c r="B11" s="37">
        <v>70</v>
      </c>
      <c r="C11" s="37">
        <v>3.8</v>
      </c>
      <c r="D11" s="37">
        <v>266</v>
      </c>
      <c r="E11" s="37">
        <v>0</v>
      </c>
      <c r="F11" s="37">
        <f t="shared" ref="F11" si="0">D11*E11</f>
        <v>0</v>
      </c>
      <c r="G11" s="37">
        <f t="shared" ref="G11" si="1">F11*0.05</f>
        <v>0</v>
      </c>
      <c r="H11" s="37">
        <f t="shared" ref="H11" si="2">F11*0.1</f>
        <v>0</v>
      </c>
      <c r="I11" s="24">
        <f t="shared" ref="I11" si="3">G11*L$7+F11*L$8+H11*L$9</f>
        <v>0</v>
      </c>
      <c r="J11" s="3"/>
      <c r="K11" s="3"/>
      <c r="L11" s="3"/>
    </row>
    <row r="12" spans="1:12" x14ac:dyDescent="0.25">
      <c r="A12" s="23" t="s">
        <v>73</v>
      </c>
      <c r="B12" s="37">
        <v>70</v>
      </c>
      <c r="C12" s="37">
        <v>0.8</v>
      </c>
      <c r="D12" s="37">
        <v>56</v>
      </c>
      <c r="E12" s="37">
        <v>0</v>
      </c>
      <c r="F12" s="37">
        <f t="shared" ref="F12:F16" si="4">D12*E12</f>
        <v>0</v>
      </c>
      <c r="G12" s="37">
        <f t="shared" ref="G12:G16" si="5">F12*0.05</f>
        <v>0</v>
      </c>
      <c r="H12" s="37">
        <f t="shared" ref="H12:H16" si="6">F12*0.1</f>
        <v>0</v>
      </c>
      <c r="I12" s="24">
        <f t="shared" ref="I12:I16" si="7">G12*L$7+F12*L$8+H12*L$9</f>
        <v>0</v>
      </c>
      <c r="J12" s="3"/>
      <c r="K12" s="3"/>
      <c r="L12" s="3"/>
    </row>
    <row r="13" spans="1:12" ht="15.75" x14ac:dyDescent="0.25">
      <c r="A13" s="23" t="s">
        <v>74</v>
      </c>
      <c r="B13" s="37" t="s">
        <v>22</v>
      </c>
      <c r="C13" s="37"/>
      <c r="D13" s="37"/>
      <c r="E13" s="37"/>
      <c r="F13" s="37"/>
      <c r="G13" s="37"/>
      <c r="H13" s="37"/>
      <c r="I13" s="24"/>
      <c r="J13" s="3"/>
      <c r="K13" s="3"/>
      <c r="L13" s="3"/>
    </row>
    <row r="14" spans="1:12" x14ac:dyDescent="0.25">
      <c r="A14" s="23" t="s">
        <v>75</v>
      </c>
      <c r="B14" s="37">
        <v>34</v>
      </c>
      <c r="C14" s="37">
        <v>1</v>
      </c>
      <c r="D14" s="37">
        <v>34</v>
      </c>
      <c r="E14" s="37">
        <v>0</v>
      </c>
      <c r="F14" s="37">
        <f t="shared" si="4"/>
        <v>0</v>
      </c>
      <c r="G14" s="37">
        <f t="shared" si="5"/>
        <v>0</v>
      </c>
      <c r="H14" s="37">
        <f t="shared" si="6"/>
        <v>0</v>
      </c>
      <c r="I14" s="24">
        <f t="shared" si="7"/>
        <v>0</v>
      </c>
      <c r="J14" s="3"/>
      <c r="K14" s="3"/>
      <c r="L14" s="3"/>
    </row>
    <row r="15" spans="1:12" x14ac:dyDescent="0.25">
      <c r="A15" s="23" t="s">
        <v>76</v>
      </c>
      <c r="B15" s="37">
        <v>72</v>
      </c>
      <c r="C15" s="37">
        <v>1</v>
      </c>
      <c r="D15" s="37">
        <v>72</v>
      </c>
      <c r="E15" s="37">
        <v>0</v>
      </c>
      <c r="F15" s="37">
        <f t="shared" si="4"/>
        <v>0</v>
      </c>
      <c r="G15" s="37">
        <f t="shared" si="5"/>
        <v>0</v>
      </c>
      <c r="H15" s="37">
        <f t="shared" si="6"/>
        <v>0</v>
      </c>
      <c r="I15" s="24">
        <f t="shared" si="7"/>
        <v>0</v>
      </c>
      <c r="J15" s="3"/>
      <c r="K15" s="3"/>
      <c r="L15" s="3"/>
    </row>
    <row r="16" spans="1:12" ht="15.75" x14ac:dyDescent="0.25">
      <c r="A16" s="23" t="s">
        <v>77</v>
      </c>
      <c r="B16" s="37">
        <v>10</v>
      </c>
      <c r="C16" s="37">
        <v>1</v>
      </c>
      <c r="D16" s="37">
        <v>10</v>
      </c>
      <c r="E16" s="37">
        <v>0</v>
      </c>
      <c r="F16" s="37">
        <f t="shared" si="4"/>
        <v>0</v>
      </c>
      <c r="G16" s="37">
        <f t="shared" si="5"/>
        <v>0</v>
      </c>
      <c r="H16" s="37">
        <f t="shared" si="6"/>
        <v>0</v>
      </c>
      <c r="I16" s="24">
        <f t="shared" si="7"/>
        <v>0</v>
      </c>
      <c r="J16" s="3"/>
      <c r="K16" s="3"/>
      <c r="L16" s="3"/>
    </row>
    <row r="17" spans="1:12" ht="15.75" x14ac:dyDescent="0.25">
      <c r="A17" s="23" t="s">
        <v>78</v>
      </c>
      <c r="B17" s="37">
        <v>0.5</v>
      </c>
      <c r="C17" s="37">
        <v>350</v>
      </c>
      <c r="D17" s="37">
        <v>175</v>
      </c>
      <c r="E17" s="37">
        <f>E9</f>
        <v>45</v>
      </c>
      <c r="F17" s="36">
        <f t="shared" ref="F17:F35" si="8">D17*E17</f>
        <v>7875</v>
      </c>
      <c r="G17" s="25">
        <f t="shared" ref="G17:G35" si="9">F17*0.05</f>
        <v>393.75</v>
      </c>
      <c r="H17" s="36">
        <f t="shared" ref="H17:H35" si="10">F17*0.1</f>
        <v>787.5</v>
      </c>
      <c r="I17" s="22">
        <f>G17*L$7+F17*L$8+H17*L$9</f>
        <v>1048871.25</v>
      </c>
      <c r="J17" s="3"/>
      <c r="K17" s="3"/>
      <c r="L17" s="3"/>
    </row>
    <row r="18" spans="1:12" ht="54" x14ac:dyDescent="0.25">
      <c r="A18" s="74" t="s">
        <v>156</v>
      </c>
      <c r="B18" s="37">
        <v>2</v>
      </c>
      <c r="C18" s="37">
        <v>12</v>
      </c>
      <c r="D18" s="37">
        <v>24</v>
      </c>
      <c r="E18" s="37">
        <v>18</v>
      </c>
      <c r="F18" s="37">
        <f t="shared" si="8"/>
        <v>432</v>
      </c>
      <c r="G18" s="25">
        <f t="shared" si="9"/>
        <v>21.6</v>
      </c>
      <c r="H18" s="25">
        <f t="shared" si="10"/>
        <v>43.2</v>
      </c>
      <c r="I18" s="22">
        <f t="shared" ref="I18:I35" si="11">G18*L$7+F18*L$8+H18*L$9</f>
        <v>57538.080000000002</v>
      </c>
      <c r="J18" s="3"/>
      <c r="K18" s="3"/>
      <c r="L18" s="3"/>
    </row>
    <row r="19" spans="1:12" x14ac:dyDescent="0.25">
      <c r="A19" s="21" t="s">
        <v>79</v>
      </c>
      <c r="B19" s="37" t="s">
        <v>25</v>
      </c>
      <c r="C19" s="37"/>
      <c r="D19" s="37"/>
      <c r="E19" s="37"/>
      <c r="F19" s="37">
        <f t="shared" si="8"/>
        <v>0</v>
      </c>
      <c r="G19" s="37">
        <f t="shared" si="9"/>
        <v>0</v>
      </c>
      <c r="H19" s="37">
        <f t="shared" si="10"/>
        <v>0</v>
      </c>
      <c r="I19" s="24">
        <f t="shared" si="11"/>
        <v>0</v>
      </c>
      <c r="J19" s="3"/>
      <c r="K19" s="3"/>
      <c r="L19" s="3"/>
    </row>
    <row r="20" spans="1:12" x14ac:dyDescent="0.25">
      <c r="A20" s="21" t="s">
        <v>80</v>
      </c>
      <c r="B20" s="37" t="s">
        <v>25</v>
      </c>
      <c r="C20" s="37"/>
      <c r="D20" s="37"/>
      <c r="E20" s="37"/>
      <c r="F20" s="37">
        <f t="shared" si="8"/>
        <v>0</v>
      </c>
      <c r="G20" s="37">
        <f t="shared" si="9"/>
        <v>0</v>
      </c>
      <c r="H20" s="37">
        <f t="shared" si="10"/>
        <v>0</v>
      </c>
      <c r="I20" s="24">
        <f t="shared" si="11"/>
        <v>0</v>
      </c>
      <c r="J20" s="3"/>
      <c r="K20" s="3"/>
      <c r="L20" s="3"/>
    </row>
    <row r="21" spans="1:12" x14ac:dyDescent="0.25">
      <c r="A21" s="21" t="s">
        <v>81</v>
      </c>
      <c r="B21" s="37"/>
      <c r="C21" s="37"/>
      <c r="D21" s="37"/>
      <c r="E21" s="37"/>
      <c r="F21" s="37">
        <f t="shared" si="8"/>
        <v>0</v>
      </c>
      <c r="G21" s="37">
        <f t="shared" si="9"/>
        <v>0</v>
      </c>
      <c r="H21" s="37">
        <f t="shared" si="10"/>
        <v>0</v>
      </c>
      <c r="I21" s="24">
        <f t="shared" si="11"/>
        <v>0</v>
      </c>
      <c r="J21" s="3"/>
      <c r="K21" s="3"/>
      <c r="L21" s="3"/>
    </row>
    <row r="22" spans="1:12" ht="15.75" x14ac:dyDescent="0.25">
      <c r="A22" s="21" t="s">
        <v>82</v>
      </c>
      <c r="B22" s="37">
        <v>2</v>
      </c>
      <c r="C22" s="37">
        <v>1</v>
      </c>
      <c r="D22" s="37">
        <v>2</v>
      </c>
      <c r="E22" s="37">
        <v>0</v>
      </c>
      <c r="F22" s="37">
        <f t="shared" si="8"/>
        <v>0</v>
      </c>
      <c r="G22" s="37">
        <f t="shared" si="9"/>
        <v>0</v>
      </c>
      <c r="H22" s="37">
        <f t="shared" si="10"/>
        <v>0</v>
      </c>
      <c r="I22" s="24">
        <f t="shared" si="11"/>
        <v>0</v>
      </c>
      <c r="J22" s="3"/>
      <c r="K22" s="3"/>
      <c r="L22" s="3"/>
    </row>
    <row r="23" spans="1:12" ht="15.75" x14ac:dyDescent="0.25">
      <c r="A23" s="21" t="s">
        <v>83</v>
      </c>
      <c r="B23" s="37">
        <v>2</v>
      </c>
      <c r="C23" s="37">
        <v>1</v>
      </c>
      <c r="D23" s="37">
        <v>2</v>
      </c>
      <c r="E23" s="37">
        <v>0</v>
      </c>
      <c r="F23" s="37">
        <f t="shared" si="8"/>
        <v>0</v>
      </c>
      <c r="G23" s="37">
        <f t="shared" si="9"/>
        <v>0</v>
      </c>
      <c r="H23" s="37">
        <f t="shared" si="10"/>
        <v>0</v>
      </c>
      <c r="I23" s="24">
        <f t="shared" si="11"/>
        <v>0</v>
      </c>
      <c r="J23" s="3"/>
      <c r="K23" s="3"/>
      <c r="L23" s="3"/>
    </row>
    <row r="24" spans="1:12" ht="15.75" x14ac:dyDescent="0.25">
      <c r="A24" s="21" t="s">
        <v>84</v>
      </c>
      <c r="B24" s="37">
        <v>2</v>
      </c>
      <c r="C24" s="37">
        <v>1</v>
      </c>
      <c r="D24" s="37">
        <v>2</v>
      </c>
      <c r="E24" s="37">
        <v>0</v>
      </c>
      <c r="F24" s="37">
        <f t="shared" si="8"/>
        <v>0</v>
      </c>
      <c r="G24" s="37">
        <f t="shared" si="9"/>
        <v>0</v>
      </c>
      <c r="H24" s="37">
        <f t="shared" si="10"/>
        <v>0</v>
      </c>
      <c r="I24" s="24">
        <f t="shared" si="11"/>
        <v>0</v>
      </c>
      <c r="J24" s="3"/>
      <c r="K24" s="3"/>
      <c r="L24" s="3"/>
    </row>
    <row r="25" spans="1:12" ht="28.5" x14ac:dyDescent="0.25">
      <c r="A25" s="21" t="s">
        <v>85</v>
      </c>
      <c r="B25" s="37" t="s">
        <v>22</v>
      </c>
      <c r="C25" s="37"/>
      <c r="D25" s="37"/>
      <c r="E25" s="37"/>
      <c r="F25" s="37">
        <f t="shared" si="8"/>
        <v>0</v>
      </c>
      <c r="G25" s="37">
        <f t="shared" si="9"/>
        <v>0</v>
      </c>
      <c r="H25" s="37">
        <f t="shared" si="10"/>
        <v>0</v>
      </c>
      <c r="I25" s="24">
        <f t="shared" si="11"/>
        <v>0</v>
      </c>
      <c r="J25" s="3"/>
      <c r="K25" s="3"/>
      <c r="L25" s="3"/>
    </row>
    <row r="26" spans="1:12" ht="15.75" x14ac:dyDescent="0.25">
      <c r="A26" s="21" t="s">
        <v>86</v>
      </c>
      <c r="B26" s="37">
        <v>2</v>
      </c>
      <c r="C26" s="37">
        <v>1</v>
      </c>
      <c r="D26" s="37">
        <v>2</v>
      </c>
      <c r="E26" s="37">
        <v>0</v>
      </c>
      <c r="F26" s="37">
        <f t="shared" si="8"/>
        <v>0</v>
      </c>
      <c r="G26" s="37">
        <f t="shared" si="9"/>
        <v>0</v>
      </c>
      <c r="H26" s="37">
        <f t="shared" si="10"/>
        <v>0</v>
      </c>
      <c r="I26" s="24">
        <f t="shared" si="11"/>
        <v>0</v>
      </c>
      <c r="J26" s="3"/>
      <c r="K26" s="3"/>
      <c r="L26" s="3"/>
    </row>
    <row r="27" spans="1:12" ht="15.75" x14ac:dyDescent="0.25">
      <c r="A27" s="21" t="s">
        <v>87</v>
      </c>
      <c r="B27" s="37">
        <v>2</v>
      </c>
      <c r="C27" s="37">
        <v>3.8</v>
      </c>
      <c r="D27" s="37">
        <v>7.6</v>
      </c>
      <c r="E27" s="37">
        <v>0</v>
      </c>
      <c r="F27" s="37">
        <f t="shared" si="8"/>
        <v>0</v>
      </c>
      <c r="G27" s="37">
        <f t="shared" si="9"/>
        <v>0</v>
      </c>
      <c r="H27" s="37">
        <f t="shared" si="10"/>
        <v>0</v>
      </c>
      <c r="I27" s="24">
        <f t="shared" si="11"/>
        <v>0</v>
      </c>
      <c r="J27" s="3"/>
      <c r="K27" s="3"/>
      <c r="L27" s="3"/>
    </row>
    <row r="28" spans="1:12" ht="15.75" x14ac:dyDescent="0.25">
      <c r="A28" s="21" t="s">
        <v>88</v>
      </c>
      <c r="B28" s="37">
        <v>20</v>
      </c>
      <c r="C28" s="37">
        <v>3.8</v>
      </c>
      <c r="D28" s="37">
        <v>76</v>
      </c>
      <c r="E28" s="37">
        <v>0</v>
      </c>
      <c r="F28" s="37">
        <f t="shared" si="8"/>
        <v>0</v>
      </c>
      <c r="G28" s="37">
        <f t="shared" si="9"/>
        <v>0</v>
      </c>
      <c r="H28" s="37">
        <f t="shared" si="10"/>
        <v>0</v>
      </c>
      <c r="I28" s="24">
        <f t="shared" si="11"/>
        <v>0</v>
      </c>
      <c r="J28" s="3"/>
      <c r="K28" s="3"/>
      <c r="L28" s="3"/>
    </row>
    <row r="29" spans="1:12" ht="28.5" x14ac:dyDescent="0.25">
      <c r="A29" s="21" t="s">
        <v>89</v>
      </c>
      <c r="B29" s="37">
        <v>60</v>
      </c>
      <c r="C29" s="37">
        <v>1</v>
      </c>
      <c r="D29" s="37">
        <v>60</v>
      </c>
      <c r="E29" s="37">
        <v>0</v>
      </c>
      <c r="F29" s="37">
        <f t="shared" si="8"/>
        <v>0</v>
      </c>
      <c r="G29" s="37">
        <f t="shared" si="9"/>
        <v>0</v>
      </c>
      <c r="H29" s="37">
        <f t="shared" si="10"/>
        <v>0</v>
      </c>
      <c r="I29" s="24">
        <f t="shared" si="11"/>
        <v>0</v>
      </c>
      <c r="J29" s="3"/>
      <c r="K29" s="3"/>
      <c r="L29" s="3"/>
    </row>
    <row r="30" spans="1:12" ht="15.75" x14ac:dyDescent="0.25">
      <c r="A30" s="21" t="s">
        <v>90</v>
      </c>
      <c r="B30" s="37">
        <v>40</v>
      </c>
      <c r="C30" s="37">
        <v>1</v>
      </c>
      <c r="D30" s="37">
        <v>40</v>
      </c>
      <c r="E30" s="37">
        <v>0</v>
      </c>
      <c r="F30" s="37">
        <f t="shared" si="8"/>
        <v>0</v>
      </c>
      <c r="G30" s="37">
        <f t="shared" si="9"/>
        <v>0</v>
      </c>
      <c r="H30" s="37">
        <f t="shared" si="10"/>
        <v>0</v>
      </c>
      <c r="I30" s="24">
        <f t="shared" si="11"/>
        <v>0</v>
      </c>
      <c r="J30" s="3"/>
      <c r="K30" s="3"/>
      <c r="L30" s="3"/>
    </row>
    <row r="31" spans="1:12" ht="15.75" x14ac:dyDescent="0.25">
      <c r="A31" s="21" t="s">
        <v>91</v>
      </c>
      <c r="B31" s="37">
        <v>8</v>
      </c>
      <c r="C31" s="37">
        <v>1</v>
      </c>
      <c r="D31" s="37">
        <v>8</v>
      </c>
      <c r="E31" s="37">
        <v>0</v>
      </c>
      <c r="F31" s="37">
        <f t="shared" si="8"/>
        <v>0</v>
      </c>
      <c r="G31" s="37">
        <f t="shared" si="9"/>
        <v>0</v>
      </c>
      <c r="H31" s="37">
        <f t="shared" si="10"/>
        <v>0</v>
      </c>
      <c r="I31" s="24">
        <f t="shared" si="11"/>
        <v>0</v>
      </c>
      <c r="J31" s="3"/>
      <c r="K31" s="3"/>
      <c r="L31" s="3"/>
    </row>
    <row r="32" spans="1:12" x14ac:dyDescent="0.25">
      <c r="A32" s="21" t="s">
        <v>92</v>
      </c>
      <c r="B32" s="37" t="s">
        <v>22</v>
      </c>
      <c r="C32" s="37"/>
      <c r="D32" s="37"/>
      <c r="E32" s="37"/>
      <c r="F32" s="37">
        <f t="shared" si="8"/>
        <v>0</v>
      </c>
      <c r="G32" s="37">
        <f t="shared" si="9"/>
        <v>0</v>
      </c>
      <c r="H32" s="37">
        <f t="shared" si="10"/>
        <v>0</v>
      </c>
      <c r="I32" s="24">
        <f t="shared" si="11"/>
        <v>0</v>
      </c>
      <c r="J32" s="3"/>
      <c r="K32" s="3"/>
      <c r="L32" s="3"/>
    </row>
    <row r="33" spans="1:12" x14ac:dyDescent="0.25">
      <c r="A33" s="21" t="s">
        <v>93</v>
      </c>
      <c r="B33" s="37" t="s">
        <v>25</v>
      </c>
      <c r="C33" s="37"/>
      <c r="D33" s="37"/>
      <c r="E33" s="37"/>
      <c r="F33" s="37">
        <f t="shared" si="8"/>
        <v>0</v>
      </c>
      <c r="G33" s="37">
        <f t="shared" si="9"/>
        <v>0</v>
      </c>
      <c r="H33" s="37">
        <f t="shared" si="10"/>
        <v>0</v>
      </c>
      <c r="I33" s="24">
        <f t="shared" si="11"/>
        <v>0</v>
      </c>
      <c r="J33" s="3"/>
      <c r="K33" s="3"/>
      <c r="L33" s="3"/>
    </row>
    <row r="34" spans="1:12" ht="15.75" x14ac:dyDescent="0.25">
      <c r="A34" s="21" t="s">
        <v>94</v>
      </c>
      <c r="B34" s="37">
        <v>16</v>
      </c>
      <c r="C34" s="37">
        <v>2</v>
      </c>
      <c r="D34" s="37">
        <v>32</v>
      </c>
      <c r="E34" s="37">
        <f>E9</f>
        <v>45</v>
      </c>
      <c r="F34" s="36">
        <f t="shared" si="8"/>
        <v>1440</v>
      </c>
      <c r="G34" s="25">
        <f t="shared" si="9"/>
        <v>72</v>
      </c>
      <c r="H34" s="25">
        <f t="shared" si="10"/>
        <v>144</v>
      </c>
      <c r="I34" s="22">
        <f t="shared" si="11"/>
        <v>191793.6</v>
      </c>
      <c r="J34" s="3"/>
      <c r="K34" s="3"/>
      <c r="L34" s="3"/>
    </row>
    <row r="35" spans="1:12" ht="15.75" x14ac:dyDescent="0.25">
      <c r="A35" s="21" t="s">
        <v>95</v>
      </c>
      <c r="B35" s="37">
        <v>4</v>
      </c>
      <c r="C35" s="37">
        <v>1</v>
      </c>
      <c r="D35" s="37">
        <v>4</v>
      </c>
      <c r="E35" s="37">
        <v>1</v>
      </c>
      <c r="F35" s="37">
        <f t="shared" si="8"/>
        <v>4</v>
      </c>
      <c r="G35" s="37">
        <f t="shared" si="9"/>
        <v>0.2</v>
      </c>
      <c r="H35" s="37">
        <f t="shared" si="10"/>
        <v>0.4</v>
      </c>
      <c r="I35" s="22">
        <f t="shared" si="11"/>
        <v>532.76</v>
      </c>
      <c r="J35" s="3"/>
      <c r="K35" s="3"/>
      <c r="L35" s="3"/>
    </row>
    <row r="36" spans="1:12" x14ac:dyDescent="0.25">
      <c r="A36" s="5" t="s">
        <v>26</v>
      </c>
      <c r="B36" s="8"/>
      <c r="C36" s="8"/>
      <c r="D36" s="37"/>
      <c r="E36" s="8"/>
      <c r="F36" s="80">
        <f>SUM(F6:H35)</f>
        <v>11317.150000000001</v>
      </c>
      <c r="G36" s="80"/>
      <c r="H36" s="80"/>
      <c r="I36" s="27">
        <f>SUM(I6:I35)</f>
        <v>1310722.7900000003</v>
      </c>
      <c r="J36" s="3"/>
      <c r="K36" s="3"/>
      <c r="L36" s="3"/>
    </row>
    <row r="37" spans="1:12" x14ac:dyDescent="0.25">
      <c r="A37" s="45" t="s">
        <v>96</v>
      </c>
      <c r="B37" s="37"/>
      <c r="C37" s="37"/>
      <c r="D37" s="37"/>
      <c r="E37" s="37"/>
      <c r="F37" s="70"/>
      <c r="G37" s="70"/>
      <c r="H37" s="70"/>
      <c r="I37" s="71"/>
      <c r="J37" s="3"/>
      <c r="K37" s="69"/>
      <c r="L37" s="3"/>
    </row>
    <row r="38" spans="1:12" ht="15.75" x14ac:dyDescent="0.25">
      <c r="A38" s="21" t="s">
        <v>70</v>
      </c>
      <c r="B38" s="37" t="s">
        <v>27</v>
      </c>
      <c r="C38" s="37"/>
      <c r="D38" s="37"/>
      <c r="E38" s="37"/>
      <c r="F38" s="70"/>
      <c r="G38" s="70"/>
      <c r="H38" s="70"/>
      <c r="I38" s="71"/>
      <c r="J38" s="3"/>
      <c r="K38" s="69"/>
      <c r="L38" s="3"/>
    </row>
    <row r="39" spans="1:12" x14ac:dyDescent="0.25">
      <c r="A39" s="21" t="s">
        <v>97</v>
      </c>
      <c r="B39" s="37">
        <v>3</v>
      </c>
      <c r="C39" s="37">
        <v>1</v>
      </c>
      <c r="D39" s="37">
        <v>3</v>
      </c>
      <c r="E39" s="37">
        <v>0</v>
      </c>
      <c r="F39" s="37">
        <f t="shared" ref="F39" si="12">D39*E39</f>
        <v>0</v>
      </c>
      <c r="G39" s="25">
        <f t="shared" ref="G39" si="13">F39*0.05</f>
        <v>0</v>
      </c>
      <c r="H39" s="25">
        <f t="shared" ref="H39" si="14">F39*0.1</f>
        <v>0</v>
      </c>
      <c r="I39" s="72">
        <f t="shared" ref="I39" si="15">G39*L$7+F39*L$8+H39*L$9</f>
        <v>0</v>
      </c>
      <c r="J39" s="3"/>
      <c r="K39" s="3"/>
      <c r="L39" s="3"/>
    </row>
    <row r="40" spans="1:12" ht="15.75" x14ac:dyDescent="0.25">
      <c r="A40" s="21" t="s">
        <v>98</v>
      </c>
      <c r="B40" s="37">
        <v>12</v>
      </c>
      <c r="C40" s="37">
        <v>1</v>
      </c>
      <c r="D40" s="37">
        <v>12</v>
      </c>
      <c r="E40" s="37">
        <v>0</v>
      </c>
      <c r="F40" s="25">
        <f t="shared" ref="F40" si="16">D40*E40</f>
        <v>0</v>
      </c>
      <c r="G40" s="25">
        <f t="shared" ref="G40" si="17">F40*0.05</f>
        <v>0</v>
      </c>
      <c r="H40" s="25">
        <f t="shared" ref="H40" si="18">F40*0.1</f>
        <v>0</v>
      </c>
      <c r="I40" s="72">
        <f t="shared" ref="I40" si="19">G40*L$7+F40*L$8+H40*L$9</f>
        <v>0</v>
      </c>
      <c r="J40" s="3"/>
      <c r="K40" s="3"/>
      <c r="L40" s="3"/>
    </row>
    <row r="41" spans="1:12" ht="15.75" x14ac:dyDescent="0.25">
      <c r="A41" s="21" t="s">
        <v>99</v>
      </c>
      <c r="B41" s="37">
        <v>3</v>
      </c>
      <c r="C41" s="37">
        <v>1</v>
      </c>
      <c r="D41" s="37">
        <v>3</v>
      </c>
      <c r="E41" s="37">
        <v>0</v>
      </c>
      <c r="F41" s="25">
        <f t="shared" ref="F41:F46" si="20">D41*E41</f>
        <v>0</v>
      </c>
      <c r="G41" s="25">
        <f t="shared" ref="G41:G46" si="21">F41*0.05</f>
        <v>0</v>
      </c>
      <c r="H41" s="25">
        <f t="shared" ref="H41:H46" si="22">F41*0.1</f>
        <v>0</v>
      </c>
      <c r="I41" s="72">
        <f t="shared" ref="I41:I46" si="23">G41*L$7+F41*L$8+H41*L$9</f>
        <v>0</v>
      </c>
      <c r="J41" s="3"/>
      <c r="K41" s="3"/>
      <c r="L41" s="3"/>
    </row>
    <row r="42" spans="1:12" ht="15.75" x14ac:dyDescent="0.25">
      <c r="A42" s="21" t="s">
        <v>100</v>
      </c>
      <c r="B42" s="37">
        <v>1</v>
      </c>
      <c r="C42" s="37">
        <v>52</v>
      </c>
      <c r="D42" s="37">
        <v>52</v>
      </c>
      <c r="E42" s="37">
        <f>E9</f>
        <v>45</v>
      </c>
      <c r="F42" s="36">
        <f t="shared" si="20"/>
        <v>2340</v>
      </c>
      <c r="G42" s="25">
        <f t="shared" si="21"/>
        <v>117</v>
      </c>
      <c r="H42" s="25">
        <f t="shared" si="22"/>
        <v>234</v>
      </c>
      <c r="I42" s="73">
        <f>G42*L$7+F42*L$8+H42*L$9</f>
        <v>311664.60000000003</v>
      </c>
      <c r="J42" s="3"/>
      <c r="K42" s="3"/>
      <c r="L42" s="3"/>
    </row>
    <row r="43" spans="1:12" x14ac:dyDescent="0.25">
      <c r="A43" s="21" t="s">
        <v>101</v>
      </c>
      <c r="B43" s="37">
        <v>3</v>
      </c>
      <c r="C43" s="37">
        <v>2</v>
      </c>
      <c r="D43" s="37">
        <v>6</v>
      </c>
      <c r="E43" s="37">
        <v>0</v>
      </c>
      <c r="F43" s="25">
        <f t="shared" si="20"/>
        <v>0</v>
      </c>
      <c r="G43" s="25">
        <f t="shared" si="21"/>
        <v>0</v>
      </c>
      <c r="H43" s="25">
        <f t="shared" si="22"/>
        <v>0</v>
      </c>
      <c r="I43" s="72">
        <f t="shared" si="23"/>
        <v>0</v>
      </c>
      <c r="J43" s="3"/>
      <c r="K43" s="3"/>
      <c r="L43" s="3"/>
    </row>
    <row r="44" spans="1:12" ht="25.5" x14ac:dyDescent="0.25">
      <c r="A44" s="21" t="s">
        <v>102</v>
      </c>
      <c r="B44" s="37" t="s">
        <v>22</v>
      </c>
      <c r="C44" s="37"/>
      <c r="D44" s="37"/>
      <c r="E44" s="37"/>
      <c r="F44" s="25">
        <f t="shared" si="20"/>
        <v>0</v>
      </c>
      <c r="G44" s="25">
        <f t="shared" si="21"/>
        <v>0</v>
      </c>
      <c r="H44" s="25">
        <f t="shared" si="22"/>
        <v>0</v>
      </c>
      <c r="I44" s="72">
        <f t="shared" si="23"/>
        <v>0</v>
      </c>
      <c r="J44" s="3"/>
      <c r="K44" s="3"/>
      <c r="L44" s="3"/>
    </row>
    <row r="45" spans="1:12" ht="15.75" x14ac:dyDescent="0.25">
      <c r="A45" s="21" t="s">
        <v>103</v>
      </c>
      <c r="B45" s="37">
        <v>0.25</v>
      </c>
      <c r="C45" s="37">
        <v>2</v>
      </c>
      <c r="D45" s="37">
        <v>0.5</v>
      </c>
      <c r="E45" s="37">
        <f>E9</f>
        <v>45</v>
      </c>
      <c r="F45" s="25">
        <f t="shared" si="20"/>
        <v>22.5</v>
      </c>
      <c r="G45" s="25">
        <f t="shared" si="21"/>
        <v>1.125</v>
      </c>
      <c r="H45" s="25">
        <f t="shared" si="22"/>
        <v>2.25</v>
      </c>
      <c r="I45" s="22">
        <f>G45*L$7+F45*L$8+H45*L$9</f>
        <v>2996.7750000000001</v>
      </c>
      <c r="J45" s="3"/>
      <c r="K45" s="3"/>
      <c r="L45" s="3"/>
    </row>
    <row r="46" spans="1:12" x14ac:dyDescent="0.25">
      <c r="A46" s="21" t="s">
        <v>104</v>
      </c>
      <c r="B46" s="37" t="s">
        <v>22</v>
      </c>
      <c r="C46" s="37"/>
      <c r="D46" s="37"/>
      <c r="E46" s="37"/>
      <c r="F46" s="25">
        <f t="shared" si="20"/>
        <v>0</v>
      </c>
      <c r="G46" s="25">
        <f t="shared" si="21"/>
        <v>0</v>
      </c>
      <c r="H46" s="25">
        <f t="shared" si="22"/>
        <v>0</v>
      </c>
      <c r="I46" s="22">
        <f t="shared" si="23"/>
        <v>0</v>
      </c>
      <c r="J46" s="3"/>
      <c r="K46" s="3"/>
      <c r="L46" s="3"/>
    </row>
    <row r="47" spans="1:12" x14ac:dyDescent="0.25">
      <c r="A47" s="26" t="s">
        <v>28</v>
      </c>
      <c r="B47" s="28"/>
      <c r="C47" s="28"/>
      <c r="D47" s="28"/>
      <c r="E47" s="28"/>
      <c r="F47" s="80">
        <f>SUM(F37:H46)</f>
        <v>2716.875</v>
      </c>
      <c r="G47" s="80"/>
      <c r="H47" s="80"/>
      <c r="I47" s="27">
        <f>SUM(I37:I46)</f>
        <v>314661.37500000006</v>
      </c>
      <c r="J47" s="3"/>
      <c r="K47" s="3"/>
      <c r="L47" s="3"/>
    </row>
    <row r="48" spans="1:12" ht="15.75" x14ac:dyDescent="0.25">
      <c r="A48" s="5" t="s">
        <v>123</v>
      </c>
      <c r="B48" s="2"/>
      <c r="C48" s="2"/>
      <c r="D48" s="2"/>
      <c r="E48" s="2"/>
      <c r="F48" s="81">
        <f>ROUND(F36+F47,-2)</f>
        <v>14000</v>
      </c>
      <c r="G48" s="81"/>
      <c r="H48" s="81"/>
      <c r="I48" s="29">
        <f>ROUND(I47+I36,-4)</f>
        <v>1630000</v>
      </c>
      <c r="J48" s="3"/>
      <c r="K48" s="3"/>
      <c r="L48" s="3"/>
    </row>
    <row r="49" spans="1:12" ht="15.75" x14ac:dyDescent="0.25">
      <c r="A49" s="5" t="s">
        <v>124</v>
      </c>
      <c r="B49" s="2"/>
      <c r="C49" s="2"/>
      <c r="D49" s="2"/>
      <c r="E49" s="2"/>
      <c r="F49" s="8"/>
      <c r="G49" s="8"/>
      <c r="H49" s="8"/>
      <c r="I49" s="29">
        <f>'O&amp;M'!G33</f>
        <v>246000</v>
      </c>
      <c r="J49" s="3"/>
      <c r="K49" s="3"/>
      <c r="L49" s="3"/>
    </row>
    <row r="50" spans="1:12" ht="15.75" x14ac:dyDescent="0.25">
      <c r="A50" s="5" t="s">
        <v>125</v>
      </c>
      <c r="B50" s="2"/>
      <c r="C50" s="2"/>
      <c r="D50" s="2"/>
      <c r="E50" s="2"/>
      <c r="F50" s="8"/>
      <c r="G50" s="8"/>
      <c r="H50" s="8"/>
      <c r="I50" s="29">
        <f>ROUND(I48+I49,-4)</f>
        <v>1880000</v>
      </c>
      <c r="J50" s="3"/>
      <c r="K50" s="3"/>
      <c r="L50" s="3"/>
    </row>
    <row r="51" spans="1:12" x14ac:dyDescent="0.25">
      <c r="A51" s="30"/>
      <c r="B51" s="1"/>
      <c r="C51" s="1"/>
      <c r="D51" s="1"/>
      <c r="E51" s="1"/>
      <c r="F51" s="1"/>
      <c r="G51" s="1"/>
      <c r="H51" s="1"/>
      <c r="I51" s="1"/>
      <c r="J51" s="3"/>
      <c r="K51" s="3"/>
      <c r="L51" s="3"/>
    </row>
    <row r="52" spans="1:12" x14ac:dyDescent="0.25">
      <c r="A52" s="31" t="s">
        <v>24</v>
      </c>
      <c r="B52" s="1"/>
      <c r="C52" s="1"/>
      <c r="D52" s="1"/>
      <c r="E52" s="1"/>
      <c r="F52" s="1"/>
      <c r="G52" s="1"/>
      <c r="H52" s="1"/>
      <c r="I52" s="1"/>
      <c r="J52" s="3"/>
      <c r="K52" s="3"/>
      <c r="L52" s="3"/>
    </row>
    <row r="53" spans="1:12" ht="31.5" customHeight="1" x14ac:dyDescent="0.25">
      <c r="A53" s="83" t="s">
        <v>159</v>
      </c>
      <c r="B53" s="83"/>
      <c r="C53" s="83"/>
      <c r="D53" s="83"/>
      <c r="E53" s="83"/>
      <c r="F53" s="83"/>
      <c r="G53" s="83"/>
      <c r="H53" s="83"/>
      <c r="I53" s="83"/>
      <c r="J53" s="3"/>
      <c r="K53" s="3"/>
      <c r="L53" s="3"/>
    </row>
    <row r="54" spans="1:12" ht="45.75" customHeight="1" x14ac:dyDescent="0.25">
      <c r="A54" s="84" t="s">
        <v>61</v>
      </c>
      <c r="B54" s="84"/>
      <c r="C54" s="84"/>
      <c r="D54" s="84"/>
      <c r="E54" s="84"/>
      <c r="F54" s="84"/>
      <c r="G54" s="84"/>
      <c r="H54" s="84"/>
      <c r="I54" s="84"/>
      <c r="J54" s="3"/>
      <c r="K54" s="3"/>
      <c r="L54" s="3"/>
    </row>
    <row r="55" spans="1:12" ht="15.75" customHeight="1" x14ac:dyDescent="0.25">
      <c r="A55" s="82" t="s">
        <v>105</v>
      </c>
      <c r="B55" s="82"/>
      <c r="C55" s="82"/>
      <c r="D55" s="82"/>
      <c r="E55" s="82"/>
      <c r="F55" s="82"/>
      <c r="G55" s="82"/>
      <c r="H55" s="82"/>
      <c r="I55" s="82"/>
      <c r="J55" s="3"/>
      <c r="K55" s="3"/>
      <c r="L55" s="3"/>
    </row>
    <row r="56" spans="1:12" ht="30" customHeight="1" x14ac:dyDescent="0.25">
      <c r="A56" s="85" t="s">
        <v>155</v>
      </c>
      <c r="B56" s="85"/>
      <c r="C56" s="85"/>
      <c r="D56" s="85"/>
      <c r="E56" s="85"/>
      <c r="F56" s="85"/>
      <c r="G56" s="85"/>
      <c r="H56" s="85"/>
      <c r="I56" s="85"/>
      <c r="J56" s="3"/>
      <c r="K56" s="3"/>
      <c r="L56" s="3"/>
    </row>
    <row r="57" spans="1:12" ht="32.25" customHeight="1" x14ac:dyDescent="0.25">
      <c r="A57" s="82" t="s">
        <v>126</v>
      </c>
      <c r="B57" s="82"/>
      <c r="C57" s="82"/>
      <c r="D57" s="82"/>
      <c r="E57" s="82"/>
      <c r="F57" s="82"/>
      <c r="G57" s="82"/>
      <c r="H57" s="82"/>
      <c r="I57" s="82"/>
      <c r="J57" s="3"/>
      <c r="K57" s="3"/>
      <c r="L57" s="3"/>
    </row>
    <row r="58" spans="1:12" ht="55.5" customHeight="1" x14ac:dyDescent="0.25">
      <c r="A58" s="85" t="s">
        <v>167</v>
      </c>
      <c r="B58" s="85"/>
      <c r="C58" s="85"/>
      <c r="D58" s="85"/>
      <c r="E58" s="85"/>
      <c r="F58" s="85"/>
      <c r="G58" s="85"/>
      <c r="H58" s="85"/>
      <c r="I58" s="85"/>
      <c r="J58" s="3"/>
      <c r="K58" s="3"/>
      <c r="L58" s="3"/>
    </row>
    <row r="59" spans="1:12" ht="46.5" customHeight="1" x14ac:dyDescent="0.25">
      <c r="A59" s="82" t="s">
        <v>157</v>
      </c>
      <c r="B59" s="82"/>
      <c r="C59" s="82"/>
      <c r="D59" s="82"/>
      <c r="E59" s="82"/>
      <c r="F59" s="82"/>
      <c r="G59" s="82"/>
      <c r="H59" s="82"/>
      <c r="I59" s="82"/>
      <c r="J59" s="3"/>
      <c r="K59" s="3"/>
      <c r="L59" s="3"/>
    </row>
    <row r="60" spans="1:12" ht="35.25" customHeight="1" x14ac:dyDescent="0.25">
      <c r="A60" s="82" t="s">
        <v>106</v>
      </c>
      <c r="B60" s="82"/>
      <c r="C60" s="82"/>
      <c r="D60" s="82"/>
      <c r="E60" s="82"/>
      <c r="F60" s="82"/>
      <c r="G60" s="82"/>
      <c r="H60" s="82"/>
      <c r="I60" s="82"/>
      <c r="J60" s="3"/>
      <c r="K60" s="3"/>
      <c r="L60" s="3"/>
    </row>
    <row r="61" spans="1:12" ht="32.25" customHeight="1" x14ac:dyDescent="0.25">
      <c r="A61" s="82" t="s">
        <v>158</v>
      </c>
      <c r="B61" s="82"/>
      <c r="C61" s="82"/>
      <c r="D61" s="82"/>
      <c r="E61" s="82"/>
      <c r="F61" s="82"/>
      <c r="G61" s="82"/>
      <c r="H61" s="82"/>
      <c r="I61" s="82"/>
      <c r="J61" s="3"/>
      <c r="K61" s="3"/>
      <c r="L61" s="3"/>
    </row>
    <row r="62" spans="1:12" ht="21.75" customHeight="1" x14ac:dyDescent="0.25">
      <c r="A62" s="82" t="s">
        <v>107</v>
      </c>
      <c r="B62" s="82"/>
      <c r="C62" s="82"/>
      <c r="D62" s="82"/>
      <c r="E62" s="82"/>
      <c r="F62" s="82"/>
      <c r="G62" s="82"/>
      <c r="H62" s="82"/>
      <c r="I62" s="82"/>
      <c r="J62" s="3"/>
      <c r="K62" s="3"/>
      <c r="L62" s="3"/>
    </row>
    <row r="63" spans="1:12" ht="21" customHeight="1" x14ac:dyDescent="0.25">
      <c r="A63" s="82" t="s">
        <v>108</v>
      </c>
      <c r="B63" s="82"/>
      <c r="C63" s="82"/>
      <c r="D63" s="82"/>
      <c r="E63" s="82"/>
      <c r="F63" s="82"/>
      <c r="G63" s="82"/>
      <c r="H63" s="82"/>
      <c r="I63" s="82"/>
      <c r="J63" s="3"/>
      <c r="K63" s="3"/>
      <c r="L63" s="3"/>
    </row>
    <row r="64" spans="1:12" ht="15.75" x14ac:dyDescent="0.25">
      <c r="A64" s="82" t="s">
        <v>109</v>
      </c>
      <c r="B64" s="82"/>
      <c r="C64" s="82"/>
      <c r="D64" s="82"/>
      <c r="E64" s="82"/>
      <c r="F64" s="82"/>
      <c r="G64" s="82"/>
      <c r="H64" s="82"/>
      <c r="I64" s="82"/>
      <c r="J64" s="3"/>
      <c r="K64" s="3"/>
      <c r="L64" s="3"/>
    </row>
  </sheetData>
  <mergeCells count="18">
    <mergeCell ref="F48:H48"/>
    <mergeCell ref="A64:I64"/>
    <mergeCell ref="A53:I53"/>
    <mergeCell ref="A54:I54"/>
    <mergeCell ref="A55:I55"/>
    <mergeCell ref="A56:I56"/>
    <mergeCell ref="A57:I57"/>
    <mergeCell ref="A58:I58"/>
    <mergeCell ref="A59:I59"/>
    <mergeCell ref="A60:I60"/>
    <mergeCell ref="A62:I62"/>
    <mergeCell ref="A63:I63"/>
    <mergeCell ref="A61:I61"/>
    <mergeCell ref="K6:L6"/>
    <mergeCell ref="A1:I1"/>
    <mergeCell ref="A3:A5"/>
    <mergeCell ref="F36:H36"/>
    <mergeCell ref="F47:H4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5234C-CFDB-45F6-8394-8564F7F247CD}">
  <dimension ref="A1:L35"/>
  <sheetViews>
    <sheetView topLeftCell="A33" zoomScale="115" zoomScaleNormal="115" workbookViewId="0">
      <selection activeCell="I28" sqref="I28"/>
    </sheetView>
  </sheetViews>
  <sheetFormatPr defaultColWidth="9.140625" defaultRowHeight="12.75" x14ac:dyDescent="0.2"/>
  <cols>
    <col min="1" max="1" width="39.5703125" style="3" customWidth="1"/>
    <col min="2" max="2" width="10.42578125" style="3" customWidth="1"/>
    <col min="3" max="3" width="10.5703125" style="3" customWidth="1"/>
    <col min="4" max="4" width="9.7109375" style="3" customWidth="1"/>
    <col min="5" max="5" width="11.140625" style="3" customWidth="1"/>
    <col min="6" max="6" width="10" style="3" customWidth="1"/>
    <col min="7" max="7" width="11.28515625" style="3" customWidth="1"/>
    <col min="8" max="8" width="9.140625" style="3"/>
    <col min="9" max="9" width="11.5703125" style="3" customWidth="1"/>
    <col min="10" max="10" width="5.28515625" style="3" customWidth="1"/>
    <col min="11" max="11" width="12.28515625" style="3" customWidth="1"/>
    <col min="12" max="16384" width="9.140625" style="3"/>
  </cols>
  <sheetData>
    <row r="1" spans="1:12" ht="33" customHeight="1" x14ac:dyDescent="0.2">
      <c r="A1" s="89" t="s">
        <v>66</v>
      </c>
      <c r="B1" s="89"/>
      <c r="C1" s="89"/>
      <c r="D1" s="89"/>
      <c r="E1" s="89"/>
      <c r="F1" s="89"/>
      <c r="G1" s="89"/>
      <c r="H1" s="89"/>
      <c r="I1" s="89"/>
    </row>
    <row r="2" spans="1:12" ht="15" x14ac:dyDescent="0.25">
      <c r="A2" s="58"/>
      <c r="B2" s="58"/>
      <c r="C2" s="58"/>
      <c r="D2" s="58"/>
      <c r="E2" s="58"/>
      <c r="F2" s="58"/>
      <c r="G2" s="58"/>
      <c r="H2" s="58"/>
      <c r="I2" s="58"/>
    </row>
    <row r="3" spans="1:12" x14ac:dyDescent="0.2">
      <c r="A3" s="91" t="s">
        <v>21</v>
      </c>
      <c r="B3" s="59" t="s">
        <v>34</v>
      </c>
      <c r="C3" s="59" t="s">
        <v>35</v>
      </c>
      <c r="D3" s="59" t="s">
        <v>36</v>
      </c>
      <c r="E3" s="59" t="s">
        <v>37</v>
      </c>
      <c r="F3" s="59" t="s">
        <v>38</v>
      </c>
      <c r="G3" s="59" t="s">
        <v>39</v>
      </c>
      <c r="H3" s="59" t="s">
        <v>40</v>
      </c>
      <c r="I3" s="59" t="s">
        <v>44</v>
      </c>
    </row>
    <row r="4" spans="1:12" ht="63.75" x14ac:dyDescent="0.2">
      <c r="A4" s="91"/>
      <c r="B4" s="59" t="s">
        <v>45</v>
      </c>
      <c r="C4" s="59" t="s">
        <v>41</v>
      </c>
      <c r="D4" s="59" t="s">
        <v>46</v>
      </c>
      <c r="E4" s="59" t="s">
        <v>127</v>
      </c>
      <c r="F4" s="59" t="s">
        <v>47</v>
      </c>
      <c r="G4" s="59" t="s">
        <v>42</v>
      </c>
      <c r="H4" s="59" t="s">
        <v>43</v>
      </c>
      <c r="I4" s="59" t="s">
        <v>128</v>
      </c>
    </row>
    <row r="5" spans="1:12" x14ac:dyDescent="0.2">
      <c r="A5" s="2" t="s">
        <v>130</v>
      </c>
      <c r="B5" s="59"/>
      <c r="C5" s="59"/>
      <c r="D5" s="59"/>
      <c r="E5" s="59"/>
      <c r="F5" s="59"/>
      <c r="G5" s="59"/>
      <c r="H5" s="59"/>
      <c r="I5" s="59"/>
    </row>
    <row r="6" spans="1:12" x14ac:dyDescent="0.2">
      <c r="A6" s="2" t="s">
        <v>131</v>
      </c>
      <c r="B6" s="59"/>
      <c r="C6" s="59"/>
      <c r="D6" s="59"/>
      <c r="E6" s="59"/>
      <c r="F6" s="59"/>
      <c r="G6" s="59"/>
      <c r="H6" s="59"/>
      <c r="I6" s="59"/>
    </row>
    <row r="7" spans="1:12" x14ac:dyDescent="0.2">
      <c r="A7" s="2" t="s">
        <v>132</v>
      </c>
      <c r="B7" s="59"/>
      <c r="C7" s="59"/>
      <c r="D7" s="59"/>
      <c r="E7" s="59"/>
      <c r="F7" s="59"/>
      <c r="G7" s="59"/>
      <c r="H7" s="59"/>
      <c r="I7" s="59"/>
    </row>
    <row r="8" spans="1:12" x14ac:dyDescent="0.2">
      <c r="A8" s="21" t="s">
        <v>133</v>
      </c>
      <c r="B8" s="37">
        <v>40</v>
      </c>
      <c r="C8" s="37">
        <v>1</v>
      </c>
      <c r="D8" s="37">
        <v>40</v>
      </c>
      <c r="E8" s="37">
        <v>0</v>
      </c>
      <c r="F8" s="60">
        <f t="shared" ref="F8" si="0">D8*E8</f>
        <v>0</v>
      </c>
      <c r="G8" s="60">
        <f t="shared" ref="G8" si="1">F8*0.05</f>
        <v>0</v>
      </c>
      <c r="H8" s="60">
        <f t="shared" ref="H8" si="2">F8*0.1</f>
        <v>0</v>
      </c>
      <c r="I8" s="61">
        <f t="shared" ref="I8" si="3">$L$10*F8+$L$9*G8+$L$11*H8</f>
        <v>0</v>
      </c>
      <c r="K8" s="87" t="s">
        <v>29</v>
      </c>
      <c r="L8" s="88"/>
    </row>
    <row r="9" spans="1:12" x14ac:dyDescent="0.2">
      <c r="A9" s="21" t="s">
        <v>134</v>
      </c>
      <c r="B9" s="37">
        <v>40</v>
      </c>
      <c r="C9" s="37">
        <v>1</v>
      </c>
      <c r="D9" s="37">
        <v>40</v>
      </c>
      <c r="E9" s="37">
        <v>0</v>
      </c>
      <c r="F9" s="60">
        <f t="shared" ref="F9" si="4">D9*E9</f>
        <v>0</v>
      </c>
      <c r="G9" s="60">
        <f t="shared" ref="G9" si="5">F9*0.05</f>
        <v>0</v>
      </c>
      <c r="H9" s="60">
        <f t="shared" ref="H9" si="6">F9*0.1</f>
        <v>0</v>
      </c>
      <c r="I9" s="61">
        <f t="shared" ref="I9" si="7">$L$10*F9+$L$9*G9+$L$11*H9</f>
        <v>0</v>
      </c>
      <c r="K9" s="6" t="s">
        <v>30</v>
      </c>
      <c r="L9" s="7">
        <v>66.62</v>
      </c>
    </row>
    <row r="10" spans="1:12" ht="15.75" x14ac:dyDescent="0.2">
      <c r="A10" s="21" t="s">
        <v>135</v>
      </c>
      <c r="B10" s="37"/>
      <c r="C10" s="37"/>
      <c r="D10" s="37"/>
      <c r="E10" s="37"/>
      <c r="F10" s="60"/>
      <c r="G10" s="60"/>
      <c r="H10" s="60"/>
      <c r="I10" s="61"/>
      <c r="K10" s="6" t="s">
        <v>31</v>
      </c>
      <c r="L10" s="7">
        <v>49.44</v>
      </c>
    </row>
    <row r="11" spans="1:12" x14ac:dyDescent="0.2">
      <c r="A11" s="21" t="s">
        <v>136</v>
      </c>
      <c r="B11" s="37" t="s">
        <v>22</v>
      </c>
      <c r="C11" s="37"/>
      <c r="D11" s="37"/>
      <c r="E11" s="37"/>
      <c r="F11" s="60"/>
      <c r="G11" s="60"/>
      <c r="H11" s="60"/>
      <c r="I11" s="61"/>
      <c r="K11" s="6" t="s">
        <v>32</v>
      </c>
      <c r="L11" s="7">
        <v>26.75</v>
      </c>
    </row>
    <row r="12" spans="1:12" x14ac:dyDescent="0.2">
      <c r="A12" s="21" t="s">
        <v>137</v>
      </c>
      <c r="B12" s="37" t="s">
        <v>22</v>
      </c>
      <c r="C12" s="37"/>
      <c r="D12" s="37"/>
      <c r="E12" s="37"/>
      <c r="F12" s="60"/>
      <c r="G12" s="60"/>
      <c r="H12" s="60"/>
      <c r="I12" s="61"/>
    </row>
    <row r="13" spans="1:12" ht="25.5" x14ac:dyDescent="0.2">
      <c r="A13" s="21" t="s">
        <v>138</v>
      </c>
      <c r="B13" s="37" t="s">
        <v>22</v>
      </c>
      <c r="C13" s="37"/>
      <c r="D13" s="37"/>
      <c r="E13" s="37"/>
      <c r="F13" s="60"/>
      <c r="G13" s="60"/>
      <c r="H13" s="60"/>
      <c r="I13" s="61"/>
    </row>
    <row r="14" spans="1:12" x14ac:dyDescent="0.2">
      <c r="A14" s="21" t="s">
        <v>139</v>
      </c>
      <c r="B14" s="37">
        <v>2</v>
      </c>
      <c r="C14" s="37">
        <v>1</v>
      </c>
      <c r="D14" s="37">
        <v>2</v>
      </c>
      <c r="E14" s="37">
        <v>0</v>
      </c>
      <c r="F14" s="60">
        <f t="shared" ref="F14:F18" si="8">D14*E14</f>
        <v>0</v>
      </c>
      <c r="G14" s="60">
        <f t="shared" ref="G14:G18" si="9">F14*0.05</f>
        <v>0</v>
      </c>
      <c r="H14" s="60">
        <f t="shared" ref="H14:H18" si="10">F14*0.1</f>
        <v>0</v>
      </c>
      <c r="I14" s="61">
        <f t="shared" ref="I14:I18" si="11">$L$10*F14+$L$9*G14+$L$11*H14</f>
        <v>0</v>
      </c>
    </row>
    <row r="15" spans="1:12" x14ac:dyDescent="0.2">
      <c r="A15" s="21" t="s">
        <v>140</v>
      </c>
      <c r="B15" s="37">
        <v>2</v>
      </c>
      <c r="C15" s="37">
        <v>1</v>
      </c>
      <c r="D15" s="37">
        <v>2</v>
      </c>
      <c r="E15" s="37">
        <v>0</v>
      </c>
      <c r="F15" s="60">
        <f t="shared" si="8"/>
        <v>0</v>
      </c>
      <c r="G15" s="60">
        <f t="shared" si="9"/>
        <v>0</v>
      </c>
      <c r="H15" s="60">
        <f t="shared" si="10"/>
        <v>0</v>
      </c>
      <c r="I15" s="61">
        <f t="shared" si="11"/>
        <v>0</v>
      </c>
    </row>
    <row r="16" spans="1:12" x14ac:dyDescent="0.2">
      <c r="A16" s="21" t="s">
        <v>141</v>
      </c>
      <c r="B16" s="37">
        <v>2</v>
      </c>
      <c r="C16" s="37">
        <v>1</v>
      </c>
      <c r="D16" s="37">
        <v>2</v>
      </c>
      <c r="E16" s="37">
        <v>0</v>
      </c>
      <c r="F16" s="60">
        <f t="shared" si="8"/>
        <v>0</v>
      </c>
      <c r="G16" s="60">
        <f t="shared" si="9"/>
        <v>0</v>
      </c>
      <c r="H16" s="60">
        <f t="shared" si="10"/>
        <v>0</v>
      </c>
      <c r="I16" s="61">
        <f t="shared" si="11"/>
        <v>0</v>
      </c>
    </row>
    <row r="17" spans="1:9" x14ac:dyDescent="0.2">
      <c r="A17" s="21" t="s">
        <v>142</v>
      </c>
      <c r="B17" s="37">
        <v>2</v>
      </c>
      <c r="C17" s="37">
        <v>1</v>
      </c>
      <c r="D17" s="37">
        <v>2</v>
      </c>
      <c r="E17" s="37">
        <v>0</v>
      </c>
      <c r="F17" s="60">
        <f t="shared" si="8"/>
        <v>0</v>
      </c>
      <c r="G17" s="60">
        <f t="shared" si="9"/>
        <v>0</v>
      </c>
      <c r="H17" s="60">
        <f t="shared" si="10"/>
        <v>0</v>
      </c>
      <c r="I17" s="61">
        <f t="shared" si="11"/>
        <v>0</v>
      </c>
    </row>
    <row r="18" spans="1:9" x14ac:dyDescent="0.2">
      <c r="A18" s="21" t="s">
        <v>143</v>
      </c>
      <c r="B18" s="37">
        <v>4</v>
      </c>
      <c r="C18" s="37">
        <v>1</v>
      </c>
      <c r="D18" s="37">
        <v>4</v>
      </c>
      <c r="E18" s="37">
        <v>0</v>
      </c>
      <c r="F18" s="60">
        <f t="shared" si="8"/>
        <v>0</v>
      </c>
      <c r="G18" s="60">
        <f t="shared" si="9"/>
        <v>0</v>
      </c>
      <c r="H18" s="60">
        <f t="shared" si="10"/>
        <v>0</v>
      </c>
      <c r="I18" s="61">
        <f t="shared" si="11"/>
        <v>0</v>
      </c>
    </row>
    <row r="19" spans="1:9" x14ac:dyDescent="0.2">
      <c r="A19" s="21" t="s">
        <v>144</v>
      </c>
      <c r="B19" s="37">
        <v>2</v>
      </c>
      <c r="C19" s="37">
        <v>1</v>
      </c>
      <c r="D19" s="37">
        <v>2</v>
      </c>
      <c r="E19" s="37">
        <v>0</v>
      </c>
      <c r="F19" s="60">
        <f t="shared" ref="F19:F26" si="12">D19*E19</f>
        <v>0</v>
      </c>
      <c r="G19" s="60">
        <f t="shared" ref="G19:G26" si="13">F19*0.05</f>
        <v>0</v>
      </c>
      <c r="H19" s="60">
        <f t="shared" ref="H19:H26" si="14">F19*0.1</f>
        <v>0</v>
      </c>
      <c r="I19" s="61">
        <f t="shared" ref="I19:I24" si="15">$L$10*F19+$L$9*G19+$L$11*H19</f>
        <v>0</v>
      </c>
    </row>
    <row r="20" spans="1:9" x14ac:dyDescent="0.2">
      <c r="A20" s="21" t="s">
        <v>145</v>
      </c>
      <c r="B20" s="37">
        <v>4</v>
      </c>
      <c r="C20" s="37">
        <v>1</v>
      </c>
      <c r="D20" s="37">
        <v>4</v>
      </c>
      <c r="E20" s="37">
        <v>0</v>
      </c>
      <c r="F20" s="60">
        <f t="shared" si="12"/>
        <v>0</v>
      </c>
      <c r="G20" s="60">
        <f t="shared" si="13"/>
        <v>0</v>
      </c>
      <c r="H20" s="60">
        <f t="shared" si="14"/>
        <v>0</v>
      </c>
      <c r="I20" s="61">
        <f t="shared" si="15"/>
        <v>0</v>
      </c>
    </row>
    <row r="21" spans="1:9" x14ac:dyDescent="0.2">
      <c r="A21" s="21" t="s">
        <v>146</v>
      </c>
      <c r="B21" s="37">
        <v>2</v>
      </c>
      <c r="C21" s="37">
        <v>1</v>
      </c>
      <c r="D21" s="37">
        <v>2</v>
      </c>
      <c r="E21" s="37">
        <v>0</v>
      </c>
      <c r="F21" s="60">
        <f t="shared" si="12"/>
        <v>0</v>
      </c>
      <c r="G21" s="60">
        <f t="shared" si="13"/>
        <v>0</v>
      </c>
      <c r="H21" s="60">
        <f t="shared" si="14"/>
        <v>0</v>
      </c>
      <c r="I21" s="61">
        <f t="shared" si="15"/>
        <v>0</v>
      </c>
    </row>
    <row r="22" spans="1:9" ht="15.75" x14ac:dyDescent="0.2">
      <c r="A22" s="21" t="s">
        <v>147</v>
      </c>
      <c r="B22" s="37">
        <v>4</v>
      </c>
      <c r="C22" s="37">
        <v>2</v>
      </c>
      <c r="D22" s="37">
        <v>8</v>
      </c>
      <c r="E22" s="37">
        <f>'O&amp;M'!F20</f>
        <v>45</v>
      </c>
      <c r="F22" s="60">
        <f t="shared" si="12"/>
        <v>360</v>
      </c>
      <c r="G22" s="60">
        <f t="shared" si="13"/>
        <v>18</v>
      </c>
      <c r="H22" s="60">
        <f t="shared" si="14"/>
        <v>36</v>
      </c>
      <c r="I22" s="62">
        <f t="shared" si="15"/>
        <v>19960.559999999998</v>
      </c>
    </row>
    <row r="23" spans="1:9" x14ac:dyDescent="0.2">
      <c r="A23" s="21" t="s">
        <v>148</v>
      </c>
      <c r="B23" s="37">
        <v>4</v>
      </c>
      <c r="C23" s="37">
        <v>1</v>
      </c>
      <c r="D23" s="37">
        <v>4</v>
      </c>
      <c r="E23" s="37">
        <v>0</v>
      </c>
      <c r="F23" s="60">
        <f t="shared" si="12"/>
        <v>0</v>
      </c>
      <c r="G23" s="60">
        <f t="shared" si="13"/>
        <v>0</v>
      </c>
      <c r="H23" s="60">
        <f t="shared" si="14"/>
        <v>0</v>
      </c>
      <c r="I23" s="61">
        <f t="shared" si="15"/>
        <v>0</v>
      </c>
    </row>
    <row r="24" spans="1:9" x14ac:dyDescent="0.2">
      <c r="A24" s="21" t="s">
        <v>149</v>
      </c>
      <c r="B24" s="37">
        <v>4</v>
      </c>
      <c r="C24" s="37">
        <v>1</v>
      </c>
      <c r="D24" s="37">
        <v>4</v>
      </c>
      <c r="E24" s="37">
        <v>0</v>
      </c>
      <c r="F24" s="60">
        <f t="shared" si="12"/>
        <v>0</v>
      </c>
      <c r="G24" s="60">
        <f t="shared" si="13"/>
        <v>0</v>
      </c>
      <c r="H24" s="60">
        <f t="shared" si="14"/>
        <v>0</v>
      </c>
      <c r="I24" s="61">
        <f t="shared" si="15"/>
        <v>0</v>
      </c>
    </row>
    <row r="25" spans="1:9" x14ac:dyDescent="0.2">
      <c r="A25" s="21" t="s">
        <v>150</v>
      </c>
      <c r="B25" s="37" t="s">
        <v>22</v>
      </c>
      <c r="C25" s="37"/>
      <c r="D25" s="37"/>
      <c r="E25" s="37"/>
      <c r="F25" s="60"/>
      <c r="G25" s="60"/>
      <c r="H25" s="60"/>
      <c r="I25" s="61"/>
    </row>
    <row r="26" spans="1:9" ht="28.5" x14ac:dyDescent="0.2">
      <c r="A26" s="21" t="s">
        <v>151</v>
      </c>
      <c r="B26" s="37">
        <v>4</v>
      </c>
      <c r="C26" s="37">
        <v>1</v>
      </c>
      <c r="D26" s="37">
        <v>4</v>
      </c>
      <c r="E26" s="37">
        <v>1</v>
      </c>
      <c r="F26" s="60">
        <f t="shared" si="12"/>
        <v>4</v>
      </c>
      <c r="G26" s="60">
        <f t="shared" si="13"/>
        <v>0.2</v>
      </c>
      <c r="H26" s="60">
        <f t="shared" si="14"/>
        <v>0.4</v>
      </c>
      <c r="I26" s="62">
        <f>$L$10*F26+$L$9*G26+$L$11*H26</f>
        <v>221.78399999999999</v>
      </c>
    </row>
    <row r="27" spans="1:9" ht="15.75" x14ac:dyDescent="0.2">
      <c r="A27" s="63" t="s">
        <v>129</v>
      </c>
      <c r="B27" s="64"/>
      <c r="C27" s="64"/>
      <c r="D27" s="65"/>
      <c r="E27" s="66"/>
      <c r="F27" s="90">
        <f>ROUND(SUM(F8:H26),0)</f>
        <v>419</v>
      </c>
      <c r="G27" s="90"/>
      <c r="H27" s="90"/>
      <c r="I27" s="67">
        <f>ROUND(SUM(I8:I26),-2)</f>
        <v>20200</v>
      </c>
    </row>
    <row r="29" spans="1:9" x14ac:dyDescent="0.2">
      <c r="A29" s="4" t="s">
        <v>24</v>
      </c>
    </row>
    <row r="30" spans="1:9" ht="31.5" customHeight="1" x14ac:dyDescent="0.2">
      <c r="A30" s="92" t="s">
        <v>168</v>
      </c>
      <c r="B30" s="92"/>
      <c r="C30" s="92"/>
      <c r="D30" s="92"/>
      <c r="E30" s="92"/>
      <c r="F30" s="92"/>
      <c r="G30" s="92"/>
      <c r="H30" s="92"/>
      <c r="I30" s="92"/>
    </row>
    <row r="31" spans="1:9" ht="44.25" customHeight="1" x14ac:dyDescent="0.2">
      <c r="A31" s="93" t="s">
        <v>60</v>
      </c>
      <c r="B31" s="93"/>
      <c r="C31" s="93"/>
      <c r="D31" s="93"/>
      <c r="E31" s="93"/>
      <c r="F31" s="93"/>
      <c r="G31" s="93"/>
      <c r="H31" s="93"/>
      <c r="I31" s="93"/>
    </row>
    <row r="32" spans="1:9" ht="19.5" customHeight="1" x14ac:dyDescent="0.2">
      <c r="A32" s="85" t="s">
        <v>154</v>
      </c>
      <c r="B32" s="85"/>
      <c r="C32" s="85"/>
      <c r="D32" s="85"/>
      <c r="E32" s="85"/>
      <c r="F32" s="85"/>
      <c r="G32" s="85"/>
      <c r="H32" s="85"/>
      <c r="I32" s="85"/>
    </row>
    <row r="33" spans="1:9" ht="15.75" x14ac:dyDescent="0.2">
      <c r="A33" s="86" t="s">
        <v>63</v>
      </c>
      <c r="B33" s="86"/>
      <c r="C33" s="86"/>
      <c r="D33" s="86"/>
      <c r="E33" s="86"/>
      <c r="F33" s="86"/>
      <c r="G33" s="86"/>
      <c r="H33" s="86"/>
      <c r="I33" s="86"/>
    </row>
    <row r="34" spans="1:9" ht="35.25" customHeight="1" x14ac:dyDescent="0.2">
      <c r="A34" s="86" t="s">
        <v>64</v>
      </c>
      <c r="B34" s="86"/>
      <c r="C34" s="86"/>
      <c r="D34" s="86"/>
      <c r="E34" s="86"/>
      <c r="F34" s="86"/>
      <c r="G34" s="86"/>
      <c r="H34" s="86"/>
      <c r="I34" s="86"/>
    </row>
    <row r="35" spans="1:9" ht="21" customHeight="1" x14ac:dyDescent="0.2">
      <c r="A35" s="86" t="s">
        <v>65</v>
      </c>
      <c r="B35" s="86"/>
      <c r="C35" s="86"/>
      <c r="D35" s="86"/>
      <c r="E35" s="86"/>
      <c r="F35" s="86"/>
      <c r="G35" s="86"/>
      <c r="H35" s="86"/>
      <c r="I35" s="86"/>
    </row>
  </sheetData>
  <mergeCells count="10">
    <mergeCell ref="A1:I1"/>
    <mergeCell ref="F27:H27"/>
    <mergeCell ref="A3:A4"/>
    <mergeCell ref="A30:I30"/>
    <mergeCell ref="A31:I31"/>
    <mergeCell ref="A32:I32"/>
    <mergeCell ref="A33:I33"/>
    <mergeCell ref="A34:I34"/>
    <mergeCell ref="A35:I35"/>
    <mergeCell ref="K8:L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A5E79-3AFE-44CF-A90F-6AA080CF54F0}">
  <dimension ref="A1:I50"/>
  <sheetViews>
    <sheetView workbookViewId="0">
      <selection activeCell="A19" sqref="A19"/>
    </sheetView>
  </sheetViews>
  <sheetFormatPr defaultColWidth="9.140625" defaultRowHeight="15" x14ac:dyDescent="0.25"/>
  <cols>
    <col min="1" max="1" width="38.5703125" style="40" customWidth="1"/>
    <col min="2" max="2" width="13.5703125" style="40" customWidth="1"/>
    <col min="3" max="3" width="11.5703125" style="40" customWidth="1"/>
    <col min="4" max="4" width="17.140625" style="40" customWidth="1"/>
    <col min="5" max="5" width="15.140625" style="40" customWidth="1"/>
    <col min="6" max="6" width="11.7109375" style="40" customWidth="1"/>
    <col min="7" max="7" width="12.5703125" style="40" customWidth="1"/>
    <col min="8" max="8" width="9.140625" style="40"/>
    <col min="9" max="9" width="18" style="40" customWidth="1"/>
    <col min="10" max="16384" width="9.140625" style="40"/>
  </cols>
  <sheetData>
    <row r="1" spans="1:9" ht="15.75" x14ac:dyDescent="0.25">
      <c r="A1" s="49"/>
      <c r="F1" s="38"/>
      <c r="G1" s="38"/>
      <c r="H1" s="38"/>
      <c r="I1" s="41"/>
    </row>
    <row r="2" spans="1:9" ht="15.75" x14ac:dyDescent="0.25">
      <c r="A2" s="44"/>
      <c r="F2" s="38"/>
      <c r="G2" s="38"/>
      <c r="H2" s="38"/>
      <c r="I2" s="41"/>
    </row>
    <row r="3" spans="1:9" ht="15.75" x14ac:dyDescent="0.25">
      <c r="A3" s="94" t="s">
        <v>62</v>
      </c>
      <c r="B3" s="94"/>
      <c r="C3" s="94"/>
      <c r="D3" s="94"/>
      <c r="E3" s="94"/>
      <c r="F3" s="38"/>
      <c r="G3" s="38"/>
      <c r="H3" s="38"/>
      <c r="I3" s="42"/>
    </row>
    <row r="4" spans="1:9" x14ac:dyDescent="0.25">
      <c r="A4" s="52" t="s">
        <v>0</v>
      </c>
      <c r="B4" s="52" t="s">
        <v>2</v>
      </c>
      <c r="C4" s="52" t="s">
        <v>4</v>
      </c>
      <c r="D4" s="52" t="s">
        <v>6</v>
      </c>
      <c r="E4" s="52" t="s">
        <v>7</v>
      </c>
      <c r="F4" s="38"/>
      <c r="G4" s="38"/>
      <c r="H4" s="38"/>
      <c r="I4" s="39"/>
    </row>
    <row r="5" spans="1:9" ht="48" x14ac:dyDescent="0.25">
      <c r="A5" s="52" t="s">
        <v>1</v>
      </c>
      <c r="B5" s="52" t="s">
        <v>3</v>
      </c>
      <c r="C5" s="52" t="s">
        <v>5</v>
      </c>
      <c r="D5" s="52" t="s">
        <v>111</v>
      </c>
      <c r="E5" s="52" t="s">
        <v>116</v>
      </c>
      <c r="F5" s="38"/>
      <c r="G5" s="38"/>
      <c r="H5" s="38"/>
      <c r="I5" s="41"/>
    </row>
    <row r="6" spans="1:9" x14ac:dyDescent="0.25">
      <c r="A6" s="2" t="s">
        <v>112</v>
      </c>
      <c r="B6" s="37">
        <v>0</v>
      </c>
      <c r="C6" s="37">
        <v>0</v>
      </c>
      <c r="D6" s="37">
        <v>0</v>
      </c>
      <c r="E6" s="37">
        <f>B6*C6+D6</f>
        <v>0</v>
      </c>
      <c r="F6" s="38"/>
      <c r="G6" s="38"/>
      <c r="H6" s="38"/>
      <c r="I6" s="39"/>
    </row>
    <row r="7" spans="1:9" x14ac:dyDescent="0.25">
      <c r="A7" s="2" t="s">
        <v>113</v>
      </c>
      <c r="B7" s="37">
        <v>45</v>
      </c>
      <c r="C7" s="37">
        <v>2</v>
      </c>
      <c r="D7" s="37">
        <v>0</v>
      </c>
      <c r="E7" s="37">
        <f>B7*C7+D7</f>
        <v>90</v>
      </c>
      <c r="F7" s="38"/>
      <c r="G7" s="38"/>
      <c r="H7" s="38"/>
      <c r="I7" s="39"/>
    </row>
    <row r="8" spans="1:9" x14ac:dyDescent="0.25">
      <c r="A8" s="2" t="s">
        <v>114</v>
      </c>
      <c r="B8" s="37">
        <v>1</v>
      </c>
      <c r="C8" s="37">
        <v>1</v>
      </c>
      <c r="D8" s="37">
        <v>0</v>
      </c>
      <c r="E8" s="37">
        <f>B8*C8+D8</f>
        <v>1</v>
      </c>
      <c r="F8" s="38"/>
      <c r="G8" s="38" t="s">
        <v>152</v>
      </c>
      <c r="H8" s="47">
        <f>'Table 1'!F48</f>
        <v>14000</v>
      </c>
      <c r="I8" s="39"/>
    </row>
    <row r="9" spans="1:9" x14ac:dyDescent="0.25">
      <c r="A9" s="53"/>
      <c r="B9" s="52"/>
      <c r="C9" s="52"/>
      <c r="D9" s="37" t="s">
        <v>115</v>
      </c>
      <c r="E9" s="34">
        <f>SUM(E6:E8)</f>
        <v>91</v>
      </c>
      <c r="F9" s="47"/>
      <c r="G9" s="38" t="s">
        <v>153</v>
      </c>
      <c r="H9" s="47">
        <f>H8/E9</f>
        <v>153.84615384615384</v>
      </c>
      <c r="I9" s="42"/>
    </row>
    <row r="10" spans="1:9" x14ac:dyDescent="0.25">
      <c r="A10" s="46"/>
      <c r="B10" s="38"/>
      <c r="C10" s="38"/>
      <c r="D10" s="38"/>
      <c r="E10" s="38"/>
      <c r="F10" s="38"/>
      <c r="G10" s="38"/>
      <c r="H10" s="38"/>
      <c r="I10" s="42"/>
    </row>
    <row r="11" spans="1:9" ht="15.75" x14ac:dyDescent="0.25">
      <c r="A11" s="44"/>
      <c r="G11" s="38"/>
      <c r="H11" s="38"/>
      <c r="I11" s="41"/>
    </row>
    <row r="12" spans="1:9" ht="15.75" x14ac:dyDescent="0.25">
      <c r="A12" s="94" t="s">
        <v>3</v>
      </c>
      <c r="B12" s="94"/>
      <c r="C12" s="94"/>
      <c r="D12" s="94"/>
      <c r="E12" s="94"/>
      <c r="F12" s="94"/>
      <c r="G12" s="38"/>
      <c r="H12" s="38"/>
      <c r="I12" s="41"/>
    </row>
    <row r="13" spans="1:9" ht="36" x14ac:dyDescent="0.25">
      <c r="A13" s="55"/>
      <c r="B13" s="98" t="s">
        <v>8</v>
      </c>
      <c r="C13" s="98"/>
      <c r="D13" s="53" t="s">
        <v>9</v>
      </c>
      <c r="E13" s="99"/>
      <c r="F13" s="99"/>
      <c r="G13" s="38"/>
      <c r="H13" s="38"/>
      <c r="I13" s="39"/>
    </row>
    <row r="14" spans="1:9" x14ac:dyDescent="0.25">
      <c r="A14" s="95" t="s">
        <v>10</v>
      </c>
      <c r="B14" s="37" t="s">
        <v>0</v>
      </c>
      <c r="C14" s="37" t="s">
        <v>2</v>
      </c>
      <c r="D14" s="37" t="s">
        <v>4</v>
      </c>
      <c r="E14" s="37" t="s">
        <v>6</v>
      </c>
      <c r="F14" s="37" t="s">
        <v>7</v>
      </c>
      <c r="G14" s="38"/>
      <c r="H14" s="38"/>
      <c r="I14" s="41"/>
    </row>
    <row r="15" spans="1:9" ht="63.75" x14ac:dyDescent="0.25">
      <c r="A15" s="96"/>
      <c r="B15" s="37" t="s">
        <v>117</v>
      </c>
      <c r="C15" s="37" t="s">
        <v>11</v>
      </c>
      <c r="D15" s="37" t="s">
        <v>12</v>
      </c>
      <c r="E15" s="37" t="s">
        <v>13</v>
      </c>
      <c r="F15" s="37" t="s">
        <v>119</v>
      </c>
      <c r="G15" s="38"/>
      <c r="H15" s="38"/>
      <c r="I15" s="39"/>
    </row>
    <row r="16" spans="1:9" x14ac:dyDescent="0.25">
      <c r="A16" s="56"/>
      <c r="B16" s="56"/>
      <c r="C16" s="56"/>
      <c r="D16" s="56"/>
      <c r="E16" s="56"/>
      <c r="F16" s="37"/>
      <c r="G16" s="38"/>
      <c r="H16" s="38"/>
      <c r="I16" s="39"/>
    </row>
    <row r="17" spans="1:9" x14ac:dyDescent="0.25">
      <c r="A17" s="52">
        <v>1</v>
      </c>
      <c r="B17" s="52">
        <v>0</v>
      </c>
      <c r="C17" s="52">
        <v>45</v>
      </c>
      <c r="D17" s="52">
        <v>0</v>
      </c>
      <c r="E17" s="52">
        <v>0</v>
      </c>
      <c r="F17" s="52">
        <f>B17+C17+D17-E17</f>
        <v>45</v>
      </c>
      <c r="G17" s="38"/>
      <c r="H17" s="38"/>
      <c r="I17" s="39"/>
    </row>
    <row r="18" spans="1:9" x14ac:dyDescent="0.25">
      <c r="A18" s="52">
        <v>2</v>
      </c>
      <c r="B18" s="52">
        <v>0</v>
      </c>
      <c r="C18" s="52">
        <v>45</v>
      </c>
      <c r="D18" s="52">
        <v>0</v>
      </c>
      <c r="E18" s="52">
        <v>0</v>
      </c>
      <c r="F18" s="68">
        <f t="shared" ref="F18:F19" si="0">B18+C18+D18-E18</f>
        <v>45</v>
      </c>
      <c r="G18" s="38"/>
      <c r="H18" s="38"/>
      <c r="I18" s="39"/>
    </row>
    <row r="19" spans="1:9" x14ac:dyDescent="0.25">
      <c r="A19" s="52">
        <v>3</v>
      </c>
      <c r="B19" s="52">
        <v>0</v>
      </c>
      <c r="C19" s="52">
        <v>45</v>
      </c>
      <c r="D19" s="52">
        <v>0</v>
      </c>
      <c r="E19" s="52">
        <v>0</v>
      </c>
      <c r="F19" s="68">
        <f t="shared" si="0"/>
        <v>45</v>
      </c>
      <c r="G19" s="38"/>
      <c r="H19" s="38"/>
      <c r="I19" s="39"/>
    </row>
    <row r="20" spans="1:9" x14ac:dyDescent="0.25">
      <c r="A20" s="52" t="s">
        <v>14</v>
      </c>
      <c r="B20" s="35">
        <f>AVERAGE(B17:B19)</f>
        <v>0</v>
      </c>
      <c r="C20" s="35">
        <f>AVERAGE(C17:C19)</f>
        <v>45</v>
      </c>
      <c r="D20" s="52"/>
      <c r="E20" s="52"/>
      <c r="F20" s="35">
        <f>AVERAGE(F17:F19)</f>
        <v>45</v>
      </c>
      <c r="G20" s="38"/>
      <c r="H20" s="38"/>
      <c r="I20" s="39"/>
    </row>
    <row r="21" spans="1:9" ht="18.75" x14ac:dyDescent="0.25">
      <c r="A21" s="54" t="s">
        <v>118</v>
      </c>
      <c r="G21" s="38"/>
      <c r="H21" s="38"/>
      <c r="I21" s="41"/>
    </row>
    <row r="22" spans="1:9" x14ac:dyDescent="0.25">
      <c r="A22" s="46"/>
      <c r="B22" s="38"/>
      <c r="C22" s="38"/>
      <c r="D22" s="38"/>
      <c r="E22" s="38"/>
      <c r="F22" s="38"/>
      <c r="G22" s="38"/>
      <c r="H22" s="38"/>
      <c r="I22" s="41"/>
    </row>
    <row r="23" spans="1:9" x14ac:dyDescent="0.25">
      <c r="A23" s="46"/>
      <c r="B23" s="38"/>
      <c r="C23" s="38"/>
      <c r="D23" s="38"/>
      <c r="E23" s="38"/>
      <c r="F23" s="47"/>
      <c r="G23" s="38"/>
      <c r="H23" s="38"/>
      <c r="I23" s="42"/>
    </row>
    <row r="24" spans="1:9" ht="15.75" x14ac:dyDescent="0.25">
      <c r="A24" s="44"/>
      <c r="H24" s="38"/>
      <c r="I24" s="42"/>
    </row>
    <row r="25" spans="1:9" ht="15.75" x14ac:dyDescent="0.25">
      <c r="A25" s="94" t="s">
        <v>48</v>
      </c>
      <c r="B25" s="94"/>
      <c r="C25" s="94"/>
      <c r="D25" s="94"/>
      <c r="E25" s="94"/>
      <c r="F25" s="94"/>
      <c r="G25" s="94"/>
      <c r="H25" s="38"/>
      <c r="I25" s="41"/>
    </row>
    <row r="26" spans="1:9" x14ac:dyDescent="0.25">
      <c r="A26" s="37" t="s">
        <v>0</v>
      </c>
      <c r="B26" s="37" t="s">
        <v>2</v>
      </c>
      <c r="C26" s="37" t="s">
        <v>4</v>
      </c>
      <c r="D26" s="37" t="s">
        <v>6</v>
      </c>
      <c r="E26" s="37" t="s">
        <v>7</v>
      </c>
      <c r="F26" s="37" t="s">
        <v>18</v>
      </c>
      <c r="G26" s="37" t="s">
        <v>20</v>
      </c>
      <c r="H26" s="38"/>
      <c r="I26" s="39"/>
    </row>
    <row r="27" spans="1:9" ht="38.25" x14ac:dyDescent="0.25">
      <c r="A27" s="2" t="s">
        <v>15</v>
      </c>
      <c r="B27" s="37" t="s">
        <v>120</v>
      </c>
      <c r="C27" s="37" t="s">
        <v>16</v>
      </c>
      <c r="D27" s="37" t="s">
        <v>17</v>
      </c>
      <c r="E27" s="37" t="s">
        <v>33</v>
      </c>
      <c r="F27" s="37" t="s">
        <v>19</v>
      </c>
      <c r="G27" s="37" t="s">
        <v>122</v>
      </c>
      <c r="H27" s="38"/>
      <c r="I27" s="39"/>
    </row>
    <row r="28" spans="1:9" ht="15.75" x14ac:dyDescent="0.25">
      <c r="A28" s="32" t="s">
        <v>160</v>
      </c>
      <c r="B28" s="33">
        <v>9000</v>
      </c>
      <c r="C28" s="34">
        <v>0</v>
      </c>
      <c r="D28" s="33">
        <f>B28*C28</f>
        <v>0</v>
      </c>
      <c r="E28" s="33">
        <v>1470</v>
      </c>
      <c r="F28" s="34">
        <v>45</v>
      </c>
      <c r="G28" s="33">
        <f>E28*F28</f>
        <v>66150</v>
      </c>
      <c r="H28" s="38"/>
      <c r="I28" s="42"/>
    </row>
    <row r="29" spans="1:9" ht="15.75" x14ac:dyDescent="0.25">
      <c r="A29" s="32" t="s">
        <v>165</v>
      </c>
      <c r="B29" s="33">
        <v>7500</v>
      </c>
      <c r="C29" s="34">
        <v>0</v>
      </c>
      <c r="D29" s="33">
        <f t="shared" ref="D29:D32" si="1">B29*C29</f>
        <v>0</v>
      </c>
      <c r="E29" s="33">
        <v>2000</v>
      </c>
      <c r="F29" s="34">
        <v>45</v>
      </c>
      <c r="G29" s="33">
        <f t="shared" ref="G29:G32" si="2">E29*F29</f>
        <v>90000</v>
      </c>
      <c r="H29" s="38"/>
      <c r="I29" s="39"/>
    </row>
    <row r="30" spans="1:9" ht="15.75" x14ac:dyDescent="0.25">
      <c r="A30" s="32" t="s">
        <v>164</v>
      </c>
      <c r="B30" s="33">
        <v>7500</v>
      </c>
      <c r="C30" s="34">
        <v>0</v>
      </c>
      <c r="D30" s="33">
        <f t="shared" si="1"/>
        <v>0</v>
      </c>
      <c r="E30" s="33">
        <v>2000</v>
      </c>
      <c r="F30" s="34">
        <f>F29-F31</f>
        <v>27</v>
      </c>
      <c r="G30" s="33">
        <f t="shared" si="2"/>
        <v>54000</v>
      </c>
      <c r="H30" s="38"/>
      <c r="I30" s="41"/>
    </row>
    <row r="31" spans="1:9" ht="15.75" x14ac:dyDescent="0.25">
      <c r="A31" s="32" t="s">
        <v>163</v>
      </c>
      <c r="B31" s="33">
        <v>7500</v>
      </c>
      <c r="C31" s="34">
        <v>0</v>
      </c>
      <c r="D31" s="33">
        <f t="shared" si="1"/>
        <v>0</v>
      </c>
      <c r="E31" s="33">
        <v>2000</v>
      </c>
      <c r="F31" s="34">
        <v>18</v>
      </c>
      <c r="G31" s="33">
        <f t="shared" si="2"/>
        <v>36000</v>
      </c>
      <c r="H31" s="38"/>
      <c r="I31" s="42"/>
    </row>
    <row r="32" spans="1:9" x14ac:dyDescent="0.25">
      <c r="A32" s="32" t="s">
        <v>121</v>
      </c>
      <c r="B32" s="33">
        <v>100000</v>
      </c>
      <c r="C32" s="34">
        <v>0</v>
      </c>
      <c r="D32" s="33">
        <f t="shared" si="1"/>
        <v>0</v>
      </c>
      <c r="E32" s="33">
        <v>10000</v>
      </c>
      <c r="F32" s="34">
        <v>0</v>
      </c>
      <c r="G32" s="33">
        <f t="shared" si="2"/>
        <v>0</v>
      </c>
      <c r="H32" s="38"/>
      <c r="I32" s="41"/>
    </row>
    <row r="33" spans="1:9" ht="15.75" x14ac:dyDescent="0.25">
      <c r="A33" s="32" t="s">
        <v>161</v>
      </c>
      <c r="B33" s="34"/>
      <c r="C33" s="34"/>
      <c r="D33" s="33">
        <f>SUM(D28:D32)</f>
        <v>0</v>
      </c>
      <c r="E33" s="34"/>
      <c r="F33" s="34"/>
      <c r="G33" s="33">
        <f>ROUND(SUM(G28:G32),-3)</f>
        <v>246000</v>
      </c>
      <c r="H33" s="57"/>
      <c r="I33" s="43"/>
    </row>
    <row r="34" spans="1:9" x14ac:dyDescent="0.25">
      <c r="A34" s="97" t="s">
        <v>166</v>
      </c>
      <c r="B34" s="97"/>
      <c r="C34" s="97"/>
      <c r="D34" s="97"/>
      <c r="E34" s="97"/>
      <c r="F34" s="97"/>
      <c r="G34" s="97"/>
      <c r="H34" s="57"/>
      <c r="I34" s="43"/>
    </row>
    <row r="35" spans="1:9" ht="30" customHeight="1" x14ac:dyDescent="0.25">
      <c r="A35" s="97" t="s">
        <v>169</v>
      </c>
      <c r="B35" s="97"/>
      <c r="C35" s="97"/>
      <c r="D35" s="97"/>
      <c r="E35" s="97"/>
      <c r="F35" s="97"/>
      <c r="G35" s="97"/>
      <c r="H35" s="48"/>
      <c r="I35" s="43"/>
    </row>
    <row r="36" spans="1:9" x14ac:dyDescent="0.25">
      <c r="A36" s="97" t="s">
        <v>162</v>
      </c>
      <c r="B36" s="97"/>
      <c r="C36" s="97"/>
      <c r="D36" s="97"/>
      <c r="E36" s="97"/>
      <c r="F36" s="97"/>
      <c r="G36" s="97"/>
      <c r="H36" s="48"/>
      <c r="I36" s="43"/>
    </row>
    <row r="37" spans="1:9" ht="15.75" x14ac:dyDescent="0.25">
      <c r="A37" s="49"/>
    </row>
    <row r="38" spans="1:9" x14ac:dyDescent="0.25">
      <c r="A38" s="50"/>
    </row>
    <row r="39" spans="1:9" ht="15.75" x14ac:dyDescent="0.25">
      <c r="A39" s="51"/>
    </row>
    <row r="40" spans="1:9" ht="15.75" x14ac:dyDescent="0.25">
      <c r="A40" s="51"/>
    </row>
    <row r="41" spans="1:9" ht="15.75" x14ac:dyDescent="0.25">
      <c r="A41" s="51"/>
    </row>
    <row r="42" spans="1:9" ht="15.75" x14ac:dyDescent="0.25">
      <c r="A42" s="51"/>
    </row>
    <row r="43" spans="1:9" ht="15.75" x14ac:dyDescent="0.25">
      <c r="A43" s="51"/>
    </row>
    <row r="44" spans="1:9" ht="15.75" x14ac:dyDescent="0.25">
      <c r="A44" s="51"/>
    </row>
    <row r="45" spans="1:9" ht="15.75" x14ac:dyDescent="0.25">
      <c r="A45" s="51"/>
    </row>
    <row r="46" spans="1:9" ht="15.75" x14ac:dyDescent="0.25">
      <c r="A46" s="51"/>
    </row>
    <row r="47" spans="1:9" ht="15.75" x14ac:dyDescent="0.25">
      <c r="A47" s="51"/>
    </row>
    <row r="48" spans="1:9" ht="15.75" x14ac:dyDescent="0.25">
      <c r="A48" s="51"/>
    </row>
    <row r="49" spans="1:1" ht="15.75" x14ac:dyDescent="0.25">
      <c r="A49" s="51"/>
    </row>
    <row r="50" spans="1:1" ht="15.75" x14ac:dyDescent="0.25">
      <c r="A50" s="51"/>
    </row>
  </sheetData>
  <mergeCells count="9">
    <mergeCell ref="A3:E3"/>
    <mergeCell ref="A12:F12"/>
    <mergeCell ref="A14:A15"/>
    <mergeCell ref="A36:G36"/>
    <mergeCell ref="A34:G34"/>
    <mergeCell ref="A35:G35"/>
    <mergeCell ref="B13:C13"/>
    <mergeCell ref="E13:F13"/>
    <mergeCell ref="A25:G2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1</vt:lpstr>
      <vt:lpstr>Table 2</vt:lpstr>
      <vt:lpstr>O&amp;M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Treimel</dc:creator>
  <cp:lastModifiedBy>wwrigley</cp:lastModifiedBy>
  <dcterms:created xsi:type="dcterms:W3CDTF">2019-06-27T19:36:56Z</dcterms:created>
  <dcterms:modified xsi:type="dcterms:W3CDTF">2019-09-19T11:24:01Z</dcterms:modified>
</cp:coreProperties>
</file>