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New ICRs\"/>
    </mc:Choice>
  </mc:AlternateContent>
  <xr:revisionPtr revIDLastSave="0" documentId="14_{29D50DDB-ADAD-4201-AE2B-F4247F3A861B}" xr6:coauthVersionLast="41" xr6:coauthVersionMax="41" xr10:uidLastSave="{00000000-0000-0000-0000-000000000000}"/>
  <bookViews>
    <workbookView xWindow="-120" yWindow="-120" windowWidth="15600" windowHeight="11160" xr2:uid="{47CE8AE0-7724-4846-BA5B-07B9FC02BDA2}"/>
  </bookViews>
  <sheets>
    <sheet name="Table 1" sheetId="1" r:id="rId1"/>
    <sheet name="Tab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58" i="1" l="1"/>
  <c r="H14" i="2"/>
  <c r="G14" i="2"/>
  <c r="F14" i="2"/>
  <c r="I52" i="1"/>
  <c r="F52" i="1"/>
  <c r="I28" i="1"/>
  <c r="I53" i="1" s="1"/>
  <c r="I55" i="1" s="1"/>
  <c r="F28" i="1"/>
  <c r="F53" i="1" s="1"/>
  <c r="I26" i="1"/>
  <c r="H15" i="1"/>
  <c r="H10" i="1"/>
  <c r="H14" i="1"/>
  <c r="G10" i="1"/>
  <c r="G14" i="1"/>
  <c r="F10" i="1"/>
  <c r="K53" i="1" l="1"/>
  <c r="E14" i="1"/>
  <c r="I13" i="2"/>
  <c r="I12" i="2"/>
  <c r="I11" i="2"/>
  <c r="I10" i="2"/>
  <c r="D14" i="2"/>
  <c r="D15" i="2"/>
  <c r="F15" i="2" s="1"/>
  <c r="D13" i="2"/>
  <c r="D12" i="2"/>
  <c r="D11" i="2"/>
  <c r="D10" i="2"/>
  <c r="D51" i="1"/>
  <c r="D50" i="1"/>
  <c r="D46" i="1"/>
  <c r="D45" i="1"/>
  <c r="D44" i="1"/>
  <c r="D43" i="1"/>
  <c r="D42" i="1"/>
  <c r="D41" i="1"/>
  <c r="D40" i="1"/>
  <c r="D38" i="1"/>
  <c r="D36" i="1"/>
  <c r="D35" i="1"/>
  <c r="D34" i="1"/>
  <c r="D27" i="1"/>
  <c r="D26" i="1"/>
  <c r="D23" i="1"/>
  <c r="D22" i="1"/>
  <c r="D21" i="1"/>
  <c r="D20" i="1"/>
  <c r="D19" i="1"/>
  <c r="D15" i="1"/>
  <c r="D14" i="1"/>
  <c r="D13" i="1"/>
  <c r="D12" i="1"/>
  <c r="D10" i="1"/>
  <c r="G15" i="2" l="1"/>
  <c r="F16" i="2" s="1"/>
  <c r="H15" i="2"/>
  <c r="H51" i="1"/>
  <c r="G50" i="1"/>
  <c r="F51" i="1"/>
  <c r="G51" i="1" s="1"/>
  <c r="F50" i="1"/>
  <c r="H50" i="1" s="1"/>
  <c r="F46" i="1"/>
  <c r="G46" i="1" s="1"/>
  <c r="F45" i="1"/>
  <c r="H45" i="1" s="1"/>
  <c r="F44" i="1"/>
  <c r="G44" i="1" s="1"/>
  <c r="F43" i="1"/>
  <c r="H43" i="1" s="1"/>
  <c r="F42" i="1"/>
  <c r="H42" i="1" s="1"/>
  <c r="F41" i="1"/>
  <c r="G41" i="1" s="1"/>
  <c r="F36" i="1"/>
  <c r="G36" i="1" s="1"/>
  <c r="F35" i="1"/>
  <c r="H35" i="1" s="1"/>
  <c r="F34" i="1"/>
  <c r="H34" i="1" s="1"/>
  <c r="F27" i="1"/>
  <c r="H27" i="1" s="1"/>
  <c r="F26" i="1"/>
  <c r="G26" i="1" s="1"/>
  <c r="F15" i="1"/>
  <c r="F14" i="1"/>
  <c r="I15" i="2" l="1"/>
  <c r="H44" i="1"/>
  <c r="H41" i="1"/>
  <c r="I41" i="1" s="1"/>
  <c r="G42" i="1"/>
  <c r="I42" i="1" s="1"/>
  <c r="H46" i="1"/>
  <c r="I46" i="1" s="1"/>
  <c r="G45" i="1"/>
  <c r="G43" i="1"/>
  <c r="H36" i="1"/>
  <c r="G34" i="1"/>
  <c r="I34" i="1" s="1"/>
  <c r="G35" i="1"/>
  <c r="G27" i="1"/>
  <c r="H26" i="1"/>
  <c r="G15" i="1"/>
  <c r="I40" i="1"/>
  <c r="I38" i="1"/>
  <c r="I51" i="1"/>
  <c r="I50" i="1"/>
  <c r="I45" i="1"/>
  <c r="I44" i="1"/>
  <c r="I43" i="1"/>
  <c r="I36" i="1"/>
  <c r="I35" i="1"/>
  <c r="I27" i="1"/>
  <c r="I23" i="1"/>
  <c r="I22" i="1"/>
  <c r="I21" i="1"/>
  <c r="I20" i="1"/>
  <c r="I19" i="1"/>
  <c r="I14" i="1"/>
  <c r="I13" i="1"/>
  <c r="I12" i="1"/>
  <c r="I10" i="1"/>
  <c r="I14" i="2" l="1"/>
  <c r="I16" i="2" s="1"/>
  <c r="I15" i="1"/>
</calcChain>
</file>

<file path=xl/sharedStrings.xml><?xml version="1.0" encoding="utf-8"?>
<sst xmlns="http://schemas.openxmlformats.org/spreadsheetml/2006/main" count="143" uniqueCount="117">
  <si>
    <t>Burden Items</t>
  </si>
  <si>
    <t>(A)</t>
  </si>
  <si>
    <t>Respondent Hours per Occurrence</t>
  </si>
  <si>
    <t>(B)</t>
  </si>
  <si>
    <t>Number of Occurrences per Respondent per Year</t>
  </si>
  <si>
    <t>(C)</t>
  </si>
  <si>
    <t>Hours per Respondent per Year</t>
  </si>
  <si>
    <t>(C=AxB)</t>
  </si>
  <si>
    <t>(D)</t>
  </si>
  <si>
    <r>
      <t xml:space="preserve">Number of Respondents per Year </t>
    </r>
    <r>
      <rPr>
        <b/>
        <vertAlign val="superscript"/>
        <sz val="10"/>
        <color rgb="FF000000"/>
        <rFont val="Times New Roman"/>
        <family val="1"/>
      </rPr>
      <t>a</t>
    </r>
  </si>
  <si>
    <t>(E)</t>
  </si>
  <si>
    <t>Technical Hours per Year</t>
  </si>
  <si>
    <t>(E=CxD)</t>
  </si>
  <si>
    <t>(F)</t>
  </si>
  <si>
    <t>Management Hours per Year</t>
  </si>
  <si>
    <t>(F=Ex0.05)</t>
  </si>
  <si>
    <t>(G)</t>
  </si>
  <si>
    <t>Clerical Hours per Year</t>
  </si>
  <si>
    <t>(G=Ex0.1)</t>
  </si>
  <si>
    <t>(H)</t>
  </si>
  <si>
    <r>
      <t xml:space="preserve">Total Labor costs per Year ($) </t>
    </r>
    <r>
      <rPr>
        <b/>
        <vertAlign val="superscript"/>
        <sz val="10"/>
        <color rgb="FF000000"/>
        <rFont val="Times New Roman"/>
        <family val="1"/>
      </rPr>
      <t>b</t>
    </r>
  </si>
  <si>
    <t>1.  Applications</t>
  </si>
  <si>
    <t>N/A</t>
  </si>
  <si>
    <t>2.  Survey and Studies</t>
  </si>
  <si>
    <t>3. Reporting Requirements</t>
  </si>
  <si>
    <r>
      <t xml:space="preserve">A.  Familiarize with regulatory requirements </t>
    </r>
    <r>
      <rPr>
        <vertAlign val="superscript"/>
        <sz val="10"/>
        <color rgb="FF000000"/>
        <rFont val="Times New Roman"/>
        <family val="1"/>
      </rPr>
      <t>c</t>
    </r>
  </si>
  <si>
    <t>B.  Required Activities</t>
  </si>
  <si>
    <r>
      <t xml:space="preserve">a.  Initial performance test </t>
    </r>
    <r>
      <rPr>
        <vertAlign val="superscript"/>
        <sz val="10"/>
        <color rgb="FF000000"/>
        <rFont val="Times New Roman"/>
        <family val="1"/>
      </rPr>
      <t>d</t>
    </r>
  </si>
  <si>
    <r>
      <t xml:space="preserve">b.  Repeat of performance test </t>
    </r>
    <r>
      <rPr>
        <vertAlign val="superscript"/>
        <sz val="10"/>
        <color rgb="FF000000"/>
        <rFont val="Times New Roman"/>
        <family val="1"/>
      </rPr>
      <t>d</t>
    </r>
  </si>
  <si>
    <r>
      <t xml:space="preserve">c.  Storage tank seal/seal gap inspections tanks certification </t>
    </r>
    <r>
      <rPr>
        <vertAlign val="superscript"/>
        <sz val="10"/>
        <color rgb="FF000000"/>
        <rFont val="Times New Roman"/>
        <family val="1"/>
      </rPr>
      <t>e</t>
    </r>
  </si>
  <si>
    <t>C.  Create Information</t>
  </si>
  <si>
    <t>See 3B</t>
  </si>
  <si>
    <t>D.  Gather Existing Information</t>
  </si>
  <si>
    <r>
      <t xml:space="preserve">E.  Write Report </t>
    </r>
    <r>
      <rPr>
        <vertAlign val="superscript"/>
        <sz val="10"/>
        <color rgb="FF000000"/>
        <rFont val="Times New Roman"/>
        <family val="1"/>
      </rPr>
      <t>d</t>
    </r>
  </si>
  <si>
    <t>a.  Notification of applicability</t>
  </si>
  <si>
    <t>b.  Notification of construction/reconstruction/ modification</t>
  </si>
  <si>
    <t>c.  Notification of actual startup</t>
  </si>
  <si>
    <t>d.  Notification of performance test</t>
  </si>
  <si>
    <t>e.  Notification of CEMS performance evaluation</t>
  </si>
  <si>
    <t>f.  Notification of area source compliance status</t>
  </si>
  <si>
    <t xml:space="preserve">g.  Report of performance test </t>
  </si>
  <si>
    <r>
      <t xml:space="preserve">h.  Semiannual compliance reports bulk terminals major sources </t>
    </r>
    <r>
      <rPr>
        <vertAlign val="superscript"/>
        <sz val="10"/>
        <color rgb="FF000000"/>
        <rFont val="Times New Roman"/>
        <family val="1"/>
      </rPr>
      <t>g</t>
    </r>
  </si>
  <si>
    <r>
      <t xml:space="preserve">i.  Semiannual compliance reports pipeline breakout major sources </t>
    </r>
    <r>
      <rPr>
        <vertAlign val="superscript"/>
        <sz val="10"/>
        <color rgb="FF000000"/>
        <rFont val="Times New Roman"/>
        <family val="1"/>
      </rPr>
      <t>g</t>
    </r>
  </si>
  <si>
    <t>Subtotal for Reporting Requirements</t>
  </si>
  <si>
    <t>4.  Recordkeeping Requirements</t>
  </si>
  <si>
    <t>A.  Familiarize with regulatory requirements</t>
  </si>
  <si>
    <t>See 3A</t>
  </si>
  <si>
    <t>B.  Plan Activities</t>
  </si>
  <si>
    <t>See 3B&amp;4C</t>
  </si>
  <si>
    <t>C.  Implement Activities</t>
  </si>
  <si>
    <t>a.  Gasoline terminals:</t>
  </si>
  <si>
    <r>
      <t xml:space="preserve">D.  Develop Record System </t>
    </r>
    <r>
      <rPr>
        <vertAlign val="superscript"/>
        <sz val="10"/>
        <color rgb="FF000000"/>
        <rFont val="Times New Roman"/>
        <family val="1"/>
      </rPr>
      <t>i</t>
    </r>
  </si>
  <si>
    <t xml:space="preserve">E.  Time to Enter Information  </t>
  </si>
  <si>
    <t>a.  Record equipment subject to visual inspection requirements at pipeline breakout stations</t>
  </si>
  <si>
    <t>b.  Record equipment leaks data at bulk terminals</t>
  </si>
  <si>
    <t>c.  Record equipment leaks data at pipeline breakout stations</t>
  </si>
  <si>
    <t>e.  Records of startups, shutdowns, malfunctions, etc.</t>
  </si>
  <si>
    <r>
      <t xml:space="preserve">f.  Area source recordkeeping </t>
    </r>
    <r>
      <rPr>
        <vertAlign val="superscript"/>
        <sz val="10"/>
        <color rgb="FF000000"/>
        <rFont val="Times New Roman"/>
        <family val="1"/>
      </rPr>
      <t>j</t>
    </r>
  </si>
  <si>
    <t>F.  Time to train personnel</t>
  </si>
  <si>
    <t>G. Time to adjust existing ways to comply with previously applicable requirements</t>
  </si>
  <si>
    <t>H. Time to transmit information</t>
  </si>
  <si>
    <t>See 4E</t>
  </si>
  <si>
    <r>
      <t xml:space="preserve">I.  Time for audits </t>
    </r>
    <r>
      <rPr>
        <vertAlign val="superscript"/>
        <sz val="10"/>
        <color rgb="FF000000"/>
        <rFont val="Times New Roman"/>
        <family val="1"/>
      </rPr>
      <t>k</t>
    </r>
  </si>
  <si>
    <t>a.  Bulk gasoline terminals</t>
  </si>
  <si>
    <t>b.  Pipeline breakout stations</t>
  </si>
  <si>
    <t xml:space="preserve">Subtotal for Recordkeeping Requirements </t>
  </si>
  <si>
    <r>
      <t xml:space="preserve">TOTAL ANNUAL BURDEN AND COST (rounded) </t>
    </r>
    <r>
      <rPr>
        <b/>
        <vertAlign val="superscript"/>
        <sz val="10"/>
        <color rgb="FF000000"/>
        <rFont val="Times New Roman"/>
        <family val="1"/>
      </rPr>
      <t>l</t>
    </r>
  </si>
  <si>
    <r>
      <t xml:space="preserve">CAPITAL AND O&amp;M COST (rounded) </t>
    </r>
    <r>
      <rPr>
        <b/>
        <vertAlign val="superscript"/>
        <sz val="10"/>
        <color rgb="FF000000"/>
        <rFont val="Times New Roman"/>
        <family val="1"/>
      </rPr>
      <t>l</t>
    </r>
  </si>
  <si>
    <r>
      <t xml:space="preserve">GRAND TOTAL (rounded) </t>
    </r>
    <r>
      <rPr>
        <b/>
        <vertAlign val="superscript"/>
        <sz val="10"/>
        <color rgb="FF000000"/>
        <rFont val="Times New Roman"/>
        <family val="1"/>
      </rPr>
      <t>l</t>
    </r>
  </si>
  <si>
    <t>Assumptions:</t>
  </si>
  <si>
    <r>
      <t>l</t>
    </r>
    <r>
      <rPr>
        <sz val="10"/>
        <color theme="1"/>
        <rFont val="Times New Roman"/>
        <family val="1"/>
      </rPr>
      <t xml:space="preserve">  Totals have been rounded to 3 significant figures. Figures may not add exactly due to rounding.</t>
    </r>
  </si>
  <si>
    <t>Activity</t>
  </si>
  <si>
    <t xml:space="preserve">Number of Occurrences per Plant per Year </t>
  </si>
  <si>
    <t>EPA Hours per Year</t>
  </si>
  <si>
    <r>
      <t>Plants per Year</t>
    </r>
    <r>
      <rPr>
        <b/>
        <vertAlign val="superscript"/>
        <sz val="10"/>
        <color rgb="FF000000"/>
        <rFont val="Times New Roman"/>
        <family val="1"/>
      </rPr>
      <t xml:space="preserve"> a   </t>
    </r>
    <r>
      <rPr>
        <b/>
        <sz val="10"/>
        <color rgb="FF000000"/>
        <rFont val="Times New Roman"/>
        <family val="1"/>
      </rPr>
      <t xml:space="preserve">              </t>
    </r>
  </si>
  <si>
    <t xml:space="preserve">(E=CxD)        </t>
  </si>
  <si>
    <r>
      <t xml:space="preserve">Costs per Year ($) </t>
    </r>
    <r>
      <rPr>
        <b/>
        <vertAlign val="superscript"/>
        <sz val="10"/>
        <color rgb="FF000000"/>
        <rFont val="Times New Roman"/>
        <family val="1"/>
      </rPr>
      <t xml:space="preserve">b  </t>
    </r>
    <r>
      <rPr>
        <b/>
        <sz val="10"/>
        <color rgb="FF000000"/>
        <rFont val="Times New Roman"/>
        <family val="1"/>
      </rPr>
      <t xml:space="preserve">                               </t>
    </r>
  </si>
  <si>
    <t>Report Review</t>
  </si>
  <si>
    <t>Notification of construction/reconstruction</t>
  </si>
  <si>
    <t xml:space="preserve">Notification of actual startup      </t>
  </si>
  <si>
    <t>Notification of compliance status</t>
  </si>
  <si>
    <t>Notification of applicability</t>
  </si>
  <si>
    <r>
      <t xml:space="preserve">Notification of performance test </t>
    </r>
    <r>
      <rPr>
        <vertAlign val="superscript"/>
        <sz val="10"/>
        <color rgb="FF000000"/>
        <rFont val="Times New Roman"/>
        <family val="1"/>
      </rPr>
      <t>c</t>
    </r>
  </si>
  <si>
    <t>Notification of CEMS performance evaluation</t>
  </si>
  <si>
    <t xml:space="preserve">EPA Hours per Occurrence      </t>
  </si>
  <si>
    <r>
      <t>b</t>
    </r>
    <r>
      <rPr>
        <sz val="10"/>
        <color theme="1"/>
        <rFont val="Times New Roman"/>
        <family val="1"/>
      </rPr>
      <t xml:space="preserve">  This ICR uses the following labor rates:  $141.06 per hour for Executive, Administrative, and Managerial labor; $120.27 per hour for Technical labor, and $58.67 per hour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</si>
  <si>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r>
      <t>b</t>
    </r>
    <r>
      <rPr>
        <sz val="10"/>
        <color rgb="FF000000"/>
        <rFont val="Times New Roman"/>
        <family val="1"/>
      </rPr>
      <t xml:space="preserve">  This cost is based on the following hourly labor rates times a 1.6 benefits multiplication factor to account for government overhead expenses: $66.62 for Managerial (GS-13, Step 5, $41.64 x 1.6), $49.44 for Technical (GS-12, Step 1, $30.90 x 1.6) and $26.75 Clerical (GS-6, Step 3, $16.72 x 1.6).  These rates are from the Office of Personnel Management (OPM) "2019 General Schedule" which excludes locality rates of pay. </t>
    </r>
  </si>
  <si>
    <r>
      <t>i</t>
    </r>
    <r>
      <rPr>
        <sz val="10"/>
        <color theme="1"/>
        <rFont val="Times New Roman"/>
        <family val="1"/>
      </rPr>
      <t xml:space="preserve">  Assumes that respondents already have the technology and recordkeeping systems in place to monitor daily operations and to comply with existing regulations.</t>
    </r>
  </si>
  <si>
    <r>
      <t xml:space="preserve">d.  Record storage tank seal inspection results </t>
    </r>
    <r>
      <rPr>
        <vertAlign val="superscript"/>
        <sz val="10"/>
        <color rgb="FF000000"/>
        <rFont val="Times New Roman"/>
        <family val="1"/>
      </rPr>
      <t>e</t>
    </r>
  </si>
  <si>
    <t>hrs/response</t>
  </si>
  <si>
    <t>Table 1: Annual Respondent Burden and Cost – NESHAP for Gasoline Distribution Facilities (40 CFR Part 63, Subpart R) (Renewal)</t>
  </si>
  <si>
    <t>Table 2: Average Annual EPA Burden and Cost – NESHAP for Gasoline Distribution Facilities (40 CFR Part 63, Subpart R) (Renewal)</t>
  </si>
  <si>
    <r>
      <t xml:space="preserve">d.  Annual </t>
    </r>
    <r>
      <rPr>
        <strike/>
        <sz val="10"/>
        <color rgb="FFFF0000"/>
        <rFont val="Times New Roman"/>
        <family val="1"/>
      </rPr>
      <t xml:space="preserve">testing </t>
    </r>
    <r>
      <rPr>
        <sz val="10"/>
        <color rgb="FF000000"/>
        <rFont val="Times New Roman"/>
        <family val="1"/>
      </rPr>
      <t xml:space="preserve">certification of area source compliance status </t>
    </r>
    <r>
      <rPr>
        <vertAlign val="superscript"/>
        <sz val="10"/>
        <color rgb="FF000000"/>
        <rFont val="Times New Roman"/>
        <family val="1"/>
      </rPr>
      <t>f</t>
    </r>
  </si>
  <si>
    <r>
      <t>a</t>
    </r>
    <r>
      <rPr>
        <sz val="10"/>
        <color theme="1"/>
        <rFont val="Times New Roman"/>
        <family val="1"/>
      </rPr>
      <t xml:space="preserve">  We have estimated that there are 102 </t>
    </r>
    <r>
      <rPr>
        <sz val="10"/>
        <color rgb="FFFF0000"/>
        <rFont val="Times New Roman"/>
        <family val="1"/>
      </rPr>
      <t>major source</t>
    </r>
    <r>
      <rPr>
        <sz val="10"/>
        <color theme="1"/>
        <rFont val="Times New Roman"/>
        <family val="1"/>
      </rPr>
      <t xml:space="preserve"> respondents</t>
    </r>
    <r>
      <rPr>
        <strike/>
        <sz val="10"/>
        <color rgb="FFFF0000"/>
        <rFont val="Times New Roman"/>
        <family val="1"/>
      </rPr>
      <t>,</t>
    </r>
    <r>
      <rPr>
        <sz val="10"/>
        <color theme="1"/>
        <rFont val="Times New Roman"/>
        <family val="1"/>
      </rPr>
      <t xml:space="preserve"> </t>
    </r>
    <r>
      <rPr>
        <sz val="10"/>
        <color rgb="FFFF0000"/>
        <rFont val="Times New Roman"/>
        <family val="1"/>
      </rPr>
      <t>(</t>
    </r>
    <r>
      <rPr>
        <sz val="10"/>
        <color theme="1"/>
        <rFont val="Times New Roman"/>
        <family val="1"/>
      </rPr>
      <t>comprised of 87 bulk terminals and 15 pipeline breakout stations</t>
    </r>
    <r>
      <rPr>
        <sz val="10"/>
        <color rgb="FFFF0000"/>
        <rFont val="Times New Roman"/>
        <family val="1"/>
      </rPr>
      <t>)</t>
    </r>
    <r>
      <rPr>
        <strike/>
        <sz val="10"/>
        <color rgb="FFFF0000"/>
        <rFont val="Times New Roman"/>
        <family val="1"/>
      </rPr>
      <t>,</t>
    </r>
    <r>
      <rPr>
        <sz val="10"/>
        <color theme="1"/>
        <rFont val="Times New Roman"/>
        <family val="1"/>
      </rPr>
      <t xml:space="preserve"> </t>
    </r>
    <r>
      <rPr>
        <sz val="10"/>
        <color rgb="FFFF0000"/>
        <rFont val="Times New Roman"/>
        <family val="1"/>
      </rPr>
      <t>and 390 area source respondents</t>
    </r>
    <r>
      <rPr>
        <sz val="10"/>
        <color theme="1"/>
        <rFont val="Times New Roman"/>
        <family val="1"/>
      </rPr>
      <t xml:space="preserve"> </t>
    </r>
    <r>
      <rPr>
        <strike/>
        <sz val="10"/>
        <color rgb="FFFF0000"/>
        <rFont val="Times New Roman"/>
        <family val="1"/>
      </rPr>
      <t xml:space="preserve">which are major sources of HAPs </t>
    </r>
    <r>
      <rPr>
        <sz val="10"/>
        <color theme="1"/>
        <rFont val="Times New Roman"/>
        <family val="1"/>
      </rPr>
      <t>subject to this NESHAP.  We have also estimated that no new respondents will become subject to the regulation in the next three years.</t>
    </r>
  </si>
  <si>
    <r>
      <t>c</t>
    </r>
    <r>
      <rPr>
        <sz val="10"/>
        <color theme="1"/>
        <rFont val="Times New Roman"/>
        <family val="1"/>
      </rPr>
      <t xml:space="preserve">  We have assumed that all </t>
    </r>
    <r>
      <rPr>
        <sz val="10"/>
        <color rgb="FFFF0000"/>
        <rFont val="Times New Roman"/>
        <family val="1"/>
      </rPr>
      <t>major source</t>
    </r>
    <r>
      <rPr>
        <sz val="10"/>
        <color theme="1"/>
        <rFont val="Times New Roman"/>
        <family val="1"/>
      </rPr>
      <t xml:space="preserve"> respondents will have to familiarize with the regulatory requirements each year.</t>
    </r>
  </si>
  <si>
    <r>
      <t xml:space="preserve">i.  File cargo tank inspection records </t>
    </r>
    <r>
      <rPr>
        <vertAlign val="superscript"/>
        <sz val="10"/>
        <color rgb="FF000000"/>
        <rFont val="Times New Roman"/>
        <family val="1"/>
      </rPr>
      <t>h</t>
    </r>
  </si>
  <si>
    <r>
      <t xml:space="preserve">ii.  Update cargo tank inspection records </t>
    </r>
    <r>
      <rPr>
        <vertAlign val="superscript"/>
        <sz val="10"/>
        <color rgb="FF000000"/>
        <rFont val="Times New Roman"/>
        <family val="1"/>
      </rPr>
      <t>h</t>
    </r>
  </si>
  <si>
    <r>
      <t xml:space="preserve">iii.  Cross-check cargo tank inspection file </t>
    </r>
    <r>
      <rPr>
        <vertAlign val="superscript"/>
        <sz val="10"/>
        <color rgb="FF000000"/>
        <rFont val="Times New Roman"/>
        <family val="1"/>
      </rPr>
      <t>h</t>
    </r>
  </si>
  <si>
    <t>&lt;- re-lettered these rows</t>
  </si>
  <si>
    <t>&lt;-there is no test. An annual report is required.</t>
  </si>
  <si>
    <r>
      <t>e</t>
    </r>
    <r>
      <rPr>
        <sz val="10"/>
        <color theme="1"/>
        <rFont val="Times New Roman"/>
        <family val="1"/>
      </rPr>
      <t xml:space="preserve">  Performance tests are required for vapor processing and collection systems: Method 27 for pressure, Method 21 for leak detection testing at cargo tanks.  Annual certification test for cargo tanks using Methods 21 and 27 is required.  However, we have assumed that 50 percent of the </t>
    </r>
    <r>
      <rPr>
        <sz val="10"/>
        <color rgb="FFFF0000"/>
        <rFont val="Times New Roman"/>
        <family val="1"/>
      </rPr>
      <t>major source</t>
    </r>
    <r>
      <rPr>
        <sz val="10"/>
        <color theme="1"/>
        <rFont val="Times New Roman"/>
        <family val="1"/>
      </rPr>
      <t xml:space="preserve"> respondents </t>
    </r>
    <r>
      <rPr>
        <strike/>
        <sz val="10"/>
        <color rgb="FFFF0000"/>
        <rFont val="Times New Roman"/>
        <family val="1"/>
      </rPr>
      <t>that are major sources</t>
    </r>
    <r>
      <rPr>
        <sz val="10"/>
        <color theme="1"/>
        <rFont val="Times New Roman"/>
        <family val="1"/>
      </rPr>
      <t xml:space="preserve"> are currently subject to test requirements equivalent to the requirements of Bulk Gasoline Terminal NSPS (40 CFR Part 60, Subpart XX) and Volatile Organic Liquid (VOL) storage NSPS (40 CFR Part 60, Subparts K, Ka, and Kb) or the storage tank EPA Control Technique Guidelines (CTG) for pipeline breakout stations.</t>
    </r>
  </si>
  <si>
    <r>
      <t>j</t>
    </r>
    <r>
      <rPr>
        <sz val="10"/>
        <color theme="1"/>
        <rFont val="Times New Roman"/>
        <family val="1"/>
      </rPr>
      <t xml:space="preserve">  We have assumed that 25 percent of area source facilities (390) will be required to keep annual records of their area source status using the screening equation.</t>
    </r>
  </si>
  <si>
    <r>
      <t>k</t>
    </r>
    <r>
      <rPr>
        <sz val="10"/>
        <color theme="1"/>
        <rFont val="Times New Roman"/>
        <family val="1"/>
      </rPr>
      <t xml:space="preserve">  We have assumed that 25 percent of </t>
    </r>
    <r>
      <rPr>
        <sz val="10"/>
        <color rgb="FFFF0000"/>
        <rFont val="Times New Roman"/>
        <family val="1"/>
      </rPr>
      <t xml:space="preserve">major source </t>
    </r>
    <r>
      <rPr>
        <sz val="10"/>
        <color theme="1"/>
        <rFont val="Times New Roman"/>
        <family val="1"/>
      </rPr>
      <t xml:space="preserve">respondents (22 bulk terminals and 4 pipeline breakout stations) will conduct audits </t>
    </r>
    <r>
      <rPr>
        <sz val="10"/>
        <color rgb="FFFF0000"/>
        <rFont val="Times New Roman"/>
        <family val="1"/>
      </rPr>
      <t>each year</t>
    </r>
    <r>
      <rPr>
        <sz val="10"/>
        <color theme="1"/>
        <rFont val="Times New Roman"/>
        <family val="1"/>
      </rPr>
      <t>.</t>
    </r>
  </si>
  <si>
    <r>
      <t>g</t>
    </r>
    <r>
      <rPr>
        <sz val="10"/>
        <color theme="1"/>
        <rFont val="Times New Roman"/>
        <family val="1"/>
      </rPr>
      <t xml:space="preserve">  Respondents that are major sources of HAPs (i.e., 87 bulk terminals and 15 pipeline breakout stations) are required to submit semiannual compliance reports.  We have assumed that 60 percent of the </t>
    </r>
    <r>
      <rPr>
        <sz val="10"/>
        <color rgb="FFFF0000"/>
        <rFont val="Times New Roman"/>
        <family val="1"/>
      </rPr>
      <t xml:space="preserve">major </t>
    </r>
    <r>
      <rPr>
        <sz val="10"/>
        <color theme="1"/>
        <rFont val="Times New Roman"/>
        <family val="1"/>
      </rPr>
      <t xml:space="preserve">sources (102 x 0.6 = 61.2 respondents, comprised of 52.2 bulk terminals and 9 pipeline breakout stations) would be required to submit semiannual reports under the NESHAP Subpart R since the remaining 40 percent are already complying with similar reporting requirements under NSPS reporting requirements equivalent to the Bulk Gasoline Terminal NSPS (40 CFR Part 60, Subpart XX) for bulk terminals and the VOL storage NSPS (40 CFR Part 60, Subparts K, Ka, and Kb) or storage tank CTG’s for pipeline breakout stations. </t>
    </r>
  </si>
  <si>
    <r>
      <t xml:space="preserve">Semiannual compliance reports </t>
    </r>
    <r>
      <rPr>
        <sz val="10"/>
        <color rgb="FFFF0000"/>
        <rFont val="Times New Roman"/>
        <family val="1"/>
      </rPr>
      <t>(major sources)</t>
    </r>
    <r>
      <rPr>
        <sz val="10"/>
        <color rgb="FF000000"/>
        <rFont val="Times New Roman"/>
        <family val="1"/>
      </rPr>
      <t xml:space="preserve"> </t>
    </r>
    <r>
      <rPr>
        <vertAlign val="superscript"/>
        <sz val="10"/>
        <color rgb="FF000000"/>
        <rFont val="Times New Roman"/>
        <family val="1"/>
      </rPr>
      <t>d</t>
    </r>
  </si>
  <si>
    <r>
      <t xml:space="preserve">TOTAL ANNUAL BURDEN (rounded) </t>
    </r>
    <r>
      <rPr>
        <b/>
        <vertAlign val="superscript"/>
        <sz val="10"/>
        <color rgb="FF000000"/>
        <rFont val="Times New Roman"/>
        <family val="1"/>
      </rPr>
      <t>f</t>
    </r>
  </si>
  <si>
    <r>
      <t>f</t>
    </r>
    <r>
      <rPr>
        <sz val="10"/>
        <color rgb="FF000000"/>
        <rFont val="Times New Roman"/>
        <family val="1"/>
      </rPr>
      <t xml:space="preserve">  Totals have been rounded to 3 significant figures. Figures may not add exactly due to rounding.</t>
    </r>
  </si>
  <si>
    <r>
      <t>c</t>
    </r>
    <r>
      <rPr>
        <sz val="10"/>
        <color rgb="FF000000"/>
        <rFont val="Times New Roman"/>
        <family val="1"/>
      </rPr>
      <t xml:space="preserve">  We assume that existing </t>
    </r>
    <r>
      <rPr>
        <sz val="10"/>
        <color rgb="FFFF0000"/>
        <rFont val="Times New Roman"/>
        <family val="1"/>
      </rPr>
      <t>major source</t>
    </r>
    <r>
      <rPr>
        <sz val="10"/>
        <color rgb="FF000000"/>
        <rFont val="Times New Roman"/>
        <family val="1"/>
      </rPr>
      <t xml:space="preserve"> respondents are in compliance with initial rule requirements.  New respondents would have to comply with the initial rule requirements including notifications and performance tests for add-on control devices. </t>
    </r>
  </si>
  <si>
    <r>
      <t>a</t>
    </r>
    <r>
      <rPr>
        <sz val="10"/>
        <color rgb="FFFF0000"/>
        <rFont val="Times New Roman"/>
        <family val="1"/>
      </rPr>
      <t xml:space="preserve">  We estimate that there are 102 major source respondents and 390 area source respondents subject to this NESHAP.  We have also estimated that no new respondents will become subject to the regulation in the next three years.</t>
    </r>
  </si>
  <si>
    <r>
      <t xml:space="preserve">Notification of </t>
    </r>
    <r>
      <rPr>
        <sz val="10"/>
        <color rgb="FFFF0000"/>
        <rFont val="Times New Roman"/>
        <family val="1"/>
      </rPr>
      <t xml:space="preserve">area source </t>
    </r>
    <r>
      <rPr>
        <sz val="10"/>
        <color rgb="FF000000"/>
        <rFont val="Times New Roman"/>
        <family val="1"/>
      </rPr>
      <t>compliance status</t>
    </r>
    <r>
      <rPr>
        <sz val="10"/>
        <color rgb="FFFF0000"/>
        <rFont val="Times New Roman"/>
        <family val="1"/>
      </rPr>
      <t xml:space="preserve"> </t>
    </r>
    <r>
      <rPr>
        <vertAlign val="superscript"/>
        <sz val="10"/>
        <color rgb="FFFF0000"/>
        <rFont val="Times New Roman"/>
        <family val="1"/>
      </rPr>
      <t>e</t>
    </r>
  </si>
  <si>
    <r>
      <t>e</t>
    </r>
    <r>
      <rPr>
        <sz val="10"/>
        <color rgb="FFFF0000"/>
        <rFont val="Times New Roman"/>
        <family val="1"/>
      </rPr>
      <t xml:space="preserve"> We estimate that there are 1,560 area sources (i.e., 1,100 bulk gasoline terminal and 460 pipeline breakout stations), of which 25 percent (1,560 x 0.25 = 390) would be certifying annually that they are below the major source threshold criteria.</t>
    </r>
  </si>
  <si>
    <t>See 3B.d</t>
  </si>
  <si>
    <r>
      <t>d</t>
    </r>
    <r>
      <rPr>
        <sz val="10"/>
        <color theme="1"/>
        <rFont val="Times New Roman"/>
        <family val="1"/>
      </rPr>
      <t xml:space="preserve">  </t>
    </r>
    <r>
      <rPr>
        <sz val="10"/>
        <rFont val="Times New Roman"/>
        <family val="1"/>
      </rPr>
      <t xml:space="preserve">These </t>
    </r>
    <r>
      <rPr>
        <sz val="10"/>
        <color rgb="FFFF0000"/>
        <rFont val="Times New Roman"/>
        <family val="1"/>
      </rPr>
      <t xml:space="preserve">requirements </t>
    </r>
    <r>
      <rPr>
        <strike/>
        <sz val="10"/>
        <color rgb="FFFF0000"/>
        <rFont val="Times New Roman"/>
        <family val="1"/>
      </rPr>
      <t>requriments</t>
    </r>
    <r>
      <rPr>
        <sz val="10"/>
        <rFont val="Times New Roman"/>
        <family val="1"/>
      </rPr>
      <t xml:space="preserve"> only apply to new respondents. </t>
    </r>
    <r>
      <rPr>
        <sz val="10"/>
        <color theme="1"/>
        <rFont val="Times New Roman"/>
        <family val="1"/>
      </rPr>
      <t xml:space="preserve">New respondents would have to comply with the initial rule requirements including notifications and performance tests for add-on control devices. </t>
    </r>
  </si>
  <si>
    <r>
      <t>f</t>
    </r>
    <r>
      <rPr>
        <sz val="10"/>
        <color theme="1"/>
        <rFont val="Times New Roman"/>
        <family val="1"/>
      </rPr>
      <t xml:space="preserve">  We have estimated that there </t>
    </r>
    <r>
      <rPr>
        <strike/>
        <sz val="10"/>
        <color rgb="FFFF0000"/>
        <rFont val="Times New Roman"/>
        <family val="1"/>
      </rPr>
      <t>is</t>
    </r>
    <r>
      <rPr>
        <sz val="10"/>
        <color rgb="FFFF0000"/>
        <rFont val="Times New Roman"/>
        <family val="1"/>
      </rPr>
      <t>are</t>
    </r>
    <r>
      <rPr>
        <sz val="10"/>
        <color theme="1"/>
        <rFont val="Times New Roman"/>
        <family val="1"/>
      </rPr>
      <t xml:space="preserve"> a total of 1,560 area source </t>
    </r>
    <r>
      <rPr>
        <sz val="10"/>
        <color rgb="FFFF0000"/>
        <rFont val="Times New Roman"/>
        <family val="1"/>
      </rPr>
      <t>gasoline distribution facilitie</t>
    </r>
    <r>
      <rPr>
        <sz val="10"/>
        <color theme="1"/>
        <rFont val="Times New Roman"/>
        <family val="1"/>
      </rPr>
      <t>s (</t>
    </r>
    <r>
      <rPr>
        <strike/>
        <sz val="10"/>
        <color rgb="FFFF0000"/>
        <rFont val="Times New Roman"/>
        <family val="1"/>
      </rPr>
      <t xml:space="preserve">i.e., </t>
    </r>
    <r>
      <rPr>
        <sz val="10"/>
        <color theme="1"/>
        <rFont val="Times New Roman"/>
        <family val="1"/>
      </rPr>
      <t>1,100 bulk gasoline terminal and 460 pipeline breakout stations), of which 25 percent will be within 50 percent of major source threshold criteria (</t>
    </r>
    <r>
      <rPr>
        <sz val="10"/>
        <color rgb="FFFF0000"/>
        <rFont val="Times New Roman"/>
        <family val="1"/>
      </rPr>
      <t>1,560 x 0.25 =</t>
    </r>
    <r>
      <rPr>
        <sz val="10"/>
        <color theme="1"/>
        <rFont val="Times New Roman"/>
        <family val="1"/>
      </rPr>
      <t xml:space="preserve"> 390). </t>
    </r>
    <r>
      <rPr>
        <sz val="10"/>
        <color rgb="FFFF0000"/>
        <rFont val="Times New Roman"/>
        <family val="1"/>
      </rPr>
      <t xml:space="preserve">These 390 area source respondents are </t>
    </r>
    <r>
      <rPr>
        <strike/>
        <sz val="10"/>
        <color rgb="FFFF0000"/>
        <rFont val="Times New Roman"/>
        <family val="1"/>
      </rPr>
      <t>and will be</t>
    </r>
    <r>
      <rPr>
        <sz val="10"/>
        <color theme="1"/>
        <rFont val="Times New Roman"/>
        <family val="1"/>
      </rPr>
      <t xml:space="preserve"> required to submit </t>
    </r>
    <r>
      <rPr>
        <sz val="10"/>
        <color rgb="FFFF0000"/>
        <rFont val="Times New Roman"/>
        <family val="1"/>
      </rPr>
      <t xml:space="preserve">an annual report certifying that facility parameters documenting minor source status have not been exceeded. </t>
    </r>
    <r>
      <rPr>
        <strike/>
        <sz val="10"/>
        <color rgb="FFFF0000"/>
        <rFont val="Times New Roman"/>
        <family val="1"/>
      </rPr>
      <t>conduct an annual certification testing.</t>
    </r>
    <r>
      <rPr>
        <sz val="10"/>
        <color rgb="FFFF0000"/>
        <rFont val="Times New Roman"/>
        <family val="1"/>
      </rPr>
      <t xml:space="preserve"> </t>
    </r>
  </si>
  <si>
    <r>
      <t>h</t>
    </r>
    <r>
      <rPr>
        <sz val="10"/>
        <color theme="1"/>
        <rFont val="Times New Roman"/>
        <family val="1"/>
      </rPr>
      <t xml:space="preserve">  We have assumed that 60 percent of the 102 </t>
    </r>
    <r>
      <rPr>
        <sz val="10"/>
        <color rgb="FFFF0000"/>
        <rFont val="Times New Roman"/>
        <family val="1"/>
      </rPr>
      <t xml:space="preserve">major source </t>
    </r>
    <r>
      <rPr>
        <sz val="10"/>
        <color theme="1"/>
        <rFont val="Times New Roman"/>
        <family val="1"/>
      </rPr>
      <t>respondents (</t>
    </r>
    <r>
      <rPr>
        <strike/>
        <sz val="10"/>
        <color rgb="FFFF0000"/>
        <rFont val="Times New Roman"/>
        <family val="1"/>
      </rPr>
      <t xml:space="preserve">i.e., </t>
    </r>
    <r>
      <rPr>
        <sz val="10"/>
        <color theme="1"/>
        <rFont val="Times New Roman"/>
        <family val="1"/>
      </rPr>
      <t>61.2) are required to maintain cargo tank implementation files.</t>
    </r>
  </si>
  <si>
    <r>
      <t>d</t>
    </r>
    <r>
      <rPr>
        <sz val="10"/>
        <color rgb="FF000000"/>
        <rFont val="Times New Roman"/>
        <family val="1"/>
      </rPr>
      <t xml:space="preserve">  We assume that 60 percent of the </t>
    </r>
    <r>
      <rPr>
        <sz val="10"/>
        <color rgb="FFFF0000"/>
        <rFont val="Times New Roman"/>
        <family val="1"/>
      </rPr>
      <t>102</t>
    </r>
    <r>
      <rPr>
        <sz val="10"/>
        <color rgb="FF000000"/>
        <rFont val="Times New Roman"/>
        <family val="1"/>
      </rPr>
      <t xml:space="preserve"> </t>
    </r>
    <r>
      <rPr>
        <sz val="10"/>
        <color rgb="FFFF0000"/>
        <rFont val="Times New Roman"/>
        <family val="1"/>
      </rPr>
      <t>major</t>
    </r>
    <r>
      <rPr>
        <sz val="10"/>
        <color rgb="FF000000"/>
        <rFont val="Times New Roman"/>
        <family val="1"/>
      </rPr>
      <t xml:space="preserve"> source </t>
    </r>
    <r>
      <rPr>
        <sz val="10"/>
        <color rgb="FFFF0000"/>
        <rFont val="Times New Roman"/>
        <family val="1"/>
      </rPr>
      <t>respondent</t>
    </r>
    <r>
      <rPr>
        <sz val="10"/>
        <color rgb="FF000000"/>
        <rFont val="Times New Roman"/>
        <family val="1"/>
      </rPr>
      <t>s (</t>
    </r>
    <r>
      <rPr>
        <sz val="10"/>
        <color rgb="FFFF0000"/>
        <rFont val="Times New Roman"/>
        <family val="1"/>
      </rPr>
      <t>102 x 0.6 =</t>
    </r>
    <r>
      <rPr>
        <sz val="10"/>
        <color rgb="FF000000"/>
        <rFont val="Times New Roman"/>
        <family val="1"/>
      </rPr>
      <t xml:space="preserve"> 61.2) would be required to submit semiannual reports under the NESHAP Subpart R since the remaining 40 percent are already complying with similar reporting requirements under another applicable NSPS rule.  </t>
    </r>
  </si>
  <si>
    <t>Updated per revised O&amp;M from 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</si>
</sst>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
  </numFmts>
  <fonts count="20" x14ac:knownFonts="1">
    <font>
      <sz val="11"/>
      <color theme="1"/>
      <name val="Calibri"/>
      <family val="2"/>
      <scheme val="minor"/>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sz val="11"/>
      <color rgb="FF000000"/>
      <name val="Times New Roman"/>
      <family val="1"/>
    </font>
    <font>
      <sz val="10"/>
      <color rgb="FFEEECE1"/>
      <name val="Times New Roman"/>
      <family val="1"/>
    </font>
    <font>
      <vertAlign val="superscript"/>
      <sz val="10"/>
      <color rgb="FF000000"/>
      <name val="Times New Roman"/>
      <family val="1"/>
    </font>
    <font>
      <b/>
      <sz val="10"/>
      <color theme="1"/>
      <name val="Times New Roman"/>
      <family val="1"/>
    </font>
    <font>
      <vertAlign val="superscript"/>
      <sz val="10"/>
      <color theme="1"/>
      <name val="Times New Roman"/>
      <family val="1"/>
    </font>
    <font>
      <b/>
      <sz val="11"/>
      <name val="Calibri"/>
      <family val="2"/>
      <scheme val="minor"/>
    </font>
    <font>
      <sz val="10"/>
      <name val="Times New Roman"/>
      <family val="1"/>
    </font>
    <font>
      <sz val="11"/>
      <color rgb="FFFF0000"/>
      <name val="Calibri"/>
      <family val="2"/>
      <scheme val="minor"/>
    </font>
    <font>
      <sz val="10"/>
      <color rgb="FFFF0000"/>
      <name val="Times New Roman"/>
      <family val="1"/>
    </font>
    <font>
      <strike/>
      <sz val="10"/>
      <color rgb="FFFF0000"/>
      <name val="Times New Roman"/>
      <family val="1"/>
    </font>
    <font>
      <sz val="11"/>
      <color theme="1"/>
      <name val="Times New Roman"/>
      <family val="1"/>
    </font>
    <font>
      <b/>
      <sz val="12"/>
      <name val="Times New Roman"/>
      <family val="1"/>
    </font>
    <font>
      <sz val="11"/>
      <color rgb="FFFF0000"/>
      <name val="Times New Roman"/>
      <family val="1"/>
    </font>
    <font>
      <vertAlign val="superscript"/>
      <sz val="10"/>
      <color rgb="FFFF0000"/>
      <name val="Times New Roman"/>
      <family val="1"/>
    </font>
    <font>
      <b/>
      <sz val="10"/>
      <name val="Times New Roman"/>
      <family val="1"/>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2" fillId="2" borderId="1" xfId="0" applyFont="1" applyFill="1" applyBorder="1" applyAlignment="1">
      <alignment horizontal="center" vertical="center" wrapText="1"/>
    </xf>
    <xf numFmtId="0" fontId="0" fillId="2" borderId="1" xfId="0" applyFill="1" applyBorder="1" applyAlignment="1">
      <alignment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5" fillId="0" borderId="1" xfId="0" applyFont="1" applyBorder="1" applyAlignment="1">
      <alignment vertical="center"/>
    </xf>
    <xf numFmtId="0" fontId="6" fillId="2" borderId="1" xfId="0" applyFont="1" applyFill="1" applyBorder="1" applyAlignment="1">
      <alignment horizontal="center" vertical="center"/>
    </xf>
    <xf numFmtId="0" fontId="6" fillId="2" borderId="1" xfId="0" applyFont="1" applyFill="1" applyBorder="1" applyAlignment="1">
      <alignment horizontal="right" vertical="center"/>
    </xf>
    <xf numFmtId="8" fontId="4" fillId="0" borderId="1" xfId="0" applyNumberFormat="1" applyFont="1" applyBorder="1" applyAlignment="1">
      <alignment horizontal="right" vertical="center"/>
    </xf>
    <xf numFmtId="0" fontId="5" fillId="2" borderId="1" xfId="0" applyFont="1" applyFill="1" applyBorder="1" applyAlignment="1">
      <alignment vertical="center"/>
    </xf>
    <xf numFmtId="0" fontId="4" fillId="2" borderId="1" xfId="0" applyFont="1" applyFill="1" applyBorder="1" applyAlignment="1">
      <alignment horizontal="center" vertical="center"/>
    </xf>
    <xf numFmtId="0" fontId="4" fillId="0" borderId="1" xfId="0" applyFont="1" applyBorder="1" applyAlignment="1">
      <alignment horizontal="right" vertical="center"/>
    </xf>
    <xf numFmtId="0" fontId="4" fillId="0" borderId="1" xfId="0" applyFont="1" applyBorder="1" applyAlignment="1">
      <alignment horizontal="left" vertical="center" indent="1"/>
    </xf>
    <xf numFmtId="6" fontId="4" fillId="0" borderId="1" xfId="0" applyNumberFormat="1" applyFont="1" applyBorder="1" applyAlignment="1">
      <alignment horizontal="right" vertical="center"/>
    </xf>
    <xf numFmtId="0" fontId="4" fillId="0" borderId="1" xfId="0" applyFont="1" applyBorder="1" applyAlignment="1">
      <alignment horizontal="left" vertical="center" wrapText="1" indent="1"/>
    </xf>
    <xf numFmtId="3" fontId="4" fillId="0" borderId="1" xfId="0" applyNumberFormat="1" applyFont="1" applyBorder="1" applyAlignment="1">
      <alignment horizontal="center" vertical="center"/>
    </xf>
    <xf numFmtId="0" fontId="2" fillId="0" borderId="1" xfId="0" applyFont="1" applyBorder="1" applyAlignment="1">
      <alignment vertical="center"/>
    </xf>
    <xf numFmtId="6" fontId="2" fillId="0" borderId="1" xfId="0" applyNumberFormat="1" applyFont="1" applyBorder="1" applyAlignment="1">
      <alignment horizontal="right" vertical="center"/>
    </xf>
    <xf numFmtId="0" fontId="4" fillId="2" borderId="1" xfId="0" applyFont="1" applyFill="1" applyBorder="1" applyAlignment="1">
      <alignment horizontal="right" vertical="center"/>
    </xf>
    <xf numFmtId="0" fontId="4" fillId="0" borderId="1" xfId="0" applyFont="1" applyBorder="1" applyAlignment="1">
      <alignment vertical="center" wrapText="1"/>
    </xf>
    <xf numFmtId="0" fontId="2" fillId="0" borderId="1" xfId="0" applyFont="1" applyBorder="1" applyAlignment="1">
      <alignment horizontal="center" vertical="center"/>
    </xf>
    <xf numFmtId="0" fontId="8" fillId="0" borderId="0" xfId="0" applyFont="1" applyAlignment="1">
      <alignment vertical="center"/>
    </xf>
    <xf numFmtId="0" fontId="2" fillId="2" borderId="1" xfId="0" applyFont="1" applyFill="1" applyBorder="1" applyAlignment="1">
      <alignment vertical="center"/>
    </xf>
    <xf numFmtId="0" fontId="2" fillId="0" borderId="0" xfId="0" applyFont="1" applyAlignment="1">
      <alignment vertical="center"/>
    </xf>
    <xf numFmtId="2" fontId="4" fillId="0" borderId="1" xfId="0" applyNumberFormat="1" applyFont="1" applyBorder="1" applyAlignment="1">
      <alignment horizontal="center" vertical="center"/>
    </xf>
    <xf numFmtId="0" fontId="10" fillId="0" borderId="0" xfId="0" applyFont="1"/>
    <xf numFmtId="0" fontId="2"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wrapText="1" indent="1"/>
    </xf>
    <xf numFmtId="0" fontId="4" fillId="3" borderId="1" xfId="0" applyFont="1" applyFill="1" applyBorder="1" applyAlignment="1">
      <alignment horizontal="left" vertical="center" indent="2"/>
    </xf>
    <xf numFmtId="0" fontId="4" fillId="3" borderId="1" xfId="0" applyFont="1" applyFill="1" applyBorder="1" applyAlignment="1">
      <alignment horizontal="left" vertical="center" indent="1"/>
    </xf>
    <xf numFmtId="0" fontId="15" fillId="0" borderId="0" xfId="0" applyFont="1"/>
    <xf numFmtId="0" fontId="15" fillId="2" borderId="1" xfId="0" applyFont="1" applyFill="1" applyBorder="1" applyAlignment="1">
      <alignment vertical="center" wrapText="1"/>
    </xf>
    <xf numFmtId="0" fontId="16" fillId="0" borderId="0" xfId="0" applyFont="1"/>
    <xf numFmtId="0" fontId="17" fillId="3" borderId="0" xfId="0" applyFont="1" applyFill="1"/>
    <xf numFmtId="0" fontId="1" fillId="0" borderId="0" xfId="0" applyFont="1"/>
    <xf numFmtId="1" fontId="4" fillId="0" borderId="1" xfId="0" applyNumberFormat="1" applyFont="1" applyBorder="1" applyAlignment="1">
      <alignment horizontal="center" vertical="center"/>
    </xf>
    <xf numFmtId="0" fontId="12" fillId="0" borderId="0" xfId="0" applyFont="1"/>
    <xf numFmtId="0" fontId="13" fillId="3" borderId="1" xfId="0" applyFont="1" applyFill="1" applyBorder="1" applyAlignment="1">
      <alignment horizontal="center" vertical="center"/>
    </xf>
    <xf numFmtId="3" fontId="13" fillId="3" borderId="1" xfId="0" applyNumberFormat="1" applyFont="1" applyFill="1" applyBorder="1" applyAlignment="1">
      <alignment horizontal="center" vertical="center"/>
    </xf>
    <xf numFmtId="8" fontId="13" fillId="3" borderId="1" xfId="0" applyNumberFormat="1" applyFont="1" applyFill="1" applyBorder="1" applyAlignment="1">
      <alignment horizontal="right" vertical="center"/>
    </xf>
    <xf numFmtId="164" fontId="4" fillId="0" borderId="1" xfId="0" applyNumberFormat="1" applyFont="1" applyBorder="1" applyAlignment="1">
      <alignment horizontal="center" vertical="center"/>
    </xf>
    <xf numFmtId="164" fontId="13" fillId="3" borderId="1" xfId="0" applyNumberFormat="1" applyFont="1" applyFill="1" applyBorder="1" applyAlignment="1">
      <alignment horizontal="center" vertical="center"/>
    </xf>
    <xf numFmtId="6" fontId="2" fillId="3" borderId="1" xfId="0" applyNumberFormat="1" applyFont="1" applyFill="1" applyBorder="1" applyAlignment="1">
      <alignment horizontal="right" vertical="center"/>
    </xf>
    <xf numFmtId="0" fontId="17" fillId="0" borderId="0" xfId="0" applyFont="1"/>
    <xf numFmtId="0" fontId="2" fillId="2" borderId="1" xfId="0" applyFont="1" applyFill="1" applyBorder="1" applyAlignment="1">
      <alignment horizontal="center" vertical="center"/>
    </xf>
    <xf numFmtId="3" fontId="2" fillId="0" borderId="1" xfId="0" applyNumberFormat="1" applyFont="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7" fillId="0" borderId="0" xfId="0" applyFont="1" applyAlignment="1">
      <alignment horizontal="left" vertical="center" wrapText="1"/>
    </xf>
    <xf numFmtId="0" fontId="18" fillId="0" borderId="0" xfId="0" applyFont="1" applyAlignment="1">
      <alignment horizontal="left" vertical="center" wrapText="1"/>
    </xf>
    <xf numFmtId="0" fontId="2" fillId="2" borderId="1" xfId="0" applyFont="1" applyFill="1" applyBorder="1" applyAlignment="1">
      <alignment horizontal="center" vertical="center" wrapText="1"/>
    </xf>
    <xf numFmtId="0" fontId="19"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EA937-827E-4286-B7E5-0EE20E5C9C47}">
  <dimension ref="A1:N69"/>
  <sheetViews>
    <sheetView tabSelected="1" topLeftCell="A45" workbookViewId="0">
      <selection activeCell="G54" sqref="G54"/>
    </sheetView>
  </sheetViews>
  <sheetFormatPr defaultColWidth="9.140625" defaultRowHeight="15" x14ac:dyDescent="0.25"/>
  <cols>
    <col min="1" max="1" width="40.85546875" style="31" customWidth="1"/>
    <col min="2" max="2" width="11.5703125" style="31" customWidth="1"/>
    <col min="3" max="4" width="12.28515625" style="31" customWidth="1"/>
    <col min="5" max="5" width="11.5703125" style="31" customWidth="1"/>
    <col min="6" max="6" width="9.140625" style="31"/>
    <col min="7" max="7" width="10.28515625" style="31" customWidth="1"/>
    <col min="8" max="8" width="9.140625" style="31"/>
    <col min="9" max="9" width="12.140625" style="31" customWidth="1"/>
    <col min="10" max="16384" width="9.140625" style="31"/>
  </cols>
  <sheetData>
    <row r="1" spans="1:11" ht="15.75" x14ac:dyDescent="0.25">
      <c r="A1" s="33" t="s">
        <v>90</v>
      </c>
    </row>
    <row r="2" spans="1:11" x14ac:dyDescent="0.25">
      <c r="F2" s="31">
        <v>120.27</v>
      </c>
      <c r="G2" s="31">
        <v>141.06</v>
      </c>
      <c r="H2" s="31">
        <v>58.67</v>
      </c>
    </row>
    <row r="4" spans="1:11" x14ac:dyDescent="0.25">
      <c r="A4" s="45" t="s">
        <v>0</v>
      </c>
      <c r="B4" s="26" t="s">
        <v>1</v>
      </c>
      <c r="C4" s="26" t="s">
        <v>3</v>
      </c>
      <c r="D4" s="26" t="s">
        <v>5</v>
      </c>
      <c r="E4" s="26" t="s">
        <v>8</v>
      </c>
      <c r="F4" s="26" t="s">
        <v>10</v>
      </c>
      <c r="G4" s="26" t="s">
        <v>13</v>
      </c>
      <c r="H4" s="26" t="s">
        <v>16</v>
      </c>
      <c r="I4" s="26" t="s">
        <v>19</v>
      </c>
    </row>
    <row r="5" spans="1:11" ht="63.75" x14ac:dyDescent="0.25">
      <c r="A5" s="45"/>
      <c r="B5" s="26" t="s">
        <v>2</v>
      </c>
      <c r="C5" s="26" t="s">
        <v>4</v>
      </c>
      <c r="D5" s="26" t="s">
        <v>6</v>
      </c>
      <c r="E5" s="26" t="s">
        <v>9</v>
      </c>
      <c r="F5" s="26" t="s">
        <v>11</v>
      </c>
      <c r="G5" s="26" t="s">
        <v>14</v>
      </c>
      <c r="H5" s="26" t="s">
        <v>17</v>
      </c>
      <c r="I5" s="26" t="s">
        <v>20</v>
      </c>
    </row>
    <row r="6" spans="1:11" x14ac:dyDescent="0.25">
      <c r="A6" s="45"/>
      <c r="B6" s="32"/>
      <c r="C6" s="32"/>
      <c r="D6" s="26" t="s">
        <v>7</v>
      </c>
      <c r="E6" s="32"/>
      <c r="F6" s="26" t="s">
        <v>12</v>
      </c>
      <c r="G6" s="26" t="s">
        <v>15</v>
      </c>
      <c r="H6" s="26" t="s">
        <v>18</v>
      </c>
      <c r="I6" s="32"/>
    </row>
    <row r="7" spans="1:11" x14ac:dyDescent="0.25">
      <c r="A7" s="3" t="s">
        <v>21</v>
      </c>
      <c r="B7" s="4" t="s">
        <v>22</v>
      </c>
      <c r="C7" s="5"/>
      <c r="D7" s="5"/>
      <c r="E7" s="5"/>
      <c r="F7" s="5"/>
      <c r="G7" s="5"/>
      <c r="H7" s="5"/>
      <c r="I7" s="5"/>
    </row>
    <row r="8" spans="1:11" x14ac:dyDescent="0.25">
      <c r="A8" s="3" t="s">
        <v>23</v>
      </c>
      <c r="B8" s="4" t="s">
        <v>22</v>
      </c>
      <c r="C8" s="5"/>
      <c r="D8" s="5"/>
      <c r="E8" s="5"/>
      <c r="F8" s="5"/>
      <c r="G8" s="5"/>
      <c r="H8" s="5"/>
      <c r="I8" s="5"/>
    </row>
    <row r="9" spans="1:11" x14ac:dyDescent="0.25">
      <c r="A9" s="3" t="s">
        <v>24</v>
      </c>
      <c r="B9" s="6"/>
      <c r="C9" s="6"/>
      <c r="D9" s="6"/>
      <c r="E9" s="6"/>
      <c r="F9" s="6"/>
      <c r="G9" s="6"/>
      <c r="H9" s="6"/>
      <c r="I9" s="7"/>
    </row>
    <row r="10" spans="1:11" ht="15.75" x14ac:dyDescent="0.25">
      <c r="A10" s="3" t="s">
        <v>25</v>
      </c>
      <c r="B10" s="4">
        <v>1</v>
      </c>
      <c r="C10" s="4">
        <v>1</v>
      </c>
      <c r="D10" s="4">
        <f>B10*C10</f>
        <v>1</v>
      </c>
      <c r="E10" s="4">
        <v>102</v>
      </c>
      <c r="F10" s="4">
        <f>+D10*E10</f>
        <v>102</v>
      </c>
      <c r="G10" s="4">
        <f>+F10*0.05</f>
        <v>5.1000000000000005</v>
      </c>
      <c r="H10" s="4">
        <f>+F10*0.1</f>
        <v>10.200000000000001</v>
      </c>
      <c r="I10" s="8">
        <f>+(F10*$F$2)+(G10*$G$2)+(H10*$H$2)</f>
        <v>13585.38</v>
      </c>
    </row>
    <row r="11" spans="1:11" x14ac:dyDescent="0.25">
      <c r="A11" s="3" t="s">
        <v>26</v>
      </c>
      <c r="B11" s="9"/>
      <c r="C11" s="10"/>
      <c r="D11" s="4"/>
      <c r="E11" s="10"/>
      <c r="F11" s="4"/>
      <c r="G11" s="4"/>
      <c r="H11" s="4"/>
      <c r="I11" s="11"/>
    </row>
    <row r="12" spans="1:11" ht="15.75" x14ac:dyDescent="0.25">
      <c r="A12" s="12" t="s">
        <v>27</v>
      </c>
      <c r="B12" s="4">
        <v>175</v>
      </c>
      <c r="C12" s="4">
        <v>1</v>
      </c>
      <c r="D12" s="4">
        <f t="shared" ref="D12:D13" si="0">B12*C12</f>
        <v>175</v>
      </c>
      <c r="E12" s="4">
        <v>0</v>
      </c>
      <c r="F12" s="4">
        <v>0</v>
      </c>
      <c r="G12" s="4">
        <v>0</v>
      </c>
      <c r="H12" s="4">
        <v>0</v>
      </c>
      <c r="I12" s="13">
        <f>+(F12*$F$2)+(G12*$G$2)+(H12*$H$2)</f>
        <v>0</v>
      </c>
    </row>
    <row r="13" spans="1:11" ht="15.75" x14ac:dyDescent="0.25">
      <c r="A13" s="12" t="s">
        <v>28</v>
      </c>
      <c r="B13" s="4">
        <v>175</v>
      </c>
      <c r="C13" s="4">
        <v>1</v>
      </c>
      <c r="D13" s="4">
        <f t="shared" si="0"/>
        <v>175</v>
      </c>
      <c r="E13" s="4">
        <v>0</v>
      </c>
      <c r="F13" s="4">
        <v>0</v>
      </c>
      <c r="G13" s="4">
        <v>0</v>
      </c>
      <c r="H13" s="4">
        <v>0</v>
      </c>
      <c r="I13" s="13">
        <f>+(F13*$F$2)+(G13*$G$2)+(H13*$H$2)</f>
        <v>0</v>
      </c>
    </row>
    <row r="14" spans="1:11" ht="28.5" x14ac:dyDescent="0.25">
      <c r="A14" s="14" t="s">
        <v>29</v>
      </c>
      <c r="B14" s="4">
        <v>16</v>
      </c>
      <c r="C14" s="4">
        <v>1</v>
      </c>
      <c r="D14" s="4">
        <f>B14*C14</f>
        <v>16</v>
      </c>
      <c r="E14" s="4">
        <f>E10*0.5</f>
        <v>51</v>
      </c>
      <c r="F14" s="4">
        <f>+D14*E14</f>
        <v>816</v>
      </c>
      <c r="G14" s="4">
        <f>+F14*0.05</f>
        <v>40.800000000000004</v>
      </c>
      <c r="H14" s="4">
        <f>+F14*0.1</f>
        <v>81.600000000000009</v>
      </c>
      <c r="I14" s="8">
        <f>+(F14*$F$2)+(G14*$G$2)+(H14*$H$2)</f>
        <v>108683.04</v>
      </c>
    </row>
    <row r="15" spans="1:11" ht="28.5" x14ac:dyDescent="0.25">
      <c r="A15" s="28" t="s">
        <v>92</v>
      </c>
      <c r="B15" s="4">
        <v>1</v>
      </c>
      <c r="C15" s="4">
        <v>1</v>
      </c>
      <c r="D15" s="4">
        <f>B15*C15</f>
        <v>1</v>
      </c>
      <c r="E15" s="4">
        <v>390</v>
      </c>
      <c r="F15" s="4">
        <f>+D15*E15</f>
        <v>390</v>
      </c>
      <c r="G15" s="4">
        <f>+F15*0.05</f>
        <v>19.5</v>
      </c>
      <c r="H15" s="4">
        <f>+F15*0.1</f>
        <v>39</v>
      </c>
      <c r="I15" s="8">
        <f>+(F15*$F$2)+(G15*$G$2)+(H15*$H$2)</f>
        <v>51944.099999999991</v>
      </c>
      <c r="K15" s="34" t="s">
        <v>99</v>
      </c>
    </row>
    <row r="16" spans="1:11" x14ac:dyDescent="0.25">
      <c r="A16" s="3" t="s">
        <v>30</v>
      </c>
      <c r="B16" s="4" t="s">
        <v>31</v>
      </c>
      <c r="C16" s="3"/>
      <c r="D16" s="4"/>
      <c r="E16" s="3"/>
      <c r="F16" s="4"/>
      <c r="G16" s="4"/>
      <c r="H16" s="4"/>
      <c r="I16" s="11"/>
    </row>
    <row r="17" spans="1:9" x14ac:dyDescent="0.25">
      <c r="A17" s="3" t="s">
        <v>32</v>
      </c>
      <c r="B17" s="4" t="s">
        <v>31</v>
      </c>
      <c r="C17" s="3"/>
      <c r="D17" s="4"/>
      <c r="E17" s="3"/>
      <c r="F17" s="4"/>
      <c r="G17" s="4"/>
      <c r="H17" s="4"/>
      <c r="I17" s="11"/>
    </row>
    <row r="18" spans="1:9" ht="15.75" x14ac:dyDescent="0.25">
      <c r="A18" s="3" t="s">
        <v>33</v>
      </c>
      <c r="B18" s="9"/>
      <c r="C18" s="9"/>
      <c r="D18" s="4"/>
      <c r="E18" s="9"/>
      <c r="F18" s="4"/>
      <c r="G18" s="4"/>
      <c r="H18" s="4"/>
      <c r="I18" s="11"/>
    </row>
    <row r="19" spans="1:9" x14ac:dyDescent="0.25">
      <c r="A19" s="12" t="s">
        <v>34</v>
      </c>
      <c r="B19" s="4">
        <v>3</v>
      </c>
      <c r="C19" s="4">
        <v>1</v>
      </c>
      <c r="D19" s="4">
        <f t="shared" ref="D19:D23" si="1">B19*C19</f>
        <v>3</v>
      </c>
      <c r="E19" s="4">
        <v>0</v>
      </c>
      <c r="F19" s="4">
        <v>0</v>
      </c>
      <c r="G19" s="4">
        <v>0</v>
      </c>
      <c r="H19" s="4">
        <v>0</v>
      </c>
      <c r="I19" s="13">
        <f t="shared" ref="I19:I23" si="2">+(F19*$F$2)+(G19*$G$2)+(H19*$H$2)</f>
        <v>0</v>
      </c>
    </row>
    <row r="20" spans="1:9" ht="25.5" x14ac:dyDescent="0.25">
      <c r="A20" s="14" t="s">
        <v>35</v>
      </c>
      <c r="B20" s="4">
        <v>2</v>
      </c>
      <c r="C20" s="4">
        <v>1</v>
      </c>
      <c r="D20" s="4">
        <f t="shared" si="1"/>
        <v>2</v>
      </c>
      <c r="E20" s="4">
        <v>0</v>
      </c>
      <c r="F20" s="4">
        <v>0</v>
      </c>
      <c r="G20" s="4">
        <v>0</v>
      </c>
      <c r="H20" s="4">
        <v>0</v>
      </c>
      <c r="I20" s="13">
        <f t="shared" si="2"/>
        <v>0</v>
      </c>
    </row>
    <row r="21" spans="1:9" x14ac:dyDescent="0.25">
      <c r="A21" s="12" t="s">
        <v>36</v>
      </c>
      <c r="B21" s="4">
        <v>2</v>
      </c>
      <c r="C21" s="4">
        <v>1</v>
      </c>
      <c r="D21" s="4">
        <f t="shared" si="1"/>
        <v>2</v>
      </c>
      <c r="E21" s="4">
        <v>0</v>
      </c>
      <c r="F21" s="4">
        <v>0</v>
      </c>
      <c r="G21" s="4">
        <v>0</v>
      </c>
      <c r="H21" s="4">
        <v>0</v>
      </c>
      <c r="I21" s="13">
        <f t="shared" si="2"/>
        <v>0</v>
      </c>
    </row>
    <row r="22" spans="1:9" x14ac:dyDescent="0.25">
      <c r="A22" s="12" t="s">
        <v>37</v>
      </c>
      <c r="B22" s="4">
        <v>2</v>
      </c>
      <c r="C22" s="4">
        <v>1</v>
      </c>
      <c r="D22" s="4">
        <f t="shared" si="1"/>
        <v>2</v>
      </c>
      <c r="E22" s="4">
        <v>0</v>
      </c>
      <c r="F22" s="4">
        <v>0</v>
      </c>
      <c r="G22" s="4">
        <v>0</v>
      </c>
      <c r="H22" s="4">
        <v>0</v>
      </c>
      <c r="I22" s="13">
        <f t="shared" si="2"/>
        <v>0</v>
      </c>
    </row>
    <row r="23" spans="1:9" x14ac:dyDescent="0.25">
      <c r="A23" s="12" t="s">
        <v>38</v>
      </c>
      <c r="B23" s="4">
        <v>2</v>
      </c>
      <c r="C23" s="4">
        <v>1</v>
      </c>
      <c r="D23" s="4">
        <f t="shared" si="1"/>
        <v>2</v>
      </c>
      <c r="E23" s="4">
        <v>0</v>
      </c>
      <c r="F23" s="4">
        <v>0</v>
      </c>
      <c r="G23" s="4">
        <v>0</v>
      </c>
      <c r="H23" s="4">
        <v>0</v>
      </c>
      <c r="I23" s="13">
        <f t="shared" si="2"/>
        <v>0</v>
      </c>
    </row>
    <row r="24" spans="1:9" x14ac:dyDescent="0.25">
      <c r="A24" s="12" t="s">
        <v>39</v>
      </c>
      <c r="B24" s="38" t="s">
        <v>111</v>
      </c>
      <c r="C24" s="4"/>
      <c r="D24" s="4"/>
      <c r="E24" s="4"/>
      <c r="F24" s="4"/>
      <c r="G24" s="4"/>
      <c r="H24" s="4"/>
      <c r="I24" s="13"/>
    </row>
    <row r="25" spans="1:9" x14ac:dyDescent="0.25">
      <c r="A25" s="12" t="s">
        <v>40</v>
      </c>
      <c r="B25" s="4" t="s">
        <v>31</v>
      </c>
      <c r="C25" s="3"/>
      <c r="D25" s="4"/>
      <c r="E25" s="3"/>
      <c r="F25" s="4"/>
      <c r="G25" s="4"/>
      <c r="H25" s="4"/>
      <c r="I25" s="11"/>
    </row>
    <row r="26" spans="1:9" ht="28.5" x14ac:dyDescent="0.25">
      <c r="A26" s="14" t="s">
        <v>41</v>
      </c>
      <c r="B26" s="4">
        <v>10</v>
      </c>
      <c r="C26" s="4">
        <v>2</v>
      </c>
      <c r="D26" s="4">
        <f>B26*C26</f>
        <v>20</v>
      </c>
      <c r="E26" s="4">
        <v>52.2</v>
      </c>
      <c r="F26" s="15">
        <f>+D26*E26</f>
        <v>1044</v>
      </c>
      <c r="G26" s="4">
        <f>+F26*0.05</f>
        <v>52.2</v>
      </c>
      <c r="H26" s="36">
        <f>+F26*0.1</f>
        <v>104.4</v>
      </c>
      <c r="I26" s="8">
        <f>+(F26*$F$2)+(G26*$G$2)+(H26*$H$2)</f>
        <v>139050.35999999999</v>
      </c>
    </row>
    <row r="27" spans="1:9" ht="28.5" x14ac:dyDescent="0.25">
      <c r="A27" s="14" t="s">
        <v>42</v>
      </c>
      <c r="B27" s="4">
        <v>8</v>
      </c>
      <c r="C27" s="4">
        <v>2</v>
      </c>
      <c r="D27" s="4">
        <f>B27*C27</f>
        <v>16</v>
      </c>
      <c r="E27" s="4">
        <v>9</v>
      </c>
      <c r="F27" s="4">
        <f>+D27*E27</f>
        <v>144</v>
      </c>
      <c r="G27" s="4">
        <f>+F27*0.05</f>
        <v>7.2</v>
      </c>
      <c r="H27" s="4">
        <f>+F27*0.1</f>
        <v>14.4</v>
      </c>
      <c r="I27" s="8">
        <f>+(F27*$F$2)+(G27*$G$2)+(H27*$H$2)</f>
        <v>19179.360000000004</v>
      </c>
    </row>
    <row r="28" spans="1:9" x14ac:dyDescent="0.25">
      <c r="A28" s="16" t="s">
        <v>43</v>
      </c>
      <c r="B28" s="4"/>
      <c r="C28" s="4"/>
      <c r="D28" s="4"/>
      <c r="E28" s="4"/>
      <c r="F28" s="46">
        <f>SUM(F10:H27)</f>
        <v>2870.3999999999996</v>
      </c>
      <c r="G28" s="46"/>
      <c r="H28" s="46"/>
      <c r="I28" s="17">
        <f>SUM(I10:I27)</f>
        <v>332442.23999999999</v>
      </c>
    </row>
    <row r="29" spans="1:9" x14ac:dyDescent="0.25">
      <c r="A29" s="3" t="s">
        <v>44</v>
      </c>
      <c r="B29" s="10"/>
      <c r="C29" s="10"/>
      <c r="D29" s="4"/>
      <c r="E29" s="10"/>
      <c r="F29" s="10"/>
      <c r="G29" s="10"/>
      <c r="H29" s="10"/>
      <c r="I29" s="18"/>
    </row>
    <row r="30" spans="1:9" x14ac:dyDescent="0.25">
      <c r="A30" s="3" t="s">
        <v>45</v>
      </c>
      <c r="B30" s="4" t="s">
        <v>46</v>
      </c>
      <c r="C30" s="3"/>
      <c r="D30" s="4"/>
      <c r="E30" s="3"/>
      <c r="F30" s="3"/>
      <c r="G30" s="3"/>
      <c r="H30" s="3"/>
      <c r="I30" s="11"/>
    </row>
    <row r="31" spans="1:9" x14ac:dyDescent="0.25">
      <c r="A31" s="3" t="s">
        <v>47</v>
      </c>
      <c r="B31" s="4" t="s">
        <v>48</v>
      </c>
      <c r="C31" s="3"/>
      <c r="D31" s="4"/>
      <c r="E31" s="3"/>
      <c r="F31" s="3"/>
      <c r="G31" s="3"/>
      <c r="H31" s="3"/>
      <c r="I31" s="11"/>
    </row>
    <row r="32" spans="1:9" x14ac:dyDescent="0.25">
      <c r="A32" s="3" t="s">
        <v>49</v>
      </c>
      <c r="B32" s="10"/>
      <c r="C32" s="10"/>
      <c r="D32" s="4"/>
      <c r="E32" s="10"/>
      <c r="F32" s="10"/>
      <c r="G32" s="10"/>
      <c r="H32" s="10"/>
      <c r="I32" s="10"/>
    </row>
    <row r="33" spans="1:11" x14ac:dyDescent="0.25">
      <c r="A33" s="12" t="s">
        <v>50</v>
      </c>
      <c r="B33" s="10"/>
      <c r="C33" s="10"/>
      <c r="D33" s="4"/>
      <c r="E33" s="10"/>
      <c r="F33" s="10"/>
      <c r="G33" s="10"/>
      <c r="H33" s="10"/>
      <c r="I33" s="10"/>
    </row>
    <row r="34" spans="1:11" ht="15.75" x14ac:dyDescent="0.25">
      <c r="A34" s="29" t="s">
        <v>95</v>
      </c>
      <c r="B34" s="4">
        <v>0.5</v>
      </c>
      <c r="C34" s="4">
        <v>26</v>
      </c>
      <c r="D34" s="4">
        <f t="shared" ref="D34:D36" si="3">B34*C34</f>
        <v>13</v>
      </c>
      <c r="E34" s="4">
        <v>61.2</v>
      </c>
      <c r="F34" s="36">
        <f>+D34*E34</f>
        <v>795.6</v>
      </c>
      <c r="G34" s="41">
        <f>+F34*0.05</f>
        <v>39.78</v>
      </c>
      <c r="H34" s="41">
        <f>+F34*0.1</f>
        <v>79.56</v>
      </c>
      <c r="I34" s="8">
        <f>+(F34*$F$2)+(G34*$G$2)+(H34*$H$2)</f>
        <v>105965.96400000001</v>
      </c>
      <c r="K34" s="34" t="s">
        <v>98</v>
      </c>
    </row>
    <row r="35" spans="1:11" ht="15.75" x14ac:dyDescent="0.25">
      <c r="A35" s="29" t="s">
        <v>96</v>
      </c>
      <c r="B35" s="4">
        <v>6</v>
      </c>
      <c r="C35" s="4">
        <v>1</v>
      </c>
      <c r="D35" s="4">
        <f t="shared" si="3"/>
        <v>6</v>
      </c>
      <c r="E35" s="4">
        <v>61.2</v>
      </c>
      <c r="F35" s="36">
        <f>+D35*E35</f>
        <v>367.20000000000005</v>
      </c>
      <c r="G35" s="41">
        <f>+F35*0.05</f>
        <v>18.360000000000003</v>
      </c>
      <c r="H35" s="41">
        <f>+F35*0.1</f>
        <v>36.720000000000006</v>
      </c>
      <c r="I35" s="8">
        <f>+(F35*$F$2)+(G35*$G$2)+(H35*$H$2)</f>
        <v>48907.368000000009</v>
      </c>
      <c r="K35" s="34" t="s">
        <v>98</v>
      </c>
    </row>
    <row r="36" spans="1:11" ht="15.75" x14ac:dyDescent="0.25">
      <c r="A36" s="29" t="s">
        <v>97</v>
      </c>
      <c r="B36" s="4">
        <v>6</v>
      </c>
      <c r="C36" s="4">
        <v>26</v>
      </c>
      <c r="D36" s="4">
        <f t="shared" si="3"/>
        <v>156</v>
      </c>
      <c r="E36" s="4">
        <v>61.2</v>
      </c>
      <c r="F36" s="15">
        <f>+D36*E36</f>
        <v>9547.2000000000007</v>
      </c>
      <c r="G36" s="36">
        <f>+F36*0.05</f>
        <v>477.36000000000007</v>
      </c>
      <c r="H36" s="36">
        <f>+F36*0.1</f>
        <v>954.72000000000014</v>
      </c>
      <c r="I36" s="8">
        <f>+(F36*$F$2)+(G36*$G$2)+(H36*$H$2)</f>
        <v>1271591.568</v>
      </c>
      <c r="K36" s="34" t="s">
        <v>98</v>
      </c>
    </row>
    <row r="37" spans="1:11" x14ac:dyDescent="0.25">
      <c r="A37" s="30" t="s">
        <v>64</v>
      </c>
      <c r="B37" s="4" t="s">
        <v>31</v>
      </c>
      <c r="C37" s="3"/>
      <c r="D37" s="4"/>
      <c r="E37" s="3"/>
      <c r="F37" s="4"/>
      <c r="G37" s="4"/>
      <c r="H37" s="4"/>
      <c r="I37" s="11"/>
      <c r="K37" s="34" t="s">
        <v>98</v>
      </c>
    </row>
    <row r="38" spans="1:11" ht="15.75" x14ac:dyDescent="0.25">
      <c r="A38" s="3" t="s">
        <v>51</v>
      </c>
      <c r="B38" s="4">
        <v>8</v>
      </c>
      <c r="C38" s="4">
        <v>1</v>
      </c>
      <c r="D38" s="4">
        <f>B38*C38</f>
        <v>8</v>
      </c>
      <c r="E38" s="4">
        <v>0</v>
      </c>
      <c r="F38" s="4">
        <v>0</v>
      </c>
      <c r="G38" s="4">
        <v>0</v>
      </c>
      <c r="H38" s="4">
        <v>0</v>
      </c>
      <c r="I38" s="13">
        <f>+(F38*$F$2)+(G38*$G$2)+(H38*$H$2)</f>
        <v>0</v>
      </c>
    </row>
    <row r="39" spans="1:11" x14ac:dyDescent="0.25">
      <c r="A39" s="3" t="s">
        <v>52</v>
      </c>
      <c r="B39" s="10"/>
      <c r="C39" s="10"/>
      <c r="D39" s="4"/>
      <c r="E39" s="10"/>
      <c r="F39" s="4"/>
      <c r="G39" s="4"/>
      <c r="H39" s="4"/>
      <c r="I39" s="13"/>
    </row>
    <row r="40" spans="1:11" ht="25.5" x14ac:dyDescent="0.25">
      <c r="A40" s="14" t="s">
        <v>53</v>
      </c>
      <c r="B40" s="4">
        <v>1</v>
      </c>
      <c r="C40" s="4">
        <v>1</v>
      </c>
      <c r="D40" s="4">
        <f>B40*C40</f>
        <v>1</v>
      </c>
      <c r="E40" s="4">
        <v>0</v>
      </c>
      <c r="F40" s="4">
        <v>0</v>
      </c>
      <c r="G40" s="4">
        <v>0</v>
      </c>
      <c r="H40" s="4">
        <v>0</v>
      </c>
      <c r="I40" s="13">
        <f t="shared" ref="I40:I46" si="4">+(F40*$F$2)+(G40*$G$2)+(H40*$H$2)</f>
        <v>0</v>
      </c>
    </row>
    <row r="41" spans="1:11" x14ac:dyDescent="0.25">
      <c r="A41" s="12" t="s">
        <v>54</v>
      </c>
      <c r="B41" s="4">
        <v>0.1</v>
      </c>
      <c r="C41" s="4">
        <v>4</v>
      </c>
      <c r="D41" s="4">
        <f t="shared" ref="D41:D46" si="5">B41*C41</f>
        <v>0.4</v>
      </c>
      <c r="E41" s="4">
        <v>87</v>
      </c>
      <c r="F41" s="4">
        <f t="shared" ref="F41:F46" si="6">+D41*E41</f>
        <v>34.800000000000004</v>
      </c>
      <c r="G41" s="4">
        <f t="shared" ref="G41:G46" si="7">+F41*0.05</f>
        <v>1.7400000000000002</v>
      </c>
      <c r="H41" s="4">
        <f t="shared" ref="H41:H46" si="8">+F41*0.1</f>
        <v>3.4800000000000004</v>
      </c>
      <c r="I41" s="8">
        <f t="shared" si="4"/>
        <v>4635.0120000000006</v>
      </c>
    </row>
    <row r="42" spans="1:11" ht="25.5" x14ac:dyDescent="0.25">
      <c r="A42" s="14" t="s">
        <v>55</v>
      </c>
      <c r="B42" s="4">
        <v>0.1</v>
      </c>
      <c r="C42" s="4">
        <v>12</v>
      </c>
      <c r="D42" s="4">
        <f t="shared" si="5"/>
        <v>1.2000000000000002</v>
      </c>
      <c r="E42" s="4">
        <v>15</v>
      </c>
      <c r="F42" s="4">
        <f t="shared" si="6"/>
        <v>18.000000000000004</v>
      </c>
      <c r="G42" s="4">
        <f t="shared" si="7"/>
        <v>0.90000000000000024</v>
      </c>
      <c r="H42" s="4">
        <f t="shared" si="8"/>
        <v>1.8000000000000005</v>
      </c>
      <c r="I42" s="8">
        <f t="shared" si="4"/>
        <v>2397.420000000001</v>
      </c>
    </row>
    <row r="43" spans="1:11" ht="15.75" x14ac:dyDescent="0.25">
      <c r="A43" s="12" t="s">
        <v>88</v>
      </c>
      <c r="B43" s="4">
        <v>1</v>
      </c>
      <c r="C43" s="4">
        <v>1</v>
      </c>
      <c r="D43" s="4">
        <f t="shared" si="5"/>
        <v>1</v>
      </c>
      <c r="E43" s="4">
        <v>51</v>
      </c>
      <c r="F43" s="4">
        <f t="shared" si="6"/>
        <v>51</v>
      </c>
      <c r="G43" s="4">
        <f t="shared" si="7"/>
        <v>2.5500000000000003</v>
      </c>
      <c r="H43" s="4">
        <f t="shared" si="8"/>
        <v>5.1000000000000005</v>
      </c>
      <c r="I43" s="8">
        <f t="shared" si="4"/>
        <v>6792.69</v>
      </c>
    </row>
    <row r="44" spans="1:11" ht="25.5" x14ac:dyDescent="0.25">
      <c r="A44" s="14" t="s">
        <v>56</v>
      </c>
      <c r="B44" s="4">
        <v>1</v>
      </c>
      <c r="C44" s="4">
        <v>4</v>
      </c>
      <c r="D44" s="4">
        <f t="shared" si="5"/>
        <v>4</v>
      </c>
      <c r="E44" s="4">
        <v>51</v>
      </c>
      <c r="F44" s="4">
        <f t="shared" si="6"/>
        <v>204</v>
      </c>
      <c r="G44" s="4">
        <f t="shared" si="7"/>
        <v>10.200000000000001</v>
      </c>
      <c r="H44" s="4">
        <f t="shared" si="8"/>
        <v>20.400000000000002</v>
      </c>
      <c r="I44" s="8">
        <f t="shared" si="4"/>
        <v>27170.76</v>
      </c>
    </row>
    <row r="45" spans="1:11" ht="15.75" x14ac:dyDescent="0.25">
      <c r="A45" s="12" t="s">
        <v>57</v>
      </c>
      <c r="B45" s="4">
        <v>0.25</v>
      </c>
      <c r="C45" s="4">
        <v>1</v>
      </c>
      <c r="D45" s="4">
        <f t="shared" si="5"/>
        <v>0.25</v>
      </c>
      <c r="E45" s="4">
        <v>390</v>
      </c>
      <c r="F45" s="4">
        <f t="shared" si="6"/>
        <v>97.5</v>
      </c>
      <c r="G45" s="24">
        <f t="shared" si="7"/>
        <v>4.875</v>
      </c>
      <c r="H45" s="4">
        <f t="shared" si="8"/>
        <v>9.75</v>
      </c>
      <c r="I45" s="8">
        <f t="shared" si="4"/>
        <v>12986.024999999998</v>
      </c>
    </row>
    <row r="46" spans="1:11" x14ac:dyDescent="0.25">
      <c r="A46" s="3" t="s">
        <v>58</v>
      </c>
      <c r="B46" s="4">
        <v>1</v>
      </c>
      <c r="C46" s="4">
        <v>1</v>
      </c>
      <c r="D46" s="4">
        <f t="shared" si="5"/>
        <v>1</v>
      </c>
      <c r="E46" s="4">
        <v>102</v>
      </c>
      <c r="F46" s="4">
        <f t="shared" si="6"/>
        <v>102</v>
      </c>
      <c r="G46" s="4">
        <f t="shared" si="7"/>
        <v>5.1000000000000005</v>
      </c>
      <c r="H46" s="4">
        <f t="shared" si="8"/>
        <v>10.200000000000001</v>
      </c>
      <c r="I46" s="8">
        <f t="shared" si="4"/>
        <v>13585.38</v>
      </c>
    </row>
    <row r="47" spans="1:11" ht="25.5" x14ac:dyDescent="0.25">
      <c r="A47" s="19" t="s">
        <v>59</v>
      </c>
      <c r="B47" s="4" t="s">
        <v>22</v>
      </c>
      <c r="C47" s="5"/>
      <c r="D47" s="4"/>
      <c r="E47" s="5"/>
      <c r="F47" s="4"/>
      <c r="G47" s="4"/>
      <c r="H47" s="4"/>
      <c r="I47" s="11"/>
    </row>
    <row r="48" spans="1:11" x14ac:dyDescent="0.25">
      <c r="A48" s="3" t="s">
        <v>60</v>
      </c>
      <c r="B48" s="4" t="s">
        <v>61</v>
      </c>
      <c r="C48" s="3"/>
      <c r="D48" s="4"/>
      <c r="E48" s="3"/>
      <c r="F48" s="4"/>
      <c r="G48" s="4"/>
      <c r="H48" s="4"/>
      <c r="I48" s="11"/>
    </row>
    <row r="49" spans="1:14" ht="15.75" x14ac:dyDescent="0.25">
      <c r="A49" s="3" t="s">
        <v>62</v>
      </c>
      <c r="B49" s="27"/>
      <c r="C49" s="5"/>
      <c r="D49" s="4"/>
      <c r="E49" s="5"/>
      <c r="F49" s="4"/>
      <c r="G49" s="4"/>
      <c r="H49" s="4"/>
      <c r="I49" s="11"/>
    </row>
    <row r="50" spans="1:14" x14ac:dyDescent="0.25">
      <c r="A50" s="12" t="s">
        <v>63</v>
      </c>
      <c r="B50" s="4">
        <v>6</v>
      </c>
      <c r="C50" s="4">
        <v>1</v>
      </c>
      <c r="D50" s="4">
        <f>B50*C50</f>
        <v>6</v>
      </c>
      <c r="E50" s="4">
        <v>22</v>
      </c>
      <c r="F50" s="4">
        <f>+D50*E50</f>
        <v>132</v>
      </c>
      <c r="G50" s="4">
        <f>+F50*0.05</f>
        <v>6.6000000000000005</v>
      </c>
      <c r="H50" s="4">
        <f>+F50*0.1</f>
        <v>13.200000000000001</v>
      </c>
      <c r="I50" s="8">
        <f>+(F50*$F$2)+(G50*$G$2)+(H50*$H$2)</f>
        <v>17581.079999999998</v>
      </c>
    </row>
    <row r="51" spans="1:14" x14ac:dyDescent="0.25">
      <c r="A51" s="12" t="s">
        <v>64</v>
      </c>
      <c r="B51" s="4">
        <v>4</v>
      </c>
      <c r="C51" s="4">
        <v>1</v>
      </c>
      <c r="D51" s="4">
        <f>B51*C51</f>
        <v>4</v>
      </c>
      <c r="E51" s="4">
        <v>4</v>
      </c>
      <c r="F51" s="4">
        <f>+D51*E51</f>
        <v>16</v>
      </c>
      <c r="G51" s="4">
        <f>+F51*0.05</f>
        <v>0.8</v>
      </c>
      <c r="H51" s="4">
        <f>+F51*0.1</f>
        <v>1.6</v>
      </c>
      <c r="I51" s="8">
        <f>+(F51*$F$2)+(G51*$G$2)+(H51*$H$2)</f>
        <v>2131.04</v>
      </c>
    </row>
    <row r="52" spans="1:14" x14ac:dyDescent="0.25">
      <c r="A52" s="16" t="s">
        <v>65</v>
      </c>
      <c r="B52" s="4"/>
      <c r="C52" s="4"/>
      <c r="D52" s="4"/>
      <c r="E52" s="4"/>
      <c r="F52" s="46">
        <f>SUM(F34:H51)</f>
        <v>13070.094999999999</v>
      </c>
      <c r="G52" s="46"/>
      <c r="H52" s="46"/>
      <c r="I52" s="17">
        <f>SUM(I34:I51)</f>
        <v>1513744.3069999998</v>
      </c>
    </row>
    <row r="53" spans="1:14" ht="15.75" x14ac:dyDescent="0.25">
      <c r="A53" s="16" t="s">
        <v>66</v>
      </c>
      <c r="B53" s="4"/>
      <c r="C53" s="4"/>
      <c r="D53" s="4"/>
      <c r="E53" s="4"/>
      <c r="F53" s="46">
        <f>ROUND(+F28+F52,-2)</f>
        <v>15900</v>
      </c>
      <c r="G53" s="46"/>
      <c r="H53" s="46"/>
      <c r="I53" s="17">
        <f>ROUND(+I52+I28,-4)</f>
        <v>1850000</v>
      </c>
      <c r="K53" s="31">
        <f>F53/553</f>
        <v>28.752260397830018</v>
      </c>
      <c r="L53" s="31" t="s">
        <v>89</v>
      </c>
    </row>
    <row r="54" spans="1:14" ht="15.75" x14ac:dyDescent="0.25">
      <c r="A54" s="16" t="s">
        <v>67</v>
      </c>
      <c r="B54" s="4"/>
      <c r="C54" s="4"/>
      <c r="D54" s="4"/>
      <c r="E54" s="4"/>
      <c r="F54" s="20"/>
      <c r="G54" s="52"/>
      <c r="H54" s="20"/>
      <c r="I54" s="43">
        <v>305000</v>
      </c>
      <c r="J54" s="44" t="s">
        <v>116</v>
      </c>
    </row>
    <row r="55" spans="1:14" ht="15.75" x14ac:dyDescent="0.25">
      <c r="A55" s="16" t="s">
        <v>68</v>
      </c>
      <c r="B55" s="4"/>
      <c r="C55" s="4"/>
      <c r="D55" s="4"/>
      <c r="E55" s="4"/>
      <c r="F55" s="20"/>
      <c r="G55" s="20"/>
      <c r="H55" s="20"/>
      <c r="I55" s="17">
        <f>ROUND((I53+I54),-4)</f>
        <v>2160000</v>
      </c>
    </row>
    <row r="57" spans="1:14" x14ac:dyDescent="0.25">
      <c r="A57" s="21" t="s">
        <v>69</v>
      </c>
    </row>
    <row r="58" spans="1:14" ht="45.75" customHeight="1" x14ac:dyDescent="0.25">
      <c r="A58" s="47" t="s">
        <v>93</v>
      </c>
      <c r="B58" s="47"/>
      <c r="C58" s="47"/>
      <c r="D58" s="47"/>
      <c r="E58" s="47"/>
      <c r="F58" s="47"/>
      <c r="G58" s="47"/>
      <c r="H58" s="47"/>
      <c r="I58" s="47"/>
      <c r="N58" s="31">
        <f>102*0.4</f>
        <v>40.800000000000004</v>
      </c>
    </row>
    <row r="59" spans="1:14" ht="59.1" customHeight="1" x14ac:dyDescent="0.25">
      <c r="A59" s="47" t="s">
        <v>85</v>
      </c>
      <c r="B59" s="47"/>
      <c r="C59" s="47"/>
      <c r="D59" s="47"/>
      <c r="E59" s="47"/>
      <c r="F59" s="47"/>
      <c r="G59" s="47"/>
      <c r="H59" s="47"/>
      <c r="I59" s="47"/>
    </row>
    <row r="60" spans="1:14" ht="18.600000000000001" customHeight="1" x14ac:dyDescent="0.25">
      <c r="A60" s="47" t="s">
        <v>94</v>
      </c>
      <c r="B60" s="47"/>
      <c r="C60" s="47"/>
      <c r="D60" s="47"/>
      <c r="E60" s="47"/>
      <c r="F60" s="47"/>
      <c r="G60" s="47"/>
      <c r="H60" s="47"/>
      <c r="I60" s="47"/>
    </row>
    <row r="61" spans="1:14" ht="30.6" customHeight="1" x14ac:dyDescent="0.25">
      <c r="A61" s="47" t="s">
        <v>112</v>
      </c>
      <c r="B61" s="47"/>
      <c r="C61" s="47"/>
      <c r="D61" s="47"/>
      <c r="E61" s="47"/>
      <c r="F61" s="47"/>
      <c r="G61" s="47"/>
      <c r="H61" s="47"/>
      <c r="I61" s="47"/>
    </row>
    <row r="62" spans="1:14" ht="63.95" customHeight="1" x14ac:dyDescent="0.25">
      <c r="A62" s="47" t="s">
        <v>100</v>
      </c>
      <c r="B62" s="47"/>
      <c r="C62" s="47"/>
      <c r="D62" s="47"/>
      <c r="E62" s="47"/>
      <c r="F62" s="47"/>
      <c r="G62" s="47"/>
      <c r="H62" s="47"/>
      <c r="I62" s="47"/>
    </row>
    <row r="63" spans="1:14" ht="48.75" customHeight="1" x14ac:dyDescent="0.25">
      <c r="A63" s="47" t="s">
        <v>113</v>
      </c>
      <c r="B63" s="47"/>
      <c r="C63" s="47"/>
      <c r="D63" s="47"/>
      <c r="E63" s="47"/>
      <c r="F63" s="47"/>
      <c r="G63" s="47"/>
      <c r="H63" s="47"/>
      <c r="I63" s="47"/>
    </row>
    <row r="64" spans="1:14" ht="66.95" customHeight="1" x14ac:dyDescent="0.25">
      <c r="A64" s="47" t="s">
        <v>103</v>
      </c>
      <c r="B64" s="47"/>
      <c r="C64" s="47"/>
      <c r="D64" s="47"/>
      <c r="E64" s="47"/>
      <c r="F64" s="47"/>
      <c r="G64" s="47"/>
      <c r="H64" s="47"/>
      <c r="I64" s="47"/>
    </row>
    <row r="65" spans="1:9" ht="20.25" customHeight="1" x14ac:dyDescent="0.25">
      <c r="A65" s="48" t="s">
        <v>114</v>
      </c>
      <c r="B65" s="48"/>
      <c r="C65" s="48"/>
      <c r="D65" s="48"/>
      <c r="E65" s="48"/>
      <c r="F65" s="48"/>
      <c r="G65" s="48"/>
      <c r="H65" s="48"/>
      <c r="I65" s="48"/>
    </row>
    <row r="66" spans="1:9" ht="18.75" customHeight="1" x14ac:dyDescent="0.25">
      <c r="A66" s="47" t="s">
        <v>87</v>
      </c>
      <c r="B66" s="47"/>
      <c r="C66" s="47"/>
      <c r="D66" s="47"/>
      <c r="E66" s="47"/>
      <c r="F66" s="47"/>
      <c r="G66" s="47"/>
      <c r="H66" s="47"/>
      <c r="I66" s="47"/>
    </row>
    <row r="67" spans="1:9" ht="21.75" customHeight="1" x14ac:dyDescent="0.25">
      <c r="A67" s="47" t="s">
        <v>101</v>
      </c>
      <c r="B67" s="47"/>
      <c r="C67" s="47"/>
      <c r="D67" s="47"/>
      <c r="E67" s="47"/>
      <c r="F67" s="47"/>
      <c r="G67" s="47"/>
      <c r="H67" s="47"/>
      <c r="I67" s="47"/>
    </row>
    <row r="68" spans="1:9" ht="15.75" x14ac:dyDescent="0.25">
      <c r="A68" s="47" t="s">
        <v>102</v>
      </c>
      <c r="B68" s="47"/>
      <c r="C68" s="47"/>
      <c r="D68" s="47"/>
      <c r="E68" s="47"/>
      <c r="F68" s="47"/>
      <c r="G68" s="47"/>
      <c r="H68" s="47"/>
      <c r="I68" s="47"/>
    </row>
    <row r="69" spans="1:9" ht="15.75" x14ac:dyDescent="0.25">
      <c r="A69" s="47" t="s">
        <v>70</v>
      </c>
      <c r="B69" s="47"/>
      <c r="C69" s="47"/>
      <c r="D69" s="47"/>
      <c r="E69" s="47"/>
      <c r="F69" s="47"/>
      <c r="G69" s="47"/>
      <c r="H69" s="47"/>
      <c r="I69" s="47"/>
    </row>
  </sheetData>
  <mergeCells count="16">
    <mergeCell ref="A69:I69"/>
    <mergeCell ref="A64:I64"/>
    <mergeCell ref="A65:I65"/>
    <mergeCell ref="A66:I66"/>
    <mergeCell ref="A67:I67"/>
    <mergeCell ref="A68:I68"/>
    <mergeCell ref="A59:I59"/>
    <mergeCell ref="A60:I60"/>
    <mergeCell ref="A61:I61"/>
    <mergeCell ref="A62:I62"/>
    <mergeCell ref="A63:I63"/>
    <mergeCell ref="A4:A6"/>
    <mergeCell ref="F28:H28"/>
    <mergeCell ref="F52:H52"/>
    <mergeCell ref="F53:H53"/>
    <mergeCell ref="A58:I5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B7DA5-637E-45DE-9460-86545541B763}">
  <dimension ref="A1:L23"/>
  <sheetViews>
    <sheetView workbookViewId="0">
      <selection activeCell="A22" sqref="A22:J22"/>
    </sheetView>
  </sheetViews>
  <sheetFormatPr defaultRowHeight="15" x14ac:dyDescent="0.25"/>
  <cols>
    <col min="1" max="1" width="39.85546875" customWidth="1"/>
    <col min="2" max="2" width="10.42578125" customWidth="1"/>
    <col min="3" max="3" width="11.28515625" customWidth="1"/>
    <col min="7" max="7" width="11.5703125" customWidth="1"/>
    <col min="9" max="9" width="11.42578125" customWidth="1"/>
  </cols>
  <sheetData>
    <row r="1" spans="1:12" x14ac:dyDescent="0.25">
      <c r="A1" s="25" t="s">
        <v>91</v>
      </c>
    </row>
    <row r="2" spans="1:12" x14ac:dyDescent="0.25">
      <c r="F2">
        <v>49.44</v>
      </c>
      <c r="G2">
        <v>66.62</v>
      </c>
      <c r="H2">
        <v>26.75</v>
      </c>
    </row>
    <row r="4" spans="1:12" x14ac:dyDescent="0.25">
      <c r="A4" s="51" t="s">
        <v>71</v>
      </c>
      <c r="B4" s="1" t="s">
        <v>1</v>
      </c>
      <c r="C4" s="1" t="s">
        <v>3</v>
      </c>
      <c r="D4" s="1" t="s">
        <v>5</v>
      </c>
      <c r="E4" s="1" t="s">
        <v>8</v>
      </c>
      <c r="F4" s="1" t="s">
        <v>10</v>
      </c>
      <c r="G4" s="1" t="s">
        <v>13</v>
      </c>
      <c r="H4" s="1" t="s">
        <v>16</v>
      </c>
      <c r="I4" s="1" t="s">
        <v>19</v>
      </c>
    </row>
    <row r="5" spans="1:12" ht="51" x14ac:dyDescent="0.25">
      <c r="A5" s="51"/>
      <c r="B5" s="1" t="s">
        <v>84</v>
      </c>
      <c r="C5" s="1" t="s">
        <v>72</v>
      </c>
      <c r="D5" s="1" t="s">
        <v>73</v>
      </c>
      <c r="E5" s="1" t="s">
        <v>74</v>
      </c>
      <c r="F5" s="1" t="s">
        <v>11</v>
      </c>
      <c r="G5" s="1" t="s">
        <v>14</v>
      </c>
      <c r="H5" s="1" t="s">
        <v>17</v>
      </c>
      <c r="I5" s="1" t="s">
        <v>76</v>
      </c>
    </row>
    <row r="6" spans="1:12" x14ac:dyDescent="0.25">
      <c r="A6" s="51"/>
      <c r="B6" s="2"/>
      <c r="C6" s="2"/>
      <c r="D6" s="1" t="s">
        <v>7</v>
      </c>
      <c r="E6" s="2"/>
      <c r="F6" s="1" t="s">
        <v>75</v>
      </c>
      <c r="G6" s="1" t="s">
        <v>15</v>
      </c>
      <c r="H6" s="1" t="s">
        <v>18</v>
      </c>
      <c r="I6" s="2"/>
    </row>
    <row r="7" spans="1:12" x14ac:dyDescent="0.25">
      <c r="A7" s="22" t="s">
        <v>77</v>
      </c>
      <c r="B7" s="10"/>
      <c r="C7" s="10"/>
      <c r="D7" s="10"/>
      <c r="E7" s="10"/>
      <c r="F7" s="10"/>
      <c r="G7" s="10"/>
      <c r="H7" s="10"/>
      <c r="I7" s="18"/>
    </row>
    <row r="8" spans="1:12" x14ac:dyDescent="0.25">
      <c r="A8" s="3" t="s">
        <v>78</v>
      </c>
      <c r="B8" s="4" t="s">
        <v>22</v>
      </c>
      <c r="C8" s="4"/>
      <c r="D8" s="4"/>
      <c r="E8" s="4"/>
      <c r="F8" s="4"/>
      <c r="G8" s="4"/>
      <c r="H8" s="4"/>
      <c r="I8" s="4"/>
    </row>
    <row r="9" spans="1:12" x14ac:dyDescent="0.25">
      <c r="A9" s="3" t="s">
        <v>79</v>
      </c>
      <c r="B9" s="4" t="s">
        <v>22</v>
      </c>
      <c r="C9" s="4"/>
      <c r="D9" s="4"/>
      <c r="E9" s="4"/>
      <c r="F9" s="4"/>
      <c r="G9" s="4"/>
      <c r="H9" s="4"/>
      <c r="I9" s="4"/>
    </row>
    <row r="10" spans="1:12" x14ac:dyDescent="0.25">
      <c r="A10" s="3" t="s">
        <v>80</v>
      </c>
      <c r="B10" s="4">
        <v>10</v>
      </c>
      <c r="C10" s="4">
        <v>0</v>
      </c>
      <c r="D10" s="4">
        <f>B10*C10</f>
        <v>0</v>
      </c>
      <c r="E10" s="4">
        <v>0</v>
      </c>
      <c r="F10" s="4">
        <v>0</v>
      </c>
      <c r="G10" s="4">
        <v>0</v>
      </c>
      <c r="H10" s="4">
        <v>0</v>
      </c>
      <c r="I10" s="13">
        <f t="shared" ref="I10:I13" si="0">(F10*$F$2)+(G10*$G$2)+(H7*$H$2)</f>
        <v>0</v>
      </c>
    </row>
    <row r="11" spans="1:12" x14ac:dyDescent="0.25">
      <c r="A11" s="3" t="s">
        <v>81</v>
      </c>
      <c r="B11" s="4">
        <v>2</v>
      </c>
      <c r="C11" s="4">
        <v>0</v>
      </c>
      <c r="D11" s="4">
        <f t="shared" ref="D11:D15" si="1">B11*C11</f>
        <v>0</v>
      </c>
      <c r="E11" s="4">
        <v>0</v>
      </c>
      <c r="F11" s="4">
        <v>0</v>
      </c>
      <c r="G11" s="4">
        <v>0</v>
      </c>
      <c r="H11" s="4">
        <v>0</v>
      </c>
      <c r="I11" s="13">
        <f t="shared" si="0"/>
        <v>0</v>
      </c>
    </row>
    <row r="12" spans="1:12" ht="15.75" x14ac:dyDescent="0.25">
      <c r="A12" s="3" t="s">
        <v>82</v>
      </c>
      <c r="B12" s="4">
        <v>2</v>
      </c>
      <c r="C12" s="4">
        <v>0</v>
      </c>
      <c r="D12" s="4">
        <f t="shared" si="1"/>
        <v>0</v>
      </c>
      <c r="E12" s="4">
        <v>0</v>
      </c>
      <c r="F12" s="4">
        <v>0</v>
      </c>
      <c r="G12" s="4">
        <v>0</v>
      </c>
      <c r="H12" s="4">
        <v>0</v>
      </c>
      <c r="I12" s="13">
        <f t="shared" si="0"/>
        <v>0</v>
      </c>
    </row>
    <row r="13" spans="1:12" x14ac:dyDescent="0.25">
      <c r="A13" s="3" t="s">
        <v>83</v>
      </c>
      <c r="B13" s="4">
        <v>2</v>
      </c>
      <c r="C13" s="4">
        <v>0</v>
      </c>
      <c r="D13" s="4">
        <f t="shared" si="1"/>
        <v>0</v>
      </c>
      <c r="E13" s="4">
        <v>0</v>
      </c>
      <c r="F13" s="4">
        <v>0</v>
      </c>
      <c r="G13" s="4">
        <v>0</v>
      </c>
      <c r="H13" s="4">
        <v>0</v>
      </c>
      <c r="I13" s="13">
        <f t="shared" si="0"/>
        <v>0</v>
      </c>
    </row>
    <row r="14" spans="1:12" ht="15.75" x14ac:dyDescent="0.25">
      <c r="A14" s="3" t="s">
        <v>104</v>
      </c>
      <c r="B14" s="4">
        <v>10</v>
      </c>
      <c r="C14" s="4">
        <v>2</v>
      </c>
      <c r="D14" s="4">
        <f>B14*C14</f>
        <v>20</v>
      </c>
      <c r="E14" s="4">
        <v>61.2</v>
      </c>
      <c r="F14" s="15">
        <f>+D14*E14</f>
        <v>1224</v>
      </c>
      <c r="G14" s="36">
        <f>+F14*0.05</f>
        <v>61.2</v>
      </c>
      <c r="H14" s="36">
        <f>+F14*0.1</f>
        <v>122.4</v>
      </c>
      <c r="I14" s="8">
        <f>(F14*$F$2)+(G14*$G$2)+(H12*$H$2)</f>
        <v>64591.703999999998</v>
      </c>
    </row>
    <row r="15" spans="1:12" ht="15.75" x14ac:dyDescent="0.25">
      <c r="A15" s="3" t="s">
        <v>109</v>
      </c>
      <c r="B15" s="38">
        <v>0.5</v>
      </c>
      <c r="C15" s="38">
        <v>1</v>
      </c>
      <c r="D15" s="38">
        <f t="shared" si="1"/>
        <v>0.5</v>
      </c>
      <c r="E15" s="38">
        <v>390</v>
      </c>
      <c r="F15" s="39">
        <f>+D15*E15</f>
        <v>195</v>
      </c>
      <c r="G15" s="42">
        <f>+F15*0.05</f>
        <v>9.75</v>
      </c>
      <c r="H15" s="38">
        <f>+F15*0.1</f>
        <v>19.5</v>
      </c>
      <c r="I15" s="40">
        <f>(F15*$F$2)+(G15*$G$2)+(H13*$H$2)</f>
        <v>10290.344999999999</v>
      </c>
      <c r="L15" s="37"/>
    </row>
    <row r="16" spans="1:12" ht="15.75" x14ac:dyDescent="0.25">
      <c r="A16" s="16" t="s">
        <v>105</v>
      </c>
      <c r="B16" s="4"/>
      <c r="C16" s="4"/>
      <c r="D16" s="4"/>
      <c r="E16" s="4"/>
      <c r="F16" s="46">
        <f>ROUND(SUM(F10:H15),-1)</f>
        <v>1630</v>
      </c>
      <c r="G16" s="46"/>
      <c r="H16" s="46"/>
      <c r="I16" s="17">
        <f>ROUND(SUM(I10:I15),-2)</f>
        <v>74900</v>
      </c>
    </row>
    <row r="17" spans="1:12" x14ac:dyDescent="0.25">
      <c r="A17" s="23" t="s">
        <v>69</v>
      </c>
    </row>
    <row r="18" spans="1:12" ht="28.5" customHeight="1" x14ac:dyDescent="0.25">
      <c r="A18" s="50" t="s">
        <v>108</v>
      </c>
      <c r="B18" s="50"/>
      <c r="C18" s="50"/>
      <c r="D18" s="50"/>
      <c r="E18" s="50"/>
      <c r="F18" s="50"/>
      <c r="G18" s="50"/>
      <c r="H18" s="50"/>
      <c r="I18" s="50"/>
      <c r="J18" s="50"/>
      <c r="L18" s="35"/>
    </row>
    <row r="19" spans="1:12" ht="52.5" customHeight="1" x14ac:dyDescent="0.25">
      <c r="A19" s="49" t="s">
        <v>86</v>
      </c>
      <c r="B19" s="49"/>
      <c r="C19" s="49"/>
      <c r="D19" s="49"/>
      <c r="E19" s="49"/>
      <c r="F19" s="49"/>
      <c r="G19" s="49"/>
      <c r="H19" s="49"/>
      <c r="I19" s="49"/>
      <c r="J19" s="49"/>
    </row>
    <row r="20" spans="1:12" ht="36" customHeight="1" x14ac:dyDescent="0.25">
      <c r="A20" s="49" t="s">
        <v>107</v>
      </c>
      <c r="B20" s="49"/>
      <c r="C20" s="49"/>
      <c r="D20" s="49"/>
      <c r="E20" s="49"/>
      <c r="F20" s="49"/>
      <c r="G20" s="49"/>
      <c r="H20" s="49"/>
      <c r="I20" s="49"/>
      <c r="J20" s="49"/>
    </row>
    <row r="21" spans="1:12" ht="32.1" customHeight="1" x14ac:dyDescent="0.25">
      <c r="A21" s="49" t="s">
        <v>115</v>
      </c>
      <c r="B21" s="49"/>
      <c r="C21" s="49"/>
      <c r="D21" s="49"/>
      <c r="E21" s="49"/>
      <c r="F21" s="49"/>
      <c r="G21" s="49"/>
      <c r="H21" s="49"/>
      <c r="I21" s="49"/>
      <c r="J21" s="49"/>
    </row>
    <row r="22" spans="1:12" ht="30.75" customHeight="1" x14ac:dyDescent="0.25">
      <c r="A22" s="50" t="s">
        <v>110</v>
      </c>
      <c r="B22" s="50"/>
      <c r="C22" s="50"/>
      <c r="D22" s="50"/>
      <c r="E22" s="50"/>
      <c r="F22" s="50"/>
      <c r="G22" s="50"/>
      <c r="H22" s="50"/>
      <c r="I22" s="50"/>
      <c r="J22" s="50"/>
    </row>
    <row r="23" spans="1:12" ht="18" customHeight="1" x14ac:dyDescent="0.25">
      <c r="A23" s="49" t="s">
        <v>106</v>
      </c>
      <c r="B23" s="49"/>
      <c r="C23" s="49"/>
      <c r="D23" s="49"/>
      <c r="E23" s="49"/>
      <c r="F23" s="49"/>
      <c r="G23" s="49"/>
      <c r="H23" s="49"/>
      <c r="I23" s="49"/>
      <c r="J23" s="49"/>
    </row>
  </sheetData>
  <mergeCells count="8">
    <mergeCell ref="A23:J23"/>
    <mergeCell ref="A21:J21"/>
    <mergeCell ref="A22:J22"/>
    <mergeCell ref="A4:A6"/>
    <mergeCell ref="F16:H16"/>
    <mergeCell ref="A18:J18"/>
    <mergeCell ref="A19:J19"/>
    <mergeCell ref="A20:J2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ONeil</dc:creator>
  <cp:lastModifiedBy>wwrigley</cp:lastModifiedBy>
  <dcterms:created xsi:type="dcterms:W3CDTF">2019-07-09T17:37:37Z</dcterms:created>
  <dcterms:modified xsi:type="dcterms:W3CDTF">2019-08-27T17:12:45Z</dcterms:modified>
</cp:coreProperties>
</file>