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24226"/>
  <mc:AlternateContent xmlns:mc="http://schemas.openxmlformats.org/markup-compatibility/2006">
    <mc:Choice Requires="x15">
      <x15ac:absPath xmlns:x15ac="http://schemas.microsoft.com/office/spreadsheetml/2010/11/ac" url="S:\Amanda S\ICR Renewals - 041317\2019-2020 Project Work\2045.07 Automobile and Light-duty Truck Surface Coating NESHAP\Send to EPA\"/>
    </mc:Choice>
  </mc:AlternateContent>
  <xr:revisionPtr revIDLastSave="0" documentId="8_{A677B60C-95F8-4EC5-AF12-60645F13E829}" xr6:coauthVersionLast="43" xr6:coauthVersionMax="43" xr10:uidLastSave="{00000000-0000-0000-0000-000000000000}"/>
  <bookViews>
    <workbookView xWindow="1350" yWindow="90" windowWidth="24960" windowHeight="15000" tabRatio="735" activeTab="2" xr2:uid="{00000000-000D-0000-FFFF-FFFF00000000}"/>
  </bookViews>
  <sheets>
    <sheet name="Table 1" sheetId="7" r:id="rId1"/>
    <sheet name="Table 2" sheetId="9" r:id="rId2"/>
    <sheet name="Capital and O&amp;M"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5" i="7" l="1"/>
  <c r="K35" i="7"/>
  <c r="G8" i="3"/>
  <c r="I36" i="7" s="1"/>
  <c r="I37" i="7" s="1"/>
  <c r="E38" i="3"/>
  <c r="G7" i="3"/>
  <c r="I35" i="7"/>
  <c r="F35" i="7"/>
  <c r="F34" i="7"/>
  <c r="I34" i="7"/>
  <c r="F22" i="7"/>
  <c r="I22" i="7"/>
  <c r="I7" i="7"/>
  <c r="I16" i="9" l="1"/>
  <c r="F16" i="9"/>
  <c r="L35" i="7"/>
  <c r="E37" i="3"/>
  <c r="H21" i="7"/>
  <c r="G21" i="7"/>
  <c r="E15" i="9"/>
  <c r="F15" i="9" s="1"/>
  <c r="F14" i="9"/>
  <c r="F13" i="9"/>
  <c r="E14" i="9"/>
  <c r="E13" i="9"/>
  <c r="F7" i="3"/>
  <c r="E30" i="3"/>
  <c r="E31" i="3"/>
  <c r="E32" i="3"/>
  <c r="E33" i="3"/>
  <c r="E34" i="3"/>
  <c r="E29" i="3"/>
  <c r="D15" i="9" l="1"/>
  <c r="D14" i="9"/>
  <c r="D13" i="9"/>
  <c r="D12" i="9"/>
  <c r="D11" i="9"/>
  <c r="D10" i="9"/>
  <c r="F10" i="9" s="1"/>
  <c r="H10" i="9" s="1"/>
  <c r="D9" i="9"/>
  <c r="F9" i="9" s="1"/>
  <c r="D8" i="9"/>
  <c r="F8" i="9" s="1"/>
  <c r="D7" i="9"/>
  <c r="F7" i="9" s="1"/>
  <c r="D5" i="9"/>
  <c r="F5" i="9" s="1"/>
  <c r="D4" i="9"/>
  <c r="F4" i="9" s="1"/>
  <c r="D21" i="7"/>
  <c r="D20" i="7"/>
  <c r="D19" i="7"/>
  <c r="D18" i="7"/>
  <c r="D17" i="7"/>
  <c r="D16" i="7"/>
  <c r="F16" i="7" s="1"/>
  <c r="G16" i="7" s="1"/>
  <c r="D15" i="7"/>
  <c r="F15" i="7" s="1"/>
  <c r="D14" i="7"/>
  <c r="F14" i="7" s="1"/>
  <c r="D13" i="7"/>
  <c r="F13" i="7" s="1"/>
  <c r="D11" i="7"/>
  <c r="D10" i="7"/>
  <c r="F10" i="7" s="1"/>
  <c r="D9" i="7"/>
  <c r="F9" i="7" s="1"/>
  <c r="D7" i="7"/>
  <c r="G8" i="9" l="1"/>
  <c r="H8" i="9"/>
  <c r="F11" i="9"/>
  <c r="G11" i="9" s="1"/>
  <c r="G9" i="7"/>
  <c r="F17" i="7"/>
  <c r="H17" i="7" s="1"/>
  <c r="F18" i="7"/>
  <c r="H18" i="7" s="1"/>
  <c r="F12" i="9"/>
  <c r="G7" i="9"/>
  <c r="I7" i="9" s="1"/>
  <c r="H7" i="9"/>
  <c r="H9" i="9"/>
  <c r="G9" i="9"/>
  <c r="H13" i="9"/>
  <c r="G13" i="9"/>
  <c r="H4" i="9"/>
  <c r="G4" i="9"/>
  <c r="H14" i="9"/>
  <c r="G14" i="9"/>
  <c r="H5" i="9"/>
  <c r="G5" i="9"/>
  <c r="H15" i="9"/>
  <c r="G15" i="9"/>
  <c r="G10" i="9"/>
  <c r="I10" i="9" s="1"/>
  <c r="H14" i="7"/>
  <c r="G14" i="7"/>
  <c r="H10" i="7"/>
  <c r="G10" i="7"/>
  <c r="H15" i="7"/>
  <c r="G15" i="7"/>
  <c r="G13" i="7"/>
  <c r="H13" i="7"/>
  <c r="H9" i="7"/>
  <c r="H16" i="7"/>
  <c r="I16" i="7" s="1"/>
  <c r="I9" i="7" l="1"/>
  <c r="G18" i="7"/>
  <c r="I18" i="7" s="1"/>
  <c r="H11" i="9"/>
  <c r="I11" i="9" s="1"/>
  <c r="I14" i="7"/>
  <c r="I5" i="9"/>
  <c r="I9" i="9"/>
  <c r="I10" i="7"/>
  <c r="I14" i="9"/>
  <c r="I13" i="9"/>
  <c r="I4" i="9"/>
  <c r="I15" i="9"/>
  <c r="I8" i="9"/>
  <c r="G17" i="7"/>
  <c r="I17" i="7" s="1"/>
  <c r="I13" i="7"/>
  <c r="G12" i="9"/>
  <c r="H12" i="9"/>
  <c r="I15" i="7"/>
  <c r="I12" i="9" l="1"/>
  <c r="D8" i="3" l="1"/>
  <c r="I8" i="3" l="1"/>
  <c r="B22" i="3" l="1"/>
  <c r="F20" i="3"/>
  <c r="F21" i="3"/>
  <c r="F19" i="3"/>
  <c r="F22" i="3" l="1"/>
  <c r="B37" i="3" l="1"/>
  <c r="B36" i="3"/>
  <c r="E36" i="3" s="1"/>
  <c r="B35" i="3"/>
  <c r="E35" i="3" s="1"/>
  <c r="E29" i="7"/>
  <c r="F29" i="7" s="1"/>
  <c r="E27" i="7"/>
  <c r="F27" i="7" s="1"/>
  <c r="E26" i="7"/>
  <c r="F26" i="7" s="1"/>
  <c r="E32" i="7"/>
  <c r="F32" i="7" s="1"/>
  <c r="E31" i="7"/>
  <c r="F31" i="7" s="1"/>
  <c r="E30" i="7"/>
  <c r="F30" i="7" s="1"/>
  <c r="E25" i="7"/>
  <c r="F25" i="7" s="1"/>
  <c r="E33" i="7"/>
  <c r="F33" i="7" s="1"/>
  <c r="E20" i="7"/>
  <c r="E19" i="7"/>
  <c r="F19" i="7" s="1"/>
  <c r="E11" i="7"/>
  <c r="F11" i="7" s="1"/>
  <c r="E7" i="7"/>
  <c r="F7" i="7" s="1"/>
  <c r="H33" i="7" l="1"/>
  <c r="G33" i="7"/>
  <c r="G25" i="7"/>
  <c r="H25" i="7"/>
  <c r="I25" i="7"/>
  <c r="G31" i="7"/>
  <c r="H31" i="7"/>
  <c r="I31" i="7" s="1"/>
  <c r="G7" i="7"/>
  <c r="H7" i="7"/>
  <c r="H32" i="7"/>
  <c r="G32" i="7"/>
  <c r="I32" i="7" s="1"/>
  <c r="G30" i="7"/>
  <c r="H30" i="7"/>
  <c r="I30" i="7" s="1"/>
  <c r="G11" i="7"/>
  <c r="H11" i="7"/>
  <c r="G26" i="7"/>
  <c r="H26" i="7"/>
  <c r="G19" i="7"/>
  <c r="H19" i="7"/>
  <c r="I19" i="7"/>
  <c r="G27" i="7"/>
  <c r="H27" i="7"/>
  <c r="E21" i="7"/>
  <c r="F21" i="7" s="1"/>
  <c r="F20" i="7"/>
  <c r="H29" i="7"/>
  <c r="G29" i="7"/>
  <c r="I29" i="7" s="1"/>
  <c r="I11" i="7" l="1"/>
  <c r="I27" i="7"/>
  <c r="I26" i="7"/>
  <c r="I21" i="7"/>
  <c r="G20" i="7"/>
  <c r="I20" i="7" s="1"/>
  <c r="H20" i="7"/>
  <c r="I33" i="7"/>
</calcChain>
</file>

<file path=xl/sharedStrings.xml><?xml version="1.0" encoding="utf-8"?>
<sst xmlns="http://schemas.openxmlformats.org/spreadsheetml/2006/main" count="162" uniqueCount="141">
  <si>
    <t>Burden Item</t>
  </si>
  <si>
    <t>b. Plan activities</t>
  </si>
  <si>
    <t>c. Implement activities</t>
  </si>
  <si>
    <t>e. Time to enter information</t>
  </si>
  <si>
    <t>f. Time to train personnel</t>
  </si>
  <si>
    <t>(B) Number of occurrences per year</t>
  </si>
  <si>
    <t>(E) Technical person hrs per year (E=CxD)</t>
  </si>
  <si>
    <t>(F) Manage-ment person hrs per year (F=Ex0.05)</t>
  </si>
  <si>
    <t>(G) Clerical person hrs per year (G=Ex0.1)</t>
  </si>
  <si>
    <t>3. Report review</t>
  </si>
  <si>
    <t>a. Initial notification</t>
  </si>
  <si>
    <t>b. Notification of compliance status</t>
  </si>
  <si>
    <t>c. Notification of construction/reconstruction</t>
  </si>
  <si>
    <t>d. Notification of actual startup</t>
  </si>
  <si>
    <t>(C) EPA Person hrs per plant per year (C=AxB)</t>
  </si>
  <si>
    <t>Assumptions:</t>
  </si>
  <si>
    <t>Subtotal for Recordkeeping Requirements</t>
  </si>
  <si>
    <t>a. Familiarization with the regulatory requirements</t>
  </si>
  <si>
    <r>
      <t xml:space="preserve">(D) Respondents per year </t>
    </r>
    <r>
      <rPr>
        <vertAlign val="superscript"/>
        <sz val="10"/>
        <color theme="1"/>
        <rFont val="Times New Roman"/>
        <family val="1"/>
      </rPr>
      <t>a</t>
    </r>
  </si>
  <si>
    <t>Labor Rates:</t>
  </si>
  <si>
    <t>Management</t>
  </si>
  <si>
    <t>Technical</t>
  </si>
  <si>
    <t>Clerical</t>
  </si>
  <si>
    <t>(A) 
Person hours per occurrence</t>
  </si>
  <si>
    <t>(C) 
Person hrs per respondent per year (C=AxB)</t>
  </si>
  <si>
    <t>(G) 
Clerical person hrs per year (G=Ex0.1)</t>
  </si>
  <si>
    <r>
      <t xml:space="preserve">(H) 
Cost per year ($) </t>
    </r>
    <r>
      <rPr>
        <vertAlign val="superscript"/>
        <sz val="10"/>
        <color theme="1"/>
        <rFont val="Times New Roman"/>
        <family val="1"/>
      </rPr>
      <t>b</t>
    </r>
  </si>
  <si>
    <t>Capital/Startup vs. Operation and Maintenance (O&amp;M) Costs</t>
  </si>
  <si>
    <t>(A)</t>
  </si>
  <si>
    <t>(B)</t>
  </si>
  <si>
    <t>(C)</t>
  </si>
  <si>
    <t>(D)</t>
  </si>
  <si>
    <t>(E)</t>
  </si>
  <si>
    <t>Annual O&amp;M Costs for One Respondent</t>
  </si>
  <si>
    <t>(F)</t>
  </si>
  <si>
    <t>Number of Respondents with O&amp;M</t>
  </si>
  <si>
    <t>(G)</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</si>
  <si>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</si>
  <si>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</si>
  <si>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</si>
  <si>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</si>
  <si>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</si>
  <si>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</si>
  <si>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</si>
  <si>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</si>
  <si>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Number of Respondents (E=A+B+C-D)</t>
  </si>
  <si>
    <t>Total</t>
  </si>
  <si>
    <t xml:space="preserve">Subtotal for Reporting Requirements  </t>
  </si>
  <si>
    <r>
      <t xml:space="preserve">(D) Plants per year </t>
    </r>
    <r>
      <rPr>
        <vertAlign val="superscript"/>
        <sz val="10"/>
        <rFont val="Times New Roman"/>
        <family val="1"/>
      </rPr>
      <t>a</t>
    </r>
  </si>
  <si>
    <r>
      <t xml:space="preserve">(H) Cost per year ($) </t>
    </r>
    <r>
      <rPr>
        <vertAlign val="superscript"/>
        <sz val="10"/>
        <rFont val="Times New Roman"/>
        <family val="1"/>
      </rPr>
      <t>b</t>
    </r>
  </si>
  <si>
    <t>1.  Applications</t>
  </si>
  <si>
    <t>N/A</t>
  </si>
  <si>
    <t>2.  Survey and Studies</t>
  </si>
  <si>
    <t>3.  Reporting Requirements</t>
  </si>
  <si>
    <t xml:space="preserve">     a.  Familiarization with the regulatory requirements</t>
  </si>
  <si>
    <t xml:space="preserve">     b.  Required activities</t>
  </si>
  <si>
    <r>
      <t xml:space="preserve">          i.  Initial performance test </t>
    </r>
    <r>
      <rPr>
        <vertAlign val="superscript"/>
        <sz val="10"/>
        <color rgb="FF000000"/>
        <rFont val="Times New Roman"/>
        <family val="1"/>
      </rPr>
      <t>c</t>
    </r>
  </si>
  <si>
    <r>
      <t xml:space="preserve">         ii.  Repeat performance test </t>
    </r>
    <r>
      <rPr>
        <vertAlign val="superscript"/>
        <sz val="10"/>
        <color rgb="FF000000"/>
        <rFont val="Times New Roman"/>
        <family val="1"/>
      </rPr>
      <t>d</t>
    </r>
  </si>
  <si>
    <r>
      <t xml:space="preserve">        iii.  Compile and process data </t>
    </r>
    <r>
      <rPr>
        <vertAlign val="superscript"/>
        <sz val="10"/>
        <color rgb="FF000000"/>
        <rFont val="Times New Roman"/>
        <family val="1"/>
      </rPr>
      <t>e</t>
    </r>
  </si>
  <si>
    <t xml:space="preserve">     c.  Write reports</t>
  </si>
  <si>
    <t xml:space="preserve">          i.  Initial notification</t>
  </si>
  <si>
    <t>ii.  Notification of compliance status</t>
  </si>
  <si>
    <t>iii.  Notification of construction/ reconstruction</t>
  </si>
  <si>
    <t xml:space="preserve">          iv.  Notification of actual startup</t>
  </si>
  <si>
    <t xml:space="preserve">ii. Compliance calculation </t>
  </si>
  <si>
    <r>
      <t xml:space="preserve">1. Initial performance test </t>
    </r>
    <r>
      <rPr>
        <vertAlign val="superscript"/>
        <sz val="10"/>
        <rFont val="Times New Roman"/>
        <family val="1"/>
      </rPr>
      <t>c</t>
    </r>
    <r>
      <rPr>
        <sz val="10"/>
        <rFont val="Times New Roman"/>
        <family val="1"/>
      </rPr>
      <t xml:space="preserve"> </t>
    </r>
  </si>
  <si>
    <t>Performance Testing</t>
  </si>
  <si>
    <t>Capital Startup Cost for One Performance Test</t>
  </si>
  <si>
    <t>Number of Respondents Doing Testing</t>
  </si>
  <si>
    <t>Total Capital/ Startup Cost 
(B x C)</t>
  </si>
  <si>
    <t>Total O&amp;M, 
(E x F)</t>
  </si>
  <si>
    <t>Totals (rounded)</t>
  </si>
  <si>
    <r>
      <t>a</t>
    </r>
    <r>
      <rPr>
        <sz val="10"/>
        <color rgb="FF000000"/>
        <rFont val="Times New Roman"/>
        <family val="1"/>
      </rPr>
      <t xml:space="preserve">  We estimate that 43 existing sources will be subject to the rule over the three-year period of this ICR, and no new sources will become subject.                                                                                                                                                                                                                                                                                                                                                                                                                                                                                                                                                                                                                                                                                                                                                                                                                                                                                                                                                                                                                                                                                                                                                                                                                                                                                                                                                                                                                                                                                                                                                                                                                                                                                                                                                                                                                                                                                                                                                                                                                                                                                                                                                                                                                                                                                                                                                                                                                                                                                                                                                                                                                                                                                                                                                                                                                                                                                                                                                                                                                                                                                                                                                                                                                                                                                                                                                                                                                                                                                                                                                                                                                                                                                                                                                                                                                                                                                                                                                                                                                                                                                                                         </t>
    </r>
  </si>
  <si>
    <r>
      <t>c</t>
    </r>
    <r>
      <rPr>
        <sz val="10"/>
        <color rgb="FF000000"/>
        <rFont val="Times New Roman"/>
        <family val="1"/>
      </rPr>
      <t xml:space="preserve">  We assume it will take 24 hours to complete the initial performance test.</t>
    </r>
  </si>
  <si>
    <r>
      <t>d</t>
    </r>
    <r>
      <rPr>
        <sz val="10"/>
        <color rgb="FF000000"/>
        <rFont val="Times New Roman"/>
        <family val="1"/>
      </rPr>
      <t xml:space="preserve">  We assume 5 percent of respondents will need to repeat the performance test.  </t>
    </r>
  </si>
  <si>
    <r>
      <t>e</t>
    </r>
    <r>
      <rPr>
        <sz val="10"/>
        <color rgb="FF000000"/>
        <rFont val="Times New Roman"/>
        <family val="1"/>
      </rPr>
      <t xml:space="preserve">  We assume each respondent will take four hours to compile and process data.  This will occur four times per year.</t>
    </r>
  </si>
  <si>
    <r>
      <t>c</t>
    </r>
    <r>
      <rPr>
        <sz val="10"/>
        <color rgb="FF000000"/>
        <rFont val="Times New Roman"/>
        <family val="1"/>
      </rPr>
      <t xml:space="preserve">  We assume it will take 24 hours to complete the initial performance test review.</t>
    </r>
  </si>
  <si>
    <r>
      <t>a</t>
    </r>
    <r>
      <rPr>
        <sz val="10"/>
        <color rgb="FF000000"/>
        <rFont val="Times New Roman"/>
        <family val="1"/>
      </rPr>
      <t xml:space="preserve">  We estimate that 43 existing sources will be subject to the rule over the three-year period of this ICR, and that no new sources will become subject to the standard.</t>
    </r>
  </si>
  <si>
    <r>
      <t>d</t>
    </r>
    <r>
      <rPr>
        <sz val="10"/>
        <color rgb="FF000000"/>
        <rFont val="Times New Roman"/>
        <family val="1"/>
      </rPr>
      <t xml:space="preserve">  We assume 5 percent of respondents will need to repeat the performance test.</t>
    </r>
  </si>
  <si>
    <t>(A) 
EPA Person hours per occurrence</t>
  </si>
  <si>
    <r>
      <t xml:space="preserve">2. Repeat initial performance test </t>
    </r>
    <r>
      <rPr>
        <vertAlign val="superscript"/>
        <sz val="10"/>
        <rFont val="Times New Roman"/>
        <family val="1"/>
      </rPr>
      <t>d</t>
    </r>
  </si>
  <si>
    <r>
      <t>b</t>
    </r>
    <r>
      <rPr>
        <sz val="1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</si>
  <si>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t>b</t>
    </r>
    <r>
      <rPr>
        <sz val="10"/>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</si>
  <si>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f.</t>
    </r>
    <r>
      <rPr>
        <sz val="10"/>
        <color rgb="FF000000"/>
        <rFont val="Times New Roman"/>
        <family val="1"/>
      </rPr>
      <t xml:space="preserve">  We assume each respondent will take six hours to complete each semiannual report.</t>
    </r>
  </si>
  <si>
    <r>
      <t>g.</t>
    </r>
    <r>
      <rPr>
        <sz val="10"/>
        <color rgb="FF000000"/>
        <rFont val="Times New Roman"/>
        <family val="1"/>
      </rPr>
      <t xml:space="preserve">  We assume each respondent will take two hours to complete excess emissions reports.  This will occur two times per year.</t>
    </r>
  </si>
  <si>
    <r>
      <t>h.</t>
    </r>
    <r>
      <rPr>
        <sz val="10"/>
        <color rgb="FF000000"/>
        <rFont val="Times New Roman"/>
        <family val="1"/>
      </rPr>
      <t xml:space="preserve">  We assume 25 percent of respondents will use add-on controls, and that each will take two hours per year to complete the startup, shutdown, malfunction report.</t>
    </r>
  </si>
  <si>
    <r>
      <t>i.</t>
    </r>
    <r>
      <rPr>
        <sz val="10"/>
        <color rgb="FF000000"/>
        <rFont val="Times New Roman"/>
        <family val="1"/>
      </rPr>
      <t xml:space="preserve">  We assume it will take each respondent twenty hours to maintain the record system for materials used.  This will occur two times per year.</t>
    </r>
  </si>
  <si>
    <r>
      <t>j.</t>
    </r>
    <r>
      <rPr>
        <sz val="10"/>
        <color rgb="FF000000"/>
        <rFont val="Times New Roman"/>
        <family val="1"/>
      </rPr>
      <t xml:space="preserve">  We assume each respondent will take 30 minutes to enter information on material usage. This will occur 365 times per year.</t>
    </r>
  </si>
  <si>
    <r>
      <t>k.</t>
    </r>
    <r>
      <rPr>
        <sz val="10"/>
        <color rgb="FF000000"/>
        <rFont val="Times New Roman"/>
        <family val="1"/>
      </rPr>
      <t xml:space="preserve">  We assume it will take each respondent two hours to store, file, and maintain records.  This will occur twelve times per year.</t>
    </r>
  </si>
  <si>
    <r>
      <t>l.</t>
    </r>
    <r>
      <rPr>
        <sz val="10"/>
        <color rgb="FF000000"/>
        <rFont val="Times New Roman"/>
        <family val="1"/>
      </rPr>
      <t xml:space="preserve">  We assume it will take each respondent one hour to retrieve records or reports. This will occur twelve times per year.</t>
    </r>
  </si>
  <si>
    <r>
      <t xml:space="preserve">m.  </t>
    </r>
    <r>
      <rPr>
        <sz val="10"/>
        <color rgb="FF000000"/>
        <rFont val="Times New Roman"/>
        <family val="1"/>
      </rPr>
      <t>Totals have been rounded to 3 significant figures. Figures may not add exactly due to rounding.</t>
    </r>
  </si>
  <si>
    <r>
      <t xml:space="preserve">v.  Notification of performance test </t>
    </r>
    <r>
      <rPr>
        <vertAlign val="superscript"/>
        <sz val="10"/>
        <color rgb="FF000000"/>
        <rFont val="Times New Roman"/>
        <family val="1"/>
      </rPr>
      <t>d</t>
    </r>
  </si>
  <si>
    <r>
      <t xml:space="preserve">          vi.  Report of performance test </t>
    </r>
    <r>
      <rPr>
        <vertAlign val="superscript"/>
        <sz val="10"/>
        <color rgb="FF000000"/>
        <rFont val="Times New Roman"/>
        <family val="1"/>
      </rPr>
      <t>d</t>
    </r>
  </si>
  <si>
    <r>
      <t xml:space="preserve">         vii.  Semiannual report </t>
    </r>
    <r>
      <rPr>
        <vertAlign val="superscript"/>
        <sz val="10"/>
        <color rgb="FF000000"/>
        <rFont val="Times New Roman"/>
        <family val="1"/>
      </rPr>
      <t>f</t>
    </r>
  </si>
  <si>
    <r>
      <t xml:space="preserve">         viii.  Excess emissions report </t>
    </r>
    <r>
      <rPr>
        <vertAlign val="superscript"/>
        <sz val="10"/>
        <color rgb="FF000000"/>
        <rFont val="Times New Roman"/>
        <family val="1"/>
      </rPr>
      <t>g</t>
    </r>
  </si>
  <si>
    <t>4. Recordkeeping requirements</t>
  </si>
  <si>
    <t>See 3.a.</t>
  </si>
  <si>
    <t>Total Annual Responses</t>
  </si>
  <si>
    <t>Information Collection Activity</t>
  </si>
  <si>
    <t>Number of Responses</t>
  </si>
  <si>
    <t>Number of Existing Respondents That Keep Records But Do Not Submit Reports</t>
  </si>
  <si>
    <t>Initial notification</t>
  </si>
  <si>
    <t>Notification of compliance status</t>
  </si>
  <si>
    <t>Notification of construction/ reconstruction</t>
  </si>
  <si>
    <t>Notification of actual startup</t>
  </si>
  <si>
    <t>Semiannual report</t>
  </si>
  <si>
    <t>Excess emission report</t>
  </si>
  <si>
    <t>CEM</t>
  </si>
  <si>
    <r>
      <t xml:space="preserve">ix.  Startup, shutdown, malfunction report </t>
    </r>
    <r>
      <rPr>
        <vertAlign val="superscript"/>
        <sz val="10"/>
        <color rgb="FF000000"/>
        <rFont val="Times New Roman"/>
        <family val="1"/>
      </rPr>
      <t>h</t>
    </r>
  </si>
  <si>
    <r>
      <t xml:space="preserve">d. Maintain record system for material used </t>
    </r>
    <r>
      <rPr>
        <vertAlign val="superscript"/>
        <sz val="10"/>
        <color rgb="FF000000"/>
        <rFont val="Times New Roman"/>
        <family val="1"/>
      </rPr>
      <t>i</t>
    </r>
  </si>
  <si>
    <r>
      <t xml:space="preserve">i. Material usage </t>
    </r>
    <r>
      <rPr>
        <vertAlign val="superscript"/>
        <sz val="10"/>
        <color rgb="FF000000"/>
        <rFont val="Times New Roman"/>
        <family val="1"/>
      </rPr>
      <t>j</t>
    </r>
  </si>
  <si>
    <r>
      <t xml:space="preserve">g. Store, file, and maintain records </t>
    </r>
    <r>
      <rPr>
        <vertAlign val="superscript"/>
        <sz val="10"/>
        <color rgb="FF000000"/>
        <rFont val="Times New Roman"/>
        <family val="1"/>
      </rPr>
      <t>k</t>
    </r>
  </si>
  <si>
    <r>
      <t xml:space="preserve">h. Retrieve records/reports </t>
    </r>
    <r>
      <rPr>
        <vertAlign val="superscript"/>
        <sz val="10"/>
        <color rgb="FF000000"/>
        <rFont val="Times New Roman"/>
        <family val="1"/>
      </rPr>
      <t>l</t>
    </r>
  </si>
  <si>
    <r>
      <t xml:space="preserve">Total Labor Burden and Cost (rounded) </t>
    </r>
    <r>
      <rPr>
        <b/>
        <vertAlign val="superscript"/>
        <sz val="10"/>
        <rFont val="Times New Roman"/>
        <family val="1"/>
      </rPr>
      <t>m</t>
    </r>
    <r>
      <rPr>
        <b/>
        <sz val="10"/>
        <rFont val="Times New Roman"/>
        <family val="1"/>
      </rPr>
      <t xml:space="preserve"> </t>
    </r>
  </si>
  <si>
    <r>
      <t xml:space="preserve">Total Capital and O&amp;M Cost (rounded) </t>
    </r>
    <r>
      <rPr>
        <b/>
        <vertAlign val="superscript"/>
        <sz val="10"/>
        <rFont val="Times New Roman"/>
        <family val="1"/>
      </rPr>
      <t>m</t>
    </r>
  </si>
  <si>
    <r>
      <t xml:space="preserve">Grand Total (rounded) </t>
    </r>
    <r>
      <rPr>
        <b/>
        <vertAlign val="superscript"/>
        <sz val="10"/>
        <rFont val="Times New Roman"/>
        <family val="1"/>
      </rPr>
      <t>m</t>
    </r>
  </si>
  <si>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</si>
  <si>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</si>
  <si>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t>Total Annual Responses
E=(BxC)+D</t>
  </si>
  <si>
    <r>
      <t>b</t>
    </r>
    <r>
      <rPr>
        <sz val="10"/>
        <color rgb="FF000000"/>
        <rFont val="Times New Roman"/>
        <family val="1"/>
      </rPr>
      <t xml:space="preserve"> This ICR assumes 25 percent of respondents will complete startup, shutdown, malfunction report.</t>
    </r>
  </si>
  <si>
    <r>
      <t xml:space="preserve">Startup, shutdown, malfunction report </t>
    </r>
    <r>
      <rPr>
        <vertAlign val="superscript"/>
        <sz val="9"/>
        <color rgb="FF000000"/>
        <rFont val="Times New Roman"/>
        <family val="1"/>
      </rPr>
      <t>b</t>
    </r>
  </si>
  <si>
    <r>
      <t xml:space="preserve">Notification of performance test </t>
    </r>
    <r>
      <rPr>
        <vertAlign val="superscript"/>
        <sz val="9"/>
        <color rgb="FF000000"/>
        <rFont val="Times New Roman"/>
        <family val="1"/>
      </rPr>
      <t>a</t>
    </r>
  </si>
  <si>
    <r>
      <t xml:space="preserve">Report of performance test </t>
    </r>
    <r>
      <rPr>
        <vertAlign val="superscript"/>
        <sz val="9"/>
        <color rgb="FF000000"/>
        <rFont val="Times New Roman"/>
        <family val="1"/>
      </rPr>
      <t>a</t>
    </r>
  </si>
  <si>
    <t>Note: Totals have been rounded to three significant figures.</t>
  </si>
  <si>
    <t>Table 1: Annual Respondent Burden and Cost – NESHAP for Automobile and Light-duty Truck Surface Coating (40 CFR Part 63, Subpart IIII) (Renewal)</t>
  </si>
  <si>
    <t>Table 2:  Average Annual EPA Burden and Cost - NESHAP for Automobile and Light-duty Truck Surface Coating (40 CFR Part 63, Subpart IIII) (Renewal)</t>
  </si>
  <si>
    <r>
      <t xml:space="preserve">f. Report of performance test/re-test </t>
    </r>
    <r>
      <rPr>
        <vertAlign val="superscript"/>
        <sz val="10"/>
        <rFont val="Times New Roman"/>
        <family val="1"/>
      </rPr>
      <t>d</t>
    </r>
    <r>
      <rPr>
        <sz val="10"/>
        <rFont val="Times New Roman"/>
        <family val="1"/>
      </rPr>
      <t xml:space="preserve"> </t>
    </r>
  </si>
  <si>
    <r>
      <t xml:space="preserve">e. Notification of performance test </t>
    </r>
    <r>
      <rPr>
        <vertAlign val="superscript"/>
        <sz val="10"/>
        <rFont val="Times New Roman"/>
        <family val="1"/>
      </rPr>
      <t>d</t>
    </r>
    <r>
      <rPr>
        <sz val="10"/>
        <rFont val="Times New Roman"/>
        <family val="1"/>
      </rPr>
      <t xml:space="preserve"> </t>
    </r>
  </si>
  <si>
    <r>
      <t xml:space="preserve">g. Semiannual report </t>
    </r>
    <r>
      <rPr>
        <vertAlign val="superscript"/>
        <sz val="10"/>
        <rFont val="Times New Roman"/>
        <family val="1"/>
      </rPr>
      <t>e</t>
    </r>
  </si>
  <si>
    <r>
      <t xml:space="preserve">h. Excess emissions report </t>
    </r>
    <r>
      <rPr>
        <vertAlign val="superscript"/>
        <sz val="10"/>
        <rFont val="Times New Roman"/>
        <family val="1"/>
      </rPr>
      <t>f</t>
    </r>
  </si>
  <si>
    <r>
      <t xml:space="preserve">i. Startup, shutdown, malfunction report </t>
    </r>
    <r>
      <rPr>
        <vertAlign val="superscript"/>
        <sz val="10"/>
        <rFont val="Times New Roman"/>
        <family val="1"/>
      </rPr>
      <t>g</t>
    </r>
    <r>
      <rPr>
        <sz val="10"/>
        <rFont val="Times New Roman"/>
        <family val="1"/>
      </rPr>
      <t xml:space="preserve"> </t>
    </r>
  </si>
  <si>
    <r>
      <t xml:space="preserve">Total (rounded) </t>
    </r>
    <r>
      <rPr>
        <b/>
        <vertAlign val="superscript"/>
        <sz val="10"/>
        <rFont val="Times New Roman"/>
        <family val="1"/>
      </rPr>
      <t>h</t>
    </r>
  </si>
  <si>
    <r>
      <t>e</t>
    </r>
    <r>
      <rPr>
        <sz val="10"/>
        <color rgb="FF000000"/>
        <rFont val="Times New Roman"/>
        <family val="1"/>
      </rPr>
      <t xml:space="preserve"> We assume it will take twelve hours to review semiannual reports.</t>
    </r>
  </si>
  <si>
    <r>
      <t>f</t>
    </r>
    <r>
      <rPr>
        <sz val="10"/>
        <color rgb="FF000000"/>
        <rFont val="Times New Roman"/>
        <family val="1"/>
      </rPr>
      <t xml:space="preserve">  We assume it will take four hours to review excess emissions reports.  This will occur twice per year.</t>
    </r>
  </si>
  <si>
    <r>
      <t>g</t>
    </r>
    <r>
      <rPr>
        <sz val="10"/>
        <color rgb="FF000000"/>
        <rFont val="Times New Roman"/>
        <family val="1"/>
      </rPr>
      <t xml:space="preserve">  We assume 25 percent of respondents will use add-on controls, and that each report will take eight hours to review.</t>
    </r>
  </si>
  <si>
    <r>
      <t xml:space="preserve">h  </t>
    </r>
    <r>
      <rPr>
        <sz val="10"/>
        <color rgb="FF000000"/>
        <rFont val="Times New Roman"/>
        <family val="1"/>
      </rPr>
      <t>Totals have been rounded to 3 significant figures. Figures may not add exactly due to rounding.</t>
    </r>
  </si>
  <si>
    <r>
      <t>a</t>
    </r>
    <r>
      <rPr>
        <sz val="10"/>
        <color rgb="FF000000"/>
        <rFont val="Times New Roman"/>
        <family val="1"/>
      </rPr>
      <t xml:space="preserve"> This ICR assumes 5 percent of respondents will need to repeat the performance test. </t>
    </r>
  </si>
  <si>
    <t>hours</t>
  </si>
  <si>
    <t># responses</t>
  </si>
  <si>
    <t>hr/response</t>
  </si>
  <si>
    <t>(B) 
Number of occurrences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</si>
</sst>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quot;$&quot;#,##0.00"/>
    <numFmt numFmtId="166" formatCode="&quot;$&quot;#,##0"/>
    <numFmt numFmtId="167" formatCode="0.0"/>
    <numFmt numFmtId="168" formatCode="0.000"/>
  </numFmts>
  <fonts count="26" x14ac:knownFonts="1">
    <font>
      <sz val="11"/>
      <color theme="1"/>
      <name val="Calibri"/>
      <family val="2"/>
      <scheme val="minor"/>
    </font>
    <font>
      <sz val="10"/>
      <color theme="1"/>
      <name val="Times New Roman"/>
      <family val="1"/>
    </font>
    <font>
      <b/>
      <sz val="10"/>
      <color rgb="FF000000"/>
      <name val="Times New Roman"/>
      <family val="1"/>
    </font>
    <font>
      <vertAlign val="superscript"/>
      <sz val="10"/>
      <color rgb="FF000000"/>
      <name val="Times New Roman"/>
      <family val="1"/>
    </font>
    <font>
      <sz val="10"/>
      <color rgb="FF000000"/>
      <name val="Times New Roman"/>
      <family val="1"/>
    </font>
    <font>
      <b/>
      <sz val="10"/>
      <color theme="1"/>
      <name val="Times New Roman"/>
      <family val="1"/>
    </font>
    <font>
      <b/>
      <i/>
      <sz val="10"/>
      <color theme="1"/>
      <name val="Times New Roman"/>
      <family val="1"/>
    </font>
    <font>
      <b/>
      <i/>
      <sz val="10"/>
      <color rgb="FF000000"/>
      <name val="Times New Roman"/>
      <family val="1"/>
    </font>
    <font>
      <sz val="10"/>
      <color rgb="FFFF0000"/>
      <name val="Arial"/>
      <family val="2"/>
    </font>
    <font>
      <sz val="10"/>
      <color rgb="FFFF0000"/>
      <name val="Times New Roman"/>
      <family val="1"/>
    </font>
    <font>
      <vertAlign val="superscript"/>
      <sz val="10"/>
      <color theme="1"/>
      <name val="Times New Roman"/>
      <family val="1"/>
    </font>
    <font>
      <sz val="10"/>
      <name val="Times New Roman"/>
      <family val="1"/>
    </font>
    <font>
      <b/>
      <i/>
      <sz val="10"/>
      <name val="Times New Roman"/>
      <family val="1"/>
    </font>
    <font>
      <b/>
      <sz val="12"/>
      <color theme="1"/>
      <name val="Times New Roman"/>
      <family val="1"/>
    </font>
    <font>
      <vertAlign val="superscript"/>
      <sz val="10"/>
      <name val="Times New Roman"/>
      <family val="1"/>
    </font>
    <font>
      <b/>
      <sz val="10"/>
      <name val="Times New Roman"/>
      <family val="1"/>
    </font>
    <font>
      <b/>
      <vertAlign val="superscript"/>
      <sz val="10"/>
      <name val="Times New Roman"/>
      <family val="1"/>
    </font>
    <font>
      <sz val="12"/>
      <color rgb="FF000000"/>
      <name val="Times New Roman"/>
      <family val="1"/>
    </font>
    <font>
      <b/>
      <sz val="12"/>
      <color rgb="FF000000"/>
      <name val="Times New Roman"/>
      <family val="1"/>
    </font>
    <font>
      <vertAlign val="superscript"/>
      <sz val="12"/>
      <color rgb="FF000000"/>
      <name val="Times New Roman"/>
      <family val="1"/>
    </font>
    <font>
      <sz val="9"/>
      <color rgb="FF000000"/>
      <name val="Times New Roman"/>
      <family val="1"/>
    </font>
    <font>
      <sz val="11"/>
      <color rgb="FFFF0000"/>
      <name val="Calibri"/>
      <family val="2"/>
      <scheme val="minor"/>
    </font>
    <font>
      <sz val="12"/>
      <color theme="1"/>
      <name val="Times New Roman"/>
      <family val="1"/>
    </font>
    <font>
      <b/>
      <sz val="9"/>
      <color rgb="FF000000"/>
      <name val="Times New Roman"/>
      <family val="1"/>
    </font>
    <font>
      <vertAlign val="superscript"/>
      <sz val="9"/>
      <color rgb="FF000000"/>
      <name val="Times New Roman"/>
      <family val="1"/>
    </font>
    <font>
      <sz val="11"/>
      <color theme="1"/>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s>
  <cellStyleXfs count="1">
    <xf numFmtId="0" fontId="0" fillId="0" borderId="0"/>
  </cellStyleXfs>
  <cellXfs count="109">
    <xf numFmtId="0" fontId="0" fillId="0" borderId="0" xfId="0"/>
    <xf numFmtId="0" fontId="18"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vertical="top" wrapText="1"/>
    </xf>
    <xf numFmtId="0" fontId="19" fillId="0" borderId="0" xfId="0" applyFont="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4" fillId="0" borderId="1" xfId="0" applyFont="1" applyFill="1" applyBorder="1" applyAlignment="1">
      <alignment horizontal="left" vertical="center" indent="1"/>
    </xf>
    <xf numFmtId="0" fontId="0" fillId="0" borderId="0" xfId="0" applyBorder="1"/>
    <xf numFmtId="0" fontId="1" fillId="0" borderId="0" xfId="0" applyFont="1" applyBorder="1" applyAlignment="1">
      <alignment vertical="center"/>
    </xf>
    <xf numFmtId="6" fontId="0" fillId="0" borderId="0" xfId="0" applyNumberFormat="1"/>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7" xfId="0" applyFill="1" applyBorder="1" applyAlignment="1">
      <alignmen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6" fontId="1" fillId="0" borderId="1" xfId="0" applyNumberFormat="1" applyFont="1" applyFill="1" applyBorder="1" applyAlignment="1">
      <alignment horizontal="center" vertical="center" wrapText="1"/>
    </xf>
    <xf numFmtId="0" fontId="0" fillId="0" borderId="0" xfId="0" applyFill="1"/>
    <xf numFmtId="0" fontId="13" fillId="0" borderId="0" xfId="0" applyFont="1" applyFill="1"/>
    <xf numFmtId="0" fontId="1" fillId="0" borderId="0" xfId="0" applyFont="1" applyFill="1"/>
    <xf numFmtId="0" fontId="9" fillId="0" borderId="0" xfId="0" applyFont="1" applyFill="1"/>
    <xf numFmtId="0" fontId="4" fillId="0" borderId="1" xfId="0" applyFont="1" applyFill="1" applyBorder="1" applyAlignment="1">
      <alignment vertical="center" wrapText="1"/>
    </xf>
    <xf numFmtId="0" fontId="1" fillId="0" borderId="4" xfId="0" applyFont="1" applyFill="1" applyBorder="1"/>
    <xf numFmtId="0" fontId="1" fillId="0" borderId="1" xfId="0" applyFont="1" applyFill="1" applyBorder="1"/>
    <xf numFmtId="0" fontId="11" fillId="0" borderId="4" xfId="0" applyFont="1" applyFill="1" applyBorder="1" applyAlignment="1">
      <alignment horizontal="right"/>
    </xf>
    <xf numFmtId="3" fontId="11" fillId="0" borderId="1" xfId="0" applyNumberFormat="1" applyFont="1" applyFill="1" applyBorder="1" applyAlignment="1">
      <alignment horizontal="right"/>
    </xf>
    <xf numFmtId="0" fontId="11" fillId="0" borderId="1" xfId="0" applyFont="1" applyFill="1" applyBorder="1" applyAlignment="1">
      <alignment horizontal="right"/>
    </xf>
    <xf numFmtId="165" fontId="1" fillId="0" borderId="1" xfId="0" applyNumberFormat="1" applyFont="1" applyFill="1" applyBorder="1" applyAlignment="1">
      <alignment horizontal="right"/>
    </xf>
    <xf numFmtId="0" fontId="11" fillId="0" borderId="1" xfId="0" applyFont="1" applyFill="1" applyBorder="1"/>
    <xf numFmtId="165" fontId="1" fillId="0" borderId="1" xfId="0" applyNumberFormat="1" applyFont="1" applyFill="1" applyBorder="1"/>
    <xf numFmtId="164" fontId="11" fillId="0" borderId="1" xfId="0" applyNumberFormat="1" applyFont="1" applyFill="1" applyBorder="1" applyAlignment="1">
      <alignment horizontal="right"/>
    </xf>
    <xf numFmtId="3"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64" fontId="11" fillId="0" borderId="1" xfId="0" applyNumberFormat="1" applyFont="1" applyFill="1" applyBorder="1" applyAlignment="1">
      <alignment horizontal="center" vertical="center"/>
    </xf>
    <xf numFmtId="166" fontId="1" fillId="0" borderId="1" xfId="0" applyNumberFormat="1" applyFont="1" applyFill="1" applyBorder="1" applyAlignment="1">
      <alignment horizontal="right"/>
    </xf>
    <xf numFmtId="0" fontId="4" fillId="0" borderId="1" xfId="0" applyFont="1" applyFill="1" applyBorder="1" applyAlignment="1">
      <alignment horizontal="left" vertical="center" wrapText="1" indent="4"/>
    </xf>
    <xf numFmtId="168" fontId="1" fillId="0" borderId="0" xfId="0" applyNumberFormat="1" applyFont="1" applyFill="1"/>
    <xf numFmtId="0" fontId="11" fillId="0" borderId="5" xfId="0" applyFont="1" applyFill="1" applyBorder="1"/>
    <xf numFmtId="0" fontId="7" fillId="0" borderId="1" xfId="0" applyFont="1" applyFill="1" applyBorder="1" applyAlignment="1">
      <alignment vertical="center"/>
    </xf>
    <xf numFmtId="0" fontId="6" fillId="0" borderId="4" xfId="0" applyFont="1" applyFill="1" applyBorder="1"/>
    <xf numFmtId="0" fontId="12" fillId="0" borderId="1" xfId="0" applyFont="1" applyFill="1" applyBorder="1"/>
    <xf numFmtId="166" fontId="6" fillId="0" borderId="1" xfId="0" applyNumberFormat="1" applyFont="1" applyFill="1" applyBorder="1" applyAlignment="1">
      <alignment horizontal="right"/>
    </xf>
    <xf numFmtId="0" fontId="4" fillId="0" borderId="1" xfId="0" applyFont="1" applyFill="1" applyBorder="1" applyAlignment="1">
      <alignment vertical="center"/>
    </xf>
    <xf numFmtId="3" fontId="11" fillId="0" borderId="4" xfId="0" applyNumberFormat="1" applyFont="1" applyFill="1" applyBorder="1" applyAlignment="1">
      <alignment horizontal="center" vertical="center"/>
    </xf>
    <xf numFmtId="0" fontId="4" fillId="0" borderId="1" xfId="0" applyFont="1" applyFill="1" applyBorder="1" applyAlignment="1">
      <alignment horizontal="left" vertical="center" indent="2"/>
    </xf>
    <xf numFmtId="0" fontId="12" fillId="0" borderId="5" xfId="0" applyFont="1" applyFill="1" applyBorder="1" applyAlignment="1">
      <alignment vertical="center"/>
    </xf>
    <xf numFmtId="0" fontId="1" fillId="0" borderId="5" xfId="0" applyFont="1" applyFill="1" applyBorder="1"/>
    <xf numFmtId="0" fontId="11" fillId="0" borderId="5" xfId="0" applyFont="1" applyFill="1" applyBorder="1" applyAlignment="1">
      <alignment wrapText="1"/>
    </xf>
    <xf numFmtId="3" fontId="1" fillId="0" borderId="0" xfId="0" applyNumberFormat="1" applyFont="1" applyFill="1"/>
    <xf numFmtId="0" fontId="15" fillId="0" borderId="1" xfId="0" applyFont="1" applyFill="1" applyBorder="1" applyAlignment="1">
      <alignment vertical="center"/>
    </xf>
    <xf numFmtId="166" fontId="5" fillId="0" borderId="1" xfId="0" applyNumberFormat="1" applyFont="1" applyFill="1" applyBorder="1" applyAlignment="1">
      <alignment horizontal="right"/>
    </xf>
    <xf numFmtId="1" fontId="1" fillId="0" borderId="0" xfId="0" applyNumberFormat="1" applyFont="1" applyFill="1"/>
    <xf numFmtId="166" fontId="5" fillId="0" borderId="1" xfId="0" applyNumberFormat="1" applyFont="1" applyFill="1" applyBorder="1"/>
    <xf numFmtId="0" fontId="2" fillId="0" borderId="0" xfId="0" applyFont="1" applyFill="1" applyAlignment="1">
      <alignment vertical="center"/>
    </xf>
    <xf numFmtId="0" fontId="8" fillId="0" borderId="0" xfId="0" applyFont="1" applyFill="1"/>
    <xf numFmtId="0" fontId="11" fillId="0" borderId="1" xfId="0" applyFont="1" applyFill="1" applyBorder="1" applyAlignment="1">
      <alignment horizontal="center" vertical="center" wrapText="1"/>
    </xf>
    <xf numFmtId="166" fontId="11" fillId="0" borderId="1" xfId="0" applyNumberFormat="1" applyFont="1" applyFill="1" applyBorder="1" applyAlignment="1">
      <alignment horizontal="right"/>
    </xf>
    <xf numFmtId="166" fontId="11" fillId="0" borderId="1" xfId="0" applyNumberFormat="1" applyFont="1" applyFill="1" applyBorder="1"/>
    <xf numFmtId="0" fontId="11" fillId="0" borderId="1" xfId="0" applyFont="1" applyFill="1" applyBorder="1" applyAlignment="1">
      <alignment horizontal="left" indent="1"/>
    </xf>
    <xf numFmtId="0" fontId="11" fillId="0" borderId="1" xfId="0" applyFont="1" applyFill="1" applyBorder="1" applyAlignment="1">
      <alignment horizontal="left" wrapText="1" indent="1"/>
    </xf>
    <xf numFmtId="167" fontId="11" fillId="0" borderId="1" xfId="0" applyNumberFormat="1" applyFont="1" applyFill="1" applyBorder="1" applyAlignment="1">
      <alignment horizontal="center" vertical="center"/>
    </xf>
    <xf numFmtId="0" fontId="15" fillId="0" borderId="1" xfId="0" applyFont="1" applyFill="1" applyBorder="1"/>
    <xf numFmtId="6" fontId="15" fillId="0" borderId="1" xfId="0" applyNumberFormat="1" applyFont="1" applyFill="1" applyBorder="1" applyAlignment="1">
      <alignment horizontal="right"/>
    </xf>
    <xf numFmtId="0" fontId="11" fillId="0" borderId="0" xfId="0" applyFont="1" applyFill="1"/>
    <xf numFmtId="0" fontId="15" fillId="0" borderId="0" xfId="0" applyFont="1" applyFill="1" applyAlignment="1">
      <alignment vertical="center"/>
    </xf>
    <xf numFmtId="165" fontId="4" fillId="0" borderId="1" xfId="0" applyNumberFormat="1" applyFont="1" applyBorder="1"/>
    <xf numFmtId="0" fontId="3" fillId="0" borderId="0" xfId="0" applyFont="1" applyAlignment="1">
      <alignment horizontal="left" vertical="center" indent="2"/>
    </xf>
    <xf numFmtId="0" fontId="21" fillId="0" borderId="0" xfId="0" applyFont="1" applyFill="1"/>
    <xf numFmtId="0" fontId="3" fillId="0" borderId="0" xfId="0" applyFont="1" applyAlignment="1">
      <alignment vertical="center"/>
    </xf>
    <xf numFmtId="0" fontId="4" fillId="0" borderId="0" xfId="0" applyFont="1" applyBorder="1" applyAlignment="1">
      <alignment vertical="center" wrapText="1"/>
    </xf>
    <xf numFmtId="1" fontId="4" fillId="0" borderId="1" xfId="0" applyNumberFormat="1" applyFont="1" applyFill="1" applyBorder="1" applyAlignment="1">
      <alignment horizontal="center" vertical="center" wrapText="1"/>
    </xf>
    <xf numFmtId="0" fontId="0" fillId="0" borderId="0" xfId="0" applyBorder="1" applyAlignment="1">
      <alignment vertical="top" wrapText="1"/>
    </xf>
    <xf numFmtId="0" fontId="22" fillId="0" borderId="0" xfId="0" applyFont="1" applyBorder="1" applyAlignment="1">
      <alignment vertical="center" wrapText="1"/>
    </xf>
    <xf numFmtId="0" fontId="3" fillId="0" borderId="0" xfId="0" applyFont="1" applyBorder="1" applyAlignment="1">
      <alignment vertical="center"/>
    </xf>
    <xf numFmtId="6" fontId="4" fillId="0" borderId="0" xfId="0" applyNumberFormat="1" applyFont="1" applyBorder="1" applyAlignment="1">
      <alignment vertical="center" wrapText="1"/>
    </xf>
    <xf numFmtId="0" fontId="20"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0" fillId="0" borderId="6" xfId="0" applyFill="1" applyBorder="1" applyAlignment="1">
      <alignment vertical="top" wrapText="1"/>
    </xf>
    <xf numFmtId="6" fontId="4" fillId="0" borderId="1" xfId="0" applyNumberFormat="1" applyFont="1" applyBorder="1" applyAlignment="1">
      <alignment horizontal="center" vertical="center" wrapText="1"/>
    </xf>
    <xf numFmtId="1" fontId="11" fillId="0" borderId="1" xfId="0" applyNumberFormat="1" applyFont="1" applyFill="1" applyBorder="1" applyAlignment="1">
      <alignment horizontal="center" vertical="center"/>
    </xf>
    <xf numFmtId="0" fontId="25" fillId="0" borderId="0" xfId="0" applyFont="1" applyFill="1"/>
    <xf numFmtId="166" fontId="11" fillId="0" borderId="1" xfId="0" applyNumberFormat="1" applyFont="1" applyFill="1" applyBorder="1" applyAlignment="1">
      <alignment horizontal="right" vertical="center"/>
    </xf>
    <xf numFmtId="165" fontId="11" fillId="0" borderId="1" xfId="0" applyNumberFormat="1" applyFont="1" applyFill="1" applyBorder="1" applyAlignment="1">
      <alignment horizontal="right"/>
    </xf>
    <xf numFmtId="0" fontId="11" fillId="0" borderId="0" xfId="0" applyFont="1" applyFill="1" applyBorder="1" applyAlignment="1">
      <alignment horizontal="left" vertical="top" wrapText="1"/>
    </xf>
    <xf numFmtId="0" fontId="3" fillId="0" borderId="0" xfId="0" applyFont="1" applyFill="1" applyAlignment="1">
      <alignment horizontal="left" vertical="top"/>
    </xf>
    <xf numFmtId="0" fontId="3" fillId="0" borderId="0" xfId="0" applyFont="1" applyAlignment="1">
      <alignment horizontal="left" vertical="top"/>
    </xf>
    <xf numFmtId="0" fontId="13" fillId="0" borderId="0" xfId="0" applyFont="1" applyFill="1" applyAlignment="1">
      <alignment horizontal="left" vertical="top" wrapText="1"/>
    </xf>
    <xf numFmtId="0" fontId="14" fillId="0" borderId="0" xfId="0" applyFont="1" applyFill="1" applyAlignment="1">
      <alignment vertical="top" wrapText="1"/>
    </xf>
    <xf numFmtId="0" fontId="11" fillId="0" borderId="1" xfId="0" applyFont="1" applyFill="1" applyBorder="1" applyAlignment="1">
      <alignment horizontal="center" vertical="top"/>
    </xf>
    <xf numFmtId="3" fontId="12" fillId="0" borderId="2"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12" fillId="0" borderId="1" xfId="0" applyNumberFormat="1" applyFont="1" applyFill="1" applyBorder="1" applyAlignment="1">
      <alignment horizontal="center"/>
    </xf>
    <xf numFmtId="3" fontId="15" fillId="0" borderId="1" xfId="0" applyNumberFormat="1" applyFont="1" applyFill="1" applyBorder="1" applyAlignment="1">
      <alignment horizontal="center"/>
    </xf>
    <xf numFmtId="0" fontId="3" fillId="0" borderId="0" xfId="0" applyFont="1" applyFill="1" applyAlignment="1">
      <alignment horizontal="left" vertical="center"/>
    </xf>
    <xf numFmtId="3" fontId="15" fillId="0" borderId="2" xfId="0" applyNumberFormat="1" applyFont="1" applyFill="1" applyBorder="1" applyAlignment="1">
      <alignment horizontal="center"/>
    </xf>
    <xf numFmtId="3" fontId="15" fillId="0" borderId="3" xfId="0" applyNumberFormat="1" applyFont="1" applyFill="1" applyBorder="1" applyAlignment="1">
      <alignment horizontal="center"/>
    </xf>
    <xf numFmtId="3" fontId="15" fillId="0" borderId="4" xfId="0" applyNumberFormat="1" applyFont="1" applyFill="1" applyBorder="1" applyAlignment="1">
      <alignment horizontal="center"/>
    </xf>
    <xf numFmtId="0" fontId="3" fillId="0" borderId="0" xfId="0" applyFont="1" applyFill="1" applyAlignment="1">
      <alignment horizontal="left" vertical="top" wrapText="1"/>
    </xf>
    <xf numFmtId="0" fontId="14" fillId="0" borderId="0" xfId="0" applyFont="1" applyFill="1" applyAlignment="1">
      <alignment horizontal="left" vertical="top"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8" xfId="0" applyFont="1" applyFill="1" applyBorder="1" applyAlignment="1">
      <alignment horizontal="left" vertical="top" wrapText="1"/>
    </xf>
    <xf numFmtId="0" fontId="18" fillId="0"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5"/>
  <sheetViews>
    <sheetView topLeftCell="A10" zoomScaleNormal="100" workbookViewId="0">
      <selection activeCell="M36" sqref="M36"/>
    </sheetView>
  </sheetViews>
  <sheetFormatPr defaultColWidth="9.140625" defaultRowHeight="15" x14ac:dyDescent="0.25"/>
  <cols>
    <col min="1" max="1" width="44" style="82" customWidth="1"/>
    <col min="2" max="2" width="9.140625" style="82"/>
    <col min="3" max="3" width="10.28515625" style="82" customWidth="1"/>
    <col min="4" max="4" width="10.140625" style="82" customWidth="1"/>
    <col min="5" max="5" width="11.28515625" style="82" customWidth="1"/>
    <col min="6" max="8" width="9.140625" style="82"/>
    <col min="9" max="9" width="14.5703125" style="82" customWidth="1"/>
    <col min="10" max="10" width="3.5703125" style="82" customWidth="1"/>
    <col min="11" max="11" width="11" style="82" bestFit="1" customWidth="1"/>
    <col min="12" max="12" width="10.28515625" style="82" customWidth="1"/>
    <col min="13" max="16384" width="9.140625" style="82"/>
  </cols>
  <sheetData>
    <row r="1" spans="1:12" ht="31.5" customHeight="1" x14ac:dyDescent="0.25">
      <c r="A1" s="88" t="s">
        <v>124</v>
      </c>
      <c r="B1" s="88"/>
      <c r="C1" s="88"/>
      <c r="D1" s="88"/>
      <c r="E1" s="88"/>
      <c r="F1" s="88"/>
      <c r="G1" s="88"/>
      <c r="H1" s="88"/>
      <c r="I1" s="88"/>
    </row>
    <row r="2" spans="1:12" ht="15.75" x14ac:dyDescent="0.25">
      <c r="A2" s="19"/>
      <c r="B2" s="20"/>
      <c r="C2" s="20"/>
      <c r="D2" s="20"/>
      <c r="E2" s="20"/>
      <c r="I2" s="20"/>
      <c r="J2" s="20"/>
      <c r="K2" s="21"/>
      <c r="L2" s="20"/>
    </row>
    <row r="3" spans="1:12" ht="76.5" x14ac:dyDescent="0.25">
      <c r="A3" s="15" t="s">
        <v>0</v>
      </c>
      <c r="B3" s="15" t="s">
        <v>23</v>
      </c>
      <c r="C3" s="15" t="s">
        <v>140</v>
      </c>
      <c r="D3" s="15" t="s">
        <v>24</v>
      </c>
      <c r="E3" s="15" t="s">
        <v>18</v>
      </c>
      <c r="F3" s="15" t="s">
        <v>6</v>
      </c>
      <c r="G3" s="15" t="s">
        <v>7</v>
      </c>
      <c r="H3" s="15" t="s">
        <v>25</v>
      </c>
      <c r="I3" s="15" t="s">
        <v>26</v>
      </c>
      <c r="J3" s="20"/>
      <c r="K3" s="21"/>
      <c r="L3" s="20"/>
    </row>
    <row r="4" spans="1:12" x14ac:dyDescent="0.25">
      <c r="A4" s="22" t="s">
        <v>50</v>
      </c>
      <c r="B4" s="12" t="s">
        <v>51</v>
      </c>
      <c r="C4" s="12"/>
      <c r="D4" s="12"/>
      <c r="E4" s="23"/>
      <c r="F4" s="24"/>
      <c r="G4" s="24"/>
      <c r="H4" s="24"/>
      <c r="I4" s="24"/>
      <c r="J4" s="20"/>
      <c r="K4" s="90" t="s">
        <v>19</v>
      </c>
      <c r="L4" s="90"/>
    </row>
    <row r="5" spans="1:12" x14ac:dyDescent="0.25">
      <c r="A5" s="22" t="s">
        <v>52</v>
      </c>
      <c r="B5" s="12" t="s">
        <v>51</v>
      </c>
      <c r="C5" s="12"/>
      <c r="D5" s="12"/>
      <c r="E5" s="25"/>
      <c r="F5" s="26"/>
      <c r="G5" s="27"/>
      <c r="H5" s="27"/>
      <c r="I5" s="28"/>
      <c r="J5" s="20"/>
      <c r="K5" s="29" t="s">
        <v>20</v>
      </c>
      <c r="L5" s="66">
        <v>141.06</v>
      </c>
    </row>
    <row r="6" spans="1:12" x14ac:dyDescent="0.25">
      <c r="A6" s="22" t="s">
        <v>53</v>
      </c>
      <c r="B6" s="12"/>
      <c r="C6" s="12"/>
      <c r="D6" s="12"/>
      <c r="E6" s="25"/>
      <c r="F6" s="26"/>
      <c r="G6" s="27"/>
      <c r="H6" s="31"/>
      <c r="I6" s="28"/>
      <c r="J6" s="20"/>
      <c r="K6" s="29" t="s">
        <v>21</v>
      </c>
      <c r="L6" s="66">
        <v>120.27</v>
      </c>
    </row>
    <row r="7" spans="1:12" x14ac:dyDescent="0.25">
      <c r="A7" s="22" t="s">
        <v>54</v>
      </c>
      <c r="B7" s="12">
        <v>4</v>
      </c>
      <c r="C7" s="12">
        <v>1</v>
      </c>
      <c r="D7" s="12">
        <f>B7*C7</f>
        <v>4</v>
      </c>
      <c r="E7" s="12">
        <f>'Capital and O&amp;M'!F22</f>
        <v>43</v>
      </c>
      <c r="F7" s="32">
        <f t="shared" ref="F7:F21" si="0">D7*E7</f>
        <v>172</v>
      </c>
      <c r="G7" s="33">
        <f t="shared" ref="G7:G20" si="1">F7*0.05</f>
        <v>8.6</v>
      </c>
      <c r="H7" s="32">
        <f t="shared" ref="H7:H20" si="2">F7*0.1</f>
        <v>17.2</v>
      </c>
      <c r="I7" s="28">
        <f>F7*L$6+G7*L$5+H7*L$7</f>
        <v>22908.679999999997</v>
      </c>
      <c r="J7" s="20"/>
      <c r="K7" s="29" t="s">
        <v>22</v>
      </c>
      <c r="L7" s="66">
        <v>58.67</v>
      </c>
    </row>
    <row r="8" spans="1:12" x14ac:dyDescent="0.25">
      <c r="A8" s="22" t="s">
        <v>55</v>
      </c>
      <c r="B8" s="12"/>
      <c r="C8" s="12"/>
      <c r="D8" s="12"/>
      <c r="E8" s="12"/>
      <c r="F8" s="32"/>
      <c r="G8" s="33"/>
      <c r="H8" s="32"/>
      <c r="I8" s="35"/>
      <c r="J8" s="20"/>
      <c r="K8" s="20"/>
      <c r="L8" s="20"/>
    </row>
    <row r="9" spans="1:12" ht="15.75" x14ac:dyDescent="0.25">
      <c r="A9" s="22" t="s">
        <v>56</v>
      </c>
      <c r="B9" s="12">
        <v>24</v>
      </c>
      <c r="C9" s="12">
        <v>1</v>
      </c>
      <c r="D9" s="12">
        <f t="shared" ref="D9:D21" si="3">B9*C9</f>
        <v>24</v>
      </c>
      <c r="E9" s="12">
        <v>0</v>
      </c>
      <c r="F9" s="32">
        <f t="shared" si="0"/>
        <v>0</v>
      </c>
      <c r="G9" s="33">
        <f t="shared" si="1"/>
        <v>0</v>
      </c>
      <c r="H9" s="32">
        <f t="shared" si="2"/>
        <v>0</v>
      </c>
      <c r="I9" s="35">
        <f t="shared" ref="I9:I21" si="4">F9*L$6+G9*L$5+H9*L$7</f>
        <v>0</v>
      </c>
      <c r="J9" s="20"/>
      <c r="K9" s="20"/>
      <c r="L9" s="20"/>
    </row>
    <row r="10" spans="1:12" ht="15.75" x14ac:dyDescent="0.25">
      <c r="A10" s="22" t="s">
        <v>57</v>
      </c>
      <c r="B10" s="12">
        <v>24</v>
      </c>
      <c r="C10" s="12">
        <v>0.05</v>
      </c>
      <c r="D10" s="12">
        <f t="shared" si="3"/>
        <v>1.2000000000000002</v>
      </c>
      <c r="E10" s="12">
        <v>0</v>
      </c>
      <c r="F10" s="32">
        <f t="shared" si="0"/>
        <v>0</v>
      </c>
      <c r="G10" s="33">
        <f t="shared" si="1"/>
        <v>0</v>
      </c>
      <c r="H10" s="32">
        <f t="shared" si="2"/>
        <v>0</v>
      </c>
      <c r="I10" s="35">
        <f t="shared" si="4"/>
        <v>0</v>
      </c>
      <c r="J10" s="20"/>
      <c r="K10" s="20"/>
      <c r="L10" s="20"/>
    </row>
    <row r="11" spans="1:12" ht="15.75" x14ac:dyDescent="0.25">
      <c r="A11" s="22" t="s">
        <v>58</v>
      </c>
      <c r="B11" s="12">
        <v>4</v>
      </c>
      <c r="C11" s="12">
        <v>4</v>
      </c>
      <c r="D11" s="12">
        <f t="shared" si="3"/>
        <v>16</v>
      </c>
      <c r="E11" s="12">
        <f>'Capital and O&amp;M'!F22</f>
        <v>43</v>
      </c>
      <c r="F11" s="32">
        <f t="shared" si="0"/>
        <v>688</v>
      </c>
      <c r="G11" s="81">
        <f t="shared" si="1"/>
        <v>34.4</v>
      </c>
      <c r="H11" s="32">
        <f t="shared" si="2"/>
        <v>68.8</v>
      </c>
      <c r="I11" s="28">
        <f t="shared" si="4"/>
        <v>91634.719999999987</v>
      </c>
      <c r="J11" s="20"/>
      <c r="K11" s="20"/>
      <c r="L11" s="20"/>
    </row>
    <row r="12" spans="1:12" x14ac:dyDescent="0.25">
      <c r="A12" s="22" t="s">
        <v>59</v>
      </c>
      <c r="B12" s="12"/>
      <c r="C12" s="12"/>
      <c r="D12" s="12"/>
      <c r="E12" s="22"/>
      <c r="F12" s="32"/>
      <c r="G12" s="33"/>
      <c r="H12" s="32"/>
      <c r="I12" s="35"/>
      <c r="J12" s="20"/>
      <c r="K12" s="20"/>
      <c r="L12" s="20"/>
    </row>
    <row r="13" spans="1:12" x14ac:dyDescent="0.25">
      <c r="A13" s="22" t="s">
        <v>60</v>
      </c>
      <c r="B13" s="12">
        <v>2</v>
      </c>
      <c r="C13" s="12">
        <v>1</v>
      </c>
      <c r="D13" s="12">
        <f t="shared" si="3"/>
        <v>2</v>
      </c>
      <c r="E13" s="12">
        <v>0</v>
      </c>
      <c r="F13" s="32">
        <f t="shared" si="0"/>
        <v>0</v>
      </c>
      <c r="G13" s="33">
        <f t="shared" si="1"/>
        <v>0</v>
      </c>
      <c r="H13" s="32">
        <f t="shared" si="2"/>
        <v>0</v>
      </c>
      <c r="I13" s="35">
        <f t="shared" si="4"/>
        <v>0</v>
      </c>
      <c r="J13" s="20"/>
      <c r="K13" s="20"/>
      <c r="L13" s="20"/>
    </row>
    <row r="14" spans="1:12" x14ac:dyDescent="0.25">
      <c r="A14" s="36" t="s">
        <v>61</v>
      </c>
      <c r="B14" s="12">
        <v>2</v>
      </c>
      <c r="C14" s="12">
        <v>1</v>
      </c>
      <c r="D14" s="12">
        <f t="shared" si="3"/>
        <v>2</v>
      </c>
      <c r="E14" s="12">
        <v>0</v>
      </c>
      <c r="F14" s="32">
        <f t="shared" si="0"/>
        <v>0</v>
      </c>
      <c r="G14" s="33">
        <f t="shared" si="1"/>
        <v>0</v>
      </c>
      <c r="H14" s="32">
        <f t="shared" si="2"/>
        <v>0</v>
      </c>
      <c r="I14" s="35">
        <f t="shared" si="4"/>
        <v>0</v>
      </c>
      <c r="J14" s="20"/>
      <c r="K14" s="20"/>
      <c r="L14" s="20"/>
    </row>
    <row r="15" spans="1:12" x14ac:dyDescent="0.25">
      <c r="A15" s="36" t="s">
        <v>62</v>
      </c>
      <c r="B15" s="12">
        <v>2</v>
      </c>
      <c r="C15" s="12">
        <v>1</v>
      </c>
      <c r="D15" s="12">
        <f t="shared" si="3"/>
        <v>2</v>
      </c>
      <c r="E15" s="12">
        <v>0</v>
      </c>
      <c r="F15" s="32">
        <f t="shared" si="0"/>
        <v>0</v>
      </c>
      <c r="G15" s="33">
        <f t="shared" si="1"/>
        <v>0</v>
      </c>
      <c r="H15" s="32">
        <f t="shared" si="2"/>
        <v>0</v>
      </c>
      <c r="I15" s="35">
        <f t="shared" si="4"/>
        <v>0</v>
      </c>
      <c r="J15" s="20"/>
      <c r="K15" s="20"/>
      <c r="L15" s="20"/>
    </row>
    <row r="16" spans="1:12" x14ac:dyDescent="0.25">
      <c r="A16" s="22" t="s">
        <v>63</v>
      </c>
      <c r="B16" s="12">
        <v>2</v>
      </c>
      <c r="C16" s="12">
        <v>1</v>
      </c>
      <c r="D16" s="12">
        <f t="shared" si="3"/>
        <v>2</v>
      </c>
      <c r="E16" s="12">
        <v>0</v>
      </c>
      <c r="F16" s="32">
        <f t="shared" si="0"/>
        <v>0</v>
      </c>
      <c r="G16" s="33">
        <f t="shared" si="1"/>
        <v>0</v>
      </c>
      <c r="H16" s="32">
        <f t="shared" si="2"/>
        <v>0</v>
      </c>
      <c r="I16" s="35">
        <f t="shared" si="4"/>
        <v>0</v>
      </c>
      <c r="J16" s="20"/>
      <c r="K16" s="20"/>
      <c r="L16" s="20"/>
    </row>
    <row r="17" spans="1:12" ht="15.75" x14ac:dyDescent="0.25">
      <c r="A17" s="36" t="s">
        <v>91</v>
      </c>
      <c r="B17" s="12">
        <v>2</v>
      </c>
      <c r="C17" s="12">
        <v>1</v>
      </c>
      <c r="D17" s="12">
        <f t="shared" si="3"/>
        <v>2</v>
      </c>
      <c r="E17" s="12">
        <v>0</v>
      </c>
      <c r="F17" s="32">
        <f t="shared" si="0"/>
        <v>0</v>
      </c>
      <c r="G17" s="33">
        <f t="shared" si="1"/>
        <v>0</v>
      </c>
      <c r="H17" s="32">
        <f t="shared" si="2"/>
        <v>0</v>
      </c>
      <c r="I17" s="35">
        <f t="shared" si="4"/>
        <v>0</v>
      </c>
      <c r="J17" s="20"/>
      <c r="K17" s="37"/>
      <c r="L17" s="20"/>
    </row>
    <row r="18" spans="1:12" ht="15.75" x14ac:dyDescent="0.25">
      <c r="A18" s="22" t="s">
        <v>92</v>
      </c>
      <c r="B18" s="12">
        <v>10</v>
      </c>
      <c r="C18" s="12">
        <v>1</v>
      </c>
      <c r="D18" s="12">
        <f t="shared" si="3"/>
        <v>10</v>
      </c>
      <c r="E18" s="12">
        <v>0</v>
      </c>
      <c r="F18" s="32">
        <f t="shared" si="0"/>
        <v>0</v>
      </c>
      <c r="G18" s="33">
        <f t="shared" si="1"/>
        <v>0</v>
      </c>
      <c r="H18" s="32">
        <f t="shared" si="2"/>
        <v>0</v>
      </c>
      <c r="I18" s="35">
        <f t="shared" si="4"/>
        <v>0</v>
      </c>
      <c r="J18" s="20"/>
      <c r="K18" s="37"/>
      <c r="L18" s="20"/>
    </row>
    <row r="19" spans="1:12" ht="15.75" x14ac:dyDescent="0.25">
      <c r="A19" s="22" t="s">
        <v>93</v>
      </c>
      <c r="B19" s="12">
        <v>6</v>
      </c>
      <c r="C19" s="12">
        <v>2</v>
      </c>
      <c r="D19" s="12">
        <f t="shared" si="3"/>
        <v>12</v>
      </c>
      <c r="E19" s="12">
        <f>'Capital and O&amp;M'!F22</f>
        <v>43</v>
      </c>
      <c r="F19" s="32">
        <f t="shared" si="0"/>
        <v>516</v>
      </c>
      <c r="G19" s="81">
        <f t="shared" si="1"/>
        <v>25.8</v>
      </c>
      <c r="H19" s="32">
        <f t="shared" si="2"/>
        <v>51.6</v>
      </c>
      <c r="I19" s="28">
        <f t="shared" si="4"/>
        <v>68726.040000000008</v>
      </c>
      <c r="J19" s="20"/>
      <c r="K19" s="37"/>
      <c r="L19" s="20"/>
    </row>
    <row r="20" spans="1:12" ht="15.75" x14ac:dyDescent="0.25">
      <c r="A20" s="22" t="s">
        <v>94</v>
      </c>
      <c r="B20" s="12">
        <v>2</v>
      </c>
      <c r="C20" s="12">
        <v>2</v>
      </c>
      <c r="D20" s="12">
        <f t="shared" si="3"/>
        <v>4</v>
      </c>
      <c r="E20" s="12">
        <f>'Capital and O&amp;M'!F22</f>
        <v>43</v>
      </c>
      <c r="F20" s="32">
        <f t="shared" si="0"/>
        <v>172</v>
      </c>
      <c r="G20" s="33">
        <f t="shared" si="1"/>
        <v>8.6</v>
      </c>
      <c r="H20" s="32">
        <f t="shared" si="2"/>
        <v>17.2</v>
      </c>
      <c r="I20" s="28">
        <f t="shared" si="4"/>
        <v>22908.679999999997</v>
      </c>
      <c r="J20" s="20"/>
      <c r="K20" s="37"/>
      <c r="L20" s="20"/>
    </row>
    <row r="21" spans="1:12" ht="15.75" x14ac:dyDescent="0.25">
      <c r="A21" s="36" t="s">
        <v>108</v>
      </c>
      <c r="B21" s="12">
        <v>2</v>
      </c>
      <c r="C21" s="12">
        <v>1</v>
      </c>
      <c r="D21" s="12">
        <f t="shared" si="3"/>
        <v>2</v>
      </c>
      <c r="E21" s="71">
        <f>E20*0.25</f>
        <v>10.75</v>
      </c>
      <c r="F21" s="32">
        <f t="shared" si="0"/>
        <v>21.5</v>
      </c>
      <c r="G21" s="61">
        <f>F21*0.05</f>
        <v>1.075</v>
      </c>
      <c r="H21" s="34">
        <f>F21*0.1</f>
        <v>2.15</v>
      </c>
      <c r="I21" s="28">
        <f t="shared" si="4"/>
        <v>2863.5849999999996</v>
      </c>
      <c r="J21" s="20"/>
      <c r="K21" s="37"/>
      <c r="L21" s="20"/>
    </row>
    <row r="22" spans="1:12" x14ac:dyDescent="0.25">
      <c r="A22" s="39" t="s">
        <v>47</v>
      </c>
      <c r="B22" s="40"/>
      <c r="C22" s="41"/>
      <c r="D22" s="41"/>
      <c r="E22" s="41"/>
      <c r="F22" s="91">
        <f>SUM(F5:H21)</f>
        <v>1804.925</v>
      </c>
      <c r="G22" s="92"/>
      <c r="H22" s="93"/>
      <c r="I22" s="42">
        <f>SUM(I4:I21)</f>
        <v>209041.70499999999</v>
      </c>
      <c r="J22" s="20"/>
      <c r="K22" s="37"/>
      <c r="L22" s="20"/>
    </row>
    <row r="23" spans="1:12" x14ac:dyDescent="0.25">
      <c r="A23" s="43" t="s">
        <v>95</v>
      </c>
      <c r="B23" s="23"/>
      <c r="C23" s="29"/>
      <c r="D23" s="29"/>
      <c r="E23" s="29"/>
      <c r="F23" s="33"/>
      <c r="G23" s="33"/>
      <c r="H23" s="33"/>
      <c r="I23" s="30"/>
      <c r="J23" s="20"/>
      <c r="K23" s="37"/>
      <c r="L23" s="20"/>
    </row>
    <row r="24" spans="1:12" x14ac:dyDescent="0.25">
      <c r="A24" s="8" t="s">
        <v>17</v>
      </c>
      <c r="B24" s="12" t="s">
        <v>96</v>
      </c>
      <c r="C24" s="12"/>
      <c r="D24" s="12"/>
      <c r="E24" s="12"/>
      <c r="F24" s="44"/>
      <c r="G24" s="33"/>
      <c r="H24" s="33"/>
      <c r="I24" s="35"/>
      <c r="J24" s="20"/>
      <c r="K24" s="20"/>
      <c r="L24" s="20"/>
    </row>
    <row r="25" spans="1:12" x14ac:dyDescent="0.25">
      <c r="A25" s="8" t="s">
        <v>1</v>
      </c>
      <c r="B25" s="12">
        <v>12</v>
      </c>
      <c r="C25" s="12">
        <v>1</v>
      </c>
      <c r="D25" s="12">
        <v>12</v>
      </c>
      <c r="E25" s="12">
        <f>'Capital and O&amp;M'!F22</f>
        <v>43</v>
      </c>
      <c r="F25" s="44">
        <f>D25*E25</f>
        <v>516</v>
      </c>
      <c r="G25" s="81">
        <f>F25*0.05</f>
        <v>25.8</v>
      </c>
      <c r="H25" s="81">
        <f>F25*0.1</f>
        <v>51.6</v>
      </c>
      <c r="I25" s="28">
        <f>F25*L$6+G25*L$5+H25*L$7</f>
        <v>68726.040000000008</v>
      </c>
      <c r="J25" s="20"/>
      <c r="K25" s="20"/>
      <c r="L25" s="20"/>
    </row>
    <row r="26" spans="1:12" x14ac:dyDescent="0.25">
      <c r="A26" s="8" t="s">
        <v>2</v>
      </c>
      <c r="B26" s="12">
        <v>12</v>
      </c>
      <c r="C26" s="12">
        <v>1</v>
      </c>
      <c r="D26" s="12">
        <v>12</v>
      </c>
      <c r="E26" s="12">
        <f>'Capital and O&amp;M'!F22</f>
        <v>43</v>
      </c>
      <c r="F26" s="44">
        <f t="shared" ref="F26:F33" si="5">D26*E26</f>
        <v>516</v>
      </c>
      <c r="G26" s="81">
        <f t="shared" ref="G26:G33" si="6">F26*0.05</f>
        <v>25.8</v>
      </c>
      <c r="H26" s="81">
        <f t="shared" ref="H26:H33" si="7">F26*0.1</f>
        <v>51.6</v>
      </c>
      <c r="I26" s="28">
        <f t="shared" ref="I26:I33" si="8">F26*L$6+G26*L$5+H26*L$7</f>
        <v>68726.040000000008</v>
      </c>
      <c r="J26" s="21"/>
      <c r="K26" s="20"/>
      <c r="L26" s="20"/>
    </row>
    <row r="27" spans="1:12" ht="15.75" x14ac:dyDescent="0.25">
      <c r="A27" s="8" t="s">
        <v>109</v>
      </c>
      <c r="B27" s="12">
        <v>20</v>
      </c>
      <c r="C27" s="12">
        <v>2</v>
      </c>
      <c r="D27" s="12">
        <v>40</v>
      </c>
      <c r="E27" s="12">
        <f>'Capital and O&amp;M'!F22</f>
        <v>43</v>
      </c>
      <c r="F27" s="44">
        <f t="shared" si="5"/>
        <v>1720</v>
      </c>
      <c r="G27" s="33">
        <f t="shared" si="6"/>
        <v>86</v>
      </c>
      <c r="H27" s="33">
        <f t="shared" si="7"/>
        <v>172</v>
      </c>
      <c r="I27" s="28">
        <f t="shared" si="8"/>
        <v>229086.8</v>
      </c>
      <c r="J27" s="20"/>
      <c r="K27" s="20"/>
      <c r="L27" s="20"/>
    </row>
    <row r="28" spans="1:12" x14ac:dyDescent="0.25">
      <c r="A28" s="8" t="s">
        <v>3</v>
      </c>
      <c r="B28" s="12"/>
      <c r="C28" s="12"/>
      <c r="D28" s="12"/>
      <c r="E28" s="12"/>
      <c r="F28" s="44"/>
      <c r="G28" s="33"/>
      <c r="H28" s="33"/>
      <c r="I28" s="28"/>
      <c r="J28" s="20"/>
      <c r="K28" s="20"/>
      <c r="L28" s="20"/>
    </row>
    <row r="29" spans="1:12" ht="15.75" x14ac:dyDescent="0.25">
      <c r="A29" s="45" t="s">
        <v>110</v>
      </c>
      <c r="B29" s="12">
        <v>0.5</v>
      </c>
      <c r="C29" s="12">
        <v>365</v>
      </c>
      <c r="D29" s="12">
        <v>182.5</v>
      </c>
      <c r="E29" s="12">
        <f>'Capital and O&amp;M'!F22</f>
        <v>43</v>
      </c>
      <c r="F29" s="44">
        <f t="shared" si="5"/>
        <v>7847.5</v>
      </c>
      <c r="G29" s="81">
        <f t="shared" si="6"/>
        <v>392.375</v>
      </c>
      <c r="H29" s="81">
        <f t="shared" si="7"/>
        <v>784.75</v>
      </c>
      <c r="I29" s="28">
        <f t="shared" si="8"/>
        <v>1045208.5249999999</v>
      </c>
      <c r="J29" s="20"/>
      <c r="K29" s="20"/>
      <c r="L29" s="20"/>
    </row>
    <row r="30" spans="1:12" x14ac:dyDescent="0.25">
      <c r="A30" s="45" t="s">
        <v>64</v>
      </c>
      <c r="B30" s="12">
        <v>2</v>
      </c>
      <c r="C30" s="12">
        <v>12</v>
      </c>
      <c r="D30" s="12">
        <v>24</v>
      </c>
      <c r="E30" s="12">
        <f>'Capital and O&amp;M'!F22</f>
        <v>43</v>
      </c>
      <c r="F30" s="44">
        <f t="shared" si="5"/>
        <v>1032</v>
      </c>
      <c r="G30" s="81">
        <f t="shared" si="6"/>
        <v>51.6</v>
      </c>
      <c r="H30" s="81">
        <f t="shared" si="7"/>
        <v>103.2</v>
      </c>
      <c r="I30" s="28">
        <f t="shared" si="8"/>
        <v>137452.08000000002</v>
      </c>
      <c r="J30" s="20"/>
      <c r="K30" s="20"/>
      <c r="L30" s="20"/>
    </row>
    <row r="31" spans="1:12" x14ac:dyDescent="0.25">
      <c r="A31" s="8" t="s">
        <v>4</v>
      </c>
      <c r="B31" s="12">
        <v>10</v>
      </c>
      <c r="C31" s="12">
        <v>1</v>
      </c>
      <c r="D31" s="12">
        <v>10</v>
      </c>
      <c r="E31" s="12">
        <f>'Capital and O&amp;M'!F22</f>
        <v>43</v>
      </c>
      <c r="F31" s="44">
        <f t="shared" si="5"/>
        <v>430</v>
      </c>
      <c r="G31" s="81">
        <f t="shared" si="6"/>
        <v>21.5</v>
      </c>
      <c r="H31" s="81">
        <f t="shared" si="7"/>
        <v>43</v>
      </c>
      <c r="I31" s="28">
        <f t="shared" si="8"/>
        <v>57271.7</v>
      </c>
      <c r="J31" s="20"/>
      <c r="K31" s="20"/>
      <c r="L31" s="20"/>
    </row>
    <row r="32" spans="1:12" ht="15.75" x14ac:dyDescent="0.25">
      <c r="A32" s="8" t="s">
        <v>111</v>
      </c>
      <c r="B32" s="12">
        <v>2</v>
      </c>
      <c r="C32" s="12">
        <v>12</v>
      </c>
      <c r="D32" s="12">
        <v>24</v>
      </c>
      <c r="E32" s="12">
        <f>'Capital and O&amp;M'!F22</f>
        <v>43</v>
      </c>
      <c r="F32" s="44">
        <f t="shared" si="5"/>
        <v>1032</v>
      </c>
      <c r="G32" s="81">
        <f t="shared" si="6"/>
        <v>51.6</v>
      </c>
      <c r="H32" s="81">
        <f t="shared" si="7"/>
        <v>103.2</v>
      </c>
      <c r="I32" s="28">
        <f t="shared" si="8"/>
        <v>137452.08000000002</v>
      </c>
      <c r="J32" s="20"/>
      <c r="K32" s="20"/>
      <c r="L32" s="20"/>
    </row>
    <row r="33" spans="1:13" ht="15.75" x14ac:dyDescent="0.25">
      <c r="A33" s="8" t="s">
        <v>112</v>
      </c>
      <c r="B33" s="12">
        <v>1</v>
      </c>
      <c r="C33" s="12">
        <v>12</v>
      </c>
      <c r="D33" s="12">
        <v>12</v>
      </c>
      <c r="E33" s="12">
        <f>'Capital and O&amp;M'!F22</f>
        <v>43</v>
      </c>
      <c r="F33" s="44">
        <f t="shared" si="5"/>
        <v>516</v>
      </c>
      <c r="G33" s="81">
        <f t="shared" si="6"/>
        <v>25.8</v>
      </c>
      <c r="H33" s="81">
        <f t="shared" si="7"/>
        <v>51.6</v>
      </c>
      <c r="I33" s="28">
        <f t="shared" si="8"/>
        <v>68726.040000000008</v>
      </c>
      <c r="J33" s="20"/>
      <c r="K33" s="20"/>
      <c r="L33" s="20"/>
    </row>
    <row r="34" spans="1:13" x14ac:dyDescent="0.25">
      <c r="A34" s="46" t="s">
        <v>16</v>
      </c>
      <c r="B34" s="47"/>
      <c r="C34" s="38"/>
      <c r="D34" s="38"/>
      <c r="E34" s="48"/>
      <c r="F34" s="94">
        <f>SUM(F24:H33)</f>
        <v>15650.925000000001</v>
      </c>
      <c r="G34" s="94"/>
      <c r="H34" s="94"/>
      <c r="I34" s="42">
        <f>SUM(I23:I33)</f>
        <v>1812649.3049999999</v>
      </c>
      <c r="J34" s="20"/>
      <c r="K34" s="20" t="s">
        <v>137</v>
      </c>
      <c r="L34" s="20" t="s">
        <v>138</v>
      </c>
      <c r="M34" s="20" t="s">
        <v>139</v>
      </c>
    </row>
    <row r="35" spans="1:13" ht="15.75" x14ac:dyDescent="0.25">
      <c r="A35" s="50" t="s">
        <v>113</v>
      </c>
      <c r="B35" s="24"/>
      <c r="C35" s="29"/>
      <c r="D35" s="29"/>
      <c r="E35" s="29"/>
      <c r="F35" s="95">
        <f>ROUND(F22+F34,-2)</f>
        <v>17500</v>
      </c>
      <c r="G35" s="95"/>
      <c r="H35" s="95"/>
      <c r="I35" s="51">
        <f>ROUND(I34+I22,-4)</f>
        <v>2020000</v>
      </c>
      <c r="J35" s="20"/>
      <c r="K35" s="49">
        <f>F35</f>
        <v>17500</v>
      </c>
      <c r="L35" s="20">
        <f>'Capital and O&amp;M'!E38</f>
        <v>183</v>
      </c>
      <c r="M35" s="52">
        <f>K35/L35</f>
        <v>95.62841530054645</v>
      </c>
    </row>
    <row r="36" spans="1:13" ht="15.75" x14ac:dyDescent="0.25">
      <c r="A36" s="50" t="s">
        <v>114</v>
      </c>
      <c r="B36" s="24"/>
      <c r="C36" s="29"/>
      <c r="D36" s="29"/>
      <c r="E36" s="29"/>
      <c r="F36" s="29"/>
      <c r="G36" s="29"/>
      <c r="H36" s="29"/>
      <c r="I36" s="53">
        <f>'Capital and O&amp;M'!G8</f>
        <v>51600</v>
      </c>
      <c r="J36" s="20"/>
      <c r="K36" s="20"/>
      <c r="L36" s="20"/>
    </row>
    <row r="37" spans="1:13" ht="15.75" x14ac:dyDescent="0.25">
      <c r="A37" s="50" t="s">
        <v>115</v>
      </c>
      <c r="B37" s="24"/>
      <c r="C37" s="29"/>
      <c r="D37" s="29"/>
      <c r="E37" s="29"/>
      <c r="F37" s="29"/>
      <c r="G37" s="29"/>
      <c r="H37" s="29"/>
      <c r="I37" s="53">
        <f>ROUND(I36+I35,-4)</f>
        <v>2070000</v>
      </c>
      <c r="J37" s="20"/>
      <c r="K37" s="20"/>
      <c r="L37" s="20"/>
    </row>
    <row r="38" spans="1:13" x14ac:dyDescent="0.25">
      <c r="A38" s="20"/>
      <c r="B38" s="20"/>
      <c r="C38" s="20"/>
      <c r="D38" s="20"/>
      <c r="E38" s="20"/>
      <c r="F38" s="20"/>
      <c r="G38" s="20"/>
      <c r="H38" s="20"/>
      <c r="I38" s="20"/>
      <c r="J38" s="20"/>
      <c r="K38" s="49"/>
      <c r="L38" s="20"/>
    </row>
    <row r="39" spans="1:13" x14ac:dyDescent="0.25">
      <c r="A39" s="54" t="s">
        <v>15</v>
      </c>
      <c r="B39" s="20"/>
      <c r="C39" s="20"/>
      <c r="D39" s="20"/>
      <c r="E39" s="20"/>
      <c r="F39" s="20"/>
      <c r="G39" s="20"/>
      <c r="H39" s="20"/>
      <c r="I39" s="20"/>
      <c r="J39" s="20"/>
      <c r="K39" s="52"/>
      <c r="L39" s="20"/>
    </row>
    <row r="40" spans="1:13" ht="15.75" x14ac:dyDescent="0.25">
      <c r="A40" s="96" t="s">
        <v>72</v>
      </c>
      <c r="B40" s="96"/>
      <c r="C40" s="96"/>
      <c r="D40" s="96"/>
      <c r="E40" s="96"/>
      <c r="F40" s="96"/>
      <c r="G40" s="96"/>
      <c r="H40" s="96"/>
      <c r="I40" s="96"/>
      <c r="J40" s="20"/>
      <c r="K40" s="20"/>
      <c r="L40" s="20"/>
    </row>
    <row r="41" spans="1:13" ht="55.5" customHeight="1" x14ac:dyDescent="0.25">
      <c r="A41" s="89" t="s">
        <v>82</v>
      </c>
      <c r="B41" s="89"/>
      <c r="C41" s="89"/>
      <c r="D41" s="89"/>
      <c r="E41" s="89"/>
      <c r="F41" s="89"/>
      <c r="G41" s="89"/>
      <c r="H41" s="89"/>
      <c r="I41" s="89"/>
      <c r="J41" s="20"/>
      <c r="K41" s="20"/>
      <c r="L41" s="20"/>
    </row>
    <row r="42" spans="1:13" ht="15.75" x14ac:dyDescent="0.25">
      <c r="A42" s="86" t="s">
        <v>73</v>
      </c>
      <c r="B42" s="86"/>
      <c r="C42" s="86"/>
      <c r="D42" s="86"/>
      <c r="E42" s="86"/>
      <c r="F42" s="86"/>
      <c r="G42" s="86"/>
      <c r="H42" s="86"/>
      <c r="I42" s="86"/>
      <c r="J42" s="20"/>
      <c r="K42" s="20"/>
      <c r="L42" s="20"/>
    </row>
    <row r="43" spans="1:13" ht="15.75" x14ac:dyDescent="0.25">
      <c r="A43" s="86" t="s">
        <v>74</v>
      </c>
      <c r="B43" s="86"/>
      <c r="C43" s="86"/>
      <c r="D43" s="86"/>
      <c r="E43" s="86"/>
      <c r="F43" s="86"/>
      <c r="G43" s="86"/>
      <c r="H43" s="86"/>
      <c r="I43" s="86"/>
      <c r="J43" s="20"/>
      <c r="K43" s="21"/>
      <c r="L43" s="20"/>
    </row>
    <row r="44" spans="1:13" ht="19.5" customHeight="1" x14ac:dyDescent="0.25">
      <c r="A44" s="86" t="s">
        <v>75</v>
      </c>
      <c r="B44" s="86"/>
      <c r="C44" s="86"/>
      <c r="D44" s="86"/>
      <c r="E44" s="86"/>
      <c r="F44" s="86"/>
      <c r="G44" s="86"/>
      <c r="H44" s="86"/>
      <c r="I44" s="86"/>
      <c r="J44" s="20"/>
      <c r="K44" s="69"/>
      <c r="L44" s="20"/>
    </row>
    <row r="45" spans="1:13" ht="20.25" customHeight="1" x14ac:dyDescent="0.25">
      <c r="A45" s="87" t="s">
        <v>83</v>
      </c>
      <c r="B45" s="87"/>
      <c r="C45" s="87"/>
      <c r="D45" s="87"/>
      <c r="E45" s="87"/>
      <c r="F45" s="87"/>
      <c r="G45" s="87"/>
      <c r="H45" s="87"/>
      <c r="I45" s="87"/>
    </row>
    <row r="46" spans="1:13" ht="15.75" x14ac:dyDescent="0.25">
      <c r="A46" s="87" t="s">
        <v>84</v>
      </c>
      <c r="B46" s="87"/>
      <c r="C46" s="87"/>
      <c r="D46" s="87"/>
      <c r="E46" s="87"/>
      <c r="F46" s="87"/>
      <c r="G46" s="87"/>
      <c r="H46" s="87"/>
      <c r="I46" s="87"/>
    </row>
    <row r="47" spans="1:13" ht="15.75" x14ac:dyDescent="0.25">
      <c r="A47" s="87" t="s">
        <v>85</v>
      </c>
      <c r="B47" s="87"/>
      <c r="C47" s="87"/>
      <c r="D47" s="87"/>
      <c r="E47" s="87"/>
      <c r="F47" s="87"/>
      <c r="G47" s="87"/>
      <c r="H47" s="87"/>
      <c r="I47" s="87"/>
    </row>
    <row r="48" spans="1:13" ht="15.75" x14ac:dyDescent="0.25">
      <c r="A48" s="87" t="s">
        <v>86</v>
      </c>
      <c r="B48" s="87"/>
      <c r="C48" s="87"/>
      <c r="D48" s="87"/>
      <c r="E48" s="87"/>
      <c r="F48" s="87"/>
      <c r="G48" s="87"/>
      <c r="H48" s="87"/>
      <c r="I48" s="87"/>
    </row>
    <row r="49" spans="1:12" ht="19.5" customHeight="1" x14ac:dyDescent="0.25">
      <c r="A49" s="87" t="s">
        <v>87</v>
      </c>
      <c r="B49" s="87"/>
      <c r="C49" s="87"/>
      <c r="D49" s="87"/>
      <c r="E49" s="87"/>
      <c r="F49" s="87"/>
      <c r="G49" s="87"/>
      <c r="H49" s="87"/>
      <c r="I49" s="87"/>
    </row>
    <row r="50" spans="1:12" ht="15.75" x14ac:dyDescent="0.25">
      <c r="A50" s="87" t="s">
        <v>88</v>
      </c>
      <c r="B50" s="87"/>
      <c r="C50" s="87"/>
      <c r="D50" s="87"/>
      <c r="E50" s="87"/>
      <c r="F50" s="87"/>
      <c r="G50" s="87"/>
      <c r="H50" s="87"/>
      <c r="I50" s="87"/>
    </row>
    <row r="51" spans="1:12" ht="15.75" x14ac:dyDescent="0.25">
      <c r="A51" s="87" t="s">
        <v>89</v>
      </c>
      <c r="B51" s="87"/>
      <c r="C51" s="87"/>
      <c r="D51" s="87"/>
      <c r="E51" s="87"/>
      <c r="F51" s="87"/>
      <c r="G51" s="87"/>
      <c r="H51" s="87"/>
      <c r="I51" s="87"/>
    </row>
    <row r="52" spans="1:12" ht="15.75" x14ac:dyDescent="0.25">
      <c r="A52" s="87" t="s">
        <v>90</v>
      </c>
      <c r="B52" s="87"/>
      <c r="C52" s="87"/>
      <c r="D52" s="87"/>
      <c r="E52" s="87"/>
      <c r="F52" s="87"/>
      <c r="G52" s="87"/>
      <c r="H52" s="87"/>
      <c r="I52" s="87"/>
    </row>
    <row r="53" spans="1:12" ht="15.75" x14ac:dyDescent="0.25">
      <c r="A53" s="85"/>
      <c r="B53" s="85"/>
      <c r="C53" s="85"/>
      <c r="D53" s="85"/>
      <c r="E53" s="85"/>
      <c r="F53" s="85"/>
      <c r="G53" s="85"/>
      <c r="H53" s="85"/>
      <c r="I53" s="85"/>
      <c r="J53" s="20"/>
      <c r="K53" s="69"/>
      <c r="L53" s="20"/>
    </row>
    <row r="54" spans="1:12" ht="15.75" x14ac:dyDescent="0.25">
      <c r="A54" s="85"/>
      <c r="B54" s="85"/>
      <c r="C54" s="85"/>
      <c r="D54" s="85"/>
      <c r="E54" s="85"/>
      <c r="F54" s="85"/>
      <c r="G54" s="85"/>
      <c r="H54" s="85"/>
      <c r="I54" s="85"/>
      <c r="J54" s="20"/>
      <c r="K54" s="69"/>
      <c r="L54" s="20"/>
    </row>
    <row r="55" spans="1:12" ht="15.75" x14ac:dyDescent="0.25">
      <c r="A55" s="86"/>
      <c r="B55" s="86"/>
      <c r="C55" s="86"/>
      <c r="D55" s="86"/>
      <c r="E55" s="86"/>
      <c r="F55" s="86"/>
      <c r="G55" s="86"/>
      <c r="H55" s="86"/>
      <c r="I55" s="86"/>
      <c r="J55" s="20"/>
      <c r="K55" s="20"/>
      <c r="L55" s="20"/>
    </row>
    <row r="56" spans="1:12" x14ac:dyDescent="0.25">
      <c r="A56" s="20"/>
      <c r="B56" s="20"/>
      <c r="C56" s="20"/>
      <c r="D56" s="20"/>
      <c r="E56" s="20"/>
      <c r="F56" s="20"/>
      <c r="G56" s="20"/>
      <c r="H56" s="20"/>
      <c r="I56" s="20"/>
      <c r="J56" s="20"/>
      <c r="K56" s="20"/>
      <c r="L56" s="20"/>
    </row>
    <row r="57" spans="1:12" x14ac:dyDescent="0.25">
      <c r="B57" s="20"/>
      <c r="C57" s="20"/>
      <c r="D57" s="20"/>
      <c r="E57" s="20"/>
      <c r="F57" s="20"/>
      <c r="G57" s="20"/>
      <c r="H57" s="20"/>
      <c r="I57" s="20"/>
      <c r="J57" s="20"/>
      <c r="K57" s="20"/>
      <c r="L57" s="20"/>
    </row>
    <row r="58" spans="1:12" ht="15" customHeight="1" x14ac:dyDescent="0.25">
      <c r="A58" s="20"/>
      <c r="B58" s="20"/>
      <c r="C58" s="20"/>
      <c r="D58" s="20"/>
      <c r="E58" s="20"/>
      <c r="F58" s="20"/>
      <c r="G58" s="20"/>
      <c r="H58" s="20"/>
      <c r="I58" s="20"/>
      <c r="J58" s="20"/>
      <c r="K58" s="20"/>
      <c r="L58" s="20"/>
    </row>
    <row r="59" spans="1:12" x14ac:dyDescent="0.25">
      <c r="A59" s="20"/>
      <c r="B59" s="20"/>
      <c r="C59" s="20"/>
      <c r="D59" s="20"/>
      <c r="E59" s="20"/>
      <c r="F59" s="20"/>
      <c r="G59" s="20"/>
      <c r="H59" s="20"/>
      <c r="I59" s="20"/>
      <c r="J59" s="20"/>
      <c r="K59" s="20"/>
      <c r="L59" s="20"/>
    </row>
    <row r="60" spans="1:12" x14ac:dyDescent="0.25">
      <c r="A60" s="20"/>
      <c r="B60" s="20"/>
      <c r="C60" s="20"/>
      <c r="D60" s="20"/>
      <c r="E60" s="20"/>
      <c r="F60" s="20"/>
      <c r="G60" s="20"/>
      <c r="H60" s="20"/>
      <c r="I60" s="20"/>
      <c r="J60" s="20"/>
      <c r="K60" s="20"/>
      <c r="L60" s="20"/>
    </row>
    <row r="61" spans="1:12" x14ac:dyDescent="0.25">
      <c r="A61" s="20"/>
      <c r="B61" s="20"/>
      <c r="C61" s="20"/>
      <c r="D61" s="20"/>
      <c r="E61" s="20"/>
      <c r="F61" s="20"/>
      <c r="G61" s="20"/>
      <c r="H61" s="20"/>
      <c r="I61" s="20"/>
      <c r="J61" s="20"/>
      <c r="L61" s="20"/>
    </row>
    <row r="62" spans="1:12" x14ac:dyDescent="0.25">
      <c r="J62" s="20"/>
      <c r="L62" s="20"/>
    </row>
    <row r="63" spans="1:12" x14ac:dyDescent="0.25">
      <c r="J63" s="20"/>
      <c r="L63" s="20"/>
    </row>
    <row r="64" spans="1:12" x14ac:dyDescent="0.25">
      <c r="J64" s="20"/>
      <c r="L64" s="20"/>
    </row>
    <row r="65" spans="10:12" x14ac:dyDescent="0.25">
      <c r="J65" s="20"/>
      <c r="L65" s="20"/>
    </row>
  </sheetData>
  <mergeCells count="21">
    <mergeCell ref="K4:L4"/>
    <mergeCell ref="F22:H22"/>
    <mergeCell ref="F34:H34"/>
    <mergeCell ref="F35:H35"/>
    <mergeCell ref="A40:I40"/>
    <mergeCell ref="A53:I53"/>
    <mergeCell ref="A54:I54"/>
    <mergeCell ref="A55:I55"/>
    <mergeCell ref="A46:I46"/>
    <mergeCell ref="A1:I1"/>
    <mergeCell ref="A41:I41"/>
    <mergeCell ref="A42:I42"/>
    <mergeCell ref="A43:I43"/>
    <mergeCell ref="A44:I44"/>
    <mergeCell ref="A45:I45"/>
    <mergeCell ref="A52:I52"/>
    <mergeCell ref="A47:I47"/>
    <mergeCell ref="A48:I48"/>
    <mergeCell ref="A49:I49"/>
    <mergeCell ref="A50:I50"/>
    <mergeCell ref="A51:I51"/>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workbookViewId="0">
      <selection activeCell="L16" sqref="L16"/>
    </sheetView>
  </sheetViews>
  <sheetFormatPr defaultColWidth="9.140625" defaultRowHeight="15" x14ac:dyDescent="0.25"/>
  <cols>
    <col min="1" max="1" width="36.7109375" style="18" customWidth="1"/>
    <col min="2" max="8" width="9.140625" style="18"/>
    <col min="9" max="9" width="11.5703125" style="18" customWidth="1"/>
    <col min="10" max="10" width="2.42578125" style="18" customWidth="1"/>
    <col min="11" max="11" width="11" style="18" bestFit="1" customWidth="1"/>
    <col min="12" max="16384" width="9.140625" style="18"/>
  </cols>
  <sheetData>
    <row r="1" spans="1:12" ht="32.25" customHeight="1" x14ac:dyDescent="0.25">
      <c r="A1" s="88" t="s">
        <v>125</v>
      </c>
      <c r="B1" s="88"/>
      <c r="C1" s="88"/>
      <c r="D1" s="88"/>
      <c r="E1" s="88"/>
      <c r="F1" s="88"/>
      <c r="G1" s="88"/>
      <c r="H1" s="88"/>
      <c r="I1" s="88"/>
    </row>
    <row r="2" spans="1:12" ht="15.75" x14ac:dyDescent="0.25">
      <c r="A2" s="19"/>
      <c r="B2" s="20"/>
      <c r="C2" s="20"/>
      <c r="D2" s="20"/>
      <c r="E2" s="20"/>
      <c r="I2" s="20"/>
      <c r="K2" s="55"/>
    </row>
    <row r="3" spans="1:12" ht="76.5" x14ac:dyDescent="0.25">
      <c r="A3" s="56" t="s">
        <v>0</v>
      </c>
      <c r="B3" s="56" t="s">
        <v>79</v>
      </c>
      <c r="C3" s="56" t="s">
        <v>5</v>
      </c>
      <c r="D3" s="56" t="s">
        <v>14</v>
      </c>
      <c r="E3" s="56" t="s">
        <v>48</v>
      </c>
      <c r="F3" s="56" t="s">
        <v>6</v>
      </c>
      <c r="G3" s="56" t="s">
        <v>7</v>
      </c>
      <c r="H3" s="56" t="s">
        <v>8</v>
      </c>
      <c r="I3" s="56" t="s">
        <v>49</v>
      </c>
      <c r="K3" s="21"/>
    </row>
    <row r="4" spans="1:12" ht="16.5" x14ac:dyDescent="0.25">
      <c r="A4" s="29" t="s">
        <v>65</v>
      </c>
      <c r="B4" s="33">
        <v>24</v>
      </c>
      <c r="C4" s="33">
        <v>1</v>
      </c>
      <c r="D4" s="33">
        <f>B4*C4</f>
        <v>24</v>
      </c>
      <c r="E4" s="33">
        <v>0</v>
      </c>
      <c r="F4" s="33">
        <f>D4*E4</f>
        <v>0</v>
      </c>
      <c r="G4" s="33">
        <f>F4*0.05</f>
        <v>0</v>
      </c>
      <c r="H4" s="33">
        <f>F4*0.1</f>
        <v>0</v>
      </c>
      <c r="I4" s="57">
        <f>F4*L$6+G4*L$5+H4*L$7</f>
        <v>0</v>
      </c>
      <c r="K4" s="90" t="s">
        <v>19</v>
      </c>
      <c r="L4" s="90"/>
    </row>
    <row r="5" spans="1:12" ht="16.5" x14ac:dyDescent="0.25">
      <c r="A5" s="29" t="s">
        <v>80</v>
      </c>
      <c r="B5" s="33">
        <v>24</v>
      </c>
      <c r="C5" s="33">
        <v>0.05</v>
      </c>
      <c r="D5" s="33">
        <f>B5*C5</f>
        <v>1.2000000000000002</v>
      </c>
      <c r="E5" s="33">
        <v>0</v>
      </c>
      <c r="F5" s="33">
        <f>D5*E5</f>
        <v>0</v>
      </c>
      <c r="G5" s="33">
        <f>F5*0.05</f>
        <v>0</v>
      </c>
      <c r="H5" s="33">
        <f>F5*0.1</f>
        <v>0</v>
      </c>
      <c r="I5" s="57">
        <f>F5*L$6+G5*L$5+H5*L$7</f>
        <v>0</v>
      </c>
      <c r="K5" s="29" t="s">
        <v>20</v>
      </c>
      <c r="L5" s="66">
        <v>66.62</v>
      </c>
    </row>
    <row r="6" spans="1:12" x14ac:dyDescent="0.25">
      <c r="A6" s="29" t="s">
        <v>9</v>
      </c>
      <c r="B6" s="33"/>
      <c r="C6" s="33"/>
      <c r="D6" s="33"/>
      <c r="E6" s="33"/>
      <c r="F6" s="33"/>
      <c r="G6" s="33"/>
      <c r="H6" s="33"/>
      <c r="I6" s="58"/>
      <c r="K6" s="29" t="s">
        <v>21</v>
      </c>
      <c r="L6" s="66">
        <v>49.44</v>
      </c>
    </row>
    <row r="7" spans="1:12" x14ac:dyDescent="0.25">
      <c r="A7" s="59" t="s">
        <v>10</v>
      </c>
      <c r="B7" s="33">
        <v>8</v>
      </c>
      <c r="C7" s="33">
        <v>1</v>
      </c>
      <c r="D7" s="33">
        <f t="shared" ref="D7:D15" si="0">B7*C7</f>
        <v>8</v>
      </c>
      <c r="E7" s="33">
        <v>0</v>
      </c>
      <c r="F7" s="33">
        <f t="shared" ref="F7:F12" si="1">D7*E7</f>
        <v>0</v>
      </c>
      <c r="G7" s="33">
        <f t="shared" ref="G7:G15" si="2">F7*0.05</f>
        <v>0</v>
      </c>
      <c r="H7" s="33">
        <f t="shared" ref="H7:H15" si="3">F7*0.1</f>
        <v>0</v>
      </c>
      <c r="I7" s="57">
        <f t="shared" ref="I7:I15" si="4">F7*L$6+G7*L$5+H7*L$7</f>
        <v>0</v>
      </c>
      <c r="K7" s="29" t="s">
        <v>22</v>
      </c>
      <c r="L7" s="66">
        <v>26.75</v>
      </c>
    </row>
    <row r="8" spans="1:12" x14ac:dyDescent="0.25">
      <c r="A8" s="59" t="s">
        <v>11</v>
      </c>
      <c r="B8" s="33">
        <v>8</v>
      </c>
      <c r="C8" s="33">
        <v>1</v>
      </c>
      <c r="D8" s="33">
        <f t="shared" si="0"/>
        <v>8</v>
      </c>
      <c r="E8" s="33">
        <v>0</v>
      </c>
      <c r="F8" s="33">
        <f t="shared" si="1"/>
        <v>0</v>
      </c>
      <c r="G8" s="33">
        <f t="shared" si="2"/>
        <v>0</v>
      </c>
      <c r="H8" s="33">
        <f t="shared" si="3"/>
        <v>0</v>
      </c>
      <c r="I8" s="57">
        <f t="shared" si="4"/>
        <v>0</v>
      </c>
    </row>
    <row r="9" spans="1:12" x14ac:dyDescent="0.25">
      <c r="A9" s="59" t="s">
        <v>12</v>
      </c>
      <c r="B9" s="33">
        <v>8</v>
      </c>
      <c r="C9" s="33">
        <v>1</v>
      </c>
      <c r="D9" s="33">
        <f t="shared" si="0"/>
        <v>8</v>
      </c>
      <c r="E9" s="33">
        <v>0</v>
      </c>
      <c r="F9" s="33">
        <f t="shared" si="1"/>
        <v>0</v>
      </c>
      <c r="G9" s="33">
        <f t="shared" si="2"/>
        <v>0</v>
      </c>
      <c r="H9" s="33">
        <f t="shared" si="3"/>
        <v>0</v>
      </c>
      <c r="I9" s="57">
        <f t="shared" si="4"/>
        <v>0</v>
      </c>
    </row>
    <row r="10" spans="1:12" x14ac:dyDescent="0.25">
      <c r="A10" s="59" t="s">
        <v>13</v>
      </c>
      <c r="B10" s="33">
        <v>8</v>
      </c>
      <c r="C10" s="33">
        <v>1</v>
      </c>
      <c r="D10" s="33">
        <f t="shared" si="0"/>
        <v>8</v>
      </c>
      <c r="E10" s="33">
        <v>0</v>
      </c>
      <c r="F10" s="33">
        <f t="shared" si="1"/>
        <v>0</v>
      </c>
      <c r="G10" s="33">
        <f t="shared" si="2"/>
        <v>0</v>
      </c>
      <c r="H10" s="33">
        <f t="shared" si="3"/>
        <v>0</v>
      </c>
      <c r="I10" s="57">
        <f t="shared" si="4"/>
        <v>0</v>
      </c>
    </row>
    <row r="11" spans="1:12" ht="16.5" x14ac:dyDescent="0.25">
      <c r="A11" s="60" t="s">
        <v>127</v>
      </c>
      <c r="B11" s="33">
        <v>2</v>
      </c>
      <c r="C11" s="33">
        <v>1</v>
      </c>
      <c r="D11" s="33">
        <f t="shared" si="0"/>
        <v>2</v>
      </c>
      <c r="E11" s="33">
        <v>0</v>
      </c>
      <c r="F11" s="33">
        <f t="shared" si="1"/>
        <v>0</v>
      </c>
      <c r="G11" s="33">
        <f t="shared" si="2"/>
        <v>0</v>
      </c>
      <c r="H11" s="33">
        <f t="shared" si="3"/>
        <v>0</v>
      </c>
      <c r="I11" s="83">
        <f t="shared" si="4"/>
        <v>0</v>
      </c>
    </row>
    <row r="12" spans="1:12" ht="16.5" x14ac:dyDescent="0.25">
      <c r="A12" s="60" t="s">
        <v>126</v>
      </c>
      <c r="B12" s="33">
        <v>8</v>
      </c>
      <c r="C12" s="33">
        <v>1</v>
      </c>
      <c r="D12" s="33">
        <f t="shared" si="0"/>
        <v>8</v>
      </c>
      <c r="E12" s="33">
        <v>0</v>
      </c>
      <c r="F12" s="33">
        <f t="shared" si="1"/>
        <v>0</v>
      </c>
      <c r="G12" s="33">
        <f t="shared" si="2"/>
        <v>0</v>
      </c>
      <c r="H12" s="33">
        <f t="shared" si="3"/>
        <v>0</v>
      </c>
      <c r="I12" s="83">
        <f t="shared" si="4"/>
        <v>0</v>
      </c>
    </row>
    <row r="13" spans="1:12" ht="16.5" x14ac:dyDescent="0.25">
      <c r="A13" s="59" t="s">
        <v>128</v>
      </c>
      <c r="B13" s="33">
        <v>12</v>
      </c>
      <c r="C13" s="33">
        <v>2</v>
      </c>
      <c r="D13" s="33">
        <f t="shared" si="0"/>
        <v>24</v>
      </c>
      <c r="E13" s="33">
        <f>'Table 1'!E19</f>
        <v>43</v>
      </c>
      <c r="F13" s="32">
        <f>D13*E13</f>
        <v>1032</v>
      </c>
      <c r="G13" s="81">
        <f t="shared" si="2"/>
        <v>51.6</v>
      </c>
      <c r="H13" s="32">
        <f t="shared" si="3"/>
        <v>103.2</v>
      </c>
      <c r="I13" s="84">
        <f t="shared" si="4"/>
        <v>57220.27199999999</v>
      </c>
    </row>
    <row r="14" spans="1:12" ht="16.5" x14ac:dyDescent="0.25">
      <c r="A14" s="59" t="s">
        <v>129</v>
      </c>
      <c r="B14" s="33">
        <v>4</v>
      </c>
      <c r="C14" s="33">
        <v>2</v>
      </c>
      <c r="D14" s="33">
        <f t="shared" si="0"/>
        <v>8</v>
      </c>
      <c r="E14" s="33">
        <f>'Table 1'!E20</f>
        <v>43</v>
      </c>
      <c r="F14" s="32">
        <f>D14*E14</f>
        <v>344</v>
      </c>
      <c r="G14" s="81">
        <f t="shared" si="2"/>
        <v>17.2</v>
      </c>
      <c r="H14" s="32">
        <f t="shared" si="3"/>
        <v>34.4</v>
      </c>
      <c r="I14" s="84">
        <f t="shared" si="4"/>
        <v>19073.424000000003</v>
      </c>
    </row>
    <row r="15" spans="1:12" ht="16.5" x14ac:dyDescent="0.25">
      <c r="A15" s="59" t="s">
        <v>130</v>
      </c>
      <c r="B15" s="33">
        <v>8</v>
      </c>
      <c r="C15" s="33">
        <v>1</v>
      </c>
      <c r="D15" s="33">
        <f t="shared" si="0"/>
        <v>8</v>
      </c>
      <c r="E15" s="81">
        <f>ROUND('Table 1'!E21,0)</f>
        <v>11</v>
      </c>
      <c r="F15" s="32">
        <f>D15*E15</f>
        <v>88</v>
      </c>
      <c r="G15" s="33">
        <f t="shared" si="2"/>
        <v>4.4000000000000004</v>
      </c>
      <c r="H15" s="32">
        <f t="shared" si="3"/>
        <v>8.8000000000000007</v>
      </c>
      <c r="I15" s="84">
        <f t="shared" si="4"/>
        <v>4879.2479999999987</v>
      </c>
    </row>
    <row r="16" spans="1:12" ht="16.5" x14ac:dyDescent="0.25">
      <c r="A16" s="62" t="s">
        <v>131</v>
      </c>
      <c r="B16" s="62"/>
      <c r="C16" s="62"/>
      <c r="D16" s="62"/>
      <c r="E16" s="62"/>
      <c r="F16" s="97">
        <f>ROUND(SUM(F4:H15),-1)</f>
        <v>1680</v>
      </c>
      <c r="G16" s="98"/>
      <c r="H16" s="99"/>
      <c r="I16" s="63">
        <f>ROUND(SUM(I4:I15),-2)</f>
        <v>81200</v>
      </c>
    </row>
    <row r="17" spans="1:10" x14ac:dyDescent="0.25">
      <c r="A17" s="64"/>
      <c r="B17" s="64"/>
      <c r="C17" s="64"/>
      <c r="D17" s="64"/>
      <c r="E17" s="64"/>
      <c r="F17" s="64"/>
      <c r="G17" s="64"/>
      <c r="H17" s="64"/>
      <c r="I17" s="64"/>
    </row>
    <row r="18" spans="1:10" x14ac:dyDescent="0.25">
      <c r="A18" s="65" t="s">
        <v>15</v>
      </c>
      <c r="B18" s="64"/>
      <c r="C18" s="64"/>
      <c r="D18" s="64"/>
      <c r="E18" s="64"/>
      <c r="F18" s="64"/>
      <c r="G18" s="64"/>
      <c r="H18" s="64"/>
      <c r="I18" s="64"/>
      <c r="J18" s="68"/>
    </row>
    <row r="19" spans="1:10" ht="30.75" customHeight="1" x14ac:dyDescent="0.25">
      <c r="A19" s="100" t="s">
        <v>77</v>
      </c>
      <c r="B19" s="100"/>
      <c r="C19" s="100"/>
      <c r="D19" s="100"/>
      <c r="E19" s="100"/>
      <c r="F19" s="100"/>
      <c r="G19" s="100"/>
      <c r="H19" s="100"/>
      <c r="I19" s="100"/>
      <c r="J19" s="67"/>
    </row>
    <row r="20" spans="1:10" ht="45.75" customHeight="1" x14ac:dyDescent="0.25">
      <c r="A20" s="101" t="s">
        <v>81</v>
      </c>
      <c r="B20" s="101"/>
      <c r="C20" s="101"/>
      <c r="D20" s="101"/>
      <c r="E20" s="101"/>
      <c r="F20" s="101"/>
      <c r="G20" s="101"/>
      <c r="H20" s="101"/>
      <c r="I20" s="101"/>
      <c r="J20" s="67"/>
    </row>
    <row r="21" spans="1:10" ht="15.75" x14ac:dyDescent="0.25">
      <c r="A21" s="86" t="s">
        <v>76</v>
      </c>
      <c r="B21" s="86"/>
      <c r="C21" s="86"/>
      <c r="D21" s="86"/>
      <c r="E21" s="86"/>
      <c r="F21" s="86"/>
      <c r="G21" s="86"/>
      <c r="H21" s="86"/>
      <c r="I21" s="86"/>
      <c r="J21" s="67"/>
    </row>
    <row r="22" spans="1:10" ht="15.75" x14ac:dyDescent="0.25">
      <c r="A22" s="86" t="s">
        <v>78</v>
      </c>
      <c r="B22" s="86"/>
      <c r="C22" s="86"/>
      <c r="D22" s="86"/>
      <c r="E22" s="86"/>
      <c r="F22" s="86"/>
      <c r="G22" s="86"/>
      <c r="H22" s="86"/>
      <c r="I22" s="86"/>
      <c r="J22" s="67"/>
    </row>
    <row r="23" spans="1:10" ht="15.75" x14ac:dyDescent="0.25">
      <c r="A23" s="86" t="s">
        <v>132</v>
      </c>
      <c r="B23" s="86"/>
      <c r="C23" s="86"/>
      <c r="D23" s="86"/>
      <c r="E23" s="86"/>
      <c r="F23" s="86"/>
      <c r="G23" s="86"/>
      <c r="H23" s="86"/>
      <c r="I23" s="86"/>
      <c r="J23" s="67"/>
    </row>
    <row r="24" spans="1:10" ht="15.75" x14ac:dyDescent="0.25">
      <c r="A24" s="86" t="s">
        <v>133</v>
      </c>
      <c r="B24" s="86"/>
      <c r="C24" s="86"/>
      <c r="D24" s="86"/>
      <c r="E24" s="86"/>
      <c r="F24" s="86"/>
      <c r="G24" s="86"/>
      <c r="H24" s="86"/>
      <c r="I24" s="86"/>
      <c r="J24" s="67"/>
    </row>
    <row r="25" spans="1:10" ht="15.75" x14ac:dyDescent="0.25">
      <c r="A25" s="86" t="s">
        <v>134</v>
      </c>
      <c r="B25" s="86"/>
      <c r="C25" s="86"/>
      <c r="D25" s="86"/>
      <c r="E25" s="86"/>
      <c r="F25" s="86"/>
      <c r="G25" s="86"/>
      <c r="H25" s="86"/>
      <c r="I25" s="86"/>
      <c r="J25" s="67"/>
    </row>
    <row r="26" spans="1:10" ht="15.75" x14ac:dyDescent="0.25">
      <c r="A26" s="86" t="s">
        <v>135</v>
      </c>
      <c r="B26" s="86"/>
      <c r="C26" s="86"/>
      <c r="D26" s="86"/>
      <c r="E26" s="86"/>
      <c r="F26" s="86"/>
      <c r="G26" s="86"/>
      <c r="H26" s="86"/>
      <c r="I26" s="86"/>
      <c r="J26" s="67"/>
    </row>
  </sheetData>
  <mergeCells count="11">
    <mergeCell ref="A21:I21"/>
    <mergeCell ref="A1:I1"/>
    <mergeCell ref="K4:L4"/>
    <mergeCell ref="F16:H16"/>
    <mergeCell ref="A19:I19"/>
    <mergeCell ref="A20:I20"/>
    <mergeCell ref="A26:I26"/>
    <mergeCell ref="A22:I22"/>
    <mergeCell ref="A23:I23"/>
    <mergeCell ref="A24:I24"/>
    <mergeCell ref="A25:I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P40"/>
  <sheetViews>
    <sheetView tabSelected="1" workbookViewId="0">
      <selection activeCell="A3" sqref="A3:G3"/>
    </sheetView>
  </sheetViews>
  <sheetFormatPr defaultRowHeight="15" x14ac:dyDescent="0.25"/>
  <cols>
    <col min="1" max="1" width="24" customWidth="1"/>
    <col min="2" max="7" width="15" customWidth="1"/>
  </cols>
  <sheetData>
    <row r="3" spans="1:16" ht="15.75" customHeight="1" x14ac:dyDescent="0.25">
      <c r="A3" s="108" t="s">
        <v>27</v>
      </c>
      <c r="B3" s="108"/>
      <c r="C3" s="108"/>
      <c r="D3" s="108"/>
      <c r="E3" s="108"/>
      <c r="F3" s="108"/>
      <c r="G3" s="108"/>
      <c r="J3" s="70"/>
      <c r="K3" s="70"/>
      <c r="L3" s="70"/>
      <c r="M3" s="70"/>
      <c r="N3" s="70"/>
      <c r="O3" s="70"/>
      <c r="P3" s="70"/>
    </row>
    <row r="4" spans="1:16" x14ac:dyDescent="0.25">
      <c r="A4" s="13" t="s">
        <v>28</v>
      </c>
      <c r="B4" s="13" t="s">
        <v>29</v>
      </c>
      <c r="C4" s="13" t="s">
        <v>30</v>
      </c>
      <c r="D4" s="13" t="s">
        <v>31</v>
      </c>
      <c r="E4" s="13" t="s">
        <v>32</v>
      </c>
      <c r="F4" s="13" t="s">
        <v>34</v>
      </c>
      <c r="G4" s="13" t="s">
        <v>36</v>
      </c>
      <c r="J4" s="72"/>
      <c r="K4" s="72"/>
      <c r="L4" s="72"/>
      <c r="M4" s="72"/>
      <c r="N4" s="72"/>
      <c r="O4" s="72"/>
      <c r="P4" s="70"/>
    </row>
    <row r="5" spans="1:16" ht="38.25" x14ac:dyDescent="0.25">
      <c r="A5" s="13" t="s">
        <v>66</v>
      </c>
      <c r="B5" s="13" t="s">
        <v>67</v>
      </c>
      <c r="C5" s="13" t="s">
        <v>68</v>
      </c>
      <c r="D5" s="13" t="s">
        <v>69</v>
      </c>
      <c r="E5" s="13" t="s">
        <v>33</v>
      </c>
      <c r="F5" s="13" t="s">
        <v>35</v>
      </c>
      <c r="G5" s="13" t="s">
        <v>70</v>
      </c>
      <c r="J5" s="70"/>
      <c r="K5" s="75"/>
      <c r="L5" s="70"/>
      <c r="M5" s="75"/>
      <c r="N5" s="75"/>
      <c r="O5" s="70"/>
      <c r="P5" s="75"/>
    </row>
    <row r="6" spans="1:16" x14ac:dyDescent="0.25">
      <c r="A6" s="14"/>
      <c r="B6" s="13"/>
      <c r="C6" s="79"/>
      <c r="D6" s="13"/>
      <c r="E6" s="79"/>
      <c r="F6" s="79"/>
      <c r="G6" s="13"/>
    </row>
    <row r="7" spans="1:16" x14ac:dyDescent="0.25">
      <c r="A7" s="70" t="s">
        <v>107</v>
      </c>
      <c r="B7" s="80">
        <v>16000</v>
      </c>
      <c r="C7" s="3">
        <v>0</v>
      </c>
      <c r="D7" s="80">
        <v>0</v>
      </c>
      <c r="E7" s="80">
        <v>1200</v>
      </c>
      <c r="F7" s="3">
        <f>F22</f>
        <v>43</v>
      </c>
      <c r="G7" s="80">
        <f>E7*F7</f>
        <v>51600</v>
      </c>
    </row>
    <row r="8" spans="1:16" x14ac:dyDescent="0.25">
      <c r="A8" s="15" t="s">
        <v>71</v>
      </c>
      <c r="B8" s="15"/>
      <c r="C8" s="16"/>
      <c r="D8" s="17">
        <f>ROUND(D7,-2)</f>
        <v>0</v>
      </c>
      <c r="E8" s="16"/>
      <c r="F8" s="16"/>
      <c r="G8" s="17">
        <f>ROUND(SUM(G7:G7),-2)</f>
        <v>51600</v>
      </c>
      <c r="H8" t="s">
        <v>46</v>
      </c>
      <c r="I8" s="11">
        <f>D8+G8</f>
        <v>51600</v>
      </c>
    </row>
    <row r="9" spans="1:16" ht="17.25" customHeight="1" x14ac:dyDescent="0.25">
      <c r="A9" s="107" t="s">
        <v>123</v>
      </c>
      <c r="B9" s="107"/>
      <c r="C9" s="107"/>
      <c r="D9" s="107"/>
      <c r="E9" s="107"/>
      <c r="F9" s="107"/>
      <c r="G9" s="107"/>
    </row>
    <row r="10" spans="1:16" x14ac:dyDescent="0.25">
      <c r="A10" s="10"/>
      <c r="B10" s="9"/>
      <c r="C10" s="9"/>
      <c r="D10" s="9"/>
      <c r="E10" s="9"/>
      <c r="F10" s="9"/>
      <c r="G10" s="9"/>
    </row>
    <row r="14" spans="1:16" ht="15.75" x14ac:dyDescent="0.25">
      <c r="A14" s="105" t="s">
        <v>37</v>
      </c>
      <c r="B14" s="105"/>
      <c r="C14" s="105"/>
      <c r="D14" s="105"/>
      <c r="E14" s="105"/>
      <c r="F14" s="105"/>
    </row>
    <row r="15" spans="1:16" ht="36" x14ac:dyDescent="0.25">
      <c r="A15" s="1"/>
      <c r="B15" s="106" t="s">
        <v>38</v>
      </c>
      <c r="C15" s="106"/>
      <c r="D15" s="7" t="s">
        <v>39</v>
      </c>
      <c r="E15" s="6"/>
      <c r="F15" s="6"/>
    </row>
    <row r="16" spans="1:16" x14ac:dyDescent="0.25">
      <c r="A16" s="2"/>
      <c r="B16" s="3" t="s">
        <v>28</v>
      </c>
      <c r="C16" s="3" t="s">
        <v>29</v>
      </c>
      <c r="D16" s="3" t="s">
        <v>30</v>
      </c>
      <c r="E16" s="3" t="s">
        <v>31</v>
      </c>
      <c r="F16" s="3" t="s">
        <v>32</v>
      </c>
    </row>
    <row r="17" spans="1:6" ht="76.5" x14ac:dyDescent="0.25">
      <c r="A17" s="3" t="s">
        <v>40</v>
      </c>
      <c r="B17" s="3" t="s">
        <v>116</v>
      </c>
      <c r="C17" s="3" t="s">
        <v>41</v>
      </c>
      <c r="D17" s="3" t="s">
        <v>42</v>
      </c>
      <c r="E17" s="3" t="s">
        <v>43</v>
      </c>
      <c r="F17" s="3" t="s">
        <v>45</v>
      </c>
    </row>
    <row r="18" spans="1:6" x14ac:dyDescent="0.25">
      <c r="A18" s="4"/>
      <c r="B18" s="4"/>
      <c r="C18" s="4"/>
      <c r="D18" s="4"/>
      <c r="E18" s="4"/>
      <c r="F18" s="2"/>
    </row>
    <row r="19" spans="1:6" x14ac:dyDescent="0.25">
      <c r="A19" s="7">
        <v>1</v>
      </c>
      <c r="B19" s="7">
        <v>0</v>
      </c>
      <c r="C19" s="7">
        <v>43</v>
      </c>
      <c r="D19" s="7">
        <v>0</v>
      </c>
      <c r="E19" s="7">
        <v>0</v>
      </c>
      <c r="F19" s="7">
        <f>B19+C19+D19-E19</f>
        <v>43</v>
      </c>
    </row>
    <row r="20" spans="1:6" x14ac:dyDescent="0.25">
      <c r="A20" s="7">
        <v>2</v>
      </c>
      <c r="B20" s="7">
        <v>0</v>
      </c>
      <c r="C20" s="7">
        <v>43</v>
      </c>
      <c r="D20" s="7">
        <v>0</v>
      </c>
      <c r="E20" s="7">
        <v>0</v>
      </c>
      <c r="F20" s="7">
        <f t="shared" ref="F20:F21" si="0">B20+C20+D20-E20</f>
        <v>43</v>
      </c>
    </row>
    <row r="21" spans="1:6" x14ac:dyDescent="0.25">
      <c r="A21" s="7">
        <v>3</v>
      </c>
      <c r="B21" s="7">
        <v>0</v>
      </c>
      <c r="C21" s="7">
        <v>43</v>
      </c>
      <c r="D21" s="7">
        <v>0</v>
      </c>
      <c r="E21" s="7">
        <v>0</v>
      </c>
      <c r="F21" s="7">
        <f t="shared" si="0"/>
        <v>43</v>
      </c>
    </row>
    <row r="22" spans="1:6" x14ac:dyDescent="0.25">
      <c r="A22" s="7" t="s">
        <v>44</v>
      </c>
      <c r="B22" s="7">
        <f>AVERAGE(B19:B21)</f>
        <v>0</v>
      </c>
      <c r="C22" s="7">
        <v>43</v>
      </c>
      <c r="D22" s="7">
        <v>0</v>
      </c>
      <c r="E22" s="7">
        <v>0</v>
      </c>
      <c r="F22" s="7">
        <f>AVERAGE(F19:F21)</f>
        <v>43</v>
      </c>
    </row>
    <row r="23" spans="1:6" ht="18.75" x14ac:dyDescent="0.25">
      <c r="A23" s="5" t="s">
        <v>117</v>
      </c>
    </row>
    <row r="26" spans="1:6" ht="15.75" customHeight="1" x14ac:dyDescent="0.25">
      <c r="A26" s="102" t="s">
        <v>97</v>
      </c>
      <c r="B26" s="103"/>
      <c r="C26" s="103"/>
      <c r="D26" s="103"/>
      <c r="E26" s="104"/>
    </row>
    <row r="27" spans="1:6" x14ac:dyDescent="0.25">
      <c r="A27" s="7" t="s">
        <v>28</v>
      </c>
      <c r="B27" s="7" t="s">
        <v>29</v>
      </c>
      <c r="C27" s="7" t="s">
        <v>30</v>
      </c>
      <c r="D27" s="7" t="s">
        <v>31</v>
      </c>
      <c r="E27" s="7" t="s">
        <v>32</v>
      </c>
    </row>
    <row r="28" spans="1:6" ht="60" x14ac:dyDescent="0.25">
      <c r="A28" s="7" t="s">
        <v>98</v>
      </c>
      <c r="B28" s="7" t="s">
        <v>37</v>
      </c>
      <c r="C28" s="7" t="s">
        <v>99</v>
      </c>
      <c r="D28" s="7" t="s">
        <v>100</v>
      </c>
      <c r="E28" s="7" t="s">
        <v>118</v>
      </c>
    </row>
    <row r="29" spans="1:6" x14ac:dyDescent="0.25">
      <c r="A29" s="76" t="s">
        <v>101</v>
      </c>
      <c r="B29" s="7">
        <v>0</v>
      </c>
      <c r="C29" s="7">
        <v>1</v>
      </c>
      <c r="D29" s="7">
        <v>0</v>
      </c>
      <c r="E29" s="7">
        <f>B29*C29+D29</f>
        <v>0</v>
      </c>
    </row>
    <row r="30" spans="1:6" ht="17.25" customHeight="1" x14ac:dyDescent="0.25">
      <c r="A30" s="76" t="s">
        <v>102</v>
      </c>
      <c r="B30" s="7">
        <v>0</v>
      </c>
      <c r="C30" s="7">
        <v>1</v>
      </c>
      <c r="D30" s="7">
        <v>0</v>
      </c>
      <c r="E30" s="7">
        <f t="shared" ref="E30:E36" si="1">B30*C30+D30</f>
        <v>0</v>
      </c>
    </row>
    <row r="31" spans="1:6" ht="24" x14ac:dyDescent="0.25">
      <c r="A31" s="76" t="s">
        <v>103</v>
      </c>
      <c r="B31" s="7">
        <v>0</v>
      </c>
      <c r="C31" s="7">
        <v>1</v>
      </c>
      <c r="D31" s="7">
        <v>0</v>
      </c>
      <c r="E31" s="7">
        <f t="shared" si="1"/>
        <v>0</v>
      </c>
    </row>
    <row r="32" spans="1:6" x14ac:dyDescent="0.25">
      <c r="A32" s="76" t="s">
        <v>104</v>
      </c>
      <c r="B32" s="7">
        <v>0</v>
      </c>
      <c r="C32" s="7">
        <v>1</v>
      </c>
      <c r="D32" s="7">
        <v>0</v>
      </c>
      <c r="E32" s="7">
        <f t="shared" si="1"/>
        <v>0</v>
      </c>
    </row>
    <row r="33" spans="1:6" ht="18.75" customHeight="1" x14ac:dyDescent="0.25">
      <c r="A33" s="76" t="s">
        <v>121</v>
      </c>
      <c r="B33" s="7">
        <v>0</v>
      </c>
      <c r="C33" s="7">
        <v>1.05</v>
      </c>
      <c r="D33" s="7">
        <v>0</v>
      </c>
      <c r="E33" s="7">
        <f t="shared" si="1"/>
        <v>0</v>
      </c>
    </row>
    <row r="34" spans="1:6" x14ac:dyDescent="0.25">
      <c r="A34" s="76" t="s">
        <v>122</v>
      </c>
      <c r="B34" s="7">
        <v>0</v>
      </c>
      <c r="C34" s="7">
        <v>1.05</v>
      </c>
      <c r="D34" s="7">
        <v>0</v>
      </c>
      <c r="E34" s="7">
        <f t="shared" si="1"/>
        <v>0</v>
      </c>
    </row>
    <row r="35" spans="1:6" x14ac:dyDescent="0.25">
      <c r="A35" s="76" t="s">
        <v>105</v>
      </c>
      <c r="B35" s="7">
        <f>F22</f>
        <v>43</v>
      </c>
      <c r="C35" s="7">
        <v>2</v>
      </c>
      <c r="D35" s="7">
        <v>0</v>
      </c>
      <c r="E35" s="7">
        <f t="shared" si="1"/>
        <v>86</v>
      </c>
    </row>
    <row r="36" spans="1:6" x14ac:dyDescent="0.25">
      <c r="A36" s="76" t="s">
        <v>106</v>
      </c>
      <c r="B36" s="7">
        <f>F22</f>
        <v>43</v>
      </c>
      <c r="C36" s="7">
        <v>2</v>
      </c>
      <c r="D36" s="7">
        <v>0</v>
      </c>
      <c r="E36" s="7">
        <f t="shared" si="1"/>
        <v>86</v>
      </c>
    </row>
    <row r="37" spans="1:6" ht="25.5" x14ac:dyDescent="0.25">
      <c r="A37" s="76" t="s">
        <v>120</v>
      </c>
      <c r="B37" s="7">
        <f>ROUND(F22*0.25,0)</f>
        <v>11</v>
      </c>
      <c r="C37" s="7">
        <v>1</v>
      </c>
      <c r="D37" s="7">
        <v>0</v>
      </c>
      <c r="E37" s="7">
        <f>B37*C37+D37</f>
        <v>11</v>
      </c>
    </row>
    <row r="38" spans="1:6" x14ac:dyDescent="0.25">
      <c r="A38" s="77"/>
      <c r="B38" s="78"/>
      <c r="C38" s="78"/>
      <c r="D38" s="78" t="s">
        <v>46</v>
      </c>
      <c r="E38" s="78">
        <f>SUM(E29:E37)</f>
        <v>183</v>
      </c>
    </row>
    <row r="39" spans="1:6" ht="15.75" x14ac:dyDescent="0.25">
      <c r="A39" s="74" t="s">
        <v>136</v>
      </c>
      <c r="B39" s="74"/>
      <c r="C39" s="74"/>
      <c r="D39" s="74"/>
      <c r="E39" s="74"/>
      <c r="F39" s="73"/>
    </row>
    <row r="40" spans="1:6" ht="15.75" x14ac:dyDescent="0.25">
      <c r="A40" s="74" t="s">
        <v>119</v>
      </c>
      <c r="B40" s="74"/>
      <c r="C40" s="74"/>
      <c r="D40" s="74"/>
      <c r="E40" s="74"/>
      <c r="F40" s="73"/>
    </row>
  </sheetData>
  <mergeCells count="5">
    <mergeCell ref="A26:E26"/>
    <mergeCell ref="A3:G3"/>
    <mergeCell ref="A14:F14"/>
    <mergeCell ref="B15:C15"/>
    <mergeCell ref="A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Stephen Treimel</cp:lastModifiedBy>
  <dcterms:created xsi:type="dcterms:W3CDTF">2013-01-16T01:14:04Z</dcterms:created>
  <dcterms:modified xsi:type="dcterms:W3CDTF">2019-08-12T22:40:34Z</dcterms:modified>
</cp:coreProperties>
</file>