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hultz\Desktop\"/>
    </mc:Choice>
  </mc:AlternateContent>
  <xr:revisionPtr revIDLastSave="0" documentId="13_ncr:1_{087877A2-748F-4EF9-98C6-3836B3B60344}" xr6:coauthVersionLast="41" xr6:coauthVersionMax="41" xr10:uidLastSave="{00000000-0000-0000-0000-000000000000}"/>
  <bookViews>
    <workbookView xWindow="1560" yWindow="480" windowWidth="20460" windowHeight="10890" xr2:uid="{2DA2C177-2204-4417-B44F-63D5DC0AB0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G4" i="1" l="1"/>
  <c r="K11" i="1"/>
  <c r="K8" i="1"/>
  <c r="K5" i="1" s="1"/>
  <c r="L9" i="1"/>
  <c r="L6" i="1"/>
  <c r="L11" i="1"/>
  <c r="L8" i="1" l="1"/>
  <c r="L5" i="1" s="1"/>
  <c r="G11" i="1"/>
  <c r="F10" i="1"/>
  <c r="K10" i="1" s="1"/>
  <c r="L10" i="1" s="1"/>
  <c r="J5" i="1"/>
  <c r="H8" i="1"/>
  <c r="H11" i="1" s="1"/>
  <c r="K7" i="1"/>
  <c r="G7" i="1"/>
  <c r="G16" i="1" s="1"/>
  <c r="G24" i="1"/>
  <c r="L19" i="1"/>
  <c r="E19" i="1"/>
  <c r="J18" i="1"/>
  <c r="G8" i="1"/>
  <c r="I6" i="1"/>
  <c r="I9" i="1" s="1"/>
  <c r="H6" i="1"/>
  <c r="H9" i="1" s="1"/>
  <c r="F5" i="1"/>
  <c r="G3" i="1" s="1"/>
  <c r="G15" i="1" s="1"/>
  <c r="H4" i="1"/>
  <c r="I3" i="1" l="1"/>
  <c r="I4" i="1" s="1"/>
  <c r="K3" i="1"/>
  <c r="K15" i="1" s="1"/>
  <c r="H7" i="1"/>
  <c r="H10" i="1" s="1"/>
  <c r="J9" i="1"/>
  <c r="J4" i="1"/>
  <c r="H17" i="1"/>
  <c r="I8" i="1"/>
  <c r="F17" i="1"/>
  <c r="F19" i="1" s="1"/>
  <c r="G10" i="1"/>
  <c r="I7" i="1"/>
  <c r="L7" i="1"/>
  <c r="L16" i="1" s="1"/>
  <c r="K16" i="1"/>
  <c r="G17" i="1"/>
  <c r="G19" i="1" s="1"/>
  <c r="K4" i="1"/>
  <c r="L4" i="1" s="1"/>
  <c r="L3" i="1"/>
  <c r="L15" i="1" s="1"/>
  <c r="H19" i="1"/>
  <c r="H3" i="1"/>
  <c r="J3" i="1" s="1"/>
  <c r="I15" i="1"/>
  <c r="I16" i="1"/>
  <c r="H16" i="1"/>
  <c r="I10" i="1" l="1"/>
  <c r="J10" i="1" s="1"/>
  <c r="J7" i="1"/>
  <c r="J16" i="1" s="1"/>
  <c r="I11" i="1"/>
  <c r="J11" i="1" s="1"/>
  <c r="I17" i="1"/>
  <c r="J8" i="1"/>
  <c r="J17" i="1" s="1"/>
  <c r="J19" i="1" s="1"/>
  <c r="H15" i="1"/>
  <c r="J15" i="1"/>
</calcChain>
</file>

<file path=xl/sharedStrings.xml><?xml version="1.0" encoding="utf-8"?>
<sst xmlns="http://schemas.openxmlformats.org/spreadsheetml/2006/main" count="37" uniqueCount="24">
  <si>
    <t>Respondents</t>
  </si>
  <si>
    <t>Responses</t>
  </si>
  <si>
    <t>Non Labor $</t>
  </si>
  <si>
    <t>Labor $</t>
  </si>
  <si>
    <t>Full $</t>
  </si>
  <si>
    <t>EPA hours</t>
  </si>
  <si>
    <t>EPA $</t>
  </si>
  <si>
    <t>Monitoring IC</t>
  </si>
  <si>
    <t>per response</t>
  </si>
  <si>
    <t>per respondent per year</t>
  </si>
  <si>
    <t>total per year</t>
  </si>
  <si>
    <t>Modeling - New Modeling</t>
  </si>
  <si>
    <t>Modeling -used for ICR</t>
  </si>
  <si>
    <t>this ICR assumes all responses will require new modeling</t>
  </si>
  <si>
    <t>Total for ICR</t>
  </si>
  <si>
    <t xml:space="preserve">change vs last ICR </t>
  </si>
  <si>
    <t>Worksheet 3 used to calculate respondent average hourly rate</t>
  </si>
  <si>
    <t>Total Labor Hours</t>
  </si>
  <si>
    <t>Total Labor Cost</t>
  </si>
  <si>
    <t>Per Year</t>
  </si>
  <si>
    <t>Average rate</t>
  </si>
  <si>
    <t>Per-Year from .02 ICR</t>
  </si>
  <si>
    <t>Burden Hours</t>
  </si>
  <si>
    <t>Modeling - Annual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</si>
</sst>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78" formatCode="_(* #,##0.0000000_);_(* \(#,##0.000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1" applyNumberFormat="1" applyFont="1" applyAlignment="1">
      <alignment horizontal="center" wrapText="1"/>
    </xf>
    <xf numFmtId="43" fontId="0" fillId="0" borderId="0" xfId="1" applyFont="1" applyAlignment="1">
      <alignment horizontal="center" wrapText="1"/>
    </xf>
    <xf numFmtId="165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11" xfId="0" applyBorder="1"/>
    <xf numFmtId="0" fontId="0" fillId="0" borderId="0" xfId="0" applyFill="1" applyBorder="1"/>
    <xf numFmtId="164" fontId="4" fillId="3" borderId="14" xfId="1" applyNumberFormat="1" applyFont="1" applyFill="1" applyBorder="1" applyAlignment="1">
      <alignment wrapText="1"/>
    </xf>
    <xf numFmtId="43" fontId="4" fillId="3" borderId="14" xfId="1" applyFont="1" applyFill="1" applyBorder="1" applyAlignment="1">
      <alignment wrapText="1"/>
    </xf>
    <xf numFmtId="165" fontId="4" fillId="3" borderId="14" xfId="2" applyNumberFormat="1" applyFont="1" applyFill="1" applyBorder="1" applyAlignment="1">
      <alignment wrapText="1"/>
    </xf>
    <xf numFmtId="43" fontId="4" fillId="3" borderId="14" xfId="1" applyFont="1" applyFill="1" applyBorder="1"/>
    <xf numFmtId="165" fontId="4" fillId="3" borderId="15" xfId="2" applyNumberFormat="1" applyFont="1" applyFill="1" applyBorder="1" applyAlignment="1">
      <alignment wrapText="1"/>
    </xf>
    <xf numFmtId="43" fontId="4" fillId="2" borderId="1" xfId="1" applyFont="1" applyFill="1" applyBorder="1"/>
    <xf numFmtId="165" fontId="4" fillId="2" borderId="1" xfId="2" applyNumberFormat="1" applyFont="1" applyFill="1" applyBorder="1"/>
    <xf numFmtId="43" fontId="0" fillId="0" borderId="0" xfId="0" applyNumberFormat="1"/>
    <xf numFmtId="164" fontId="4" fillId="2" borderId="1" xfId="1" applyNumberFormat="1" applyFont="1" applyFill="1" applyBorder="1" applyAlignment="1">
      <alignment wrapText="1"/>
    </xf>
    <xf numFmtId="43" fontId="4" fillId="2" borderId="1" xfId="1" applyFont="1" applyFill="1" applyBorder="1" applyAlignment="1">
      <alignment wrapText="1"/>
    </xf>
    <xf numFmtId="165" fontId="4" fillId="2" borderId="1" xfId="2" applyNumberFormat="1" applyFont="1" applyFill="1" applyBorder="1" applyAlignment="1">
      <alignment wrapText="1"/>
    </xf>
    <xf numFmtId="164" fontId="4" fillId="3" borderId="1" xfId="1" applyNumberFormat="1" applyFont="1" applyFill="1" applyBorder="1" applyAlignment="1">
      <alignment wrapText="1"/>
    </xf>
    <xf numFmtId="43" fontId="4" fillId="3" borderId="1" xfId="1" applyFont="1" applyFill="1" applyBorder="1" applyAlignment="1">
      <alignment wrapText="1"/>
    </xf>
    <xf numFmtId="165" fontId="4" fillId="3" borderId="1" xfId="2" applyNumberFormat="1" applyFont="1" applyFill="1" applyBorder="1" applyAlignment="1">
      <alignment wrapText="1"/>
    </xf>
    <xf numFmtId="43" fontId="4" fillId="3" borderId="1" xfId="1" applyFont="1" applyFill="1" applyBorder="1"/>
    <xf numFmtId="178" fontId="4" fillId="3" borderId="1" xfId="1" applyNumberFormat="1" applyFont="1" applyFill="1" applyBorder="1" applyAlignment="1">
      <alignment horizontal="left" wrapText="1" indent="2"/>
    </xf>
    <xf numFmtId="43" fontId="4" fillId="3" borderId="10" xfId="1" applyFont="1" applyFill="1" applyBorder="1" applyAlignment="1">
      <alignment wrapText="1"/>
    </xf>
    <xf numFmtId="165" fontId="4" fillId="3" borderId="10" xfId="2" applyNumberFormat="1" applyFont="1" applyFill="1" applyBorder="1" applyAlignment="1">
      <alignment wrapText="1"/>
    </xf>
    <xf numFmtId="164" fontId="4" fillId="2" borderId="22" xfId="1" applyNumberFormat="1" applyFont="1" applyFill="1" applyBorder="1" applyAlignment="1">
      <alignment wrapText="1"/>
    </xf>
    <xf numFmtId="43" fontId="4" fillId="2" borderId="23" xfId="1" applyFont="1" applyFill="1" applyBorder="1"/>
    <xf numFmtId="164" fontId="5" fillId="3" borderId="2" xfId="1" applyNumberFormat="1" applyFont="1" applyFill="1" applyBorder="1" applyAlignment="1">
      <alignment horizontal="center" wrapText="1"/>
    </xf>
    <xf numFmtId="164" fontId="5" fillId="3" borderId="3" xfId="1" applyNumberFormat="1" applyFont="1" applyFill="1" applyBorder="1" applyAlignment="1">
      <alignment horizontal="center" wrapText="1"/>
    </xf>
    <xf numFmtId="164" fontId="5" fillId="3" borderId="0" xfId="1" applyNumberFormat="1" applyFont="1" applyFill="1" applyBorder="1" applyAlignment="1">
      <alignment horizontal="center" wrapText="1"/>
    </xf>
    <xf numFmtId="164" fontId="5" fillId="3" borderId="4" xfId="1" applyNumberFormat="1" applyFont="1" applyFill="1" applyBorder="1" applyAlignment="1">
      <alignment horizontal="center" wrapText="1"/>
    </xf>
    <xf numFmtId="164" fontId="5" fillId="3" borderId="5" xfId="1" applyNumberFormat="1" applyFont="1" applyFill="1" applyBorder="1" applyAlignment="1">
      <alignment horizontal="center" wrapText="1"/>
    </xf>
    <xf numFmtId="164" fontId="5" fillId="3" borderId="6" xfId="1" applyNumberFormat="1" applyFont="1" applyFill="1" applyBorder="1" applyAlignment="1">
      <alignment horizontal="center" wrapText="1"/>
    </xf>
    <xf numFmtId="164" fontId="5" fillId="3" borderId="7" xfId="1" applyNumberFormat="1" applyFont="1" applyFill="1" applyBorder="1" applyAlignment="1">
      <alignment horizontal="center" wrapText="1"/>
    </xf>
    <xf numFmtId="164" fontId="5" fillId="3" borderId="8" xfId="1" applyNumberFormat="1" applyFont="1" applyFill="1" applyBorder="1" applyAlignment="1">
      <alignment horizontal="center" wrapText="1"/>
    </xf>
    <xf numFmtId="164" fontId="5" fillId="3" borderId="9" xfId="1" applyNumberFormat="1" applyFont="1" applyFill="1" applyBorder="1" applyAlignment="1">
      <alignment horizontal="center" wrapText="1"/>
    </xf>
    <xf numFmtId="164" fontId="4" fillId="2" borderId="10" xfId="1" applyNumberFormat="1" applyFont="1" applyFill="1" applyBorder="1" applyAlignment="1">
      <alignment wrapText="1"/>
    </xf>
    <xf numFmtId="43" fontId="4" fillId="2" borderId="10" xfId="1" applyFont="1" applyFill="1" applyBorder="1" applyAlignment="1">
      <alignment wrapText="1"/>
    </xf>
    <xf numFmtId="165" fontId="4" fillId="2" borderId="10" xfId="2" applyNumberFormat="1" applyFont="1" applyFill="1" applyBorder="1" applyAlignment="1">
      <alignment wrapText="1"/>
    </xf>
    <xf numFmtId="164" fontId="4" fillId="2" borderId="12" xfId="1" applyNumberFormat="1" applyFont="1" applyFill="1" applyBorder="1" applyAlignment="1">
      <alignment wrapText="1"/>
    </xf>
    <xf numFmtId="43" fontId="4" fillId="2" borderId="12" xfId="1" applyFont="1" applyFill="1" applyBorder="1" applyAlignment="1">
      <alignment wrapText="1"/>
    </xf>
    <xf numFmtId="165" fontId="4" fillId="2" borderId="12" xfId="2" applyNumberFormat="1" applyFont="1" applyFill="1" applyBorder="1" applyAlignment="1">
      <alignment wrapText="1"/>
    </xf>
    <xf numFmtId="43" fontId="4" fillId="2" borderId="12" xfId="1" applyFont="1" applyFill="1" applyBorder="1"/>
    <xf numFmtId="165" fontId="4" fillId="2" borderId="13" xfId="2" applyNumberFormat="1" applyFont="1" applyFill="1" applyBorder="1" applyAlignment="1">
      <alignment wrapText="1"/>
    </xf>
    <xf numFmtId="0" fontId="4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3" fontId="4" fillId="0" borderId="0" xfId="1" applyFont="1"/>
    <xf numFmtId="2" fontId="4" fillId="0" borderId="0" xfId="0" applyNumberFormat="1" applyFont="1"/>
    <xf numFmtId="3" fontId="4" fillId="0" borderId="20" xfId="0" applyNumberFormat="1" applyFont="1" applyBorder="1" applyAlignment="1">
      <alignment horizontal="center" vertical="center" wrapText="1"/>
    </xf>
    <xf numFmtId="6" fontId="4" fillId="0" borderId="21" xfId="0" applyNumberFormat="1" applyFont="1" applyBorder="1" applyAlignment="1">
      <alignment horizontal="center" vertical="center" wrapText="1"/>
    </xf>
    <xf numFmtId="8" fontId="4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BDC27-E9D0-4791-A813-96F1320FE0F8}">
  <dimension ref="A2:L24"/>
  <sheetViews>
    <sheetView tabSelected="1" workbookViewId="0">
      <selection activeCell="D6" sqref="D6"/>
    </sheetView>
  </sheetViews>
  <sheetFormatPr defaultRowHeight="15" x14ac:dyDescent="0.25"/>
  <cols>
    <col min="1" max="1" width="9.5703125" bestFit="1" customWidth="1"/>
    <col min="3" max="3" width="23" customWidth="1"/>
    <col min="4" max="4" width="25.5703125" customWidth="1"/>
    <col min="5" max="5" width="12.5703125" customWidth="1"/>
    <col min="6" max="6" width="12.85546875" customWidth="1"/>
    <col min="7" max="7" width="12.42578125" bestFit="1" customWidth="1"/>
    <col min="8" max="8" width="12.140625" bestFit="1" customWidth="1"/>
    <col min="9" max="9" width="11.140625" bestFit="1" customWidth="1"/>
    <col min="10" max="10" width="13.28515625" bestFit="1" customWidth="1"/>
    <col min="11" max="11" width="10.7109375" bestFit="1" customWidth="1"/>
    <col min="12" max="12" width="12.7109375" customWidth="1"/>
  </cols>
  <sheetData>
    <row r="2" spans="1:12" ht="30" x14ac:dyDescent="0.25">
      <c r="E2" s="1" t="s">
        <v>0</v>
      </c>
      <c r="F2" s="1" t="s">
        <v>1</v>
      </c>
      <c r="G2" s="2" t="s">
        <v>22</v>
      </c>
      <c r="H2" s="3" t="s">
        <v>2</v>
      </c>
      <c r="I2" s="3" t="s">
        <v>3</v>
      </c>
      <c r="J2" s="3" t="s">
        <v>4</v>
      </c>
      <c r="K2" s="2" t="s">
        <v>5</v>
      </c>
      <c r="L2" s="3" t="s">
        <v>6</v>
      </c>
    </row>
    <row r="3" spans="1:12" x14ac:dyDescent="0.25">
      <c r="C3" t="s">
        <v>7</v>
      </c>
      <c r="D3" t="s">
        <v>8</v>
      </c>
      <c r="E3" s="16"/>
      <c r="F3" s="16"/>
      <c r="G3" s="17">
        <f>G5/F5</f>
        <v>280.75</v>
      </c>
      <c r="H3" s="18">
        <f>H5/F5</f>
        <v>4336.875</v>
      </c>
      <c r="I3" s="18">
        <f>I5/F5</f>
        <v>22119.520833333332</v>
      </c>
      <c r="J3" s="18">
        <f>H3+I3</f>
        <v>26456.395833333332</v>
      </c>
      <c r="K3" s="13">
        <f>K5/F5</f>
        <v>478.30208333333331</v>
      </c>
      <c r="L3" s="18">
        <f>K3*100</f>
        <v>47830.208333333328</v>
      </c>
    </row>
    <row r="4" spans="1:12" x14ac:dyDescent="0.25">
      <c r="A4" s="15"/>
      <c r="D4" t="s">
        <v>9</v>
      </c>
      <c r="E4" s="16"/>
      <c r="F4" s="16">
        <v>4</v>
      </c>
      <c r="G4" s="17">
        <f>G5/E5</f>
        <v>1123</v>
      </c>
      <c r="H4" s="18">
        <f>H5/E5</f>
        <v>17347.5</v>
      </c>
      <c r="I4" s="18">
        <f>I3*F4</f>
        <v>88478.083333333328</v>
      </c>
      <c r="J4" s="18">
        <f>H4+I4</f>
        <v>105825.58333333333</v>
      </c>
      <c r="K4" s="13">
        <f>K3*F4</f>
        <v>1913.2083333333333</v>
      </c>
      <c r="L4" s="18">
        <f>K4*100</f>
        <v>191320.83333333331</v>
      </c>
    </row>
    <row r="5" spans="1:12" x14ac:dyDescent="0.25">
      <c r="D5" t="s">
        <v>10</v>
      </c>
      <c r="E5" s="16">
        <v>24</v>
      </c>
      <c r="F5" s="16">
        <f>E5*4</f>
        <v>96</v>
      </c>
      <c r="G5" s="17">
        <v>26952</v>
      </c>
      <c r="H5" s="18">
        <v>416340</v>
      </c>
      <c r="I5" s="18">
        <v>2123474</v>
      </c>
      <c r="J5" s="18">
        <f>H5+I5</f>
        <v>2539814</v>
      </c>
      <c r="K5" s="13">
        <f>K17-K8</f>
        <v>45917</v>
      </c>
      <c r="L5" s="14">
        <f>L17-L8</f>
        <v>147507</v>
      </c>
    </row>
    <row r="6" spans="1:12" x14ac:dyDescent="0.25">
      <c r="C6" s="4" t="s">
        <v>11</v>
      </c>
      <c r="D6" t="s">
        <v>8</v>
      </c>
      <c r="E6" s="19"/>
      <c r="F6" s="19"/>
      <c r="G6" s="20">
        <v>0</v>
      </c>
      <c r="H6" s="21">
        <f>J6*0.1</f>
        <v>3000</v>
      </c>
      <c r="I6" s="21">
        <f>J6*0.9</f>
        <v>27000</v>
      </c>
      <c r="J6" s="21">
        <v>30000</v>
      </c>
      <c r="K6" s="22">
        <v>40</v>
      </c>
      <c r="L6" s="21">
        <f>K6*100</f>
        <v>4000</v>
      </c>
    </row>
    <row r="7" spans="1:12" x14ac:dyDescent="0.25">
      <c r="C7" s="4"/>
      <c r="D7" t="s">
        <v>9</v>
      </c>
      <c r="E7" s="19"/>
      <c r="F7" s="23">
        <f>F8/E8</f>
        <v>3.9534883720930232</v>
      </c>
      <c r="G7" s="20">
        <f>G6*$F7</f>
        <v>0</v>
      </c>
      <c r="H7" s="19">
        <f t="shared" ref="H7:I7" si="0">H6*$F7</f>
        <v>11860.465116279069</v>
      </c>
      <c r="I7" s="19">
        <f t="shared" si="0"/>
        <v>106744.18604651162</v>
      </c>
      <c r="J7" s="21">
        <f>I7+H7</f>
        <v>118604.65116279069</v>
      </c>
      <c r="K7" s="22">
        <f>F7*K6</f>
        <v>158.13953488372093</v>
      </c>
      <c r="L7" s="21">
        <f>K7*100</f>
        <v>15813.953488372093</v>
      </c>
    </row>
    <row r="8" spans="1:12" x14ac:dyDescent="0.25">
      <c r="C8" s="4"/>
      <c r="D8" t="s">
        <v>10</v>
      </c>
      <c r="E8" s="19">
        <v>43</v>
      </c>
      <c r="F8" s="19">
        <v>170</v>
      </c>
      <c r="G8" s="24">
        <f>G6*$U8</f>
        <v>0</v>
      </c>
      <c r="H8" s="25">
        <f>H6*$F8</f>
        <v>510000</v>
      </c>
      <c r="I8" s="25">
        <f>I6*$F8</f>
        <v>4590000</v>
      </c>
      <c r="J8" s="25">
        <f>I8+H8</f>
        <v>5100000</v>
      </c>
      <c r="K8" s="22">
        <f>F8*40</f>
        <v>6800</v>
      </c>
      <c r="L8" s="21">
        <f>K8*100</f>
        <v>680000</v>
      </c>
    </row>
    <row r="9" spans="1:12" ht="15.75" customHeight="1" x14ac:dyDescent="0.25">
      <c r="C9" s="4" t="s">
        <v>23</v>
      </c>
      <c r="D9" t="s">
        <v>8</v>
      </c>
      <c r="E9" s="16"/>
      <c r="F9" s="26"/>
      <c r="G9" s="17">
        <v>0</v>
      </c>
      <c r="H9" s="18">
        <f>H6*0.05</f>
        <v>150</v>
      </c>
      <c r="I9" s="18">
        <f>I6*0.05</f>
        <v>1350</v>
      </c>
      <c r="J9" s="18">
        <f>I9+H9</f>
        <v>1500</v>
      </c>
      <c r="K9" s="27">
        <v>8</v>
      </c>
      <c r="L9" s="18">
        <f>K9*100</f>
        <v>800</v>
      </c>
    </row>
    <row r="10" spans="1:12" x14ac:dyDescent="0.25">
      <c r="D10" t="s">
        <v>9</v>
      </c>
      <c r="E10" s="16"/>
      <c r="F10" s="26">
        <f>F11/E11</f>
        <v>3.9534883720930232</v>
      </c>
      <c r="G10" s="17">
        <f>G9*F10</f>
        <v>0</v>
      </c>
      <c r="H10" s="18">
        <f t="shared" ref="H10:I10" si="1">H7*0.05</f>
        <v>593.02325581395348</v>
      </c>
      <c r="I10" s="18">
        <f t="shared" si="1"/>
        <v>5337.2093023255811</v>
      </c>
      <c r="J10" s="18">
        <f>I10+H10</f>
        <v>5930.2325581395344</v>
      </c>
      <c r="K10" s="27">
        <f>K9*F10</f>
        <v>31.627906976744185</v>
      </c>
      <c r="L10" s="18">
        <f>K10*100</f>
        <v>3162.7906976744184</v>
      </c>
    </row>
    <row r="11" spans="1:12" x14ac:dyDescent="0.25">
      <c r="D11" t="s">
        <v>10</v>
      </c>
      <c r="E11" s="16">
        <v>43</v>
      </c>
      <c r="F11" s="26">
        <v>170</v>
      </c>
      <c r="G11" s="17">
        <f>G9*F11</f>
        <v>0</v>
      </c>
      <c r="H11" s="18">
        <f t="shared" ref="H11:I11" si="2">H8*0.05</f>
        <v>25500</v>
      </c>
      <c r="I11" s="18">
        <f t="shared" si="2"/>
        <v>229500</v>
      </c>
      <c r="J11" s="18">
        <f>I11+H11</f>
        <v>255000</v>
      </c>
      <c r="K11" s="27">
        <f>F11*8</f>
        <v>1360</v>
      </c>
      <c r="L11" s="18">
        <f>K11*100</f>
        <v>136000</v>
      </c>
    </row>
    <row r="12" spans="1:12" x14ac:dyDescent="0.25">
      <c r="C12" t="s">
        <v>12</v>
      </c>
      <c r="D12" t="s">
        <v>8</v>
      </c>
      <c r="E12" s="28" t="s">
        <v>13</v>
      </c>
      <c r="F12" s="29"/>
      <c r="G12" s="30"/>
      <c r="H12" s="30"/>
      <c r="I12" s="30"/>
      <c r="J12" s="30"/>
      <c r="K12" s="29"/>
      <c r="L12" s="31"/>
    </row>
    <row r="13" spans="1:12" x14ac:dyDescent="0.25">
      <c r="D13" t="s">
        <v>9</v>
      </c>
      <c r="E13" s="32"/>
      <c r="F13" s="30"/>
      <c r="G13" s="30"/>
      <c r="H13" s="30"/>
      <c r="I13" s="30"/>
      <c r="J13" s="30"/>
      <c r="K13" s="30"/>
      <c r="L13" s="33"/>
    </row>
    <row r="14" spans="1:12" x14ac:dyDescent="0.25">
      <c r="D14" t="s">
        <v>10</v>
      </c>
      <c r="E14" s="34"/>
      <c r="F14" s="35"/>
      <c r="G14" s="35"/>
      <c r="H14" s="35"/>
      <c r="I14" s="35"/>
      <c r="J14" s="35"/>
      <c r="K14" s="35"/>
      <c r="L14" s="36"/>
    </row>
    <row r="15" spans="1:12" x14ac:dyDescent="0.25">
      <c r="C15" s="5" t="s">
        <v>14</v>
      </c>
      <c r="D15" t="s">
        <v>8</v>
      </c>
      <c r="E15" s="16"/>
      <c r="F15" s="16"/>
      <c r="G15" s="17">
        <f>G3+G6</f>
        <v>280.75</v>
      </c>
      <c r="H15" s="18">
        <f t="shared" ref="H15:J15" si="3">H3+H6</f>
        <v>7336.875</v>
      </c>
      <c r="I15" s="18">
        <f t="shared" si="3"/>
        <v>49119.520833333328</v>
      </c>
      <c r="J15" s="18">
        <f t="shared" si="3"/>
        <v>56456.395833333328</v>
      </c>
      <c r="K15" s="13">
        <f>K6+K3</f>
        <v>518.30208333333326</v>
      </c>
      <c r="L15" s="13">
        <f>L6+L3</f>
        <v>51830.208333333328</v>
      </c>
    </row>
    <row r="16" spans="1:12" ht="15.75" thickBot="1" x14ac:dyDescent="0.3">
      <c r="D16" t="s">
        <v>9</v>
      </c>
      <c r="E16" s="37"/>
      <c r="F16" s="37"/>
      <c r="G16" s="38">
        <f t="shared" ref="G16:J16" si="4">G4+G7</f>
        <v>1123</v>
      </c>
      <c r="H16" s="39">
        <f t="shared" si="4"/>
        <v>29207.965116279069</v>
      </c>
      <c r="I16" s="39">
        <f t="shared" si="4"/>
        <v>195222.26937984495</v>
      </c>
      <c r="J16" s="39">
        <f t="shared" si="4"/>
        <v>224430.23449612403</v>
      </c>
      <c r="K16" s="13">
        <f>K7+K4</f>
        <v>2071.3478682170544</v>
      </c>
      <c r="L16" s="13">
        <f>L7+L4</f>
        <v>207134.78682170541</v>
      </c>
    </row>
    <row r="17" spans="3:12" ht="15.75" thickBot="1" x14ac:dyDescent="0.3">
      <c r="D17" s="6" t="s">
        <v>10</v>
      </c>
      <c r="E17" s="40">
        <v>24</v>
      </c>
      <c r="F17" s="40">
        <f>F8+F5</f>
        <v>266</v>
      </c>
      <c r="G17" s="41">
        <f>G5+G8</f>
        <v>26952</v>
      </c>
      <c r="H17" s="42">
        <f>H5+H8</f>
        <v>926340</v>
      </c>
      <c r="I17" s="42">
        <f>I5+I8</f>
        <v>6713474</v>
      </c>
      <c r="J17" s="42">
        <f>J5+J8</f>
        <v>7639814</v>
      </c>
      <c r="K17" s="43">
        <v>52717</v>
      </c>
      <c r="L17" s="44">
        <v>827507</v>
      </c>
    </row>
    <row r="18" spans="3:12" x14ac:dyDescent="0.25">
      <c r="D18" s="7" t="s">
        <v>21</v>
      </c>
      <c r="E18" s="8">
        <v>556</v>
      </c>
      <c r="F18" s="8">
        <v>1799</v>
      </c>
      <c r="G18" s="9">
        <v>110543</v>
      </c>
      <c r="H18" s="10">
        <v>14990537</v>
      </c>
      <c r="I18" s="10"/>
      <c r="J18" s="10">
        <f>I18+H18</f>
        <v>14990537</v>
      </c>
      <c r="K18" s="11"/>
      <c r="L18" s="12">
        <v>776005</v>
      </c>
    </row>
    <row r="19" spans="3:12" x14ac:dyDescent="0.25">
      <c r="C19" s="5"/>
      <c r="D19" s="5" t="s">
        <v>15</v>
      </c>
      <c r="E19" s="19">
        <f>E17-E18</f>
        <v>-532</v>
      </c>
      <c r="F19" s="19">
        <f t="shared" ref="F19:L19" si="5">F17-F18</f>
        <v>-1533</v>
      </c>
      <c r="G19" s="19">
        <f t="shared" si="5"/>
        <v>-83591</v>
      </c>
      <c r="H19" s="19">
        <f t="shared" si="5"/>
        <v>-14064197</v>
      </c>
      <c r="I19" s="19"/>
      <c r="J19" s="19">
        <f t="shared" si="5"/>
        <v>-7350723</v>
      </c>
      <c r="K19" s="19"/>
      <c r="L19" s="19">
        <f t="shared" si="5"/>
        <v>51502</v>
      </c>
    </row>
    <row r="20" spans="3:12" x14ac:dyDescent="0.25">
      <c r="E20" s="45"/>
      <c r="F20" s="45"/>
      <c r="G20" s="45"/>
      <c r="H20" s="45"/>
      <c r="I20" s="45"/>
      <c r="J20" s="45"/>
      <c r="K20" s="45"/>
      <c r="L20" s="45"/>
    </row>
    <row r="21" spans="3:12" ht="15.75" thickBot="1" x14ac:dyDescent="0.3">
      <c r="E21" s="45" t="s">
        <v>16</v>
      </c>
      <c r="F21" s="45"/>
      <c r="G21" s="45"/>
      <c r="H21" s="45"/>
      <c r="I21" s="45"/>
      <c r="J21" s="45"/>
      <c r="K21" s="45"/>
      <c r="L21" s="45"/>
    </row>
    <row r="22" spans="3:12" ht="32.25" thickTop="1" x14ac:dyDescent="0.25">
      <c r="E22" s="46" t="s">
        <v>17</v>
      </c>
      <c r="F22" s="47" t="s">
        <v>18</v>
      </c>
      <c r="G22" s="45"/>
      <c r="H22" s="45"/>
      <c r="I22" s="45"/>
      <c r="J22" s="45"/>
      <c r="K22" s="45"/>
      <c r="L22" s="45"/>
    </row>
    <row r="23" spans="3:12" ht="16.5" thickBot="1" x14ac:dyDescent="0.3">
      <c r="E23" s="48" t="s">
        <v>19</v>
      </c>
      <c r="F23" s="49" t="s">
        <v>19</v>
      </c>
      <c r="G23" s="45" t="s">
        <v>20</v>
      </c>
      <c r="H23" s="45"/>
      <c r="I23" s="45"/>
      <c r="J23" s="50"/>
      <c r="K23" s="51"/>
      <c r="L23" s="45"/>
    </row>
    <row r="24" spans="3:12" ht="16.5" thickTop="1" thickBot="1" x14ac:dyDescent="0.3">
      <c r="E24" s="52">
        <v>26948</v>
      </c>
      <c r="F24" s="53">
        <v>2123474</v>
      </c>
      <c r="G24" s="54">
        <f t="shared" ref="G24" si="6">F24/E24</f>
        <v>78.798946118450345</v>
      </c>
      <c r="H24" s="45"/>
      <c r="I24" s="45"/>
      <c r="J24" s="45"/>
      <c r="K24" s="45"/>
      <c r="L24" s="45"/>
    </row>
  </sheetData>
  <mergeCells count="1">
    <mergeCell ref="E12:L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Schultz</dc:creator>
  <cp:lastModifiedBy>Eric Schultz</cp:lastModifiedBy>
  <dcterms:created xsi:type="dcterms:W3CDTF">2019-09-18T20:24:51Z</dcterms:created>
  <dcterms:modified xsi:type="dcterms:W3CDTF">2019-09-20T13:02:58Z</dcterms:modified>
</cp:coreProperties>
</file>