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eschultz\Desktop\"/>
    </mc:Choice>
  </mc:AlternateContent>
  <xr:revisionPtr revIDLastSave="0" documentId="8_{C1DA02DC-2AA9-44DE-B541-EF73C02918AB}" xr6:coauthVersionLast="41" xr6:coauthVersionMax="41" xr10:uidLastSave="{00000000-0000-0000-0000-000000000000}"/>
  <bookViews>
    <workbookView xWindow="-18990" yWindow="3615" windowWidth="16830" windowHeight="9870" tabRatio="839" xr2:uid="{00000000-000D-0000-FFFF-FFFF00000000}"/>
  </bookViews>
  <sheets>
    <sheet name="Table 1" sheetId="7" r:id="rId1"/>
    <sheet name="Table 2" sheetId="10" r:id="rId2"/>
    <sheet name="Capital O&amp;M"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0" i="1" l="1"/>
  <c r="E40" i="1" l="1"/>
  <c r="G7" i="1"/>
  <c r="F53" i="7"/>
  <c r="F52" i="7"/>
  <c r="F33" i="7"/>
  <c r="E10" i="10" l="1"/>
  <c r="E11" i="10"/>
  <c r="B20" i="1" l="1"/>
  <c r="G8" i="1" l="1"/>
  <c r="G6" i="1"/>
  <c r="D6" i="1"/>
  <c r="D9" i="1" s="1"/>
  <c r="E9" i="10"/>
  <c r="E46" i="7"/>
  <c r="E45" i="7"/>
  <c r="E44" i="7"/>
  <c r="E31" i="7"/>
  <c r="E24" i="10" s="1"/>
  <c r="E42" i="7"/>
  <c r="E32" i="7"/>
  <c r="E25" i="10" s="1"/>
  <c r="E30" i="7"/>
  <c r="B37" i="1" s="1"/>
  <c r="E27" i="7"/>
  <c r="E19" i="10" s="1"/>
  <c r="E29" i="7"/>
  <c r="E22" i="10" s="1"/>
  <c r="E28" i="7"/>
  <c r="E21" i="10" s="1"/>
  <c r="G9" i="1" l="1"/>
  <c r="I9" i="1" s="1"/>
  <c r="I54" i="7" s="1"/>
  <c r="I55" i="7" s="1"/>
  <c r="E23" i="10"/>
  <c r="B35" i="1"/>
  <c r="E35" i="1" s="1"/>
  <c r="B38" i="1"/>
  <c r="B36" i="1"/>
  <c r="E36" i="1" s="1"/>
  <c r="B39" i="1"/>
  <c r="E39" i="1" s="1"/>
  <c r="E38" i="1"/>
  <c r="E37" i="1"/>
  <c r="E34" i="1"/>
  <c r="E33" i="1"/>
  <c r="E32" i="1"/>
  <c r="E31" i="1"/>
  <c r="E30" i="1"/>
  <c r="E29" i="1"/>
  <c r="E28" i="1"/>
  <c r="E27" i="1"/>
  <c r="E26" i="1"/>
  <c r="E20" i="1"/>
  <c r="D20" i="1"/>
  <c r="F17" i="1"/>
  <c r="C18" i="1" l="1"/>
  <c r="F18" i="1" l="1"/>
  <c r="C19" i="1" l="1"/>
  <c r="F19" i="1" l="1"/>
  <c r="F20" i="1" s="1"/>
  <c r="C20" i="1"/>
  <c r="D25" i="10"/>
  <c r="F25" i="10" s="1"/>
  <c r="D24" i="10"/>
  <c r="F24" i="10" s="1"/>
  <c r="D23" i="10"/>
  <c r="F23" i="10" s="1"/>
  <c r="D22" i="10"/>
  <c r="F22" i="10" s="1"/>
  <c r="D21" i="10"/>
  <c r="F21" i="10" s="1"/>
  <c r="D19" i="10"/>
  <c r="F19" i="10" s="1"/>
  <c r="D18" i="10"/>
  <c r="F18" i="10" s="1"/>
  <c r="D17" i="10"/>
  <c r="D15" i="10"/>
  <c r="F15" i="10" s="1"/>
  <c r="D14" i="10"/>
  <c r="F14" i="10" s="1"/>
  <c r="G14" i="10" s="1"/>
  <c r="D13" i="10"/>
  <c r="F13" i="10" s="1"/>
  <c r="D12" i="10"/>
  <c r="F12" i="10" s="1"/>
  <c r="H12" i="10" s="1"/>
  <c r="D11" i="10"/>
  <c r="D10" i="10"/>
  <c r="D9" i="10"/>
  <c r="D8" i="10"/>
  <c r="F8" i="10" s="1"/>
  <c r="D7" i="10"/>
  <c r="F7" i="10" s="1"/>
  <c r="D6" i="10"/>
  <c r="F6" i="10" s="1"/>
  <c r="D5" i="10"/>
  <c r="F5" i="10" s="1"/>
  <c r="F51" i="7"/>
  <c r="H51" i="7" s="1"/>
  <c r="D50" i="7"/>
  <c r="F50" i="7" s="1"/>
  <c r="D49" i="7"/>
  <c r="F49" i="7" s="1"/>
  <c r="D48" i="7"/>
  <c r="F48" i="7" s="1"/>
  <c r="H48" i="7" s="1"/>
  <c r="D46" i="7"/>
  <c r="F46" i="7" s="1"/>
  <c r="D45" i="7"/>
  <c r="F45" i="7" s="1"/>
  <c r="D44" i="7"/>
  <c r="F44" i="7" s="1"/>
  <c r="D42" i="7"/>
  <c r="F42" i="7" s="1"/>
  <c r="D40" i="7"/>
  <c r="F40" i="7" s="1"/>
  <c r="D39" i="7"/>
  <c r="F39" i="7" s="1"/>
  <c r="D38" i="7"/>
  <c r="F38" i="7" s="1"/>
  <c r="D32" i="7"/>
  <c r="F32" i="7" s="1"/>
  <c r="D31" i="7"/>
  <c r="F31" i="7" s="1"/>
  <c r="G31" i="7" s="1"/>
  <c r="D30" i="7"/>
  <c r="F30" i="7" s="1"/>
  <c r="D29" i="7"/>
  <c r="F29" i="7" s="1"/>
  <c r="D28" i="7"/>
  <c r="F28" i="7" s="1"/>
  <c r="D27" i="7"/>
  <c r="F27" i="7" s="1"/>
  <c r="H27" i="7" s="1"/>
  <c r="D26" i="7"/>
  <c r="F26" i="7" s="1"/>
  <c r="D25" i="7"/>
  <c r="F25" i="7" s="1"/>
  <c r="F23" i="7"/>
  <c r="H23" i="7" s="1"/>
  <c r="D22" i="7"/>
  <c r="F22" i="7" s="1"/>
  <c r="D21" i="7"/>
  <c r="D20" i="7"/>
  <c r="F20" i="7" s="1"/>
  <c r="D19" i="7"/>
  <c r="F19" i="7" s="1"/>
  <c r="G19" i="7" s="1"/>
  <c r="D18" i="7"/>
  <c r="F18" i="7" s="1"/>
  <c r="D17" i="7"/>
  <c r="F17" i="7" s="1"/>
  <c r="D15" i="7"/>
  <c r="F15" i="7" s="1"/>
  <c r="D14" i="7"/>
  <c r="F14" i="7" s="1"/>
  <c r="D13" i="7"/>
  <c r="F13" i="7" s="1"/>
  <c r="G13" i="7" s="1"/>
  <c r="D9" i="7"/>
  <c r="F9" i="7" s="1"/>
  <c r="D7" i="7"/>
  <c r="F7" i="7" s="1"/>
  <c r="G44" i="7" l="1"/>
  <c r="G24" i="10"/>
  <c r="H24" i="10"/>
  <c r="G45" i="7"/>
  <c r="H45" i="7"/>
  <c r="G5" i="10"/>
  <c r="G23" i="7"/>
  <c r="I23" i="7" s="1"/>
  <c r="F9" i="10"/>
  <c r="G48" i="7"/>
  <c r="I48" i="7" s="1"/>
  <c r="G27" i="7"/>
  <c r="I27" i="7" s="1"/>
  <c r="H25" i="10"/>
  <c r="G25" i="10"/>
  <c r="H6" i="10"/>
  <c r="G6" i="10"/>
  <c r="G7" i="10"/>
  <c r="H7" i="10"/>
  <c r="H18" i="10"/>
  <c r="G18" i="10"/>
  <c r="I18" i="10" s="1"/>
  <c r="H15" i="10"/>
  <c r="G15" i="10"/>
  <c r="I15" i="10" s="1"/>
  <c r="G8" i="10"/>
  <c r="H8" i="10"/>
  <c r="I8" i="10" s="1"/>
  <c r="H23" i="10"/>
  <c r="G23" i="10"/>
  <c r="H19" i="10"/>
  <c r="G19" i="10"/>
  <c r="I19" i="10" s="1"/>
  <c r="F11" i="10"/>
  <c r="F10" i="10"/>
  <c r="F17" i="10"/>
  <c r="H21" i="10"/>
  <c r="G21" i="10"/>
  <c r="H5" i="10"/>
  <c r="H14" i="10"/>
  <c r="I14" i="10" s="1"/>
  <c r="G13" i="10"/>
  <c r="G22" i="10"/>
  <c r="H13" i="10"/>
  <c r="H22" i="10"/>
  <c r="G12" i="10"/>
  <c r="I12" i="10" s="1"/>
  <c r="H20" i="7"/>
  <c r="G20" i="7"/>
  <c r="H14" i="7"/>
  <c r="G14" i="7"/>
  <c r="I14" i="7" s="1"/>
  <c r="H15" i="7"/>
  <c r="G15" i="7"/>
  <c r="H26" i="7"/>
  <c r="G26" i="7"/>
  <c r="H49" i="7"/>
  <c r="G49" i="7"/>
  <c r="I49" i="7" s="1"/>
  <c r="H17" i="7"/>
  <c r="G17" i="7"/>
  <c r="H25" i="7"/>
  <c r="G25" i="7"/>
  <c r="H50" i="7"/>
  <c r="G50" i="7"/>
  <c r="H32" i="7"/>
  <c r="G32" i="7"/>
  <c r="H22" i="7"/>
  <c r="G22" i="7"/>
  <c r="I22" i="7" s="1"/>
  <c r="H30" i="7"/>
  <c r="G30" i="7"/>
  <c r="H38" i="7"/>
  <c r="G38" i="7"/>
  <c r="G9" i="7"/>
  <c r="H9" i="7"/>
  <c r="H39" i="7"/>
  <c r="G39" i="7"/>
  <c r="I39" i="7" s="1"/>
  <c r="H40" i="7"/>
  <c r="G40" i="7"/>
  <c r="H46" i="7"/>
  <c r="G46" i="7"/>
  <c r="H28" i="7"/>
  <c r="G28" i="7"/>
  <c r="H13" i="7"/>
  <c r="I13" i="7" s="1"/>
  <c r="H31" i="7"/>
  <c r="I31" i="7" s="1"/>
  <c r="H19" i="7"/>
  <c r="I19" i="7" s="1"/>
  <c r="H44" i="7"/>
  <c r="I44" i="7" s="1"/>
  <c r="G7" i="7"/>
  <c r="G18" i="7"/>
  <c r="F21" i="7"/>
  <c r="G29" i="7"/>
  <c r="G42" i="7"/>
  <c r="H18" i="7"/>
  <c r="H29" i="7"/>
  <c r="H7" i="7"/>
  <c r="H42" i="7"/>
  <c r="G51" i="7"/>
  <c r="I51" i="7" s="1"/>
  <c r="I13" i="10" l="1"/>
  <c r="I23" i="10"/>
  <c r="I40" i="7"/>
  <c r="I45" i="7"/>
  <c r="I42" i="7"/>
  <c r="I29" i="7"/>
  <c r="I46" i="7"/>
  <c r="I38" i="7"/>
  <c r="I26" i="7"/>
  <c r="I30" i="7"/>
  <c r="I25" i="7"/>
  <c r="I15" i="7"/>
  <c r="I21" i="10"/>
  <c r="I22" i="10"/>
  <c r="I24" i="10"/>
  <c r="G9" i="10"/>
  <c r="I28" i="7"/>
  <c r="I17" i="7"/>
  <c r="I9" i="7"/>
  <c r="I18" i="7"/>
  <c r="I20" i="7"/>
  <c r="I7" i="10"/>
  <c r="I5" i="10"/>
  <c r="I6" i="10"/>
  <c r="I7" i="7"/>
  <c r="H9" i="10"/>
  <c r="I25" i="10"/>
  <c r="I50" i="7"/>
  <c r="I32" i="7"/>
  <c r="H17" i="10"/>
  <c r="G17" i="10"/>
  <c r="I17" i="10" s="1"/>
  <c r="H10" i="10"/>
  <c r="G10" i="10"/>
  <c r="H11" i="10"/>
  <c r="G11" i="10"/>
  <c r="H21" i="7"/>
  <c r="G21" i="7"/>
  <c r="I9" i="10" l="1"/>
  <c r="I52" i="7"/>
  <c r="F26" i="10"/>
  <c r="I11" i="10"/>
  <c r="I10" i="10"/>
  <c r="I26" i="10" s="1"/>
  <c r="I21" i="7"/>
  <c r="I33" i="7" s="1"/>
  <c r="I53" i="7" s="1"/>
</calcChain>
</file>

<file path=xl/sharedStrings.xml><?xml version="1.0" encoding="utf-8"?>
<sst xmlns="http://schemas.openxmlformats.org/spreadsheetml/2006/main" count="231" uniqueCount="183">
  <si>
    <t>Capital/Startup vs. Operation and Maintenance (O&amp;M) Costs</t>
  </si>
  <si>
    <t>(A)</t>
  </si>
  <si>
    <t>(B)</t>
  </si>
  <si>
    <t>(C)</t>
  </si>
  <si>
    <t>(D)</t>
  </si>
  <si>
    <t>(E)</t>
  </si>
  <si>
    <t>Annual O&amp;M Costs for One Respondent</t>
  </si>
  <si>
    <t>(F)</t>
  </si>
  <si>
    <t>Number of Respondents with O&amp;M</t>
  </si>
  <si>
    <t>(G)</t>
  </si>
  <si>
    <t>N/A</t>
  </si>
  <si>
    <t>Number of Respondents</t>
  </si>
  <si>
    <t>Year</t>
  </si>
  <si>
    <t>Average</t>
  </si>
  <si>
    <t>Number of Responses</t>
  </si>
  <si>
    <t>Burden item</t>
  </si>
  <si>
    <t>1.  Applications</t>
  </si>
  <si>
    <t>2.  Survey and Studies</t>
  </si>
  <si>
    <t>3.  Reporting Requirements</t>
  </si>
  <si>
    <t>Subtotal  for Reporting  Requirements</t>
  </si>
  <si>
    <t>4.  Recordkeeping requirements</t>
  </si>
  <si>
    <t xml:space="preserve">Subtotal  for Recordkeeping Requirements  </t>
  </si>
  <si>
    <t>(E) Technical person- hours per year (CxD)</t>
  </si>
  <si>
    <t>(F) Management person hours per year (Ex0.05)</t>
  </si>
  <si>
    <t>(G) Clerical person hours per year (Ex0.1)</t>
  </si>
  <si>
    <t>See 4</t>
  </si>
  <si>
    <t>See 3A</t>
  </si>
  <si>
    <t>See 3C</t>
  </si>
  <si>
    <t>Assumptions:</t>
  </si>
  <si>
    <t> Notifications/Reports</t>
  </si>
  <si>
    <t xml:space="preserve">   B. Review Notification of Anticipated Startup</t>
  </si>
  <si>
    <t xml:space="preserve">   C. Review Notification of Actual Startup</t>
  </si>
  <si>
    <t xml:space="preserve">   D. Review Notification of Applicability of Standard</t>
  </si>
  <si>
    <t xml:space="preserve">        i. No deviations</t>
  </si>
  <si>
    <t xml:space="preserve">        ii. Deviations</t>
  </si>
  <si>
    <t>Activity</t>
  </si>
  <si>
    <t>(E) Technical Hours per Year (CxD)</t>
  </si>
  <si>
    <t>(F) Managerial Hours per Year (Ex0.05)</t>
  </si>
  <si>
    <t>(G) Clerical Hours per Year (Ex0.10)</t>
  </si>
  <si>
    <t xml:space="preserve">        i. With performance test </t>
  </si>
  <si>
    <t xml:space="preserve">        ii. Without performance test </t>
  </si>
  <si>
    <t>Technical</t>
  </si>
  <si>
    <t>Clerical</t>
  </si>
  <si>
    <t>Labor Rates</t>
  </si>
  <si>
    <t xml:space="preserve">   A. Review Notification of Construction/Reconstruction</t>
  </si>
  <si>
    <t>Total O&amp;M, 
(E x F)</t>
  </si>
  <si>
    <t>Total Capital/ Startup Cost 
(B x C)</t>
  </si>
  <si>
    <r>
      <t xml:space="preserve">(H) 
Total cost per year, $ </t>
    </r>
    <r>
      <rPr>
        <b/>
        <vertAlign val="superscript"/>
        <sz val="10"/>
        <rFont val="Times New Roman"/>
        <family val="1"/>
      </rPr>
      <t>b</t>
    </r>
  </si>
  <si>
    <t>(C) 
EPA Hours per Year (AxB)</t>
  </si>
  <si>
    <t>(A) 
EPA Hours per Occurrence</t>
  </si>
  <si>
    <t>(B) Number of Occurrences per Year</t>
  </si>
  <si>
    <t>(A) 
Person hours per occurrence</t>
  </si>
  <si>
    <t>(B) 
No. of occurrences per respondent per year</t>
  </si>
  <si>
    <t>(C) 
Person hours per respondent per year (AxB)</t>
  </si>
  <si>
    <t>A.  Familiarization with the regulatory requirements</t>
  </si>
  <si>
    <t>B.  Plan activities</t>
  </si>
  <si>
    <t xml:space="preserve">C.  Implement Activities </t>
  </si>
  <si>
    <t xml:space="preserve"> K. Time for audits</t>
  </si>
  <si>
    <t>G. Time to enter information</t>
  </si>
  <si>
    <t xml:space="preserve"> H. Calibration of CMS</t>
  </si>
  <si>
    <t>Totals (rounded)</t>
  </si>
  <si>
    <r>
      <t xml:space="preserve">Number of New Respondents </t>
    </r>
    <r>
      <rPr>
        <b/>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</si>
  <si>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</si>
  <si>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</si>
  <si>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</si>
  <si>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</si>
  <si>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Total Annual Responses</t>
  </si>
  <si>
    <t>Information Collection Activity</t>
  </si>
  <si>
    <t>Notification of construction/reconstruction</t>
  </si>
  <si>
    <t>Notification of anticipated startup</t>
  </si>
  <si>
    <t>Notification of actual startup</t>
  </si>
  <si>
    <t>Notification of applicability of standard</t>
  </si>
  <si>
    <t>Emission averaging plan</t>
  </si>
  <si>
    <t>Pre-compliance report</t>
  </si>
  <si>
    <t>Notification of initial performance test</t>
  </si>
  <si>
    <t>Notification of initial CMS performance evaluation</t>
  </si>
  <si>
    <t>Notification of compliance status</t>
  </si>
  <si>
    <t>Semiannual report</t>
  </si>
  <si>
    <t>Process Vessels</t>
  </si>
  <si>
    <t xml:space="preserve">Transfer Operations </t>
  </si>
  <si>
    <t>Wastewater Systems</t>
  </si>
  <si>
    <t>Create Information</t>
  </si>
  <si>
    <t>Gather Existing Information</t>
  </si>
  <si>
    <t>B.  Required Activities</t>
  </si>
  <si>
    <t>C.  Write Reports</t>
  </si>
  <si>
    <t>Management</t>
  </si>
  <si>
    <t>i.  Existing sources</t>
  </si>
  <si>
    <t>ii. New sources</t>
  </si>
  <si>
    <t>i.  With performance test</t>
  </si>
  <si>
    <t>ii. Without performance test</t>
  </si>
  <si>
    <t>Table 2: Average Annual EPA Burden and Cost - NESHAP for Miscellaneous Coating Manufacturing (40 CFR Part 63, Subpart HHHHH) (Renewal)</t>
  </si>
  <si>
    <t>i.  Records of startup, shutdown, and  malfunction</t>
  </si>
  <si>
    <t>ii. Records of CMS data</t>
  </si>
  <si>
    <t>d. LDAR recordkeeping</t>
  </si>
  <si>
    <t>c. Information for semi-annual reports</t>
  </si>
  <si>
    <t>b. Compile data</t>
  </si>
  <si>
    <t>a. Record continuously monitored parameters</t>
  </si>
  <si>
    <t xml:space="preserve">Capital Startup Cost </t>
  </si>
  <si>
    <t>Total Annual Responses E=(BxC)+D</t>
  </si>
  <si>
    <t>Total (rounded)</t>
  </si>
  <si>
    <t>Table 1: Annual Respondent Burden and Cost - NESHAP for Miscellaneous Coating Manufacturing (40 CFR Part 63, Subpart HHHHH) (Renewal)</t>
  </si>
  <si>
    <t>Process</t>
  </si>
  <si>
    <r>
      <t xml:space="preserve">(D) 
Plants per Year </t>
    </r>
    <r>
      <rPr>
        <b/>
        <vertAlign val="superscript"/>
        <sz val="10"/>
        <rFont val="Times New Roman"/>
        <family val="1"/>
      </rPr>
      <t>a</t>
    </r>
  </si>
  <si>
    <t>hours/response</t>
  </si>
  <si>
    <r>
      <t xml:space="preserve">Total Capital and O&amp;M Cost (rounded) </t>
    </r>
    <r>
      <rPr>
        <b/>
        <vertAlign val="superscript"/>
        <sz val="10"/>
        <rFont val="Times New Roman"/>
        <family val="1"/>
      </rPr>
      <t>r</t>
    </r>
  </si>
  <si>
    <r>
      <t xml:space="preserve">Grand Total (rounded) </t>
    </r>
    <r>
      <rPr>
        <b/>
        <vertAlign val="superscript"/>
        <sz val="10"/>
        <rFont val="Times New Roman"/>
        <family val="1"/>
      </rPr>
      <t>r</t>
    </r>
  </si>
  <si>
    <t>Note: Totals have been rounded to three significant figures.</t>
  </si>
  <si>
    <r>
      <t xml:space="preserve">E. Review Notification of Initial Performance Test </t>
    </r>
    <r>
      <rPr>
        <vertAlign val="superscript"/>
        <sz val="10"/>
        <rFont val="Times New Roman"/>
        <family val="1"/>
      </rPr>
      <t>c</t>
    </r>
  </si>
  <si>
    <r>
      <t xml:space="preserve">   F. Review Performance Test Report </t>
    </r>
    <r>
      <rPr>
        <vertAlign val="superscript"/>
        <sz val="10"/>
        <rFont val="Times New Roman"/>
        <family val="1"/>
      </rPr>
      <t>c</t>
    </r>
  </si>
  <si>
    <r>
      <t xml:space="preserve">G. Review Repeat Performance Test Report </t>
    </r>
    <r>
      <rPr>
        <vertAlign val="superscript"/>
        <sz val="10"/>
        <rFont val="Times New Roman"/>
        <family val="1"/>
      </rPr>
      <t>c, d</t>
    </r>
  </si>
  <si>
    <r>
      <t xml:space="preserve">H. Review Notification of Initial CMS Performance    Evaluation </t>
    </r>
    <r>
      <rPr>
        <vertAlign val="superscript"/>
        <sz val="10"/>
        <rFont val="Times New Roman"/>
        <family val="1"/>
      </rPr>
      <t>e</t>
    </r>
  </si>
  <si>
    <r>
      <t xml:space="preserve">   I. CMS Performance Evaluation </t>
    </r>
    <r>
      <rPr>
        <vertAlign val="superscript"/>
        <sz val="10"/>
        <rFont val="Times New Roman"/>
        <family val="1"/>
      </rPr>
      <t>e</t>
    </r>
  </si>
  <si>
    <r>
      <t xml:space="preserve">   J. Review Emissions Averaging Plan </t>
    </r>
    <r>
      <rPr>
        <vertAlign val="superscript"/>
        <sz val="10"/>
        <rFont val="Times New Roman"/>
        <family val="1"/>
      </rPr>
      <t>f</t>
    </r>
  </si>
  <si>
    <r>
      <t xml:space="preserve">   K.  Review Pre-compliance Report </t>
    </r>
    <r>
      <rPr>
        <vertAlign val="superscript"/>
        <sz val="10"/>
        <rFont val="Times New Roman"/>
        <family val="1"/>
      </rPr>
      <t>g</t>
    </r>
  </si>
  <si>
    <r>
      <t xml:space="preserve">   L. Review Notification of Compliance Status </t>
    </r>
    <r>
      <rPr>
        <vertAlign val="superscript"/>
        <sz val="10"/>
        <rFont val="Times New Roman"/>
        <family val="1"/>
      </rPr>
      <t>h</t>
    </r>
  </si>
  <si>
    <r>
      <t xml:space="preserve">   M. Review Notification of Process Change </t>
    </r>
    <r>
      <rPr>
        <vertAlign val="superscript"/>
        <sz val="10"/>
        <rFont val="Times New Roman"/>
        <family val="1"/>
      </rPr>
      <t>i</t>
    </r>
  </si>
  <si>
    <r>
      <t xml:space="preserve">   N. Review Semiannual Compliance Report </t>
    </r>
    <r>
      <rPr>
        <vertAlign val="superscript"/>
        <sz val="10"/>
        <rFont val="Times New Roman"/>
        <family val="1"/>
      </rPr>
      <t>j</t>
    </r>
  </si>
  <si>
    <r>
      <t xml:space="preserve">   O. Startup, shutdown, and malfunction report </t>
    </r>
    <r>
      <rPr>
        <vertAlign val="superscript"/>
        <sz val="10"/>
        <rFont val="Times New Roman"/>
        <family val="1"/>
      </rPr>
      <t>k</t>
    </r>
  </si>
  <si>
    <r>
      <t xml:space="preserve">   R. LDAR report </t>
    </r>
    <r>
      <rPr>
        <vertAlign val="superscript"/>
        <sz val="10"/>
        <rFont val="Times New Roman"/>
        <family val="1"/>
      </rPr>
      <t>l</t>
    </r>
  </si>
  <si>
    <r>
      <t xml:space="preserve">   S. Emissions averaging report </t>
    </r>
    <r>
      <rPr>
        <vertAlign val="superscript"/>
        <sz val="10"/>
        <rFont val="Times New Roman"/>
        <family val="1"/>
      </rPr>
      <t>m</t>
    </r>
  </si>
  <si>
    <r>
      <t xml:space="preserve">TOTAL (rounded) </t>
    </r>
    <r>
      <rPr>
        <b/>
        <vertAlign val="superscript"/>
        <sz val="10"/>
        <rFont val="Times New Roman"/>
        <family val="1"/>
      </rPr>
      <t>n</t>
    </r>
  </si>
  <si>
    <r>
      <t>a.</t>
    </r>
    <r>
      <rPr>
        <sz val="10"/>
        <rFont val="Times New Roman"/>
        <family val="1"/>
      </rPr>
      <t xml:space="preserve"> There are 43 existing major source facilities subject to the NESHAP. No new sources are expected to become subject over the three-year period of this ICR.</t>
    </r>
  </si>
  <si>
    <r>
      <t>b.</t>
    </r>
    <r>
      <rPr>
        <sz val="1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</si>
  <si>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c.</t>
    </r>
    <r>
      <rPr>
        <sz val="10"/>
        <rFont val="Times New Roman"/>
        <family val="1"/>
      </rPr>
      <t xml:space="preserve"> Assumes all facilities will comply by submitting engineering calculations based on: materials usage, materials HAP content, and control efficiency from testing (if applicable). Assumes no facilities will do performance tests. </t>
    </r>
  </si>
  <si>
    <r>
      <t>d.</t>
    </r>
    <r>
      <rPr>
        <sz val="10"/>
        <rFont val="Times New Roman"/>
        <family val="1"/>
      </rPr>
      <t xml:space="preserve"> Assume a 5% failure and re-test rate.</t>
    </r>
  </si>
  <si>
    <r>
      <t>e.</t>
    </r>
    <r>
      <rPr>
        <sz val="10"/>
        <rFont val="Times New Roman"/>
        <family val="1"/>
      </rPr>
      <t xml:space="preserve"> Initial CMS performance evaluation is only required for new sources. Assumes no performance evaluations are required for the parameter monitoring systems included in the rule.</t>
    </r>
  </si>
  <si>
    <r>
      <t>f.</t>
    </r>
    <r>
      <rPr>
        <sz val="10"/>
        <rFont val="Times New Roman"/>
        <family val="1"/>
      </rPr>
      <t xml:space="preserve"> Assumes that all existing facilities have already submitted emissions averaging plans. </t>
    </r>
  </si>
  <si>
    <r>
      <t>g.</t>
    </r>
    <r>
      <rPr>
        <sz val="10"/>
        <rFont val="Times New Roman"/>
        <family val="1"/>
      </rPr>
      <t xml:space="preserve"> Assumes 50 percent of the new facilities will submit a pre-compliance report.</t>
    </r>
  </si>
  <si>
    <r>
      <t>h.</t>
    </r>
    <r>
      <rPr>
        <sz val="10"/>
        <rFont val="Times New Roman"/>
        <family val="1"/>
      </rPr>
      <t xml:space="preserve"> Assumes all facilities will comply by submitting engineering calculations, design calculations, etc. with no performance tests. </t>
    </r>
  </si>
  <si>
    <r>
      <t>i.</t>
    </r>
    <r>
      <rPr>
        <sz val="10"/>
        <rFont val="Times New Roman"/>
        <family val="1"/>
      </rPr>
      <t xml:space="preserve"> Assumes 10 percent of the facilities will implement process changes each year over the three year period of this ICR.</t>
    </r>
  </si>
  <si>
    <r>
      <t>j.</t>
    </r>
    <r>
      <rPr>
        <sz val="10"/>
        <rFont val="Times New Roman"/>
        <family val="1"/>
      </rPr>
      <t xml:space="preserve"> Assumes 10 percent of the facilities will have deviations and 90% of facilities will have no deviations.</t>
    </r>
  </si>
  <si>
    <r>
      <t>k.</t>
    </r>
    <r>
      <rPr>
        <sz val="10"/>
        <rFont val="Times New Roman"/>
        <family val="1"/>
      </rPr>
      <t xml:space="preserve"> Assumes 5% of all facilities will report actions taken during a startup, shutdown, or malfunction that is not consistent with the plan.</t>
    </r>
  </si>
  <si>
    <r>
      <t>l.</t>
    </r>
    <r>
      <rPr>
        <sz val="10"/>
        <rFont val="Times New Roman"/>
        <family val="1"/>
      </rPr>
      <t xml:space="preserve"> Assumes all facilities will be subject to the equipment leak standards.</t>
    </r>
  </si>
  <si>
    <r>
      <t xml:space="preserve">m.  </t>
    </r>
    <r>
      <rPr>
        <sz val="10"/>
        <rFont val="Times New Roman"/>
        <family val="1"/>
      </rPr>
      <t>Assumes that 10 percent of existing facilities will use the emissions averaging reports to comply.</t>
    </r>
  </si>
  <si>
    <r>
      <t xml:space="preserve">n.  </t>
    </r>
    <r>
      <rPr>
        <sz val="10"/>
        <rFont val="Times New Roman"/>
        <family val="1"/>
      </rPr>
      <t>Totals have been rounded to 3 significant figures. Figures may not add exactly due to rounding.</t>
    </r>
  </si>
  <si>
    <r>
      <t xml:space="preserve">(D) Respondents per year </t>
    </r>
    <r>
      <rPr>
        <b/>
        <vertAlign val="superscript"/>
        <sz val="10"/>
        <rFont val="Times New Roman"/>
        <family val="1"/>
      </rPr>
      <t>a</t>
    </r>
  </si>
  <si>
    <r>
      <t>(H) 
Total Cost Per year</t>
    </r>
    <r>
      <rPr>
        <b/>
        <vertAlign val="superscript"/>
        <sz val="10"/>
        <rFont val="Times New Roman"/>
        <family val="1"/>
      </rPr>
      <t xml:space="preserve"> b</t>
    </r>
  </si>
  <si>
    <r>
      <t xml:space="preserve">A.  Familiarization with the regulatory requirements </t>
    </r>
    <r>
      <rPr>
        <vertAlign val="superscript"/>
        <sz val="10"/>
        <rFont val="Times New Roman"/>
        <family val="1"/>
      </rPr>
      <t>c</t>
    </r>
  </si>
  <si>
    <r>
      <t xml:space="preserve">Initial CMS performance evaluation </t>
    </r>
    <r>
      <rPr>
        <vertAlign val="superscript"/>
        <sz val="10"/>
        <rFont val="Times New Roman"/>
        <family val="1"/>
      </rPr>
      <t>d</t>
    </r>
  </si>
  <si>
    <r>
      <t xml:space="preserve">Emissions averaging plan </t>
    </r>
    <r>
      <rPr>
        <vertAlign val="superscript"/>
        <sz val="10"/>
        <rFont val="Times New Roman"/>
        <family val="1"/>
      </rPr>
      <t>e</t>
    </r>
  </si>
  <si>
    <r>
      <t xml:space="preserve">Pre-compliance report </t>
    </r>
    <r>
      <rPr>
        <vertAlign val="superscript"/>
        <sz val="10"/>
        <rFont val="Times New Roman"/>
        <family val="1"/>
      </rPr>
      <t>f</t>
    </r>
  </si>
  <si>
    <r>
      <t xml:space="preserve">Notification of performance test/re-test </t>
    </r>
    <r>
      <rPr>
        <vertAlign val="superscript"/>
        <sz val="10"/>
        <rFont val="Times New Roman"/>
        <family val="1"/>
      </rPr>
      <t>g</t>
    </r>
  </si>
  <si>
    <r>
      <t xml:space="preserve">Performance test/re-test report </t>
    </r>
    <r>
      <rPr>
        <vertAlign val="superscript"/>
        <sz val="10"/>
        <rFont val="Times New Roman"/>
        <family val="1"/>
      </rPr>
      <t>g</t>
    </r>
  </si>
  <si>
    <r>
      <t xml:space="preserve">Notification of initial CMS performance evaluation </t>
    </r>
    <r>
      <rPr>
        <vertAlign val="superscript"/>
        <sz val="10"/>
        <rFont val="Times New Roman"/>
        <family val="1"/>
      </rPr>
      <t>d</t>
    </r>
    <r>
      <rPr>
        <sz val="10"/>
        <rFont val="Times New Roman"/>
        <family val="1"/>
      </rPr>
      <t xml:space="preserve">       </t>
    </r>
  </si>
  <si>
    <r>
      <t xml:space="preserve">Notification of compliance status </t>
    </r>
    <r>
      <rPr>
        <vertAlign val="superscript"/>
        <sz val="10"/>
        <rFont val="Times New Roman"/>
        <family val="1"/>
      </rPr>
      <t>g</t>
    </r>
  </si>
  <si>
    <r>
      <t xml:space="preserve">Notification of process change </t>
    </r>
    <r>
      <rPr>
        <vertAlign val="superscript"/>
        <sz val="10"/>
        <rFont val="Times New Roman"/>
        <family val="1"/>
      </rPr>
      <t>h</t>
    </r>
  </si>
  <si>
    <r>
      <t xml:space="preserve">Semi-annual compliance report - no deviations </t>
    </r>
    <r>
      <rPr>
        <vertAlign val="superscript"/>
        <sz val="10"/>
        <rFont val="Times New Roman"/>
        <family val="1"/>
      </rPr>
      <t>i</t>
    </r>
  </si>
  <si>
    <r>
      <t xml:space="preserve">Semi-annual compliance report - with deviations </t>
    </r>
    <r>
      <rPr>
        <vertAlign val="superscript"/>
        <sz val="10"/>
        <rFont val="Times New Roman"/>
        <family val="1"/>
      </rPr>
      <t>i</t>
    </r>
  </si>
  <si>
    <r>
      <t xml:space="preserve">Startup, shutdown, and malfunction report </t>
    </r>
    <r>
      <rPr>
        <vertAlign val="superscript"/>
        <sz val="10"/>
        <rFont val="Times New Roman"/>
        <family val="1"/>
      </rPr>
      <t>j</t>
    </r>
  </si>
  <si>
    <r>
      <t xml:space="preserve">LDAR report </t>
    </r>
    <r>
      <rPr>
        <vertAlign val="superscript"/>
        <sz val="10"/>
        <rFont val="Times New Roman"/>
        <family val="1"/>
      </rPr>
      <t>k</t>
    </r>
  </si>
  <si>
    <r>
      <t xml:space="preserve">Emissions averaging report </t>
    </r>
    <r>
      <rPr>
        <vertAlign val="superscript"/>
        <sz val="10"/>
        <rFont val="Times New Roman"/>
        <family val="1"/>
      </rPr>
      <t>l</t>
    </r>
  </si>
  <si>
    <r>
      <t xml:space="preserve">D.  Develop record system </t>
    </r>
    <r>
      <rPr>
        <vertAlign val="superscript"/>
        <sz val="10"/>
        <rFont val="Times New Roman"/>
        <family val="1"/>
      </rPr>
      <t>m</t>
    </r>
  </si>
  <si>
    <r>
      <t xml:space="preserve">E.  Develop startup, shutdown, malfunction plan </t>
    </r>
    <r>
      <rPr>
        <vertAlign val="superscript"/>
        <sz val="10"/>
        <rFont val="Times New Roman"/>
        <family val="1"/>
      </rPr>
      <t>n</t>
    </r>
  </si>
  <si>
    <r>
      <t xml:space="preserve">F.  Develop QA/QC Plan for CMS </t>
    </r>
    <r>
      <rPr>
        <vertAlign val="superscript"/>
        <sz val="10"/>
        <rFont val="Times New Roman"/>
        <family val="1"/>
      </rPr>
      <t>o</t>
    </r>
  </si>
  <si>
    <r>
      <t xml:space="preserve"> I. Time to train personnel </t>
    </r>
    <r>
      <rPr>
        <vertAlign val="superscript"/>
        <sz val="10"/>
        <rFont val="Times New Roman"/>
        <family val="1"/>
      </rPr>
      <t>p, q</t>
    </r>
    <r>
      <rPr>
        <sz val="10"/>
        <rFont val="Times New Roman"/>
        <family val="1"/>
      </rPr>
      <t xml:space="preserve"> </t>
    </r>
  </si>
  <si>
    <r>
      <t xml:space="preserve"> J. Refresher course </t>
    </r>
    <r>
      <rPr>
        <vertAlign val="superscript"/>
        <sz val="10"/>
        <rFont val="Times New Roman"/>
        <family val="1"/>
      </rPr>
      <t>q</t>
    </r>
    <r>
      <rPr>
        <sz val="10"/>
        <rFont val="Times New Roman"/>
        <family val="1"/>
      </rPr>
      <t xml:space="preserve"> </t>
    </r>
  </si>
  <si>
    <r>
      <t xml:space="preserve">Total Labor Burden and Costs (rounded) </t>
    </r>
    <r>
      <rPr>
        <b/>
        <vertAlign val="superscript"/>
        <sz val="10"/>
        <rFont val="Times New Roman"/>
        <family val="1"/>
      </rPr>
      <t>r</t>
    </r>
  </si>
  <si>
    <r>
      <t>a.</t>
    </r>
    <r>
      <rPr>
        <sz val="10"/>
        <rFont val="Times New Roman"/>
        <family val="1"/>
      </rPr>
      <t xml:space="preserve"> There are 43 existing major source facilities subject to the NESHAP. We assume no new sources will become subject during the three-year period of this ICR. </t>
    </r>
  </si>
  <si>
    <r>
      <t>b.</t>
    </r>
    <r>
      <rPr>
        <sz val="10"/>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</si>
  <si>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c.</t>
    </r>
    <r>
      <rPr>
        <sz val="10"/>
        <rFont val="Times New Roman"/>
        <family val="1"/>
      </rPr>
      <t xml:space="preserve"> Assume all 43 facilities will re-familiarize with the regulatory requirements each year.</t>
    </r>
  </si>
  <si>
    <r>
      <t>d.</t>
    </r>
    <r>
      <rPr>
        <sz val="10"/>
        <rFont val="Times New Roman"/>
        <family val="1"/>
      </rPr>
      <t xml:space="preserve"> Assumes 10 hours to conduct a CMS performance evaluation and 2 hours to prepare a notification. Initial CMS performance evaluation is only required for new sources.</t>
    </r>
  </si>
  <si>
    <r>
      <t>e.</t>
    </r>
    <r>
      <rPr>
        <sz val="10"/>
        <rFont val="Times New Roman"/>
        <family val="1"/>
      </rPr>
      <t xml:space="preserve"> Assumes that all existing facilities have complied with the emissions averaging requirements; new facilities are not allowed to use emissions averaging.</t>
    </r>
  </si>
  <si>
    <r>
      <t>f.</t>
    </r>
    <r>
      <rPr>
        <sz val="10"/>
        <rFont val="Times New Roman"/>
        <family val="1"/>
      </rPr>
      <t xml:space="preserve"> Assumes 50 percent of the new facilities will submit a pre-compliance report.</t>
    </r>
  </si>
  <si>
    <r>
      <t>g.</t>
    </r>
    <r>
      <rPr>
        <sz val="10"/>
        <rFont val="Times New Roman"/>
        <family val="1"/>
      </rPr>
      <t xml:space="preserve"> Assumes all facilities will comply by submitting engineering calculations and design calculations, and that no facilities will do performance tests. </t>
    </r>
  </si>
  <si>
    <r>
      <t>h.</t>
    </r>
    <r>
      <rPr>
        <sz val="10"/>
        <rFont val="Times New Roman"/>
        <family val="1"/>
      </rPr>
      <t xml:space="preserve"> Assumes 10 percent of the facilities will implement process changes each year over the three year period of this ICR.</t>
    </r>
  </si>
  <si>
    <r>
      <t>i.</t>
    </r>
    <r>
      <rPr>
        <sz val="10"/>
        <rFont val="Times New Roman"/>
        <family val="1"/>
      </rPr>
      <t xml:space="preserve"> Assumes 10 percent of the facilities will have deviations and 90% of facilities will have no deviations.</t>
    </r>
  </si>
  <si>
    <r>
      <t>j.</t>
    </r>
    <r>
      <rPr>
        <sz val="10"/>
        <rFont val="Times New Roman"/>
        <family val="1"/>
      </rPr>
      <t xml:space="preserve"> Assumes 5% of all facilities will report actions taken during a startup, shutdown, or malfunction that is not consistent with the plan.</t>
    </r>
  </si>
  <si>
    <r>
      <t>k.</t>
    </r>
    <r>
      <rPr>
        <sz val="10"/>
        <rFont val="Times New Roman"/>
        <family val="1"/>
      </rPr>
      <t xml:space="preserve"> Assumes all facilities will be subject to the equipment leak standards. Assume an average of 125 hours per report.</t>
    </r>
  </si>
  <si>
    <r>
      <t>l.</t>
    </r>
    <r>
      <rPr>
        <sz val="10"/>
        <rFont val="Times New Roman"/>
        <family val="1"/>
      </rPr>
      <t xml:space="preserve"> Assumes that 10 percent of existing facilities will use the emissions averaging reports to comply.</t>
    </r>
  </si>
  <si>
    <r>
      <t>m.</t>
    </r>
    <r>
      <rPr>
        <sz val="10"/>
        <rFont val="Times New Roman"/>
        <family val="1"/>
      </rPr>
      <t xml:space="preserve"> Assumes 40 hours to develop a record system for recording parameter monitoring information.</t>
    </r>
  </si>
  <si>
    <r>
      <t>n.</t>
    </r>
    <r>
      <rPr>
        <sz val="10"/>
        <rFont val="Times New Roman"/>
        <family val="1"/>
      </rPr>
      <t xml:space="preserve"> Assumes 80 hours to draft the startup, shutdown, and malfunction plan and another 20 hours of review/revisions, for a total of 100 hours.</t>
    </r>
  </si>
  <si>
    <r>
      <t>o.</t>
    </r>
    <r>
      <rPr>
        <sz val="10"/>
        <rFont val="Times New Roman"/>
        <family val="1"/>
      </rPr>
      <t xml:space="preserve"> Assumes 40 hours to develop/review the QA/QC plan for the CMS.  No QA/QC plan is required for the parameter monitoring systems included in the rule.</t>
    </r>
  </si>
  <si>
    <r>
      <t>p.</t>
    </r>
    <r>
      <rPr>
        <sz val="10"/>
        <rFont val="Times New Roman"/>
        <family val="1"/>
      </rPr>
      <t xml:space="preserve"> Assumes no facilities will use the alternative standard, which requires CEMS and QA/QC plans.</t>
    </r>
  </si>
  <si>
    <r>
      <t>q.</t>
    </r>
    <r>
      <rPr>
        <sz val="10"/>
        <rFont val="Times New Roman"/>
        <family val="1"/>
      </rPr>
      <t xml:space="preserve"> Assumes 40 hours to train personnel and 16 hours for an annual refresher course. </t>
    </r>
  </si>
  <si>
    <r>
      <t xml:space="preserve">r.  </t>
    </r>
    <r>
      <rPr>
        <sz val="10"/>
        <rFont val="Times New Roman"/>
        <family val="1"/>
      </rPr>
      <t>Totals have been rounded to 3 significant figures. Figures may not add exactly due to rounding.</t>
    </r>
  </si>
  <si>
    <r>
      <t xml:space="preserve">Notification of process change </t>
    </r>
    <r>
      <rPr>
        <vertAlign val="superscript"/>
        <sz val="10"/>
        <color rgb="FF000000"/>
        <rFont val="Times New Roman"/>
        <family val="1"/>
      </rPr>
      <t>a</t>
    </r>
  </si>
  <si>
    <r>
      <t xml:space="preserve">Startup, shutdown, malfunction report </t>
    </r>
    <r>
      <rPr>
        <vertAlign val="superscript"/>
        <sz val="10"/>
        <color rgb="FF000000"/>
        <rFont val="Times New Roman"/>
        <family val="1"/>
      </rPr>
      <t>b</t>
    </r>
  </si>
  <si>
    <r>
      <t xml:space="preserve">LDAR report </t>
    </r>
    <r>
      <rPr>
        <vertAlign val="superscript"/>
        <sz val="10"/>
        <color rgb="FF000000"/>
        <rFont val="Times New Roman"/>
        <family val="1"/>
      </rPr>
      <t>c</t>
    </r>
  </si>
  <si>
    <r>
      <t xml:space="preserve">Emission averaging report </t>
    </r>
    <r>
      <rPr>
        <vertAlign val="superscript"/>
        <sz val="10"/>
        <color rgb="FF000000"/>
        <rFont val="Times New Roman"/>
        <family val="1"/>
      </rPr>
      <t>d</t>
    </r>
  </si>
  <si>
    <r>
      <t xml:space="preserve">a  </t>
    </r>
    <r>
      <rPr>
        <sz val="10"/>
        <color rgb="FF000000"/>
        <rFont val="Times New Roman"/>
        <family val="1"/>
      </rPr>
      <t>Assumes 10 percent of the facilities will implement process changes each year over the three-year period of this ICR.</t>
    </r>
  </si>
  <si>
    <r>
      <t xml:space="preserve">b  </t>
    </r>
    <r>
      <rPr>
        <sz val="10"/>
        <color rgb="FF000000"/>
        <rFont val="Times New Roman"/>
        <family val="1"/>
      </rPr>
      <t>Assumes 5% of all facilities will report actions taken during a startup, shutdown, or malfunction that is not consistent with the plan.</t>
    </r>
  </si>
  <si>
    <r>
      <t xml:space="preserve">c  </t>
    </r>
    <r>
      <rPr>
        <sz val="10"/>
        <color rgb="FF000000"/>
        <rFont val="Times New Roman"/>
        <family val="1"/>
      </rPr>
      <t>Assumes all facilities will be subject to the equipment leak standards.</t>
    </r>
  </si>
  <si>
    <r>
      <t xml:space="preserve">d  </t>
    </r>
    <r>
      <rPr>
        <sz val="10"/>
        <color rgb="FF000000"/>
        <rFont val="Times New Roman"/>
        <family val="1"/>
      </rPr>
      <t>Assumes that 10 percent of existing facilities will use the emissions averaging reports to comply.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</si>
</sst>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quot;$&quot;#,##0.00"/>
    <numFmt numFmtId="166" formatCode="0.0000"/>
    <numFmt numFmtId="167" formatCode="&quot;$&quot;#,##0"/>
    <numFmt numFmtId="168" formatCode="0.0"/>
  </numFmts>
  <fonts count="19" x14ac:knownFonts="1">
    <font>
      <sz val="11"/>
      <color theme="1"/>
      <name val="Calibri"/>
      <family val="2"/>
      <scheme val="minor"/>
    </font>
    <font>
      <sz val="10"/>
      <color theme="1"/>
      <name val="Times New Roman"/>
      <family val="1"/>
    </font>
    <font>
      <sz val="10"/>
      <color rgb="FF000000"/>
      <name val="Times New Roman"/>
      <family val="1"/>
    </font>
    <font>
      <b/>
      <sz val="12"/>
      <name val="Times New Roman"/>
      <family val="1"/>
    </font>
    <font>
      <sz val="11"/>
      <name val="Calibri"/>
      <family val="2"/>
      <scheme val="minor"/>
    </font>
    <font>
      <b/>
      <sz val="10"/>
      <name val="Times New Roman"/>
      <family val="1"/>
    </font>
    <font>
      <b/>
      <vertAlign val="superscript"/>
      <sz val="10"/>
      <name val="Times New Roman"/>
      <family val="1"/>
    </font>
    <font>
      <sz val="10"/>
      <name val="Times New Roman"/>
      <family val="1"/>
    </font>
    <font>
      <i/>
      <sz val="11"/>
      <name val="Calibri"/>
      <family val="2"/>
      <scheme val="minor"/>
    </font>
    <font>
      <sz val="11"/>
      <color rgb="FFFF0000"/>
      <name val="Calibri"/>
      <family val="2"/>
      <scheme val="minor"/>
    </font>
    <font>
      <sz val="12"/>
      <color theme="1"/>
      <name val="Times New Roman"/>
      <family val="1"/>
    </font>
    <font>
      <b/>
      <sz val="12"/>
      <color rgb="FF000000"/>
      <name val="Times New Roman"/>
      <family val="1"/>
    </font>
    <font>
      <b/>
      <vertAlign val="superscript"/>
      <sz val="10"/>
      <color rgb="FF000000"/>
      <name val="Times New Roman"/>
      <family val="1"/>
    </font>
    <font>
      <i/>
      <sz val="11"/>
      <color rgb="FFFF0000"/>
      <name val="Calibri"/>
      <family val="2"/>
      <scheme val="minor"/>
    </font>
    <font>
      <vertAlign val="superscript"/>
      <sz val="10"/>
      <color theme="1"/>
      <name val="Times New Roman"/>
      <family val="1"/>
    </font>
    <font>
      <vertAlign val="superscript"/>
      <sz val="10"/>
      <color rgb="FF000000"/>
      <name val="Times New Roman"/>
      <family val="1"/>
    </font>
    <font>
      <vertAlign val="superscript"/>
      <sz val="10"/>
      <name val="Times New Roman"/>
      <family val="1"/>
    </font>
    <font>
      <sz val="10"/>
      <name val="Calibri"/>
      <family val="2"/>
      <scheme val="minor"/>
    </font>
    <font>
      <b/>
      <i/>
      <sz val="1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indexed="64"/>
      </bottom>
      <diagonal/>
    </border>
  </borders>
  <cellStyleXfs count="1">
    <xf numFmtId="0" fontId="0" fillId="0" borderId="0"/>
  </cellStyleXfs>
  <cellXfs count="87">
    <xf numFmtId="0" fontId="0" fillId="0" borderId="0" xfId="0"/>
    <xf numFmtId="6" fontId="0" fillId="0" borderId="0" xfId="0" applyNumberFormat="1"/>
    <xf numFmtId="0" fontId="1" fillId="0" borderId="1" xfId="0" applyFont="1" applyBorder="1" applyAlignment="1">
      <alignment horizontal="center" vertical="center" wrapText="1"/>
    </xf>
    <xf numFmtId="0" fontId="1" fillId="0" borderId="1" xfId="0" applyFont="1" applyBorder="1" applyAlignment="1">
      <alignment vertical="center" wrapText="1"/>
    </xf>
    <xf numFmtId="6" fontId="1" fillId="0" borderId="1" xfId="0" applyNumberFormat="1" applyFont="1" applyBorder="1" applyAlignment="1">
      <alignment horizontal="center" vertical="center" wrapText="1"/>
    </xf>
    <xf numFmtId="6"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vertical="top" wrapText="1"/>
    </xf>
    <xf numFmtId="0" fontId="2" fillId="0" borderId="4" xfId="0" applyFont="1" applyBorder="1" applyAlignment="1">
      <alignment horizontal="center" vertical="center" wrapText="1"/>
    </xf>
    <xf numFmtId="0" fontId="4" fillId="0" borderId="0" xfId="0" applyFont="1"/>
    <xf numFmtId="0" fontId="5" fillId="0" borderId="1" xfId="0" applyFont="1" applyBorder="1" applyAlignment="1">
      <alignment horizontal="center" vertical="center" wrapText="1"/>
    </xf>
    <xf numFmtId="0" fontId="4" fillId="0" borderId="0" xfId="0" applyFont="1" applyAlignment="1">
      <alignment horizontal="center"/>
    </xf>
    <xf numFmtId="165" fontId="7" fillId="0" borderId="0" xfId="0" applyNumberFormat="1" applyFont="1"/>
    <xf numFmtId="0" fontId="4" fillId="0" borderId="0" xfId="0" applyFont="1" applyAlignment="1">
      <alignment wrapText="1"/>
    </xf>
    <xf numFmtId="0" fontId="8" fillId="0" borderId="0" xfId="0" applyFont="1"/>
    <xf numFmtId="1" fontId="4" fillId="0" borderId="0" xfId="0" applyNumberFormat="1" applyFont="1"/>
    <xf numFmtId="0" fontId="5" fillId="0" borderId="1" xfId="0" applyFont="1" applyBorder="1" applyAlignment="1">
      <alignment vertical="center" wrapText="1"/>
    </xf>
    <xf numFmtId="6" fontId="5" fillId="0" borderId="1" xfId="0" applyNumberFormat="1" applyFont="1" applyBorder="1" applyAlignment="1">
      <alignment horizontal="right" vertical="center"/>
    </xf>
    <xf numFmtId="166" fontId="4" fillId="0" borderId="0" xfId="0" applyNumberFormat="1" applyFont="1"/>
    <xf numFmtId="0" fontId="10" fillId="0" borderId="0" xfId="0" applyFont="1"/>
    <xf numFmtId="0" fontId="9" fillId="0" borderId="0" xfId="0" applyFont="1"/>
    <xf numFmtId="0" fontId="3"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6" fontId="2" fillId="0" borderId="1" xfId="0" applyNumberFormat="1" applyFont="1" applyBorder="1" applyAlignment="1">
      <alignment horizontal="center" vertical="center" wrapText="1"/>
    </xf>
    <xf numFmtId="0" fontId="7" fillId="0" borderId="1" xfId="0" applyFont="1" applyBorder="1" applyAlignment="1">
      <alignment vertical="center"/>
    </xf>
    <xf numFmtId="165" fontId="1" fillId="0" borderId="1" xfId="0" applyNumberFormat="1" applyFont="1" applyBorder="1"/>
    <xf numFmtId="0" fontId="9" fillId="0" borderId="0" xfId="0" applyFont="1" applyAlignment="1">
      <alignment horizontal="right"/>
    </xf>
    <xf numFmtId="0" fontId="13" fillId="0" borderId="0" xfId="0" applyFont="1"/>
    <xf numFmtId="0" fontId="1" fillId="0" borderId="1" xfId="0" applyFont="1" applyBorder="1" applyAlignment="1">
      <alignment horizontal="left" vertical="center" wrapText="1"/>
    </xf>
    <xf numFmtId="0" fontId="14" fillId="0" borderId="0" xfId="0" applyFont="1"/>
    <xf numFmtId="0" fontId="14" fillId="0" borderId="0" xfId="0" applyFont="1" applyAlignment="1">
      <alignment vertical="center"/>
    </xf>
    <xf numFmtId="1" fontId="1" fillId="0" borderId="1" xfId="0" applyNumberFormat="1" applyFont="1" applyBorder="1" applyAlignment="1">
      <alignment horizontal="center" vertical="center" wrapText="1"/>
    </xf>
    <xf numFmtId="1" fontId="0" fillId="0" borderId="0" xfId="0" applyNumberFormat="1" applyAlignment="1">
      <alignment horizontal="center"/>
    </xf>
    <xf numFmtId="0" fontId="7" fillId="0" borderId="1" xfId="0" applyFont="1" applyBorder="1" applyAlignment="1">
      <alignment horizontal="center"/>
    </xf>
    <xf numFmtId="0" fontId="2" fillId="0" borderId="9"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vertical="center" wrapTex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6"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Border="1" applyAlignment="1">
      <alignment horizontal="left" vertical="center" wrapText="1" indent="1"/>
    </xf>
    <xf numFmtId="8" fontId="7" fillId="0" borderId="1" xfId="0" applyNumberFormat="1" applyFont="1" applyBorder="1" applyAlignment="1">
      <alignment vertical="center" wrapText="1"/>
    </xf>
    <xf numFmtId="6" fontId="5" fillId="0" borderId="1" xfId="0" applyNumberFormat="1" applyFont="1" applyBorder="1" applyAlignment="1">
      <alignment horizontal="right" vertical="center" wrapText="1"/>
    </xf>
    <xf numFmtId="0" fontId="17" fillId="0" borderId="0" xfId="0" applyFont="1"/>
    <xf numFmtId="0" fontId="5"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indent="1"/>
    </xf>
    <xf numFmtId="1" fontId="7" fillId="0" borderId="1" xfId="0" applyNumberFormat="1" applyFont="1" applyBorder="1" applyAlignment="1">
      <alignment horizontal="center" vertical="center"/>
    </xf>
    <xf numFmtId="6" fontId="7" fillId="0" borderId="1" xfId="0" applyNumberFormat="1" applyFont="1" applyBorder="1" applyAlignment="1">
      <alignment horizontal="right" vertical="center"/>
    </xf>
    <xf numFmtId="0" fontId="7" fillId="0" borderId="1" xfId="0" applyFont="1" applyBorder="1" applyAlignment="1">
      <alignment horizontal="left" vertical="center" indent="2"/>
    </xf>
    <xf numFmtId="6" fontId="7" fillId="0" borderId="1" xfId="0" applyNumberFormat="1" applyFont="1" applyBorder="1" applyAlignment="1">
      <alignment vertical="center"/>
    </xf>
    <xf numFmtId="0" fontId="7" fillId="0" borderId="1" xfId="0" applyFont="1" applyBorder="1" applyAlignment="1">
      <alignment horizontal="left" vertical="center" indent="3"/>
    </xf>
    <xf numFmtId="168"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3" fontId="7"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6" fontId="18" fillId="0" borderId="1" xfId="0" applyNumberFormat="1" applyFont="1" applyBorder="1" applyAlignment="1">
      <alignment horizontal="right" vertical="center"/>
    </xf>
    <xf numFmtId="164" fontId="7" fillId="0" borderId="1" xfId="0" applyNumberFormat="1" applyFont="1" applyBorder="1" applyAlignment="1">
      <alignment horizontal="center" vertical="center"/>
    </xf>
    <xf numFmtId="167" fontId="18" fillId="0" borderId="1" xfId="0" applyNumberFormat="1" applyFont="1" applyBorder="1" applyAlignment="1">
      <alignment horizontal="right" vertical="center"/>
    </xf>
    <xf numFmtId="0" fontId="5" fillId="0" borderId="1" xfId="0" applyFont="1" applyBorder="1" applyAlignment="1">
      <alignment horizontal="left" vertical="center"/>
    </xf>
    <xf numFmtId="0" fontId="7" fillId="0" borderId="1" xfId="0" applyFont="1" applyBorder="1"/>
    <xf numFmtId="0" fontId="7" fillId="0" borderId="0" xfId="0" applyFont="1"/>
    <xf numFmtId="0" fontId="7" fillId="0" borderId="0" xfId="0" applyFont="1" applyAlignment="1">
      <alignment horizontal="center"/>
    </xf>
    <xf numFmtId="0" fontId="2" fillId="0" borderId="7" xfId="0" applyFont="1" applyBorder="1" applyAlignment="1">
      <alignment horizontal="center" vertical="center" wrapText="1"/>
    </xf>
    <xf numFmtId="1" fontId="2" fillId="0" borderId="7" xfId="0" applyNumberFormat="1" applyFont="1" applyBorder="1" applyAlignment="1">
      <alignment horizontal="center" vertical="center" wrapText="1"/>
    </xf>
    <xf numFmtId="0" fontId="15" fillId="0" borderId="0" xfId="0" applyFont="1" applyAlignment="1">
      <alignment vertical="center"/>
    </xf>
    <xf numFmtId="0" fontId="16" fillId="0" borderId="0" xfId="0" applyFont="1" applyAlignment="1">
      <alignment horizontal="left" vertical="top" wrapText="1"/>
    </xf>
    <xf numFmtId="0" fontId="3" fillId="0" borderId="0" xfId="0" applyFont="1" applyAlignment="1">
      <alignment horizontal="left" vertical="top" wrapText="1"/>
    </xf>
    <xf numFmtId="0" fontId="7" fillId="0" borderId="1" xfId="0" applyFont="1" applyBorder="1" applyAlignment="1">
      <alignment horizontal="center"/>
    </xf>
    <xf numFmtId="3" fontId="18" fillId="0" borderId="1"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7" xfId="0" applyNumberFormat="1"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1" fontId="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 fillId="0" borderId="8"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6"/>
  <sheetViews>
    <sheetView tabSelected="1" workbookViewId="0">
      <selection activeCell="A31" sqref="A31"/>
    </sheetView>
  </sheetViews>
  <sheetFormatPr defaultColWidth="9.140625" defaultRowHeight="15" x14ac:dyDescent="0.25"/>
  <cols>
    <col min="1" max="1" width="42.5703125" style="10" customWidth="1"/>
    <col min="2" max="2" width="9.140625" style="12"/>
    <col min="3" max="3" width="10.140625" style="10" customWidth="1"/>
    <col min="4" max="4" width="9.140625" style="10"/>
    <col min="5" max="5" width="10.5703125" style="10" customWidth="1"/>
    <col min="6" max="8" width="9.140625" style="10"/>
    <col min="9" max="9" width="13.140625" style="10" customWidth="1"/>
    <col min="10" max="10" width="9.140625" style="10"/>
    <col min="11" max="11" width="12" style="10" customWidth="1"/>
    <col min="12" max="16384" width="9.140625" style="10"/>
  </cols>
  <sheetData>
    <row r="1" spans="1:12" ht="30" customHeight="1" x14ac:dyDescent="0.25">
      <c r="A1" s="74" t="s">
        <v>100</v>
      </c>
      <c r="B1" s="74"/>
      <c r="C1" s="74"/>
      <c r="D1" s="74"/>
      <c r="E1" s="74"/>
      <c r="F1" s="74"/>
      <c r="G1" s="74"/>
      <c r="H1" s="74"/>
      <c r="I1" s="74"/>
    </row>
    <row r="2" spans="1:12" ht="15.75" x14ac:dyDescent="0.25">
      <c r="A2" s="22"/>
      <c r="G2" s="13"/>
    </row>
    <row r="3" spans="1:12" s="14" customFormat="1" ht="76.5" x14ac:dyDescent="0.25">
      <c r="A3" s="11" t="s">
        <v>15</v>
      </c>
      <c r="B3" s="11" t="s">
        <v>51</v>
      </c>
      <c r="C3" s="11" t="s">
        <v>52</v>
      </c>
      <c r="D3" s="11" t="s">
        <v>53</v>
      </c>
      <c r="E3" s="11" t="s">
        <v>135</v>
      </c>
      <c r="F3" s="11" t="s">
        <v>22</v>
      </c>
      <c r="G3" s="11" t="s">
        <v>23</v>
      </c>
      <c r="H3" s="11" t="s">
        <v>24</v>
      </c>
      <c r="I3" s="11" t="s">
        <v>136</v>
      </c>
    </row>
    <row r="4" spans="1:12" x14ac:dyDescent="0.25">
      <c r="A4" s="50" t="s">
        <v>16</v>
      </c>
      <c r="B4" s="51" t="s">
        <v>10</v>
      </c>
      <c r="C4" s="27"/>
      <c r="D4" s="27"/>
      <c r="E4" s="27"/>
      <c r="F4" s="27"/>
      <c r="G4" s="27"/>
      <c r="H4" s="27"/>
      <c r="I4" s="27"/>
      <c r="J4" s="21"/>
      <c r="K4" s="75" t="s">
        <v>43</v>
      </c>
      <c r="L4" s="75"/>
    </row>
    <row r="5" spans="1:12" x14ac:dyDescent="0.25">
      <c r="A5" s="50" t="s">
        <v>17</v>
      </c>
      <c r="B5" s="51" t="s">
        <v>10</v>
      </c>
      <c r="C5" s="27"/>
      <c r="D5" s="27"/>
      <c r="E5" s="27"/>
      <c r="F5" s="27"/>
      <c r="G5" s="27"/>
      <c r="H5" s="27"/>
      <c r="I5" s="27"/>
      <c r="J5" s="21"/>
      <c r="K5" s="27" t="s">
        <v>85</v>
      </c>
      <c r="L5" s="28">
        <v>141.06</v>
      </c>
    </row>
    <row r="6" spans="1:12" x14ac:dyDescent="0.25">
      <c r="A6" s="50" t="s">
        <v>18</v>
      </c>
      <c r="B6" s="51"/>
      <c r="C6" s="27"/>
      <c r="D6" s="27"/>
      <c r="E6" s="27"/>
      <c r="F6" s="27"/>
      <c r="G6" s="27"/>
      <c r="H6" s="27"/>
      <c r="I6" s="27"/>
      <c r="J6" s="21"/>
      <c r="K6" s="27" t="s">
        <v>41</v>
      </c>
      <c r="L6" s="28">
        <v>120.27</v>
      </c>
    </row>
    <row r="7" spans="1:12" ht="15.75" x14ac:dyDescent="0.25">
      <c r="A7" s="52" t="s">
        <v>137</v>
      </c>
      <c r="B7" s="51">
        <v>4</v>
      </c>
      <c r="C7" s="51">
        <v>1</v>
      </c>
      <c r="D7" s="51">
        <f>B7*C7</f>
        <v>4</v>
      </c>
      <c r="E7" s="51">
        <v>43</v>
      </c>
      <c r="F7" s="51">
        <f>D7*E7</f>
        <v>172</v>
      </c>
      <c r="G7" s="53">
        <f>F7*0.05</f>
        <v>8.6</v>
      </c>
      <c r="H7" s="53">
        <f>F7*0.1</f>
        <v>17.2</v>
      </c>
      <c r="I7" s="54">
        <f>F7*L$6+G7*L$5+H7*L$7</f>
        <v>22908.679999999997</v>
      </c>
      <c r="J7" s="21"/>
      <c r="K7" s="27" t="s">
        <v>42</v>
      </c>
      <c r="L7" s="28">
        <v>58.67</v>
      </c>
    </row>
    <row r="8" spans="1:12" x14ac:dyDescent="0.25">
      <c r="A8" s="52" t="s">
        <v>83</v>
      </c>
      <c r="B8" s="51"/>
      <c r="C8" s="27"/>
      <c r="D8" s="27"/>
      <c r="E8" s="27"/>
      <c r="F8" s="27"/>
      <c r="G8" s="27"/>
      <c r="H8" s="27"/>
      <c r="I8" s="27"/>
      <c r="J8" s="21"/>
    </row>
    <row r="9" spans="1:12" ht="15.75" x14ac:dyDescent="0.25">
      <c r="A9" s="55" t="s">
        <v>138</v>
      </c>
      <c r="B9" s="51">
        <v>10</v>
      </c>
      <c r="C9" s="51">
        <v>1</v>
      </c>
      <c r="D9" s="51">
        <f>B9*C9</f>
        <v>10</v>
      </c>
      <c r="E9" s="51">
        <v>0</v>
      </c>
      <c r="F9" s="51">
        <f>D9*E9</f>
        <v>0</v>
      </c>
      <c r="G9" s="51">
        <f>F9*0.05</f>
        <v>0</v>
      </c>
      <c r="H9" s="51">
        <f>F9*0.1</f>
        <v>0</v>
      </c>
      <c r="I9" s="54">
        <f>F9*L$6+G9*L$5+H9*L$7</f>
        <v>0</v>
      </c>
      <c r="J9" s="21"/>
    </row>
    <row r="10" spans="1:12" x14ac:dyDescent="0.25">
      <c r="A10" s="55" t="s">
        <v>81</v>
      </c>
      <c r="B10" s="51" t="s">
        <v>25</v>
      </c>
      <c r="C10" s="27"/>
      <c r="D10" s="27"/>
      <c r="E10" s="27"/>
      <c r="F10" s="27"/>
      <c r="G10" s="27"/>
      <c r="H10" s="27"/>
      <c r="I10" s="56"/>
      <c r="J10" s="21"/>
    </row>
    <row r="11" spans="1:12" x14ac:dyDescent="0.25">
      <c r="A11" s="55" t="s">
        <v>82</v>
      </c>
      <c r="B11" s="51" t="s">
        <v>25</v>
      </c>
      <c r="C11" s="27"/>
      <c r="D11" s="27"/>
      <c r="E11" s="27"/>
      <c r="F11" s="27"/>
      <c r="G11" s="27"/>
      <c r="H11" s="27"/>
      <c r="I11" s="56"/>
      <c r="J11" s="21"/>
    </row>
    <row r="12" spans="1:12" x14ac:dyDescent="0.25">
      <c r="A12" s="52" t="s">
        <v>84</v>
      </c>
      <c r="B12" s="51"/>
      <c r="C12" s="27"/>
      <c r="D12" s="27"/>
      <c r="E12" s="27"/>
      <c r="F12" s="27"/>
      <c r="G12" s="27"/>
      <c r="H12" s="27"/>
      <c r="I12" s="56"/>
      <c r="J12" s="21"/>
    </row>
    <row r="13" spans="1:12" x14ac:dyDescent="0.25">
      <c r="A13" s="55" t="s">
        <v>68</v>
      </c>
      <c r="B13" s="51">
        <v>2</v>
      </c>
      <c r="C13" s="51">
        <v>1</v>
      </c>
      <c r="D13" s="51">
        <f>B13*C13</f>
        <v>2</v>
      </c>
      <c r="E13" s="51">
        <v>0</v>
      </c>
      <c r="F13" s="51">
        <f t="shared" ref="F13:F15" si="0">D13*E13</f>
        <v>0</v>
      </c>
      <c r="G13" s="51">
        <f t="shared" ref="G13:G15" si="1">F13*0.05</f>
        <v>0</v>
      </c>
      <c r="H13" s="51">
        <f t="shared" ref="H13:H15" si="2">F13*0.1</f>
        <v>0</v>
      </c>
      <c r="I13" s="54">
        <f>F13*L$6+G13*L$5+H13*L$7</f>
        <v>0</v>
      </c>
      <c r="J13" s="21"/>
    </row>
    <row r="14" spans="1:12" x14ac:dyDescent="0.25">
      <c r="A14" s="55" t="s">
        <v>69</v>
      </c>
      <c r="B14" s="51">
        <v>2</v>
      </c>
      <c r="C14" s="51">
        <v>1</v>
      </c>
      <c r="D14" s="51">
        <f>B14*C14</f>
        <v>2</v>
      </c>
      <c r="E14" s="51">
        <v>0</v>
      </c>
      <c r="F14" s="51">
        <f t="shared" si="0"/>
        <v>0</v>
      </c>
      <c r="G14" s="51">
        <f t="shared" si="1"/>
        <v>0</v>
      </c>
      <c r="H14" s="51">
        <f t="shared" si="2"/>
        <v>0</v>
      </c>
      <c r="I14" s="54">
        <f>F14*L$6+G14*L$5+H14*L$7</f>
        <v>0</v>
      </c>
      <c r="J14" s="21"/>
    </row>
    <row r="15" spans="1:12" x14ac:dyDescent="0.25">
      <c r="A15" s="55" t="s">
        <v>70</v>
      </c>
      <c r="B15" s="51">
        <v>2</v>
      </c>
      <c r="C15" s="51">
        <v>1</v>
      </c>
      <c r="D15" s="51">
        <f>B15*C15</f>
        <v>2</v>
      </c>
      <c r="E15" s="51">
        <v>0</v>
      </c>
      <c r="F15" s="51">
        <f t="shared" si="0"/>
        <v>0</v>
      </c>
      <c r="G15" s="51">
        <f t="shared" si="1"/>
        <v>0</v>
      </c>
      <c r="H15" s="51">
        <f t="shared" si="2"/>
        <v>0</v>
      </c>
      <c r="I15" s="54">
        <f>F15*L$6+G15*L$5+H15*L$7</f>
        <v>0</v>
      </c>
      <c r="J15" s="21"/>
    </row>
    <row r="16" spans="1:12" x14ac:dyDescent="0.25">
      <c r="A16" s="55" t="s">
        <v>71</v>
      </c>
      <c r="B16" s="51"/>
      <c r="C16" s="27"/>
      <c r="D16" s="27"/>
      <c r="E16" s="27"/>
      <c r="F16" s="27"/>
      <c r="G16" s="27"/>
      <c r="H16" s="27"/>
      <c r="I16" s="56"/>
      <c r="J16" s="21"/>
    </row>
    <row r="17" spans="1:10" x14ac:dyDescent="0.25">
      <c r="A17" s="57" t="s">
        <v>86</v>
      </c>
      <c r="B17" s="51">
        <v>2</v>
      </c>
      <c r="C17" s="51">
        <v>0</v>
      </c>
      <c r="D17" s="51">
        <f t="shared" ref="D17:D22" si="3">B17*C17</f>
        <v>0</v>
      </c>
      <c r="E17" s="51">
        <v>0</v>
      </c>
      <c r="F17" s="51">
        <f t="shared" ref="F17:F23" si="4">D17*E17</f>
        <v>0</v>
      </c>
      <c r="G17" s="51">
        <f t="shared" ref="G17:G23" si="5">F17*0.05</f>
        <v>0</v>
      </c>
      <c r="H17" s="51">
        <f t="shared" ref="H17:H23" si="6">F17*0.1</f>
        <v>0</v>
      </c>
      <c r="I17" s="54">
        <f t="shared" ref="I17:I23" si="7">F17*L$6+G17*L$5+H17*L$7</f>
        <v>0</v>
      </c>
      <c r="J17" s="21"/>
    </row>
    <row r="18" spans="1:10" x14ac:dyDescent="0.25">
      <c r="A18" s="57" t="s">
        <v>87</v>
      </c>
      <c r="B18" s="51">
        <v>2</v>
      </c>
      <c r="C18" s="51">
        <v>1</v>
      </c>
      <c r="D18" s="51">
        <f t="shared" si="3"/>
        <v>2</v>
      </c>
      <c r="E18" s="51">
        <v>0</v>
      </c>
      <c r="F18" s="51">
        <f t="shared" si="4"/>
        <v>0</v>
      </c>
      <c r="G18" s="51">
        <f t="shared" si="5"/>
        <v>0</v>
      </c>
      <c r="H18" s="51">
        <f t="shared" si="6"/>
        <v>0</v>
      </c>
      <c r="I18" s="54">
        <f t="shared" si="7"/>
        <v>0</v>
      </c>
      <c r="J18" s="21"/>
    </row>
    <row r="19" spans="1:10" ht="15.75" x14ac:dyDescent="0.25">
      <c r="A19" s="55" t="s">
        <v>139</v>
      </c>
      <c r="B19" s="51">
        <v>40</v>
      </c>
      <c r="C19" s="51">
        <v>1</v>
      </c>
      <c r="D19" s="51">
        <f t="shared" si="3"/>
        <v>40</v>
      </c>
      <c r="E19" s="51">
        <v>0</v>
      </c>
      <c r="F19" s="51">
        <f t="shared" si="4"/>
        <v>0</v>
      </c>
      <c r="G19" s="51">
        <f t="shared" si="5"/>
        <v>0</v>
      </c>
      <c r="H19" s="51">
        <f t="shared" si="6"/>
        <v>0</v>
      </c>
      <c r="I19" s="54">
        <f t="shared" si="7"/>
        <v>0</v>
      </c>
      <c r="J19" s="21"/>
    </row>
    <row r="20" spans="1:10" ht="15.75" x14ac:dyDescent="0.25">
      <c r="A20" s="55" t="s">
        <v>140</v>
      </c>
      <c r="B20" s="51">
        <v>40</v>
      </c>
      <c r="C20" s="51">
        <v>1</v>
      </c>
      <c r="D20" s="51">
        <f t="shared" si="3"/>
        <v>40</v>
      </c>
      <c r="E20" s="51">
        <v>0</v>
      </c>
      <c r="F20" s="51">
        <f t="shared" si="4"/>
        <v>0</v>
      </c>
      <c r="G20" s="51">
        <f t="shared" si="5"/>
        <v>0</v>
      </c>
      <c r="H20" s="51">
        <f t="shared" si="6"/>
        <v>0</v>
      </c>
      <c r="I20" s="54">
        <f t="shared" si="7"/>
        <v>0</v>
      </c>
      <c r="J20" s="21"/>
    </row>
    <row r="21" spans="1:10" ht="15.75" x14ac:dyDescent="0.25">
      <c r="A21" s="55" t="s">
        <v>141</v>
      </c>
      <c r="B21" s="51">
        <v>2</v>
      </c>
      <c r="C21" s="51">
        <v>1</v>
      </c>
      <c r="D21" s="51">
        <f t="shared" si="3"/>
        <v>2</v>
      </c>
      <c r="E21" s="51">
        <v>0</v>
      </c>
      <c r="F21" s="53">
        <f t="shared" si="4"/>
        <v>0</v>
      </c>
      <c r="G21" s="58">
        <f t="shared" si="5"/>
        <v>0</v>
      </c>
      <c r="H21" s="53">
        <f t="shared" si="6"/>
        <v>0</v>
      </c>
      <c r="I21" s="54">
        <f t="shared" si="7"/>
        <v>0</v>
      </c>
      <c r="J21" s="21"/>
    </row>
    <row r="22" spans="1:10" ht="15.75" x14ac:dyDescent="0.25">
      <c r="A22" s="55" t="s">
        <v>142</v>
      </c>
      <c r="B22" s="51">
        <v>10</v>
      </c>
      <c r="C22" s="51">
        <v>1</v>
      </c>
      <c r="D22" s="51">
        <f t="shared" si="3"/>
        <v>10</v>
      </c>
      <c r="E22" s="51">
        <v>0</v>
      </c>
      <c r="F22" s="53">
        <f t="shared" si="4"/>
        <v>0</v>
      </c>
      <c r="G22" s="53">
        <f t="shared" si="5"/>
        <v>0</v>
      </c>
      <c r="H22" s="53">
        <f t="shared" si="6"/>
        <v>0</v>
      </c>
      <c r="I22" s="54">
        <f>F22*L$6+G22*L$5+H22*L$7</f>
        <v>0</v>
      </c>
      <c r="J22" s="21"/>
    </row>
    <row r="23" spans="1:10" ht="15.75" x14ac:dyDescent="0.25">
      <c r="A23" s="55" t="s">
        <v>143</v>
      </c>
      <c r="B23" s="51">
        <v>2</v>
      </c>
      <c r="C23" s="51">
        <v>1</v>
      </c>
      <c r="D23" s="51">
        <v>1</v>
      </c>
      <c r="E23" s="51">
        <v>0</v>
      </c>
      <c r="F23" s="51">
        <f t="shared" si="4"/>
        <v>0</v>
      </c>
      <c r="G23" s="51">
        <f t="shared" si="5"/>
        <v>0</v>
      </c>
      <c r="H23" s="51">
        <f t="shared" si="6"/>
        <v>0</v>
      </c>
      <c r="I23" s="54">
        <f t="shared" si="7"/>
        <v>0</v>
      </c>
      <c r="J23" s="21"/>
    </row>
    <row r="24" spans="1:10" ht="15.75" x14ac:dyDescent="0.25">
      <c r="A24" s="55" t="s">
        <v>144</v>
      </c>
      <c r="B24" s="51"/>
      <c r="C24" s="27"/>
      <c r="D24" s="27"/>
      <c r="E24" s="27"/>
      <c r="F24" s="27"/>
      <c r="G24" s="27"/>
      <c r="H24" s="27"/>
      <c r="I24" s="27"/>
      <c r="J24" s="21"/>
    </row>
    <row r="25" spans="1:10" x14ac:dyDescent="0.25">
      <c r="A25" s="57" t="s">
        <v>88</v>
      </c>
      <c r="B25" s="51">
        <v>80</v>
      </c>
      <c r="C25" s="51">
        <v>1</v>
      </c>
      <c r="D25" s="51">
        <f t="shared" ref="D25:D32" si="8">B25*C25</f>
        <v>80</v>
      </c>
      <c r="E25" s="51">
        <v>0</v>
      </c>
      <c r="F25" s="51">
        <f t="shared" ref="F25:F32" si="9">D25*E25</f>
        <v>0</v>
      </c>
      <c r="G25" s="51">
        <f t="shared" ref="G25:G32" si="10">F25*0.05</f>
        <v>0</v>
      </c>
      <c r="H25" s="51">
        <f t="shared" ref="H25:H32" si="11">F25*0.1</f>
        <v>0</v>
      </c>
      <c r="I25" s="54">
        <f t="shared" ref="I25:I32" si="12">F25*L$6+G25*L$5+H25*L$7</f>
        <v>0</v>
      </c>
      <c r="J25" s="21"/>
    </row>
    <row r="26" spans="1:10" x14ac:dyDescent="0.25">
      <c r="A26" s="57" t="s">
        <v>89</v>
      </c>
      <c r="B26" s="51">
        <v>120</v>
      </c>
      <c r="C26" s="51">
        <v>1</v>
      </c>
      <c r="D26" s="51">
        <f t="shared" si="8"/>
        <v>120</v>
      </c>
      <c r="E26" s="51">
        <v>0</v>
      </c>
      <c r="F26" s="51">
        <f t="shared" si="9"/>
        <v>0</v>
      </c>
      <c r="G26" s="51">
        <f t="shared" si="10"/>
        <v>0</v>
      </c>
      <c r="H26" s="51">
        <f t="shared" si="11"/>
        <v>0</v>
      </c>
      <c r="I26" s="54">
        <f t="shared" si="12"/>
        <v>0</v>
      </c>
      <c r="J26" s="21"/>
    </row>
    <row r="27" spans="1:10" ht="15.75" x14ac:dyDescent="0.25">
      <c r="A27" s="55" t="s">
        <v>145</v>
      </c>
      <c r="B27" s="51">
        <v>8</v>
      </c>
      <c r="C27" s="51">
        <v>1</v>
      </c>
      <c r="D27" s="51">
        <f t="shared" si="8"/>
        <v>8</v>
      </c>
      <c r="E27" s="51">
        <f>ROUND(E7*0.1,0)</f>
        <v>4</v>
      </c>
      <c r="F27" s="51">
        <f t="shared" si="9"/>
        <v>32</v>
      </c>
      <c r="G27" s="53">
        <f t="shared" si="10"/>
        <v>1.6</v>
      </c>
      <c r="H27" s="53">
        <f t="shared" si="11"/>
        <v>3.2</v>
      </c>
      <c r="I27" s="54">
        <f t="shared" si="12"/>
        <v>4262.08</v>
      </c>
      <c r="J27" s="21"/>
    </row>
    <row r="28" spans="1:10" ht="15.75" x14ac:dyDescent="0.25">
      <c r="A28" s="55" t="s">
        <v>146</v>
      </c>
      <c r="B28" s="51">
        <v>4</v>
      </c>
      <c r="C28" s="59">
        <v>2</v>
      </c>
      <c r="D28" s="51">
        <f t="shared" si="8"/>
        <v>8</v>
      </c>
      <c r="E28" s="51">
        <f>ROUND(E7*0.9,0)</f>
        <v>39</v>
      </c>
      <c r="F28" s="51">
        <f t="shared" si="9"/>
        <v>312</v>
      </c>
      <c r="G28" s="53">
        <f t="shared" si="10"/>
        <v>15.600000000000001</v>
      </c>
      <c r="H28" s="53">
        <f t="shared" si="11"/>
        <v>31.200000000000003</v>
      </c>
      <c r="I28" s="54">
        <f t="shared" si="12"/>
        <v>41555.279999999999</v>
      </c>
      <c r="J28" s="21"/>
    </row>
    <row r="29" spans="1:10" ht="15.75" x14ac:dyDescent="0.25">
      <c r="A29" s="55" t="s">
        <v>147</v>
      </c>
      <c r="B29" s="51">
        <v>12</v>
      </c>
      <c r="C29" s="59">
        <v>2</v>
      </c>
      <c r="D29" s="51">
        <f t="shared" si="8"/>
        <v>24</v>
      </c>
      <c r="E29" s="51">
        <f>ROUND(E7*0.1,0)</f>
        <v>4</v>
      </c>
      <c r="F29" s="51">
        <f t="shared" si="9"/>
        <v>96</v>
      </c>
      <c r="G29" s="53">
        <f t="shared" si="10"/>
        <v>4.8000000000000007</v>
      </c>
      <c r="H29" s="53">
        <f t="shared" si="11"/>
        <v>9.6000000000000014</v>
      </c>
      <c r="I29" s="54">
        <f>F29*L$6+G29*L$5+H29*L$7</f>
        <v>12786.24</v>
      </c>
      <c r="J29" s="21"/>
    </row>
    <row r="30" spans="1:10" ht="15.75" x14ac:dyDescent="0.25">
      <c r="A30" s="55" t="s">
        <v>148</v>
      </c>
      <c r="B30" s="51">
        <v>8</v>
      </c>
      <c r="C30" s="51">
        <v>1</v>
      </c>
      <c r="D30" s="51">
        <f t="shared" si="8"/>
        <v>8</v>
      </c>
      <c r="E30" s="53">
        <f>ROUND(E7*0.05,0)</f>
        <v>2</v>
      </c>
      <c r="F30" s="51">
        <f t="shared" si="9"/>
        <v>16</v>
      </c>
      <c r="G30" s="53">
        <f t="shared" si="10"/>
        <v>0.8</v>
      </c>
      <c r="H30" s="53">
        <f t="shared" si="11"/>
        <v>1.6</v>
      </c>
      <c r="I30" s="54">
        <f t="shared" si="12"/>
        <v>2131.04</v>
      </c>
      <c r="J30" s="21"/>
    </row>
    <row r="31" spans="1:10" ht="15.75" x14ac:dyDescent="0.25">
      <c r="A31" s="55" t="s">
        <v>149</v>
      </c>
      <c r="B31" s="51">
        <v>125</v>
      </c>
      <c r="C31" s="51">
        <v>2</v>
      </c>
      <c r="D31" s="51">
        <f t="shared" si="8"/>
        <v>250</v>
      </c>
      <c r="E31" s="51">
        <f>E7</f>
        <v>43</v>
      </c>
      <c r="F31" s="60">
        <f t="shared" si="9"/>
        <v>10750</v>
      </c>
      <c r="G31" s="53">
        <f t="shared" si="10"/>
        <v>537.5</v>
      </c>
      <c r="H31" s="60">
        <f t="shared" si="11"/>
        <v>1075</v>
      </c>
      <c r="I31" s="54">
        <f t="shared" si="12"/>
        <v>1431792.5</v>
      </c>
      <c r="J31" s="21"/>
    </row>
    <row r="32" spans="1:10" ht="15.75" x14ac:dyDescent="0.25">
      <c r="A32" s="55" t="s">
        <v>150</v>
      </c>
      <c r="B32" s="51">
        <v>20</v>
      </c>
      <c r="C32" s="51">
        <v>1</v>
      </c>
      <c r="D32" s="51">
        <f t="shared" si="8"/>
        <v>20</v>
      </c>
      <c r="E32" s="51">
        <f>ROUND(E7*0.1,0)</f>
        <v>4</v>
      </c>
      <c r="F32" s="51">
        <f t="shared" si="9"/>
        <v>80</v>
      </c>
      <c r="G32" s="51">
        <f t="shared" si="10"/>
        <v>4</v>
      </c>
      <c r="H32" s="51">
        <f t="shared" si="11"/>
        <v>8</v>
      </c>
      <c r="I32" s="54">
        <f t="shared" si="12"/>
        <v>10655.2</v>
      </c>
      <c r="J32" s="21"/>
    </row>
    <row r="33" spans="1:10" s="15" customFormat="1" x14ac:dyDescent="0.25">
      <c r="A33" s="61" t="s">
        <v>19</v>
      </c>
      <c r="B33" s="62"/>
      <c r="C33" s="62"/>
      <c r="D33" s="62"/>
      <c r="E33" s="62"/>
      <c r="F33" s="76">
        <f>SUM(F4:H32)</f>
        <v>13176.7</v>
      </c>
      <c r="G33" s="76"/>
      <c r="H33" s="76"/>
      <c r="I33" s="63">
        <f>SUM(I4:I32)</f>
        <v>1526091.02</v>
      </c>
      <c r="J33" s="30"/>
    </row>
    <row r="34" spans="1:10" x14ac:dyDescent="0.25">
      <c r="A34" s="50" t="s">
        <v>20</v>
      </c>
      <c r="B34" s="51"/>
      <c r="C34" s="27"/>
      <c r="D34" s="27"/>
      <c r="E34" s="27"/>
      <c r="F34" s="27"/>
      <c r="G34" s="27"/>
      <c r="H34" s="27"/>
      <c r="I34" s="27"/>
      <c r="J34" s="21"/>
    </row>
    <row r="35" spans="1:10" x14ac:dyDescent="0.25">
      <c r="A35" s="52" t="s">
        <v>54</v>
      </c>
      <c r="B35" s="51" t="s">
        <v>26</v>
      </c>
      <c r="C35" s="27"/>
      <c r="D35" s="27"/>
      <c r="E35" s="27"/>
      <c r="F35" s="27"/>
      <c r="G35" s="27"/>
      <c r="H35" s="27"/>
      <c r="I35" s="27"/>
      <c r="J35" s="21"/>
    </row>
    <row r="36" spans="1:10" x14ac:dyDescent="0.25">
      <c r="A36" s="52" t="s">
        <v>55</v>
      </c>
      <c r="B36" s="51" t="s">
        <v>10</v>
      </c>
      <c r="C36" s="27"/>
      <c r="D36" s="27"/>
      <c r="E36" s="27"/>
      <c r="F36" s="27"/>
      <c r="G36" s="27"/>
      <c r="H36" s="27"/>
      <c r="I36" s="27"/>
      <c r="J36" s="21"/>
    </row>
    <row r="37" spans="1:10" x14ac:dyDescent="0.25">
      <c r="A37" s="52" t="s">
        <v>56</v>
      </c>
      <c r="B37" s="51" t="s">
        <v>10</v>
      </c>
      <c r="C37" s="27"/>
      <c r="D37" s="27"/>
      <c r="E37" s="27"/>
      <c r="F37" s="27"/>
      <c r="G37" s="27"/>
      <c r="H37" s="27"/>
      <c r="I37" s="27"/>
      <c r="J37" s="21"/>
    </row>
    <row r="38" spans="1:10" ht="15.75" x14ac:dyDescent="0.25">
      <c r="A38" s="52" t="s">
        <v>151</v>
      </c>
      <c r="B38" s="51">
        <v>40</v>
      </c>
      <c r="C38" s="51">
        <v>1</v>
      </c>
      <c r="D38" s="51">
        <f>B38*C38</f>
        <v>40</v>
      </c>
      <c r="E38" s="51">
        <v>0</v>
      </c>
      <c r="F38" s="51">
        <f t="shared" ref="F38:F40" si="13">D38*E38</f>
        <v>0</v>
      </c>
      <c r="G38" s="51">
        <f t="shared" ref="G38:G51" si="14">F38*0.05</f>
        <v>0</v>
      </c>
      <c r="H38" s="51">
        <f t="shared" ref="H38:H40" si="15">F38*0.1</f>
        <v>0</v>
      </c>
      <c r="I38" s="54">
        <f>F38*L$6+G38*L$5+H38*L$7</f>
        <v>0</v>
      </c>
      <c r="J38" s="21"/>
    </row>
    <row r="39" spans="1:10" ht="15.75" x14ac:dyDescent="0.25">
      <c r="A39" s="52" t="s">
        <v>152</v>
      </c>
      <c r="B39" s="51">
        <v>100</v>
      </c>
      <c r="C39" s="51">
        <v>1</v>
      </c>
      <c r="D39" s="51">
        <f>B39*C39</f>
        <v>100</v>
      </c>
      <c r="E39" s="51">
        <v>0</v>
      </c>
      <c r="F39" s="51">
        <f t="shared" si="13"/>
        <v>0</v>
      </c>
      <c r="G39" s="51">
        <f t="shared" si="14"/>
        <v>0</v>
      </c>
      <c r="H39" s="51">
        <f t="shared" si="15"/>
        <v>0</v>
      </c>
      <c r="I39" s="54">
        <f>F39*L$6+G39*L$5+H39*L$7</f>
        <v>0</v>
      </c>
      <c r="J39" s="21"/>
    </row>
    <row r="40" spans="1:10" ht="15.75" x14ac:dyDescent="0.25">
      <c r="A40" s="52" t="s">
        <v>153</v>
      </c>
      <c r="B40" s="51">
        <v>40</v>
      </c>
      <c r="C40" s="51">
        <v>1</v>
      </c>
      <c r="D40" s="51">
        <f>B40*C40</f>
        <v>40</v>
      </c>
      <c r="E40" s="51">
        <v>0</v>
      </c>
      <c r="F40" s="51">
        <f t="shared" si="13"/>
        <v>0</v>
      </c>
      <c r="G40" s="51">
        <f t="shared" si="14"/>
        <v>0</v>
      </c>
      <c r="H40" s="51">
        <f t="shared" si="15"/>
        <v>0</v>
      </c>
      <c r="I40" s="54">
        <f>F40*L$6+G40*L$5+H40*L$7</f>
        <v>0</v>
      </c>
      <c r="J40" s="21"/>
    </row>
    <row r="41" spans="1:10" x14ac:dyDescent="0.25">
      <c r="A41" s="52" t="s">
        <v>58</v>
      </c>
      <c r="B41" s="51"/>
      <c r="C41" s="27"/>
      <c r="D41" s="27"/>
      <c r="E41" s="27"/>
      <c r="F41" s="27"/>
      <c r="G41" s="27"/>
      <c r="H41" s="27"/>
      <c r="I41" s="27"/>
      <c r="J41" s="21"/>
    </row>
    <row r="42" spans="1:10" x14ac:dyDescent="0.25">
      <c r="A42" s="55" t="s">
        <v>91</v>
      </c>
      <c r="B42" s="51">
        <v>1.5</v>
      </c>
      <c r="C42" s="51">
        <v>1</v>
      </c>
      <c r="D42" s="51">
        <f>B42*C42</f>
        <v>1.5</v>
      </c>
      <c r="E42" s="51">
        <f>E7</f>
        <v>43</v>
      </c>
      <c r="F42" s="53">
        <f t="shared" ref="F42" si="16">D42*E42</f>
        <v>64.5</v>
      </c>
      <c r="G42" s="53">
        <f t="shared" si="14"/>
        <v>3.2250000000000001</v>
      </c>
      <c r="H42" s="53">
        <f t="shared" ref="H42" si="17">F42*0.1</f>
        <v>6.45</v>
      </c>
      <c r="I42" s="54">
        <f>F42*L$6+G42*L$5+H42*L$7</f>
        <v>8590.755000000001</v>
      </c>
      <c r="J42" s="21"/>
    </row>
    <row r="43" spans="1:10" x14ac:dyDescent="0.25">
      <c r="A43" s="55" t="s">
        <v>92</v>
      </c>
      <c r="B43" s="51"/>
      <c r="C43" s="27"/>
      <c r="D43" s="27"/>
      <c r="E43" s="27"/>
      <c r="F43" s="27"/>
      <c r="G43" s="27"/>
      <c r="H43" s="27"/>
      <c r="I43" s="56"/>
      <c r="J43" s="21"/>
    </row>
    <row r="44" spans="1:10" x14ac:dyDescent="0.25">
      <c r="A44" s="57" t="s">
        <v>96</v>
      </c>
      <c r="B44" s="51">
        <v>1</v>
      </c>
      <c r="C44" s="51">
        <v>365</v>
      </c>
      <c r="D44" s="51">
        <f>B44*C44</f>
        <v>365</v>
      </c>
      <c r="E44" s="51">
        <f>E7</f>
        <v>43</v>
      </c>
      <c r="F44" s="60">
        <f>D44*E44</f>
        <v>15695</v>
      </c>
      <c r="G44" s="53">
        <f t="shared" si="14"/>
        <v>784.75</v>
      </c>
      <c r="H44" s="53">
        <f t="shared" ref="H44:H46" si="18">F44*0.1</f>
        <v>1569.5</v>
      </c>
      <c r="I44" s="54">
        <f>F44*L$6+G44*L$5+H44*L$7</f>
        <v>2090417.0499999998</v>
      </c>
      <c r="J44" s="21"/>
    </row>
    <row r="45" spans="1:10" x14ac:dyDescent="0.25">
      <c r="A45" s="57" t="s">
        <v>95</v>
      </c>
      <c r="B45" s="51">
        <v>24</v>
      </c>
      <c r="C45" s="51">
        <v>2</v>
      </c>
      <c r="D45" s="51">
        <f>B45*C45</f>
        <v>48</v>
      </c>
      <c r="E45" s="51">
        <f>E7</f>
        <v>43</v>
      </c>
      <c r="F45" s="60">
        <f t="shared" ref="F45:F46" si="19">D45*E45</f>
        <v>2064</v>
      </c>
      <c r="G45" s="53">
        <f t="shared" si="14"/>
        <v>103.2</v>
      </c>
      <c r="H45" s="53">
        <f t="shared" si="18"/>
        <v>206.4</v>
      </c>
      <c r="I45" s="54">
        <f>F45*L$6+G45*L$5+H45*L$7</f>
        <v>274904.16000000003</v>
      </c>
      <c r="J45" s="21"/>
    </row>
    <row r="46" spans="1:10" x14ac:dyDescent="0.25">
      <c r="A46" s="57" t="s">
        <v>94</v>
      </c>
      <c r="B46" s="51">
        <v>16</v>
      </c>
      <c r="C46" s="51">
        <v>2</v>
      </c>
      <c r="D46" s="51">
        <f>B46*C46</f>
        <v>32</v>
      </c>
      <c r="E46" s="51">
        <f>E7</f>
        <v>43</v>
      </c>
      <c r="F46" s="60">
        <f t="shared" si="19"/>
        <v>1376</v>
      </c>
      <c r="G46" s="53">
        <f t="shared" si="14"/>
        <v>68.8</v>
      </c>
      <c r="H46" s="53">
        <f t="shared" si="18"/>
        <v>137.6</v>
      </c>
      <c r="I46" s="54">
        <f>F46*L$6+G46*L$5+H46*L$7</f>
        <v>183269.43999999997</v>
      </c>
      <c r="J46" s="21"/>
    </row>
    <row r="47" spans="1:10" x14ac:dyDescent="0.25">
      <c r="A47" s="57" t="s">
        <v>93</v>
      </c>
      <c r="B47" s="51" t="s">
        <v>27</v>
      </c>
      <c r="C47" s="27"/>
      <c r="D47" s="27"/>
      <c r="E47" s="27"/>
      <c r="F47" s="27"/>
      <c r="G47" s="27"/>
      <c r="H47" s="27"/>
      <c r="I47" s="56"/>
      <c r="J47" s="21"/>
    </row>
    <row r="48" spans="1:10" x14ac:dyDescent="0.25">
      <c r="A48" s="52" t="s">
        <v>59</v>
      </c>
      <c r="B48" s="51">
        <v>376</v>
      </c>
      <c r="C48" s="51">
        <v>1</v>
      </c>
      <c r="D48" s="51">
        <f>B48*C48</f>
        <v>376</v>
      </c>
      <c r="E48" s="51">
        <v>43</v>
      </c>
      <c r="F48" s="60">
        <f t="shared" ref="F48:F51" si="20">D48*E48</f>
        <v>16168</v>
      </c>
      <c r="G48" s="51">
        <f t="shared" si="14"/>
        <v>808.40000000000009</v>
      </c>
      <c r="H48" s="64">
        <f t="shared" ref="H48:H51" si="21">F48*0.1</f>
        <v>1616.8000000000002</v>
      </c>
      <c r="I48" s="54">
        <f>F48*L$6+G48*L$5+H48*L$7</f>
        <v>2153415.92</v>
      </c>
      <c r="J48" s="21"/>
    </row>
    <row r="49" spans="1:12" ht="15.75" x14ac:dyDescent="0.25">
      <c r="A49" s="52" t="s">
        <v>154</v>
      </c>
      <c r="B49" s="51">
        <v>40</v>
      </c>
      <c r="C49" s="51">
        <v>1</v>
      </c>
      <c r="D49" s="51">
        <f>B49*C49</f>
        <v>40</v>
      </c>
      <c r="E49" s="51">
        <v>0</v>
      </c>
      <c r="F49" s="51">
        <f t="shared" si="20"/>
        <v>0</v>
      </c>
      <c r="G49" s="51">
        <f t="shared" si="14"/>
        <v>0</v>
      </c>
      <c r="H49" s="51">
        <f t="shared" si="21"/>
        <v>0</v>
      </c>
      <c r="I49" s="54">
        <f>F49*L$6+G49*L$5+H49*L$7</f>
        <v>0</v>
      </c>
      <c r="J49" s="21"/>
    </row>
    <row r="50" spans="1:12" ht="15.75" x14ac:dyDescent="0.25">
      <c r="A50" s="52" t="s">
        <v>155</v>
      </c>
      <c r="B50" s="51">
        <v>16</v>
      </c>
      <c r="C50" s="51">
        <v>1</v>
      </c>
      <c r="D50" s="51">
        <f>B50*C50</f>
        <v>16</v>
      </c>
      <c r="E50" s="51">
        <v>43</v>
      </c>
      <c r="F50" s="51">
        <f t="shared" si="20"/>
        <v>688</v>
      </c>
      <c r="G50" s="51">
        <f t="shared" si="14"/>
        <v>34.4</v>
      </c>
      <c r="H50" s="51">
        <f t="shared" si="21"/>
        <v>68.8</v>
      </c>
      <c r="I50" s="54">
        <f>F50*L$6+G50*L$5+H50*L$7</f>
        <v>91634.719999999987</v>
      </c>
      <c r="J50" s="21"/>
    </row>
    <row r="51" spans="1:12" x14ac:dyDescent="0.25">
      <c r="A51" s="52" t="s">
        <v>57</v>
      </c>
      <c r="B51" s="51" t="s">
        <v>10</v>
      </c>
      <c r="C51" s="27"/>
      <c r="D51" s="51"/>
      <c r="E51" s="51"/>
      <c r="F51" s="51">
        <f t="shared" si="20"/>
        <v>0</v>
      </c>
      <c r="G51" s="51">
        <f t="shared" si="14"/>
        <v>0</v>
      </c>
      <c r="H51" s="51">
        <f t="shared" si="21"/>
        <v>0</v>
      </c>
      <c r="I51" s="54">
        <f t="shared" ref="I51" si="22">F51*L$6+G51*L$5+H51*L$7</f>
        <v>0</v>
      </c>
      <c r="J51" s="21"/>
    </row>
    <row r="52" spans="1:12" s="15" customFormat="1" x14ac:dyDescent="0.25">
      <c r="A52" s="61" t="s">
        <v>21</v>
      </c>
      <c r="B52" s="62"/>
      <c r="C52" s="62"/>
      <c r="D52" s="62"/>
      <c r="E52" s="62"/>
      <c r="F52" s="76">
        <f>SUM(F34:H51)</f>
        <v>41463.825000000012</v>
      </c>
      <c r="G52" s="76"/>
      <c r="H52" s="76"/>
      <c r="I52" s="65">
        <f>SUM(I34:I51)</f>
        <v>4802232.044999999</v>
      </c>
    </row>
    <row r="53" spans="1:12" ht="15.75" x14ac:dyDescent="0.25">
      <c r="A53" s="66" t="s">
        <v>156</v>
      </c>
      <c r="B53" s="51"/>
      <c r="C53" s="51"/>
      <c r="D53" s="51"/>
      <c r="E53" s="51"/>
      <c r="F53" s="77">
        <f>ROUND(F52+F33,-2)</f>
        <v>54600</v>
      </c>
      <c r="G53" s="78"/>
      <c r="H53" s="79"/>
      <c r="I53" s="18">
        <f>ROUND(I52+I33,-4)</f>
        <v>6330000</v>
      </c>
      <c r="K53" s="16"/>
    </row>
    <row r="54" spans="1:12" ht="15.75" x14ac:dyDescent="0.25">
      <c r="A54" s="17" t="s">
        <v>104</v>
      </c>
      <c r="B54" s="36"/>
      <c r="C54" s="67"/>
      <c r="D54" s="67"/>
      <c r="E54" s="67"/>
      <c r="F54" s="67"/>
      <c r="G54" s="67"/>
      <c r="H54" s="67"/>
      <c r="I54" s="18">
        <f>ROUND('Capital O&amp;M'!I9,-3)</f>
        <v>907000</v>
      </c>
    </row>
    <row r="55" spans="1:12" ht="15.75" x14ac:dyDescent="0.25">
      <c r="A55" s="17" t="s">
        <v>105</v>
      </c>
      <c r="B55" s="36"/>
      <c r="C55" s="67"/>
      <c r="D55" s="67"/>
      <c r="E55" s="67"/>
      <c r="F55" s="67"/>
      <c r="G55" s="67"/>
      <c r="H55" s="67"/>
      <c r="I55" s="18">
        <f>ROUND(I54+I53,-4)</f>
        <v>7240000</v>
      </c>
    </row>
    <row r="56" spans="1:12" x14ac:dyDescent="0.25">
      <c r="A56" s="68"/>
      <c r="B56" s="69"/>
      <c r="C56" s="68"/>
      <c r="D56" s="68"/>
      <c r="E56" s="68"/>
      <c r="F56" s="68"/>
      <c r="G56" s="68"/>
      <c r="H56" s="68"/>
      <c r="I56" s="68"/>
    </row>
    <row r="57" spans="1:12" x14ac:dyDescent="0.25">
      <c r="A57" s="68"/>
      <c r="B57" s="69"/>
      <c r="C57" s="68"/>
      <c r="D57" s="68"/>
      <c r="E57" s="68"/>
      <c r="F57" s="68"/>
      <c r="G57" s="68"/>
      <c r="H57" s="68"/>
      <c r="I57" s="68"/>
    </row>
    <row r="58" spans="1:12" x14ac:dyDescent="0.25">
      <c r="A58" s="49" t="s">
        <v>28</v>
      </c>
      <c r="B58" s="69"/>
      <c r="C58" s="68"/>
      <c r="D58" s="68"/>
      <c r="E58" s="68"/>
      <c r="F58" s="68"/>
      <c r="G58" s="68"/>
      <c r="H58" s="68"/>
      <c r="I58" s="68"/>
    </row>
    <row r="59" spans="1:12" ht="20.25" customHeight="1" x14ac:dyDescent="0.25">
      <c r="A59" s="73" t="s">
        <v>157</v>
      </c>
      <c r="B59" s="73"/>
      <c r="C59" s="73"/>
      <c r="D59" s="73"/>
      <c r="E59" s="73"/>
      <c r="F59" s="73"/>
      <c r="G59" s="73"/>
      <c r="H59" s="73"/>
      <c r="I59" s="73"/>
    </row>
    <row r="60" spans="1:12" ht="42" customHeight="1" x14ac:dyDescent="0.25">
      <c r="A60" s="73" t="s">
        <v>158</v>
      </c>
      <c r="B60" s="73"/>
      <c r="C60" s="73"/>
      <c r="D60" s="73"/>
      <c r="E60" s="73"/>
      <c r="F60" s="73"/>
      <c r="G60" s="73"/>
      <c r="H60" s="73"/>
      <c r="I60" s="73"/>
      <c r="L60" s="19"/>
    </row>
    <row r="61" spans="1:12" ht="16.5" customHeight="1" x14ac:dyDescent="0.25">
      <c r="A61" s="81" t="s">
        <v>159</v>
      </c>
      <c r="B61" s="81"/>
      <c r="C61" s="81"/>
      <c r="D61" s="81"/>
      <c r="E61" s="81"/>
      <c r="F61" s="81"/>
      <c r="G61" s="81"/>
      <c r="H61" s="81"/>
      <c r="I61" s="81"/>
    </row>
    <row r="62" spans="1:12" ht="15.75" x14ac:dyDescent="0.25">
      <c r="A62" s="80" t="s">
        <v>160</v>
      </c>
      <c r="B62" s="80"/>
      <c r="C62" s="80"/>
      <c r="D62" s="80"/>
      <c r="E62" s="80"/>
      <c r="F62" s="80"/>
      <c r="G62" s="80"/>
      <c r="H62" s="80"/>
      <c r="I62" s="80"/>
    </row>
    <row r="63" spans="1:12" ht="15.75" x14ac:dyDescent="0.25">
      <c r="A63" s="80" t="s">
        <v>161</v>
      </c>
      <c r="B63" s="80"/>
      <c r="C63" s="80"/>
      <c r="D63" s="80"/>
      <c r="E63" s="80"/>
      <c r="F63" s="80"/>
      <c r="G63" s="80"/>
      <c r="H63" s="80"/>
      <c r="I63" s="80"/>
    </row>
    <row r="64" spans="1:12" ht="15.75" x14ac:dyDescent="0.25">
      <c r="A64" s="80" t="s">
        <v>162</v>
      </c>
      <c r="B64" s="80"/>
      <c r="C64" s="80"/>
      <c r="D64" s="80"/>
      <c r="E64" s="80"/>
      <c r="F64" s="80"/>
      <c r="G64" s="80"/>
      <c r="H64" s="80"/>
      <c r="I64" s="80"/>
    </row>
    <row r="65" spans="1:9" ht="15" customHeight="1" x14ac:dyDescent="0.25">
      <c r="A65" s="81" t="s">
        <v>163</v>
      </c>
      <c r="B65" s="81"/>
      <c r="C65" s="81"/>
      <c r="D65" s="81"/>
      <c r="E65" s="81"/>
      <c r="F65" s="81"/>
      <c r="G65" s="81"/>
      <c r="H65" s="81"/>
      <c r="I65" s="81"/>
    </row>
    <row r="66" spans="1:9" ht="15.75" x14ac:dyDescent="0.25">
      <c r="A66" s="80" t="s">
        <v>164</v>
      </c>
      <c r="B66" s="80"/>
      <c r="C66" s="80"/>
      <c r="D66" s="80"/>
      <c r="E66" s="80"/>
      <c r="F66" s="80"/>
      <c r="G66" s="80"/>
      <c r="H66" s="80"/>
      <c r="I66" s="80"/>
    </row>
    <row r="67" spans="1:9" ht="15.75" x14ac:dyDescent="0.25">
      <c r="A67" s="80" t="s">
        <v>165</v>
      </c>
      <c r="B67" s="80"/>
      <c r="C67" s="80"/>
      <c r="D67" s="80"/>
      <c r="E67" s="80"/>
      <c r="F67" s="80"/>
      <c r="G67" s="80"/>
      <c r="H67" s="80"/>
      <c r="I67" s="80"/>
    </row>
    <row r="68" spans="1:9" ht="15.75" x14ac:dyDescent="0.25">
      <c r="A68" s="80" t="s">
        <v>166</v>
      </c>
      <c r="B68" s="80"/>
      <c r="C68" s="80"/>
      <c r="D68" s="80"/>
      <c r="E68" s="80"/>
      <c r="F68" s="80"/>
      <c r="G68" s="80"/>
      <c r="H68" s="80"/>
      <c r="I68" s="80"/>
    </row>
    <row r="69" spans="1:9" ht="15.75" x14ac:dyDescent="0.25">
      <c r="A69" s="80" t="s">
        <v>167</v>
      </c>
      <c r="B69" s="80"/>
      <c r="C69" s="80"/>
      <c r="D69" s="80"/>
      <c r="E69" s="80"/>
      <c r="F69" s="80"/>
      <c r="G69" s="80"/>
      <c r="H69" s="80"/>
      <c r="I69" s="80"/>
    </row>
    <row r="70" spans="1:9" ht="15.75" x14ac:dyDescent="0.25">
      <c r="A70" s="80" t="s">
        <v>168</v>
      </c>
      <c r="B70" s="80"/>
      <c r="C70" s="80"/>
      <c r="D70" s="80"/>
      <c r="E70" s="80"/>
      <c r="F70" s="80"/>
      <c r="G70" s="80"/>
      <c r="H70" s="80"/>
      <c r="I70" s="80"/>
    </row>
    <row r="71" spans="1:9" ht="15.75" x14ac:dyDescent="0.25">
      <c r="A71" s="80" t="s">
        <v>169</v>
      </c>
      <c r="B71" s="80"/>
      <c r="C71" s="80"/>
      <c r="D71" s="80"/>
      <c r="E71" s="80"/>
      <c r="F71" s="80"/>
      <c r="G71" s="80"/>
      <c r="H71" s="80"/>
      <c r="I71" s="80"/>
    </row>
    <row r="72" spans="1:9" ht="15.75" x14ac:dyDescent="0.25">
      <c r="A72" s="80" t="s">
        <v>170</v>
      </c>
      <c r="B72" s="80"/>
      <c r="C72" s="80"/>
      <c r="D72" s="80"/>
      <c r="E72" s="80"/>
      <c r="F72" s="80"/>
      <c r="G72" s="80"/>
      <c r="H72" s="80"/>
      <c r="I72" s="80"/>
    </row>
    <row r="73" spans="1:9" ht="15.75" x14ac:dyDescent="0.25">
      <c r="A73" s="80" t="s">
        <v>171</v>
      </c>
      <c r="B73" s="80"/>
      <c r="C73" s="80"/>
      <c r="D73" s="80"/>
      <c r="E73" s="80"/>
      <c r="F73" s="80"/>
      <c r="G73" s="80"/>
      <c r="H73" s="80"/>
      <c r="I73" s="80"/>
    </row>
    <row r="74" spans="1:9" ht="15.75" x14ac:dyDescent="0.25">
      <c r="A74" s="80" t="s">
        <v>172</v>
      </c>
      <c r="B74" s="80"/>
      <c r="C74" s="80"/>
      <c r="D74" s="80"/>
      <c r="E74" s="80"/>
      <c r="F74" s="80"/>
      <c r="G74" s="80"/>
      <c r="H74" s="80"/>
      <c r="I74" s="80"/>
    </row>
    <row r="75" spans="1:9" ht="15.75" x14ac:dyDescent="0.25">
      <c r="A75" s="80" t="s">
        <v>173</v>
      </c>
      <c r="B75" s="80"/>
      <c r="C75" s="80"/>
      <c r="D75" s="80"/>
      <c r="E75" s="80"/>
      <c r="F75" s="80"/>
      <c r="G75" s="80"/>
      <c r="H75" s="80"/>
      <c r="I75" s="80"/>
    </row>
    <row r="76" spans="1:9" ht="15.75" customHeight="1" x14ac:dyDescent="0.25">
      <c r="A76" s="80" t="s">
        <v>174</v>
      </c>
      <c r="B76" s="80"/>
      <c r="C76" s="80"/>
      <c r="D76" s="80"/>
      <c r="E76" s="80"/>
      <c r="F76" s="80"/>
      <c r="G76" s="80"/>
      <c r="H76" s="80"/>
      <c r="I76" s="80"/>
    </row>
  </sheetData>
  <mergeCells count="23">
    <mergeCell ref="A76:I76"/>
    <mergeCell ref="A72:I72"/>
    <mergeCell ref="A73:I73"/>
    <mergeCell ref="A74:I74"/>
    <mergeCell ref="A75:I75"/>
    <mergeCell ref="A71:I71"/>
    <mergeCell ref="A60:I60"/>
    <mergeCell ref="A61:I61"/>
    <mergeCell ref="A62:I62"/>
    <mergeCell ref="A63:I63"/>
    <mergeCell ref="A64:I64"/>
    <mergeCell ref="A65:I65"/>
    <mergeCell ref="A66:I66"/>
    <mergeCell ref="A67:I67"/>
    <mergeCell ref="A68:I68"/>
    <mergeCell ref="A69:I69"/>
    <mergeCell ref="A70:I70"/>
    <mergeCell ref="A59:I59"/>
    <mergeCell ref="A1:I1"/>
    <mergeCell ref="K4:L4"/>
    <mergeCell ref="F33:H33"/>
    <mergeCell ref="F52:H52"/>
    <mergeCell ref="F53:H5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2"/>
  <sheetViews>
    <sheetView workbookViewId="0">
      <selection activeCell="A33" sqref="A33:I33"/>
    </sheetView>
  </sheetViews>
  <sheetFormatPr defaultColWidth="9.140625" defaultRowHeight="15" x14ac:dyDescent="0.25"/>
  <cols>
    <col min="1" max="1" width="42.5703125" style="10" customWidth="1"/>
    <col min="2" max="2" width="10" style="10" customWidth="1"/>
    <col min="3" max="4" width="9.140625" style="10"/>
    <col min="5" max="5" width="10" style="10" bestFit="1" customWidth="1"/>
    <col min="6" max="9" width="9.140625" style="10"/>
    <col min="10" max="10" width="9.140625" style="10" customWidth="1"/>
    <col min="11" max="11" width="11.85546875" style="10" customWidth="1"/>
    <col min="12" max="16384" width="9.140625" style="10"/>
  </cols>
  <sheetData>
    <row r="1" spans="1:13" ht="31.5" customHeight="1" x14ac:dyDescent="0.25">
      <c r="A1" s="74" t="s">
        <v>90</v>
      </c>
      <c r="B1" s="74"/>
      <c r="C1" s="74"/>
      <c r="D1" s="74"/>
      <c r="E1" s="74"/>
      <c r="F1" s="74"/>
      <c r="G1" s="74"/>
      <c r="H1" s="74"/>
      <c r="I1" s="74"/>
    </row>
    <row r="2" spans="1:13" ht="15.75" x14ac:dyDescent="0.25">
      <c r="A2" s="22"/>
    </row>
    <row r="3" spans="1:13" ht="63.75" x14ac:dyDescent="0.25">
      <c r="A3" s="11" t="s">
        <v>35</v>
      </c>
      <c r="B3" s="11" t="s">
        <v>49</v>
      </c>
      <c r="C3" s="11" t="s">
        <v>50</v>
      </c>
      <c r="D3" s="11" t="s">
        <v>48</v>
      </c>
      <c r="E3" s="11" t="s">
        <v>102</v>
      </c>
      <c r="F3" s="11" t="s">
        <v>36</v>
      </c>
      <c r="G3" s="11" t="s">
        <v>37</v>
      </c>
      <c r="H3" s="11" t="s">
        <v>38</v>
      </c>
      <c r="I3" s="11" t="s">
        <v>47</v>
      </c>
      <c r="L3" s="75" t="s">
        <v>43</v>
      </c>
      <c r="M3" s="75"/>
    </row>
    <row r="4" spans="1:13" x14ac:dyDescent="0.25">
      <c r="A4" s="38" t="s">
        <v>29</v>
      </c>
      <c r="B4" s="38"/>
      <c r="C4" s="38"/>
      <c r="D4" s="38"/>
      <c r="E4" s="38"/>
      <c r="F4" s="38"/>
      <c r="G4" s="38"/>
      <c r="H4" s="38"/>
      <c r="I4" s="38"/>
      <c r="J4" s="29"/>
      <c r="L4" s="27" t="s">
        <v>85</v>
      </c>
      <c r="M4" s="28">
        <v>66.62</v>
      </c>
    </row>
    <row r="5" spans="1:13" x14ac:dyDescent="0.25">
      <c r="A5" s="27" t="s">
        <v>44</v>
      </c>
      <c r="B5" s="39">
        <v>2</v>
      </c>
      <c r="C5" s="39">
        <v>1</v>
      </c>
      <c r="D5" s="39">
        <f>B5*C5</f>
        <v>2</v>
      </c>
      <c r="E5" s="39">
        <v>0</v>
      </c>
      <c r="F5" s="39">
        <f>D5*E5</f>
        <v>0</v>
      </c>
      <c r="G5" s="39">
        <f>F5*0.05</f>
        <v>0</v>
      </c>
      <c r="H5" s="39">
        <f>F5*0.1</f>
        <v>0</v>
      </c>
      <c r="I5" s="40">
        <f t="shared" ref="I5:I15" si="0">F5*M$5+G5*M$4+H5*M$6</f>
        <v>0</v>
      </c>
      <c r="J5" s="21"/>
      <c r="L5" s="27" t="s">
        <v>41</v>
      </c>
      <c r="M5" s="28">
        <v>49.44</v>
      </c>
    </row>
    <row r="6" spans="1:13" x14ac:dyDescent="0.25">
      <c r="A6" s="38" t="s">
        <v>30</v>
      </c>
      <c r="B6" s="39">
        <v>2</v>
      </c>
      <c r="C6" s="39">
        <v>1</v>
      </c>
      <c r="D6" s="39">
        <f t="shared" ref="D6:D15" si="1">B6*C6</f>
        <v>2</v>
      </c>
      <c r="E6" s="39">
        <v>0</v>
      </c>
      <c r="F6" s="39">
        <f t="shared" ref="F6:F15" si="2">D6*E6</f>
        <v>0</v>
      </c>
      <c r="G6" s="39">
        <f t="shared" ref="G6:G15" si="3">F6*0.05</f>
        <v>0</v>
      </c>
      <c r="H6" s="39">
        <f t="shared" ref="H6:H15" si="4">F6*0.1</f>
        <v>0</v>
      </c>
      <c r="I6" s="40">
        <f t="shared" si="0"/>
        <v>0</v>
      </c>
      <c r="J6" s="21"/>
      <c r="L6" s="27" t="s">
        <v>42</v>
      </c>
      <c r="M6" s="28">
        <v>26.75</v>
      </c>
    </row>
    <row r="7" spans="1:13" x14ac:dyDescent="0.25">
      <c r="A7" s="38" t="s">
        <v>31</v>
      </c>
      <c r="B7" s="39">
        <v>2</v>
      </c>
      <c r="C7" s="39">
        <v>1</v>
      </c>
      <c r="D7" s="39">
        <f t="shared" si="1"/>
        <v>2</v>
      </c>
      <c r="E7" s="39">
        <v>0</v>
      </c>
      <c r="F7" s="39">
        <f t="shared" si="2"/>
        <v>0</v>
      </c>
      <c r="G7" s="39">
        <f t="shared" si="3"/>
        <v>0</v>
      </c>
      <c r="H7" s="39">
        <f t="shared" si="4"/>
        <v>0</v>
      </c>
      <c r="I7" s="40">
        <f t="shared" si="0"/>
        <v>0</v>
      </c>
      <c r="J7" s="21"/>
    </row>
    <row r="8" spans="1:13" x14ac:dyDescent="0.25">
      <c r="A8" s="38" t="s">
        <v>32</v>
      </c>
      <c r="B8" s="39">
        <v>2</v>
      </c>
      <c r="C8" s="39">
        <v>1</v>
      </c>
      <c r="D8" s="39">
        <f t="shared" si="1"/>
        <v>2</v>
      </c>
      <c r="E8" s="39">
        <v>0</v>
      </c>
      <c r="F8" s="39">
        <f t="shared" si="2"/>
        <v>0</v>
      </c>
      <c r="G8" s="39">
        <f t="shared" si="3"/>
        <v>0</v>
      </c>
      <c r="H8" s="39">
        <f t="shared" si="4"/>
        <v>0</v>
      </c>
      <c r="I8" s="40">
        <f t="shared" si="0"/>
        <v>0</v>
      </c>
      <c r="J8" s="21"/>
    </row>
    <row r="9" spans="1:13" ht="15.75" x14ac:dyDescent="0.25">
      <c r="A9" s="41" t="s">
        <v>107</v>
      </c>
      <c r="B9" s="42">
        <v>2</v>
      </c>
      <c r="C9" s="42">
        <v>1</v>
      </c>
      <c r="D9" s="42">
        <f t="shared" si="1"/>
        <v>2</v>
      </c>
      <c r="E9" s="42">
        <f>'Table 1'!E21</f>
        <v>0</v>
      </c>
      <c r="F9" s="42">
        <f t="shared" si="2"/>
        <v>0</v>
      </c>
      <c r="G9" s="42">
        <f t="shared" si="3"/>
        <v>0</v>
      </c>
      <c r="H9" s="42">
        <f t="shared" si="4"/>
        <v>0</v>
      </c>
      <c r="I9" s="43">
        <f t="shared" si="0"/>
        <v>0</v>
      </c>
      <c r="J9" s="21"/>
    </row>
    <row r="10" spans="1:13" ht="15.75" x14ac:dyDescent="0.25">
      <c r="A10" s="44" t="s">
        <v>108</v>
      </c>
      <c r="B10" s="42">
        <v>8</v>
      </c>
      <c r="C10" s="42">
        <v>1</v>
      </c>
      <c r="D10" s="42">
        <f t="shared" si="1"/>
        <v>8</v>
      </c>
      <c r="E10" s="42">
        <f>'Table 1'!E22</f>
        <v>0</v>
      </c>
      <c r="F10" s="42">
        <f t="shared" si="2"/>
        <v>0</v>
      </c>
      <c r="G10" s="42">
        <f t="shared" si="3"/>
        <v>0</v>
      </c>
      <c r="H10" s="42">
        <f t="shared" si="4"/>
        <v>0</v>
      </c>
      <c r="I10" s="43">
        <f t="shared" si="0"/>
        <v>0</v>
      </c>
      <c r="J10" s="21"/>
    </row>
    <row r="11" spans="1:13" ht="15.75" x14ac:dyDescent="0.25">
      <c r="A11" s="41" t="s">
        <v>109</v>
      </c>
      <c r="B11" s="42">
        <v>8</v>
      </c>
      <c r="C11" s="42">
        <v>1</v>
      </c>
      <c r="D11" s="42">
        <f t="shared" si="1"/>
        <v>8</v>
      </c>
      <c r="E11" s="42">
        <f>'Table 1'!E23</f>
        <v>0</v>
      </c>
      <c r="F11" s="42">
        <f>D11*E11</f>
        <v>0</v>
      </c>
      <c r="G11" s="42">
        <f t="shared" si="3"/>
        <v>0</v>
      </c>
      <c r="H11" s="42">
        <f t="shared" si="4"/>
        <v>0</v>
      </c>
      <c r="I11" s="43">
        <f t="shared" si="0"/>
        <v>0</v>
      </c>
      <c r="J11" s="21"/>
    </row>
    <row r="12" spans="1:13" ht="28.5" x14ac:dyDescent="0.25">
      <c r="A12" s="45" t="s">
        <v>110</v>
      </c>
      <c r="B12" s="39">
        <v>2</v>
      </c>
      <c r="C12" s="39">
        <v>1</v>
      </c>
      <c r="D12" s="39">
        <f t="shared" si="1"/>
        <v>2</v>
      </c>
      <c r="E12" s="39">
        <v>0</v>
      </c>
      <c r="F12" s="39">
        <f t="shared" si="2"/>
        <v>0</v>
      </c>
      <c r="G12" s="39">
        <f t="shared" si="3"/>
        <v>0</v>
      </c>
      <c r="H12" s="39">
        <f t="shared" si="4"/>
        <v>0</v>
      </c>
      <c r="I12" s="40">
        <f t="shared" si="0"/>
        <v>0</v>
      </c>
      <c r="J12" s="21"/>
    </row>
    <row r="13" spans="1:13" ht="15.75" x14ac:dyDescent="0.25">
      <c r="A13" s="38" t="s">
        <v>111</v>
      </c>
      <c r="B13" s="39">
        <v>4</v>
      </c>
      <c r="C13" s="39">
        <v>1</v>
      </c>
      <c r="D13" s="39">
        <f t="shared" si="1"/>
        <v>4</v>
      </c>
      <c r="E13" s="39">
        <v>0</v>
      </c>
      <c r="F13" s="39">
        <f t="shared" si="2"/>
        <v>0</v>
      </c>
      <c r="G13" s="39">
        <f t="shared" si="3"/>
        <v>0</v>
      </c>
      <c r="H13" s="39">
        <f t="shared" si="4"/>
        <v>0</v>
      </c>
      <c r="I13" s="40">
        <f t="shared" si="0"/>
        <v>0</v>
      </c>
      <c r="J13" s="21"/>
    </row>
    <row r="14" spans="1:13" ht="15.75" x14ac:dyDescent="0.25">
      <c r="A14" s="38" t="s">
        <v>112</v>
      </c>
      <c r="B14" s="39">
        <v>12</v>
      </c>
      <c r="C14" s="39">
        <v>1</v>
      </c>
      <c r="D14" s="39">
        <f t="shared" si="1"/>
        <v>12</v>
      </c>
      <c r="E14" s="39">
        <v>0</v>
      </c>
      <c r="F14" s="39">
        <f t="shared" si="2"/>
        <v>0</v>
      </c>
      <c r="G14" s="39">
        <f t="shared" si="3"/>
        <v>0</v>
      </c>
      <c r="H14" s="39">
        <f t="shared" si="4"/>
        <v>0</v>
      </c>
      <c r="I14" s="40">
        <f t="shared" si="0"/>
        <v>0</v>
      </c>
      <c r="J14" s="21"/>
    </row>
    <row r="15" spans="1:13" ht="15.75" x14ac:dyDescent="0.25">
      <c r="A15" s="38" t="s">
        <v>113</v>
      </c>
      <c r="B15" s="39">
        <v>2</v>
      </c>
      <c r="C15" s="39">
        <v>1</v>
      </c>
      <c r="D15" s="39">
        <f t="shared" si="1"/>
        <v>2</v>
      </c>
      <c r="E15" s="39">
        <v>0</v>
      </c>
      <c r="F15" s="39">
        <f t="shared" si="2"/>
        <v>0</v>
      </c>
      <c r="G15" s="39">
        <f t="shared" si="3"/>
        <v>0</v>
      </c>
      <c r="H15" s="39">
        <f t="shared" si="4"/>
        <v>0</v>
      </c>
      <c r="I15" s="40">
        <f t="shared" si="0"/>
        <v>0</v>
      </c>
      <c r="J15" s="21"/>
    </row>
    <row r="16" spans="1:13" ht="15.75" x14ac:dyDescent="0.25">
      <c r="A16" s="38" t="s">
        <v>114</v>
      </c>
      <c r="B16" s="39"/>
      <c r="C16" s="39"/>
      <c r="D16" s="39"/>
      <c r="E16" s="39"/>
      <c r="F16" s="39"/>
      <c r="G16" s="39"/>
      <c r="H16" s="39"/>
      <c r="I16" s="38"/>
      <c r="J16" s="21"/>
    </row>
    <row r="17" spans="1:10" x14ac:dyDescent="0.25">
      <c r="A17" s="38" t="s">
        <v>39</v>
      </c>
      <c r="B17" s="39">
        <v>4</v>
      </c>
      <c r="C17" s="39">
        <v>1</v>
      </c>
      <c r="D17" s="39">
        <f t="shared" ref="D17:D19" si="5">B17*C17</f>
        <v>4</v>
      </c>
      <c r="E17" s="39">
        <v>0</v>
      </c>
      <c r="F17" s="39">
        <f t="shared" ref="F17:F19" si="6">D17*E17</f>
        <v>0</v>
      </c>
      <c r="G17" s="39">
        <f t="shared" ref="G17:G19" si="7">F17*0.05</f>
        <v>0</v>
      </c>
      <c r="H17" s="39">
        <f t="shared" ref="H17:H19" si="8">F17*0.1</f>
        <v>0</v>
      </c>
      <c r="I17" s="40">
        <f>F17*M$5+G17*M$4+H17*M$6</f>
        <v>0</v>
      </c>
      <c r="J17" s="21"/>
    </row>
    <row r="18" spans="1:10" x14ac:dyDescent="0.25">
      <c r="A18" s="38" t="s">
        <v>40</v>
      </c>
      <c r="B18" s="39">
        <v>4</v>
      </c>
      <c r="C18" s="39">
        <v>1</v>
      </c>
      <c r="D18" s="39">
        <f t="shared" si="5"/>
        <v>4</v>
      </c>
      <c r="E18" s="39">
        <v>0</v>
      </c>
      <c r="F18" s="39">
        <f t="shared" si="6"/>
        <v>0</v>
      </c>
      <c r="G18" s="39">
        <f t="shared" si="7"/>
        <v>0</v>
      </c>
      <c r="H18" s="39">
        <f t="shared" si="8"/>
        <v>0</v>
      </c>
      <c r="I18" s="40">
        <f>F18*M$5+G18*M$4+H18*M$6</f>
        <v>0</v>
      </c>
      <c r="J18" s="21"/>
    </row>
    <row r="19" spans="1:10" ht="15.75" x14ac:dyDescent="0.25">
      <c r="A19" s="38" t="s">
        <v>115</v>
      </c>
      <c r="B19" s="39">
        <v>6</v>
      </c>
      <c r="C19" s="39">
        <v>1</v>
      </c>
      <c r="D19" s="39">
        <f t="shared" si="5"/>
        <v>6</v>
      </c>
      <c r="E19" s="39">
        <f>'Table 1'!E27</f>
        <v>4</v>
      </c>
      <c r="F19" s="39">
        <f t="shared" si="6"/>
        <v>24</v>
      </c>
      <c r="G19" s="39">
        <f t="shared" si="7"/>
        <v>1.2000000000000002</v>
      </c>
      <c r="H19" s="39">
        <f t="shared" si="8"/>
        <v>2.4000000000000004</v>
      </c>
      <c r="I19" s="46">
        <f>F19*M$5+G19*M$4+H19*M$6</f>
        <v>1330.704</v>
      </c>
      <c r="J19" s="21"/>
    </row>
    <row r="20" spans="1:10" ht="15.75" x14ac:dyDescent="0.25">
      <c r="A20" s="38" t="s">
        <v>116</v>
      </c>
      <c r="B20" s="39"/>
      <c r="C20" s="39"/>
      <c r="D20" s="39"/>
      <c r="E20" s="39"/>
      <c r="F20" s="39"/>
      <c r="G20" s="39"/>
      <c r="H20" s="39"/>
      <c r="I20" s="46"/>
      <c r="J20" s="21"/>
    </row>
    <row r="21" spans="1:10" x14ac:dyDescent="0.25">
      <c r="A21" s="38" t="s">
        <v>33</v>
      </c>
      <c r="B21" s="39">
        <v>2</v>
      </c>
      <c r="C21" s="39">
        <v>1</v>
      </c>
      <c r="D21" s="39">
        <f t="shared" ref="D21:D25" si="9">B21*C21</f>
        <v>2</v>
      </c>
      <c r="E21" s="39">
        <f>'Table 1'!E28</f>
        <v>39</v>
      </c>
      <c r="F21" s="39">
        <f t="shared" ref="F21:F25" si="10">D21*E21</f>
        <v>78</v>
      </c>
      <c r="G21" s="39">
        <f t="shared" ref="G21:G25" si="11">F21*0.05</f>
        <v>3.9000000000000004</v>
      </c>
      <c r="H21" s="39">
        <f t="shared" ref="H21:H25" si="12">F21*0.1</f>
        <v>7.8000000000000007</v>
      </c>
      <c r="I21" s="46">
        <f t="shared" ref="I21:I25" si="13">F21*M$5+G21*M$4+H21*M$6</f>
        <v>4324.7879999999996</v>
      </c>
      <c r="J21" s="21"/>
    </row>
    <row r="22" spans="1:10" x14ac:dyDescent="0.25">
      <c r="A22" s="38" t="s">
        <v>34</v>
      </c>
      <c r="B22" s="39">
        <v>4</v>
      </c>
      <c r="C22" s="39">
        <v>1</v>
      </c>
      <c r="D22" s="39">
        <f t="shared" si="9"/>
        <v>4</v>
      </c>
      <c r="E22" s="39">
        <f>'Table 1'!E29</f>
        <v>4</v>
      </c>
      <c r="F22" s="39">
        <f t="shared" si="10"/>
        <v>16</v>
      </c>
      <c r="G22" s="39">
        <f t="shared" si="11"/>
        <v>0.8</v>
      </c>
      <c r="H22" s="39">
        <f t="shared" si="12"/>
        <v>1.6</v>
      </c>
      <c r="I22" s="46">
        <f t="shared" si="13"/>
        <v>887.13599999999997</v>
      </c>
      <c r="J22" s="21"/>
    </row>
    <row r="23" spans="1:10" ht="15.75" x14ac:dyDescent="0.25">
      <c r="A23" s="38" t="s">
        <v>117</v>
      </c>
      <c r="B23" s="39">
        <v>2</v>
      </c>
      <c r="C23" s="39">
        <v>1</v>
      </c>
      <c r="D23" s="39">
        <f t="shared" si="9"/>
        <v>2</v>
      </c>
      <c r="E23" s="39">
        <f>'Table 1'!E30</f>
        <v>2</v>
      </c>
      <c r="F23" s="39">
        <f t="shared" si="10"/>
        <v>4</v>
      </c>
      <c r="G23" s="39">
        <f t="shared" si="11"/>
        <v>0.2</v>
      </c>
      <c r="H23" s="39">
        <f t="shared" si="12"/>
        <v>0.4</v>
      </c>
      <c r="I23" s="46">
        <f t="shared" si="13"/>
        <v>221.78399999999999</v>
      </c>
      <c r="J23" s="21"/>
    </row>
    <row r="24" spans="1:10" ht="15.75" x14ac:dyDescent="0.25">
      <c r="A24" s="38" t="s">
        <v>118</v>
      </c>
      <c r="B24" s="39">
        <v>2</v>
      </c>
      <c r="C24" s="39">
        <v>1</v>
      </c>
      <c r="D24" s="39">
        <f t="shared" si="9"/>
        <v>2</v>
      </c>
      <c r="E24" s="39">
        <f>'Table 1'!E31</f>
        <v>43</v>
      </c>
      <c r="F24" s="39">
        <f t="shared" si="10"/>
        <v>86</v>
      </c>
      <c r="G24" s="39">
        <f t="shared" si="11"/>
        <v>4.3</v>
      </c>
      <c r="H24" s="39">
        <f t="shared" si="12"/>
        <v>8.6</v>
      </c>
      <c r="I24" s="46">
        <f t="shared" si="13"/>
        <v>4768.3560000000007</v>
      </c>
      <c r="J24" s="21"/>
    </row>
    <row r="25" spans="1:10" ht="15.75" x14ac:dyDescent="0.25">
      <c r="A25" s="38" t="s">
        <v>119</v>
      </c>
      <c r="B25" s="39">
        <v>4</v>
      </c>
      <c r="C25" s="39">
        <v>1</v>
      </c>
      <c r="D25" s="39">
        <f t="shared" si="9"/>
        <v>4</v>
      </c>
      <c r="E25" s="39">
        <f>'Table 1'!E32</f>
        <v>4</v>
      </c>
      <c r="F25" s="39">
        <f t="shared" si="10"/>
        <v>16</v>
      </c>
      <c r="G25" s="39">
        <f t="shared" si="11"/>
        <v>0.8</v>
      </c>
      <c r="H25" s="39">
        <f t="shared" si="12"/>
        <v>1.6</v>
      </c>
      <c r="I25" s="46">
        <f t="shared" si="13"/>
        <v>887.13599999999997</v>
      </c>
      <c r="J25" s="21"/>
    </row>
    <row r="26" spans="1:10" ht="15.75" x14ac:dyDescent="0.25">
      <c r="A26" s="17" t="s">
        <v>120</v>
      </c>
      <c r="B26" s="11"/>
      <c r="C26" s="11"/>
      <c r="D26" s="11"/>
      <c r="E26" s="11"/>
      <c r="F26" s="82">
        <f>SUM(F4:H25)</f>
        <v>257.60000000000002</v>
      </c>
      <c r="G26" s="82"/>
      <c r="H26" s="82"/>
      <c r="I26" s="47">
        <f>ROUND(SUM(I4:I25),-2)</f>
        <v>12400</v>
      </c>
    </row>
    <row r="27" spans="1:10" ht="12.75" customHeight="1" x14ac:dyDescent="0.25">
      <c r="A27" s="48"/>
      <c r="B27" s="48"/>
      <c r="C27" s="48"/>
      <c r="D27" s="48"/>
      <c r="E27" s="48"/>
      <c r="F27" s="48"/>
      <c r="G27" s="48"/>
      <c r="H27" s="48"/>
      <c r="I27" s="48"/>
    </row>
    <row r="28" spans="1:10" x14ac:dyDescent="0.25">
      <c r="A28" s="49" t="s">
        <v>28</v>
      </c>
      <c r="B28" s="48"/>
      <c r="C28" s="48"/>
      <c r="D28" s="48"/>
      <c r="E28" s="48"/>
      <c r="F28" s="48"/>
      <c r="G28" s="48"/>
      <c r="H28" s="48"/>
      <c r="I28" s="48"/>
    </row>
    <row r="29" spans="1:10" ht="15.75" x14ac:dyDescent="0.25">
      <c r="A29" s="80" t="s">
        <v>121</v>
      </c>
      <c r="B29" s="80"/>
      <c r="C29" s="80"/>
      <c r="D29" s="80"/>
      <c r="E29" s="80"/>
      <c r="F29" s="80"/>
      <c r="G29" s="80"/>
      <c r="H29" s="80"/>
      <c r="I29" s="80"/>
    </row>
    <row r="30" spans="1:10" ht="42" customHeight="1" x14ac:dyDescent="0.25">
      <c r="A30" s="73" t="s">
        <v>122</v>
      </c>
      <c r="B30" s="73"/>
      <c r="C30" s="73"/>
      <c r="D30" s="73"/>
      <c r="E30" s="73"/>
      <c r="F30" s="73"/>
      <c r="G30" s="73"/>
      <c r="H30" s="73"/>
      <c r="I30" s="73"/>
    </row>
    <row r="31" spans="1:10" ht="34.5" customHeight="1" x14ac:dyDescent="0.25">
      <c r="A31" s="81" t="s">
        <v>123</v>
      </c>
      <c r="B31" s="81"/>
      <c r="C31" s="81"/>
      <c r="D31" s="81"/>
      <c r="E31" s="81"/>
      <c r="F31" s="81"/>
      <c r="G31" s="81"/>
      <c r="H31" s="81"/>
      <c r="I31" s="81"/>
    </row>
    <row r="32" spans="1:10" ht="15.75" x14ac:dyDescent="0.25">
      <c r="A32" s="80" t="s">
        <v>124</v>
      </c>
      <c r="B32" s="80"/>
      <c r="C32" s="80"/>
      <c r="D32" s="80"/>
      <c r="E32" s="80"/>
      <c r="F32" s="80"/>
      <c r="G32" s="80"/>
      <c r="H32" s="80"/>
      <c r="I32" s="80"/>
    </row>
    <row r="33" spans="1:9" ht="29.25" customHeight="1" x14ac:dyDescent="0.25">
      <c r="A33" s="81" t="s">
        <v>125</v>
      </c>
      <c r="B33" s="81"/>
      <c r="C33" s="81"/>
      <c r="D33" s="81"/>
      <c r="E33" s="81"/>
      <c r="F33" s="81"/>
      <c r="G33" s="81"/>
      <c r="H33" s="81"/>
      <c r="I33" s="81"/>
    </row>
    <row r="34" spans="1:9" ht="15.75" x14ac:dyDescent="0.25">
      <c r="A34" s="80" t="s">
        <v>126</v>
      </c>
      <c r="B34" s="80"/>
      <c r="C34" s="80"/>
      <c r="D34" s="80"/>
      <c r="E34" s="80"/>
      <c r="F34" s="80"/>
      <c r="G34" s="80"/>
      <c r="H34" s="80"/>
      <c r="I34" s="80"/>
    </row>
    <row r="35" spans="1:9" ht="15.75" x14ac:dyDescent="0.25">
      <c r="A35" s="80" t="s">
        <v>127</v>
      </c>
      <c r="B35" s="80"/>
      <c r="C35" s="80"/>
      <c r="D35" s="80"/>
      <c r="E35" s="80"/>
      <c r="F35" s="80"/>
      <c r="G35" s="80"/>
      <c r="H35" s="80"/>
      <c r="I35" s="80"/>
    </row>
    <row r="36" spans="1:9" ht="15.75" x14ac:dyDescent="0.25">
      <c r="A36" s="80" t="s">
        <v>128</v>
      </c>
      <c r="B36" s="80"/>
      <c r="C36" s="80"/>
      <c r="D36" s="80"/>
      <c r="E36" s="80"/>
      <c r="F36" s="80"/>
      <c r="G36" s="80"/>
      <c r="H36" s="80"/>
      <c r="I36" s="80"/>
    </row>
    <row r="37" spans="1:9" ht="15.75" x14ac:dyDescent="0.25">
      <c r="A37" s="80" t="s">
        <v>129</v>
      </c>
      <c r="B37" s="80"/>
      <c r="C37" s="80"/>
      <c r="D37" s="80"/>
      <c r="E37" s="80"/>
      <c r="F37" s="80"/>
      <c r="G37" s="80"/>
      <c r="H37" s="80"/>
      <c r="I37" s="80"/>
    </row>
    <row r="38" spans="1:9" ht="15.75" x14ac:dyDescent="0.25">
      <c r="A38" s="80" t="s">
        <v>130</v>
      </c>
      <c r="B38" s="80"/>
      <c r="C38" s="80"/>
      <c r="D38" s="80"/>
      <c r="E38" s="80"/>
      <c r="F38" s="80"/>
      <c r="G38" s="80"/>
      <c r="H38" s="80"/>
      <c r="I38" s="80"/>
    </row>
    <row r="39" spans="1:9" ht="15.75" x14ac:dyDescent="0.25">
      <c r="A39" s="80" t="s">
        <v>131</v>
      </c>
      <c r="B39" s="80"/>
      <c r="C39" s="80"/>
      <c r="D39" s="80"/>
      <c r="E39" s="80"/>
      <c r="F39" s="80"/>
      <c r="G39" s="80"/>
      <c r="H39" s="80"/>
      <c r="I39" s="80"/>
    </row>
    <row r="40" spans="1:9" ht="15.75" x14ac:dyDescent="0.25">
      <c r="A40" s="80" t="s">
        <v>132</v>
      </c>
      <c r="B40" s="80"/>
      <c r="C40" s="80"/>
      <c r="D40" s="80"/>
      <c r="E40" s="80"/>
      <c r="F40" s="80"/>
      <c r="G40" s="80"/>
      <c r="H40" s="80"/>
      <c r="I40" s="80"/>
    </row>
    <row r="41" spans="1:9" ht="15.75" x14ac:dyDescent="0.25">
      <c r="A41" s="80" t="s">
        <v>133</v>
      </c>
      <c r="B41" s="80"/>
      <c r="C41" s="80"/>
      <c r="D41" s="80"/>
      <c r="E41" s="80"/>
      <c r="F41" s="80"/>
      <c r="G41" s="80"/>
      <c r="H41" s="80"/>
      <c r="I41" s="80"/>
    </row>
    <row r="42" spans="1:9" ht="15.75" x14ac:dyDescent="0.25">
      <c r="A42" s="80" t="s">
        <v>134</v>
      </c>
      <c r="B42" s="80"/>
      <c r="C42" s="80"/>
      <c r="D42" s="80"/>
      <c r="E42" s="80"/>
      <c r="F42" s="80"/>
      <c r="G42" s="80"/>
      <c r="H42" s="80"/>
      <c r="I42" s="80"/>
    </row>
  </sheetData>
  <mergeCells count="17">
    <mergeCell ref="A38:I38"/>
    <mergeCell ref="A39:I39"/>
    <mergeCell ref="A40:I40"/>
    <mergeCell ref="A42:I42"/>
    <mergeCell ref="A41:I41"/>
    <mergeCell ref="A37:I37"/>
    <mergeCell ref="A1:I1"/>
    <mergeCell ref="L3:M3"/>
    <mergeCell ref="F26:H26"/>
    <mergeCell ref="A29:I29"/>
    <mergeCell ref="A30:I30"/>
    <mergeCell ref="A31:I31"/>
    <mergeCell ref="A32:I32"/>
    <mergeCell ref="A33:I33"/>
    <mergeCell ref="A34:I34"/>
    <mergeCell ref="A35:I35"/>
    <mergeCell ref="A36:I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9"/>
  <sheetViews>
    <sheetView topLeftCell="A16" workbookViewId="0">
      <selection activeCell="G41" sqref="G41"/>
    </sheetView>
  </sheetViews>
  <sheetFormatPr defaultRowHeight="15" x14ac:dyDescent="0.25"/>
  <cols>
    <col min="1" max="1" width="29.42578125" customWidth="1"/>
    <col min="2" max="3" width="13.42578125" customWidth="1"/>
    <col min="4" max="4" width="16.140625" customWidth="1"/>
    <col min="5" max="7" width="13.42578125" customWidth="1"/>
    <col min="9" max="9" width="10.85546875" bestFit="1" customWidth="1"/>
  </cols>
  <sheetData>
    <row r="1" spans="1:9" ht="15.75" x14ac:dyDescent="0.25">
      <c r="A1" s="20"/>
    </row>
    <row r="3" spans="1:9" ht="15.75" x14ac:dyDescent="0.25">
      <c r="A3" s="83" t="s">
        <v>0</v>
      </c>
      <c r="B3" s="83"/>
      <c r="C3" s="83"/>
      <c r="D3" s="83"/>
      <c r="E3" s="83"/>
      <c r="F3" s="83"/>
      <c r="G3" s="83"/>
    </row>
    <row r="4" spans="1:9" x14ac:dyDescent="0.25">
      <c r="A4" s="7" t="s">
        <v>1</v>
      </c>
      <c r="B4" s="7" t="s">
        <v>2</v>
      </c>
      <c r="C4" s="7" t="s">
        <v>3</v>
      </c>
      <c r="D4" s="7" t="s">
        <v>4</v>
      </c>
      <c r="E4" s="7" t="s">
        <v>5</v>
      </c>
      <c r="F4" s="7" t="s">
        <v>7</v>
      </c>
      <c r="G4" s="7" t="s">
        <v>9</v>
      </c>
    </row>
    <row r="5" spans="1:9" ht="38.25" x14ac:dyDescent="0.25">
      <c r="A5" s="37" t="s">
        <v>101</v>
      </c>
      <c r="B5" s="37" t="s">
        <v>97</v>
      </c>
      <c r="C5" s="37" t="s">
        <v>11</v>
      </c>
      <c r="D5" s="37" t="s">
        <v>46</v>
      </c>
      <c r="E5" s="37" t="s">
        <v>6</v>
      </c>
      <c r="F5" s="37" t="s">
        <v>8</v>
      </c>
      <c r="G5" s="37" t="s">
        <v>45</v>
      </c>
    </row>
    <row r="6" spans="1:9" x14ac:dyDescent="0.25">
      <c r="A6" s="25" t="s">
        <v>78</v>
      </c>
      <c r="B6" s="5">
        <v>30000</v>
      </c>
      <c r="C6" s="6">
        <v>0</v>
      </c>
      <c r="D6" s="5">
        <f>B6*C6</f>
        <v>0</v>
      </c>
      <c r="E6" s="5">
        <v>16000</v>
      </c>
      <c r="F6" s="6">
        <v>43</v>
      </c>
      <c r="G6" s="5">
        <f>E6*F6</f>
        <v>688000</v>
      </c>
    </row>
    <row r="7" spans="1:9" x14ac:dyDescent="0.25">
      <c r="A7" s="24" t="s">
        <v>79</v>
      </c>
      <c r="B7" s="23" t="s">
        <v>10</v>
      </c>
      <c r="C7" s="23" t="s">
        <v>10</v>
      </c>
      <c r="D7" s="23" t="s">
        <v>10</v>
      </c>
      <c r="E7" s="26">
        <v>3100</v>
      </c>
      <c r="F7" s="23">
        <v>43</v>
      </c>
      <c r="G7" s="5">
        <f>E7*F7</f>
        <v>133300</v>
      </c>
      <c r="I7" s="1"/>
    </row>
    <row r="8" spans="1:9" x14ac:dyDescent="0.25">
      <c r="A8" s="24" t="s">
        <v>80</v>
      </c>
      <c r="B8" s="23" t="s">
        <v>10</v>
      </c>
      <c r="C8" s="23" t="s">
        <v>10</v>
      </c>
      <c r="D8" s="23" t="s">
        <v>10</v>
      </c>
      <c r="E8" s="26">
        <v>2000</v>
      </c>
      <c r="F8" s="23">
        <v>43</v>
      </c>
      <c r="G8" s="5">
        <f t="shared" ref="G8" si="0">E8*F8</f>
        <v>86000</v>
      </c>
    </row>
    <row r="9" spans="1:9" x14ac:dyDescent="0.25">
      <c r="A9" s="31" t="s">
        <v>60</v>
      </c>
      <c r="B9" s="2"/>
      <c r="C9" s="3"/>
      <c r="D9" s="4">
        <f>D6</f>
        <v>0</v>
      </c>
      <c r="E9" s="3"/>
      <c r="F9" s="3"/>
      <c r="G9" s="4">
        <f>ROUND(SUM(G6:G8),-3)</f>
        <v>907000</v>
      </c>
      <c r="I9" s="1">
        <f>ROUND(G9+D9,-3)</f>
        <v>907000</v>
      </c>
    </row>
    <row r="10" spans="1:9" x14ac:dyDescent="0.25">
      <c r="A10" s="84" t="s">
        <v>106</v>
      </c>
      <c r="B10" s="84"/>
      <c r="C10" s="84"/>
      <c r="D10" s="84"/>
      <c r="E10" s="84"/>
      <c r="F10" s="84"/>
      <c r="G10" s="84"/>
    </row>
    <row r="13" spans="1:9" ht="15.75" x14ac:dyDescent="0.25">
      <c r="A13" s="83" t="s">
        <v>11</v>
      </c>
      <c r="B13" s="83"/>
      <c r="C13" s="83"/>
      <c r="D13" s="83"/>
      <c r="E13" s="83"/>
      <c r="F13" s="83"/>
    </row>
    <row r="14" spans="1:9" x14ac:dyDescent="0.25">
      <c r="A14" s="85" t="s">
        <v>12</v>
      </c>
      <c r="B14" s="7" t="s">
        <v>1</v>
      </c>
      <c r="C14" s="7" t="s">
        <v>2</v>
      </c>
      <c r="D14" s="7" t="s">
        <v>3</v>
      </c>
      <c r="E14" s="7" t="s">
        <v>4</v>
      </c>
      <c r="F14" s="7" t="s">
        <v>5</v>
      </c>
    </row>
    <row r="15" spans="1:9" ht="76.5" x14ac:dyDescent="0.25">
      <c r="A15" s="85"/>
      <c r="B15" s="7" t="s">
        <v>61</v>
      </c>
      <c r="C15" s="7" t="s">
        <v>62</v>
      </c>
      <c r="D15" s="7" t="s">
        <v>63</v>
      </c>
      <c r="E15" s="7" t="s">
        <v>64</v>
      </c>
      <c r="F15" s="7" t="s">
        <v>11</v>
      </c>
    </row>
    <row r="16" spans="1:9" x14ac:dyDescent="0.25">
      <c r="A16" s="86"/>
      <c r="B16" s="8"/>
      <c r="C16" s="8"/>
      <c r="D16" s="8"/>
      <c r="E16" s="8"/>
      <c r="F16" s="9" t="s">
        <v>65</v>
      </c>
    </row>
    <row r="17" spans="1:6" x14ac:dyDescent="0.25">
      <c r="A17" s="6">
        <v>1</v>
      </c>
      <c r="B17" s="6">
        <v>0</v>
      </c>
      <c r="C17" s="6">
        <v>43</v>
      </c>
      <c r="D17" s="6">
        <v>0</v>
      </c>
      <c r="E17" s="6">
        <v>0</v>
      </c>
      <c r="F17" s="6">
        <f>B17+C17</f>
        <v>43</v>
      </c>
    </row>
    <row r="18" spans="1:6" x14ac:dyDescent="0.25">
      <c r="A18" s="23">
        <v>2</v>
      </c>
      <c r="B18" s="23">
        <v>0</v>
      </c>
      <c r="C18" s="23">
        <f>F17</f>
        <v>43</v>
      </c>
      <c r="D18" s="23">
        <v>0</v>
      </c>
      <c r="E18" s="23">
        <v>0</v>
      </c>
      <c r="F18" s="6">
        <f t="shared" ref="F18:F19" si="1">B18+C18</f>
        <v>43</v>
      </c>
    </row>
    <row r="19" spans="1:6" x14ac:dyDescent="0.25">
      <c r="A19" s="23">
        <v>3</v>
      </c>
      <c r="B19" s="23">
        <v>0</v>
      </c>
      <c r="C19" s="23">
        <f>F18</f>
        <v>43</v>
      </c>
      <c r="D19" s="23">
        <v>0</v>
      </c>
      <c r="E19" s="23">
        <v>0</v>
      </c>
      <c r="F19" s="6">
        <f t="shared" si="1"/>
        <v>43</v>
      </c>
    </row>
    <row r="20" spans="1:6" x14ac:dyDescent="0.25">
      <c r="A20" s="23" t="s">
        <v>13</v>
      </c>
      <c r="B20" s="23">
        <f>AVERAGE(B17:B19)</f>
        <v>0</v>
      </c>
      <c r="C20" s="23">
        <f t="shared" ref="C20:E20" si="2">AVERAGE(C17:C19)</f>
        <v>43</v>
      </c>
      <c r="D20" s="23">
        <f t="shared" si="2"/>
        <v>0</v>
      </c>
      <c r="E20" s="23">
        <f t="shared" si="2"/>
        <v>0</v>
      </c>
      <c r="F20" s="23">
        <f>AVERAGE(F17:F19)</f>
        <v>43</v>
      </c>
    </row>
    <row r="23" spans="1:6" ht="15.75" x14ac:dyDescent="0.25">
      <c r="A23" s="83" t="s">
        <v>66</v>
      </c>
      <c r="B23" s="83"/>
      <c r="C23" s="83"/>
      <c r="D23" s="83"/>
      <c r="E23" s="83"/>
    </row>
    <row r="24" spans="1:6" x14ac:dyDescent="0.25">
      <c r="A24" s="7" t="s">
        <v>1</v>
      </c>
      <c r="B24" s="7" t="s">
        <v>2</v>
      </c>
      <c r="C24" s="7" t="s">
        <v>3</v>
      </c>
      <c r="D24" s="7" t="s">
        <v>4</v>
      </c>
      <c r="E24" s="7" t="s">
        <v>5</v>
      </c>
    </row>
    <row r="25" spans="1:6" ht="63.75" x14ac:dyDescent="0.25">
      <c r="A25" s="7" t="s">
        <v>67</v>
      </c>
      <c r="B25" s="7" t="s">
        <v>11</v>
      </c>
      <c r="C25" s="7" t="s">
        <v>14</v>
      </c>
      <c r="D25" s="7" t="s">
        <v>63</v>
      </c>
      <c r="E25" s="7" t="s">
        <v>98</v>
      </c>
    </row>
    <row r="26" spans="1:6" ht="25.5" x14ac:dyDescent="0.25">
      <c r="A26" s="24" t="s">
        <v>68</v>
      </c>
      <c r="B26" s="23">
        <v>0</v>
      </c>
      <c r="C26" s="23">
        <v>1</v>
      </c>
      <c r="D26" s="23" t="s">
        <v>10</v>
      </c>
      <c r="E26" s="23">
        <f>B26*C26</f>
        <v>0</v>
      </c>
    </row>
    <row r="27" spans="1:6" x14ac:dyDescent="0.25">
      <c r="A27" s="24" t="s">
        <v>69</v>
      </c>
      <c r="B27" s="23">
        <v>0</v>
      </c>
      <c r="C27" s="23">
        <v>1</v>
      </c>
      <c r="D27" s="23" t="s">
        <v>10</v>
      </c>
      <c r="E27" s="23">
        <f t="shared" ref="E27:E39" si="3">B27*C27</f>
        <v>0</v>
      </c>
    </row>
    <row r="28" spans="1:6" x14ac:dyDescent="0.25">
      <c r="A28" s="24" t="s">
        <v>70</v>
      </c>
      <c r="B28" s="23">
        <v>0</v>
      </c>
      <c r="C28" s="23">
        <v>1</v>
      </c>
      <c r="D28" s="23" t="s">
        <v>10</v>
      </c>
      <c r="E28" s="23">
        <f t="shared" si="3"/>
        <v>0</v>
      </c>
    </row>
    <row r="29" spans="1:6" ht="25.5" x14ac:dyDescent="0.25">
      <c r="A29" s="24" t="s">
        <v>71</v>
      </c>
      <c r="B29" s="23">
        <v>0</v>
      </c>
      <c r="C29" s="23">
        <v>1</v>
      </c>
      <c r="D29" s="23" t="s">
        <v>10</v>
      </c>
      <c r="E29" s="23">
        <f t="shared" si="3"/>
        <v>0</v>
      </c>
    </row>
    <row r="30" spans="1:6" x14ac:dyDescent="0.25">
      <c r="A30" s="24" t="s">
        <v>72</v>
      </c>
      <c r="B30" s="23">
        <v>0</v>
      </c>
      <c r="C30" s="23">
        <v>1</v>
      </c>
      <c r="D30" s="23" t="s">
        <v>10</v>
      </c>
      <c r="E30" s="23">
        <f t="shared" si="3"/>
        <v>0</v>
      </c>
    </row>
    <row r="31" spans="1:6" x14ac:dyDescent="0.25">
      <c r="A31" s="24" t="s">
        <v>73</v>
      </c>
      <c r="B31" s="23">
        <v>0</v>
      </c>
      <c r="C31" s="23">
        <v>1</v>
      </c>
      <c r="D31" s="23" t="s">
        <v>10</v>
      </c>
      <c r="E31" s="23">
        <f t="shared" si="3"/>
        <v>0</v>
      </c>
    </row>
    <row r="32" spans="1:6" ht="25.5" x14ac:dyDescent="0.25">
      <c r="A32" s="24" t="s">
        <v>74</v>
      </c>
      <c r="B32" s="23">
        <v>0</v>
      </c>
      <c r="C32" s="23">
        <v>1</v>
      </c>
      <c r="D32" s="23" t="s">
        <v>10</v>
      </c>
      <c r="E32" s="23">
        <f t="shared" si="3"/>
        <v>0</v>
      </c>
    </row>
    <row r="33" spans="1:8" ht="25.5" x14ac:dyDescent="0.25">
      <c r="A33" s="24" t="s">
        <v>75</v>
      </c>
      <c r="B33" s="23">
        <v>0</v>
      </c>
      <c r="C33" s="23">
        <v>1</v>
      </c>
      <c r="D33" s="23" t="s">
        <v>10</v>
      </c>
      <c r="E33" s="23">
        <f t="shared" si="3"/>
        <v>0</v>
      </c>
    </row>
    <row r="34" spans="1:8" x14ac:dyDescent="0.25">
      <c r="A34" s="24" t="s">
        <v>76</v>
      </c>
      <c r="B34" s="23">
        <v>0</v>
      </c>
      <c r="C34" s="23">
        <v>1</v>
      </c>
      <c r="D34" s="23" t="s">
        <v>10</v>
      </c>
      <c r="E34" s="23">
        <f t="shared" si="3"/>
        <v>0</v>
      </c>
    </row>
    <row r="35" spans="1:8" ht="15.75" x14ac:dyDescent="0.25">
      <c r="A35" s="24" t="s">
        <v>175</v>
      </c>
      <c r="B35" s="70">
        <f>'Table 1'!E27</f>
        <v>4</v>
      </c>
      <c r="C35" s="23">
        <v>1</v>
      </c>
      <c r="D35" s="23" t="s">
        <v>10</v>
      </c>
      <c r="E35" s="23">
        <f t="shared" si="3"/>
        <v>4</v>
      </c>
    </row>
    <row r="36" spans="1:8" x14ac:dyDescent="0.25">
      <c r="A36" s="24" t="s">
        <v>77</v>
      </c>
      <c r="B36" s="70">
        <f>'Table 1'!E28+'Table 1'!E29</f>
        <v>43</v>
      </c>
      <c r="C36" s="23">
        <v>2</v>
      </c>
      <c r="D36" s="23" t="s">
        <v>10</v>
      </c>
      <c r="E36" s="23">
        <f>B36*C36</f>
        <v>86</v>
      </c>
    </row>
    <row r="37" spans="1:8" ht="28.5" x14ac:dyDescent="0.25">
      <c r="A37" s="24" t="s">
        <v>176</v>
      </c>
      <c r="B37" s="71">
        <f>'Table 1'!E30</f>
        <v>2</v>
      </c>
      <c r="C37" s="23">
        <v>1</v>
      </c>
      <c r="D37" s="23" t="s">
        <v>10</v>
      </c>
      <c r="E37" s="23">
        <f t="shared" si="3"/>
        <v>2</v>
      </c>
    </row>
    <row r="38" spans="1:8" ht="15.75" x14ac:dyDescent="0.25">
      <c r="A38" s="24" t="s">
        <v>177</v>
      </c>
      <c r="B38" s="70">
        <f>'Table 1'!E31</f>
        <v>43</v>
      </c>
      <c r="C38" s="23">
        <v>2</v>
      </c>
      <c r="D38" s="23" t="s">
        <v>10</v>
      </c>
      <c r="E38" s="23">
        <f t="shared" si="3"/>
        <v>86</v>
      </c>
    </row>
    <row r="39" spans="1:8" ht="15.75" x14ac:dyDescent="0.25">
      <c r="A39" s="24" t="s">
        <v>178</v>
      </c>
      <c r="B39" s="70">
        <f>'Table 1'!E32</f>
        <v>4</v>
      </c>
      <c r="C39" s="23">
        <v>1</v>
      </c>
      <c r="D39" s="23" t="s">
        <v>10</v>
      </c>
      <c r="E39" s="23">
        <f t="shared" si="3"/>
        <v>4</v>
      </c>
    </row>
    <row r="40" spans="1:8" x14ac:dyDescent="0.25">
      <c r="A40" s="6"/>
      <c r="B40" s="23"/>
      <c r="C40" s="23"/>
      <c r="D40" s="23" t="s">
        <v>99</v>
      </c>
      <c r="E40" s="34">
        <f>SUM(E26:E39)</f>
        <v>182</v>
      </c>
      <c r="G40" s="35">
        <f>'Table 1'!F53/E40</f>
        <v>300</v>
      </c>
      <c r="H40" t="s">
        <v>103</v>
      </c>
    </row>
    <row r="41" spans="1:8" ht="15.75" x14ac:dyDescent="0.25">
      <c r="A41" s="72" t="s">
        <v>179</v>
      </c>
    </row>
    <row r="42" spans="1:8" ht="15.75" x14ac:dyDescent="0.25">
      <c r="A42" s="72" t="s">
        <v>180</v>
      </c>
    </row>
    <row r="43" spans="1:8" ht="15.75" x14ac:dyDescent="0.25">
      <c r="A43" s="72" t="s">
        <v>181</v>
      </c>
    </row>
    <row r="44" spans="1:8" ht="15.75" x14ac:dyDescent="0.25">
      <c r="A44" s="72" t="s">
        <v>182</v>
      </c>
    </row>
    <row r="45" spans="1:8" ht="15.75" x14ac:dyDescent="0.25">
      <c r="A45" s="33"/>
    </row>
    <row r="46" spans="1:8" ht="15.75" x14ac:dyDescent="0.25">
      <c r="A46" s="33"/>
    </row>
    <row r="47" spans="1:8" ht="15.75" x14ac:dyDescent="0.25">
      <c r="A47" s="33"/>
    </row>
    <row r="48" spans="1:8" ht="15.75" x14ac:dyDescent="0.25">
      <c r="A48" s="33"/>
    </row>
    <row r="49" spans="1:1" ht="16.5" x14ac:dyDescent="0.25">
      <c r="A49" s="32"/>
    </row>
  </sheetData>
  <mergeCells count="5">
    <mergeCell ref="A3:G3"/>
    <mergeCell ref="A10:G10"/>
    <mergeCell ref="A13:F13"/>
    <mergeCell ref="A14:A16"/>
    <mergeCell ref="A23:E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Eric Schultz</cp:lastModifiedBy>
  <dcterms:created xsi:type="dcterms:W3CDTF">2016-04-14T18:28:03Z</dcterms:created>
  <dcterms:modified xsi:type="dcterms:W3CDTF">2019-08-30T18:05:13Z</dcterms:modified>
</cp:coreProperties>
</file>