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13.xml" ContentType="application/vnd.openxmlformats-officedocument.drawing+xml"/>
  <Override PartName="/xl/comments3.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3.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4.xml" ContentType="application/vnd.openxmlformats-officedocument.themeOverrid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5.xml" ContentType="application/vnd.openxmlformats-officedocument.themeOverride+xml"/>
  <Override PartName="/xl/drawings/drawing19.xml" ContentType="application/vnd.openxmlformats-officedocument.drawing+xml"/>
  <Override PartName="/xl/drawings/drawing20.xml" ContentType="application/vnd.openxmlformats-officedocument.drawing+xml"/>
  <Override PartName="/xl/comments4.xml" ContentType="application/vnd.openxmlformats-officedocument.spreadsheetml.comments+xml"/>
  <Override PartName="/xl/drawings/drawing21.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https://usepa-my.sharepoint.com/personal/purdy_mark_epa_gov/Documents/ICRs/2060-0703/Revised to OMB/"/>
    </mc:Choice>
  </mc:AlternateContent>
  <xr:revisionPtr revIDLastSave="0" documentId="8_{79DAB22F-E44E-408D-A68E-BC94615555E5}" xr6:coauthVersionLast="45" xr6:coauthVersionMax="45" xr10:uidLastSave="{00000000-0000-0000-0000-000000000000}"/>
  <workbookProtection workbookPassword="CDE6" lockStructure="1"/>
  <bookViews>
    <workbookView xWindow="20370" yWindow="-120" windowWidth="29040" windowHeight="15840" tabRatio="893" xr2:uid="{00000000-000D-0000-FFFF-FFFF00000000}"/>
  </bookViews>
  <sheets>
    <sheet name="Instructions &amp; Definitions" sheetId="1" r:id="rId1"/>
    <sheet name="Step 1-Contact and Program Info" sheetId="2" r:id="rId2"/>
    <sheet name="Step 2-Third Party Information" sheetId="3" r:id="rId3"/>
    <sheet name="Step 3-Refrigerators" sheetId="4" r:id="rId4"/>
    <sheet name="Step 3-Refrigerators (B)" sheetId="26" state="hidden" r:id="rId5"/>
    <sheet name="Step 3-Stand-Alone Freezers" sheetId="5" r:id="rId6"/>
    <sheet name="Step 3-Stand-Alone Freezers (B)" sheetId="27" state="hidden" r:id="rId7"/>
    <sheet name="Step 3-Air-Conditioning Uni (B)" sheetId="16" state="hidden" r:id="rId8"/>
    <sheet name="Step 3-Air-Conditioning Units" sheetId="6" r:id="rId9"/>
    <sheet name="Step 3-Dehumidifiers" sheetId="7" r:id="rId10"/>
    <sheet name="Step 3-Dehumidifiers (B)" sheetId="17" state="hidden" r:id="rId11"/>
    <sheet name="Step 4-Units Jointly Processed" sheetId="28" r:id="rId12"/>
    <sheet name="Step 5-QA_Input Data Summary" sheetId="9" r:id="rId13"/>
    <sheet name="Step 5-Env Benefits" sheetId="10" r:id="rId14"/>
    <sheet name="Step 5-Env Benefits (B)" sheetId="18" state="hidden" r:id="rId15"/>
    <sheet name="Step 5-Energy Impacts " sheetId="11" r:id="rId16"/>
    <sheet name="Step 5 Energy Impacts (B)" sheetId="19" state="hidden" r:id="rId17"/>
    <sheet name="Step 5-Benefits Messaging" sheetId="29" r:id="rId18"/>
    <sheet name="Step 6-Partner Feedback" sheetId="12" r:id="rId19"/>
    <sheet name="Step 7-Confirmation" sheetId="13" r:id="rId20"/>
    <sheet name="OutputLinker" sheetId="21" state="hidden" r:id="rId21"/>
    <sheet name="OutputLinker (B)" sheetId="20" state="hidden" r:id="rId22"/>
    <sheet name="Assumptions" sheetId="22" state="hidden" r:id="rId23"/>
    <sheet name="DOE RUL" sheetId="23" state="hidden" r:id="rId24"/>
  </sheets>
  <externalReferences>
    <externalReference r:id="rId25"/>
    <externalReference r:id="rId26"/>
  </externalReferences>
  <definedNames>
    <definedName name="AC">'Step 1-Contact and Program Info'!$N$29</definedName>
    <definedName name="AC_Refrigerant" localSheetId="4">'Step 3-Air-Conditioning Units'!$F$22:$F$36</definedName>
    <definedName name="AC_Refrigerant" localSheetId="6">'Step 3-Air-Conditioning Units'!$F$22:$F$36</definedName>
    <definedName name="AC_Refrigerant" localSheetId="11">'Step 3-Air-Conditioning Units'!$F$22:$F$36</definedName>
    <definedName name="AC_Refrigerant">'Step 3-Air-Conditioning Units'!$F$22:$F$36</definedName>
    <definedName name="Asheets" localSheetId="4">#REF!</definedName>
    <definedName name="Asheets" localSheetId="6">#REF!</definedName>
    <definedName name="Asheets" localSheetId="11">#REF!</definedName>
    <definedName name="Asheets" localSheetId="17">#REF!</definedName>
    <definedName name="Asheets">#REF!</definedName>
    <definedName name="Bsheets" localSheetId="4">#REF!</definedName>
    <definedName name="Bsheets" localSheetId="6">#REF!</definedName>
    <definedName name="Bsheets" localSheetId="11">#REF!</definedName>
    <definedName name="Bsheets" localSheetId="17">#REF!</definedName>
    <definedName name="Bsheets">#REF!</definedName>
    <definedName name="Dehumid">'Step 1-Contact and Program Info'!$N$30</definedName>
    <definedName name="Dehumidifiers_Refrigerant" localSheetId="4">'Step 3-Dehumidifiers'!$F$24:$F$48</definedName>
    <definedName name="Dehumidifiers_Refrigerant" localSheetId="6">'Step 3-Dehumidifiers'!$F$24:$F$48</definedName>
    <definedName name="Dehumidifiers_Refrigerant" localSheetId="11">'Step 3-Dehumidifiers'!$F$24:$F$48</definedName>
    <definedName name="Dehumidifiers_Refrigerant">'Step 3-Dehumidifiers'!$F$24:$F$48</definedName>
    <definedName name="Destruction_Technology">Assumptions!$C$24</definedName>
    <definedName name="Energy_2a" localSheetId="4">'Step 3-Refrigerators (B)'!$65:$71</definedName>
    <definedName name="Energy_2a" localSheetId="6">'Step 3-Stand-Alone Freezers (B)'!$72:$78</definedName>
    <definedName name="Energy_2a">'Step 3-Refrigerators'!$68:$73</definedName>
    <definedName name="Energy_2b" localSheetId="6">'Step 3-Stand-Alone Freezers (B)'!$72:$78</definedName>
    <definedName name="Energy_2b">'Step 3-Stand-Alone Freezers'!$75:$80</definedName>
    <definedName name="Energy_2c" localSheetId="10">'Step 3-Dehumidifiers (B)'!$54:$61</definedName>
    <definedName name="Energy_2c">'Step 3-Dehumidifiers'!$55:$61</definedName>
    <definedName name="Energy_2d" localSheetId="7">'Step 3-Air-Conditioning Uni (B)'!$42:$48</definedName>
    <definedName name="Energy_2d" localSheetId="10">'Step 3-Dehumidifiers (B)'!$55:$61</definedName>
    <definedName name="Energy_2d">'Step 3-Air-Conditioning Units'!$43:$49</definedName>
    <definedName name="EnergyN" localSheetId="4">'[1]Step 1-Contact and Program Info'!#REF!</definedName>
    <definedName name="EnergyN" localSheetId="6">'[1]Step 1-Contact and Program Info'!#REF!</definedName>
    <definedName name="EnergyN" localSheetId="11">'[1]Step 1-Contact and Program Info'!#REF!</definedName>
    <definedName name="EnergyN" localSheetId="17">'Step 1-Contact and Program Info'!#REF!</definedName>
    <definedName name="EnergyN">'Step 1-Contact and Program Info'!#REF!</definedName>
    <definedName name="EnergyY">'Step 1-Contact and Program Info'!$N$31</definedName>
    <definedName name="EnergyYN">'Step 1-Contact and Program Info'!$N$31</definedName>
    <definedName name="Foam1">'Step 2-Third Party Information'!$C$74</definedName>
    <definedName name="FoamPtr">'Step 2-Third Party Information'!$A$71</definedName>
    <definedName name="FoamTechs" localSheetId="4">#REF!</definedName>
    <definedName name="FoamTechs" localSheetId="6">#REF!</definedName>
    <definedName name="FoamTechs" localSheetId="11">#REF!</definedName>
    <definedName name="FoamTechs" localSheetId="17">#REF!</definedName>
    <definedName name="FoamTechs">#REF!</definedName>
    <definedName name="Freeze">'Step 1-Contact and Program Info'!$N$28</definedName>
    <definedName name="Freezer_Foam_Total" localSheetId="4">'Step 3-Stand-Alone Freezers'!$F$47:$F$65</definedName>
    <definedName name="Freezer_Foam_Total" localSheetId="6">'Step 3-Stand-Alone Freezers'!$F$47:$F$65</definedName>
    <definedName name="Freezer_Foam_Total" localSheetId="11">'Step 3-Stand-Alone Freezers'!$F$47:$F$65</definedName>
    <definedName name="Freezer_Foam_Total">'Step 3-Stand-Alone Freezers'!$F$47:$F$65</definedName>
    <definedName name="Freezer_Refrig_Total" localSheetId="4">'Step 3-Stand-Alone Freezers'!$F$31:$F$45</definedName>
    <definedName name="Freezer_Refrig_Total" localSheetId="6">'Step 3-Stand-Alone Freezers'!$F$31:$F$45</definedName>
    <definedName name="Freezer_Refrig_Total" localSheetId="11">'Step 3-Stand-Alone Freezers'!$F$31:$F$45</definedName>
    <definedName name="Freezer_Refrig_Total">'Step 3-Stand-Alone Freezers'!$F$31:$F$45</definedName>
    <definedName name="Fridge_Foam_Total" localSheetId="4">'Step 3-Refrigerators'!$F$41:$F$59</definedName>
    <definedName name="Fridge_Foam_Total" localSheetId="6">'Step 3-Refrigerators'!$F$41:$F$59</definedName>
    <definedName name="Fridge_Foam_Total" localSheetId="11">'Step 3-Refrigerators'!$F$41:$F$59</definedName>
    <definedName name="Fridge_Foam_Total">'Step 3-Refrigerators'!$F$41:$F$59</definedName>
    <definedName name="Fridge_Refrig_Total" localSheetId="4">'Step 3-Refrigerators'!$F$30:$F$39</definedName>
    <definedName name="Fridge_Refrig_Total" localSheetId="6">'Step 3-Refrigerators'!$F$30:$F$39</definedName>
    <definedName name="Fridge_Refrig_Total" localSheetId="11">'Step 3-Refrigerators'!$F$30:$F$39</definedName>
    <definedName name="Fridge_Refrig_Total">'Step 3-Refrigerators'!$F$30:$F$39</definedName>
    <definedName name="HaulAway1">'Step 2-Third Party Information'!$C$11</definedName>
    <definedName name="HaulawayPtr">'Step 2-Third Party Information'!$A$27</definedName>
    <definedName name="Hazardous1">'Step 2-Third Party Information'!$C$93</definedName>
    <definedName name="HazardousPtr">'Step 2-Third Party Information'!$A$91</definedName>
    <definedName name="PartnerN">'Step 1-Contact and Program Info'!$N$36</definedName>
    <definedName name="PartnersN">'Step 1-Contact and Program Info'!$N$36</definedName>
    <definedName name="PartnerY">'Step 1-Contact and Program Info'!$N$33</definedName>
    <definedName name="PartnerYN">'Step 1-Contact and Program Info'!$N$33</definedName>
    <definedName name="_xlnm.Print_Area" localSheetId="0">'Instructions &amp; Definitions'!$B$2:$F$60</definedName>
    <definedName name="_xlnm.Print_Area" localSheetId="1">'Step 1-Contact and Program Info'!$B$2:$N$38</definedName>
    <definedName name="_xlnm.Print_Area" localSheetId="2">'Step 2-Third Party Information'!$1:$112</definedName>
    <definedName name="_xlnm.Print_Area" localSheetId="7">'Step 3-Air-Conditioning Uni (B)'!$B$2:$K$58</definedName>
    <definedName name="_xlnm.Print_Area" localSheetId="8">'Step 3-Air-Conditioning Units'!$B$2:$K$59</definedName>
    <definedName name="_xlnm.Print_Area" localSheetId="9">'Step 3-Dehumidifiers'!$B$2:$L$71</definedName>
    <definedName name="_xlnm.Print_Area" localSheetId="10">'Step 3-Dehumidifiers (B)'!$B$2:$K$71</definedName>
    <definedName name="_xlnm.Print_Area" localSheetId="3">'Step 3-Refrigerators'!$B$2:$K$74</definedName>
    <definedName name="_xlnm.Print_Area" localSheetId="4">'Step 3-Refrigerators (B)'!$B$2:$K$81</definedName>
    <definedName name="_xlnm.Print_Area" localSheetId="5">'Step 3-Stand-Alone Freezers'!$B$2:$K$90</definedName>
    <definedName name="_xlnm.Print_Area" localSheetId="6">'Step 3-Stand-Alone Freezers (B)'!$B$2:$K$88</definedName>
    <definedName name="_xlnm.Print_Area" localSheetId="16">'Step 5 Energy Impacts (B)'!$B$2:$H$16</definedName>
    <definedName name="_xlnm.Print_Area" localSheetId="17">'Step 5-Benefits Messaging'!$B$2:$H$52</definedName>
    <definedName name="_xlnm.Print_Area" localSheetId="15">'Step 5-Energy Impacts '!$B$2:$H$16</definedName>
    <definedName name="_xlnm.Print_Area" localSheetId="13">'Step 5-Env Benefits'!$B$2:$I$88</definedName>
    <definedName name="_xlnm.Print_Area" localSheetId="14">'Step 5-Env Benefits (B)'!$B$7:$I$88</definedName>
    <definedName name="_xlnm.Print_Area" localSheetId="12">'Step 5-QA_Input Data Summary'!$B$2:$I$34</definedName>
    <definedName name="_xlnm.Print_Area" localSheetId="19">'Step 7-Confirmation'!$B$2:$J$15</definedName>
    <definedName name="recover" localSheetId="0">'Instructions &amp; Definitions'!#REF!</definedName>
    <definedName name="RefFrez">'Step 1-Contact and Program Info'!$N$27</definedName>
    <definedName name="Refrigerant1">'Step 2-Third Party Information'!$C$31</definedName>
    <definedName name="RefrigerantPtr">'Step 2-Third Party Information'!$A$66</definedName>
    <definedName name="RefTechs" localSheetId="4">#REF!</definedName>
    <definedName name="RefTechs" localSheetId="6">#REF!</definedName>
    <definedName name="RefTechs" localSheetId="11">#REF!</definedName>
    <definedName name="RefTechs" localSheetId="17">#REF!</definedName>
    <definedName name="RefTechs">#REF!</definedName>
    <definedName name="Savings_AC" localSheetId="22">'[2]Step 3-Gross Energy Impact'!$A$11:$IV$11,'[2]Step 3-Gross Energy Impact'!$A$21:$IV$21</definedName>
    <definedName name="Savings_AC" localSheetId="20">'Step 5-Energy Impacts '!$12:$12,'Step 5-Energy Impacts '!#REF!</definedName>
    <definedName name="Savings_AC" localSheetId="21">'Step 5-Energy Impacts '!$12:$12,'Step 5-Energy Impacts '!#REF!</definedName>
    <definedName name="Savings_AC" localSheetId="13">'[2]Step 3-Gross Energy Impact'!$A$11:$IV$11,'[2]Step 3-Gross Energy Impact'!$A$21:$IV$21</definedName>
    <definedName name="Savings_AC" localSheetId="14">'[2]Step 3-Gross Energy Impact'!$A$11:$IV$11,'[2]Step 3-Gross Energy Impact'!$A$21:$IV$21</definedName>
    <definedName name="Savings_Dehumid" localSheetId="22">'[2]Step 3-Gross Energy Impact'!$A$12:$IV$12,'[2]Step 3-Gross Energy Impact'!$A$22:$IV$22</definedName>
    <definedName name="Savings_Dehumid" localSheetId="20">'Step 5-Energy Impacts '!$13:$13,'Step 5-Energy Impacts '!#REF!</definedName>
    <definedName name="Savings_Dehumid" localSheetId="21">'Step 5-Energy Impacts '!$13:$13,'Step 5-Energy Impacts '!#REF!</definedName>
    <definedName name="Savings_Dehumid" localSheetId="13">'[2]Step 3-Gross Energy Impact'!$A$12:$IV$12,'[2]Step 3-Gross Energy Impact'!$A$22:$IV$22</definedName>
    <definedName name="Savings_Dehumid" localSheetId="14">'[2]Step 3-Gross Energy Impact'!$A$12:$IV$12,'[2]Step 3-Gross Energy Impact'!$A$22:$IV$22</definedName>
    <definedName name="Savings_Freeze" localSheetId="22">'[2]Step 3-Gross Energy Impact'!$A$10:$IV$10,'[2]Step 3-Gross Energy Impact'!$A$20:$IV$20</definedName>
    <definedName name="Savings_Freeze" localSheetId="20">'Step 5-Energy Impacts '!$11:$11,'Step 5-Energy Impacts '!#REF!</definedName>
    <definedName name="Savings_Freeze" localSheetId="21">'Step 5-Energy Impacts '!$11:$11,'Step 5-Energy Impacts '!#REF!</definedName>
    <definedName name="Savings_Freeze" localSheetId="13">'[2]Step 3-Gross Energy Impact'!$A$10:$IV$10,'[2]Step 3-Gross Energy Impact'!$A$20:$IV$20</definedName>
    <definedName name="Savings_Freeze" localSheetId="14">'[2]Step 3-Gross Energy Impact'!$A$10:$IV$10,'[2]Step 3-Gross Energy Impact'!$A$20:$IV$20</definedName>
    <definedName name="Savings_Ref" localSheetId="22">'[2]Step 3-Gross Energy Impact'!$A$9:$IV$9,'[2]Step 3-Gross Energy Impact'!$A$19:$IV$19</definedName>
    <definedName name="Savings_Ref" localSheetId="20">'Step 5-Energy Impacts '!$10:$10,'Step 5-Energy Impacts '!#REF!</definedName>
    <definedName name="Savings_Ref" localSheetId="21">'Step 5-Energy Impacts '!$10:$10,'Step 5-Energy Impacts '!#REF!</definedName>
    <definedName name="Savings_Ref" localSheetId="13">'[2]Step 3-Gross Energy Impact'!$A$9:$IV$9,'[2]Step 3-Gross Energy Impact'!$A$19:$IV$19</definedName>
    <definedName name="Savings_Ref" localSheetId="14">'[2]Step 3-Gross Energy Impact'!$A$9:$IV$9,'[2]Step 3-Gross Energy Impact'!$A$19:$IV$19</definedName>
    <definedName name="Unistrack" localSheetId="4">#REF!</definedName>
    <definedName name="Unistrack" localSheetId="6">#REF!</definedName>
    <definedName name="Unistrack" localSheetId="11">#REF!</definedName>
    <definedName name="Unistrack" localSheetId="17">#REF!</definedName>
    <definedName name="Unistrack">#REF!</definedName>
    <definedName name="Unit" localSheetId="4">#REF!</definedName>
    <definedName name="Unit" localSheetId="6">#REF!</definedName>
    <definedName name="Unit" localSheetId="11">#REF!</definedName>
    <definedName name="Unit" localSheetId="17">#REF!</definedName>
    <definedName name="Unit">#REF!</definedName>
    <definedName name="Unitstrack" localSheetId="4">#REF!</definedName>
    <definedName name="Unitstrack" localSheetId="6">#REF!</definedName>
    <definedName name="Unitstrack" localSheetId="11">#REF!</definedName>
    <definedName name="Unitstrack" localSheetId="17">#REF!</definedName>
    <definedName name="Unitstrack">#REF!</definedName>
    <definedName name="Z_7A34E1A7_91A1_4CD4_B377_1F35FFBCE4D8_.wvu.Cols" localSheetId="22" hidden="1">Assumptions!$M:$IV</definedName>
    <definedName name="Z_7A34E1A7_91A1_4CD4_B377_1F35FFBCE4D8_.wvu.Cols" localSheetId="0" hidden="1">'Instructions &amp; Definitions'!$I:$IV</definedName>
    <definedName name="Z_7A34E1A7_91A1_4CD4_B377_1F35FFBCE4D8_.wvu.Cols" localSheetId="20" hidden="1">OutputLinker!$J:$IV</definedName>
    <definedName name="Z_7A34E1A7_91A1_4CD4_B377_1F35FFBCE4D8_.wvu.Cols" localSheetId="21" hidden="1">'OutputLinker (B)'!$G:$IV</definedName>
    <definedName name="Z_7A34E1A7_91A1_4CD4_B377_1F35FFBCE4D8_.wvu.Cols" localSheetId="1" hidden="1">'Step 1-Contact and Program Info'!$P:$IV</definedName>
    <definedName name="Z_7A34E1A7_91A1_4CD4_B377_1F35FFBCE4D8_.wvu.Cols" localSheetId="2" hidden="1">'Step 2-Third Party Information'!$P:$IV</definedName>
    <definedName name="Z_7A34E1A7_91A1_4CD4_B377_1F35FFBCE4D8_.wvu.Cols" localSheetId="8" hidden="1">'Step 3-Air-Conditioning Units'!$M:$IR</definedName>
    <definedName name="Z_7A34E1A7_91A1_4CD4_B377_1F35FFBCE4D8_.wvu.Cols" localSheetId="9" hidden="1">'Step 3-Dehumidifiers'!$N:$IS</definedName>
    <definedName name="Z_7A34E1A7_91A1_4CD4_B377_1F35FFBCE4D8_.wvu.Cols" localSheetId="10" hidden="1">'Step 3-Dehumidifiers (B)'!$M:$IR</definedName>
    <definedName name="Z_7A34E1A7_91A1_4CD4_B377_1F35FFBCE4D8_.wvu.Cols" localSheetId="3" hidden="1">'Step 3-Refrigerators'!$M:$IR</definedName>
    <definedName name="Z_7A34E1A7_91A1_4CD4_B377_1F35FFBCE4D8_.wvu.Cols" localSheetId="4" hidden="1">'Step 3-Refrigerators (B)'!$M:$IR</definedName>
    <definedName name="Z_7A34E1A7_91A1_4CD4_B377_1F35FFBCE4D8_.wvu.Cols" localSheetId="5" hidden="1">'Step 3-Stand-Alone Freezers'!$M:$IR</definedName>
    <definedName name="Z_7A34E1A7_91A1_4CD4_B377_1F35FFBCE4D8_.wvu.Cols" localSheetId="11" hidden="1">'Step 4-Units Jointly Processed'!$AM:$JU</definedName>
    <definedName name="Z_7A34E1A7_91A1_4CD4_B377_1F35FFBCE4D8_.wvu.Cols" localSheetId="16" hidden="1">'Step 5 Energy Impacts (B)'!$J:$IV</definedName>
    <definedName name="Z_7A34E1A7_91A1_4CD4_B377_1F35FFBCE4D8_.wvu.Cols" localSheetId="17" hidden="1">'Step 5-Benefits Messaging'!$J:$IU</definedName>
    <definedName name="Z_7A34E1A7_91A1_4CD4_B377_1F35FFBCE4D8_.wvu.Cols" localSheetId="15" hidden="1">'Step 5-Energy Impacts '!$J:$IU</definedName>
    <definedName name="Z_7A34E1A7_91A1_4CD4_B377_1F35FFBCE4D8_.wvu.Cols" localSheetId="13" hidden="1">'Step 5-Env Benefits'!$K:$IV</definedName>
    <definedName name="Z_7A34E1A7_91A1_4CD4_B377_1F35FFBCE4D8_.wvu.Cols" localSheetId="14" hidden="1">'Step 5-Env Benefits (B)'!$K:$IV</definedName>
    <definedName name="Z_7A34E1A7_91A1_4CD4_B377_1F35FFBCE4D8_.wvu.Cols" localSheetId="12" hidden="1">'Step 5-QA_Input Data Summary'!$K:$IV</definedName>
    <definedName name="Z_7A34E1A7_91A1_4CD4_B377_1F35FFBCE4D8_.wvu.Cols" localSheetId="18" hidden="1">'Step 6-Partner Feedback'!$K:$IV</definedName>
    <definedName name="Z_7A34E1A7_91A1_4CD4_B377_1F35FFBCE4D8_.wvu.Cols" localSheetId="19" hidden="1">'Step 7-Confirmation'!$L:$IV</definedName>
    <definedName name="Z_7A34E1A7_91A1_4CD4_B377_1F35FFBCE4D8_.wvu.PrintArea" localSheetId="0" hidden="1">'Instructions &amp; Definitions'!$B$2:$F$60</definedName>
    <definedName name="Z_7A34E1A7_91A1_4CD4_B377_1F35FFBCE4D8_.wvu.PrintArea" localSheetId="1" hidden="1">'Step 1-Contact and Program Info'!$B$2:$N$38</definedName>
    <definedName name="Z_7A34E1A7_91A1_4CD4_B377_1F35FFBCE4D8_.wvu.PrintArea" localSheetId="2" hidden="1">'Step 2-Third Party Information'!$B$2:$N$108</definedName>
    <definedName name="Z_7A34E1A7_91A1_4CD4_B377_1F35FFBCE4D8_.wvu.PrintArea" localSheetId="7" hidden="1">'Step 3-Air-Conditioning Uni (B)'!$B$2:$K$58</definedName>
    <definedName name="Z_7A34E1A7_91A1_4CD4_B377_1F35FFBCE4D8_.wvu.PrintArea" localSheetId="8" hidden="1">'Step 3-Air-Conditioning Units'!$B$2:$K$59</definedName>
    <definedName name="Z_7A34E1A7_91A1_4CD4_B377_1F35FFBCE4D8_.wvu.PrintArea" localSheetId="9" hidden="1">'Step 3-Dehumidifiers'!$B$2:$L$71</definedName>
    <definedName name="Z_7A34E1A7_91A1_4CD4_B377_1F35FFBCE4D8_.wvu.PrintArea" localSheetId="10" hidden="1">'Step 3-Dehumidifiers (B)'!$B$2:$K$71</definedName>
    <definedName name="Z_7A34E1A7_91A1_4CD4_B377_1F35FFBCE4D8_.wvu.PrintArea" localSheetId="3" hidden="1">'Step 3-Refrigerators'!$B$2:$K$74</definedName>
    <definedName name="Z_7A34E1A7_91A1_4CD4_B377_1F35FFBCE4D8_.wvu.PrintArea" localSheetId="4" hidden="1">'Step 3-Refrigerators (B)'!$B$2:$K$81</definedName>
    <definedName name="Z_7A34E1A7_91A1_4CD4_B377_1F35FFBCE4D8_.wvu.PrintArea" localSheetId="5" hidden="1">'Step 3-Stand-Alone Freezers'!$B$2:$K$90</definedName>
    <definedName name="Z_7A34E1A7_91A1_4CD4_B377_1F35FFBCE4D8_.wvu.PrintArea" localSheetId="6" hidden="1">'Step 3-Stand-Alone Freezers (B)'!$B$2:$K$88</definedName>
    <definedName name="Z_7A34E1A7_91A1_4CD4_B377_1F35FFBCE4D8_.wvu.PrintArea" localSheetId="16" hidden="1">'Step 5 Energy Impacts (B)'!$B$2:$H$16</definedName>
    <definedName name="Z_7A34E1A7_91A1_4CD4_B377_1F35FFBCE4D8_.wvu.PrintArea" localSheetId="17" hidden="1">'Step 5-Benefits Messaging'!$B$2:$H$52</definedName>
    <definedName name="Z_7A34E1A7_91A1_4CD4_B377_1F35FFBCE4D8_.wvu.PrintArea" localSheetId="15" hidden="1">'Step 5-Energy Impacts '!$B$2:$H$16</definedName>
    <definedName name="Z_7A34E1A7_91A1_4CD4_B377_1F35FFBCE4D8_.wvu.PrintArea" localSheetId="13" hidden="1">'Step 5-Env Benefits'!$B$2:$I$88</definedName>
    <definedName name="Z_7A34E1A7_91A1_4CD4_B377_1F35FFBCE4D8_.wvu.PrintArea" localSheetId="14" hidden="1">'Step 5-Env Benefits (B)'!$B$7:$I$88</definedName>
    <definedName name="Z_7A34E1A7_91A1_4CD4_B377_1F35FFBCE4D8_.wvu.PrintArea" localSheetId="12" hidden="1">'Step 5-QA_Input Data Summary'!$B$2:$I$34</definedName>
    <definedName name="Z_7A34E1A7_91A1_4CD4_B377_1F35FFBCE4D8_.wvu.PrintArea" localSheetId="19" hidden="1">'Step 7-Confirmation'!$B$2:$J$15</definedName>
    <definedName name="Z_7A34E1A7_91A1_4CD4_B377_1F35FFBCE4D8_.wvu.Rows" localSheetId="22" hidden="1">Assumptions!$52:$65533</definedName>
    <definedName name="Z_7A34E1A7_91A1_4CD4_B377_1F35FFBCE4D8_.wvu.Rows" localSheetId="0" hidden="1">'Instructions &amp; Definitions'!$113:$65550,'Instructions &amp; Definitions'!$64:$111</definedName>
    <definedName name="Z_7A34E1A7_91A1_4CD4_B377_1F35FFBCE4D8_.wvu.Rows" localSheetId="20" hidden="1">OutputLinker!#REF!,OutputLinker!$904:$933</definedName>
    <definedName name="Z_7A34E1A7_91A1_4CD4_B377_1F35FFBCE4D8_.wvu.Rows" localSheetId="21" hidden="1">'OutputLinker (B)'!#REF!</definedName>
    <definedName name="Z_7A34E1A7_91A1_4CD4_B377_1F35FFBCE4D8_.wvu.Rows" localSheetId="1" hidden="1">'Step 1-Contact and Program Info'!$277:$65537,'Step 1-Contact and Program Info'!$40:$276</definedName>
    <definedName name="Z_7A34E1A7_91A1_4CD4_B377_1F35FFBCE4D8_.wvu.Rows" localSheetId="2" hidden="1">'Step 2-Third Party Information'!#REF!,'Step 2-Third Party Information'!#REF!</definedName>
    <definedName name="Z_7A34E1A7_91A1_4CD4_B377_1F35FFBCE4D8_.wvu.Rows" localSheetId="8" hidden="1">'Step 3-Air-Conditioning Units'!$182:$65540,'Step 3-Air-Conditioning Units'!$63:$181</definedName>
    <definedName name="Z_7A34E1A7_91A1_4CD4_B377_1F35FFBCE4D8_.wvu.Rows" localSheetId="9" hidden="1">'Step 3-Dehumidifiers'!$194:$65552,'Step 3-Dehumidifiers'!$74:$193</definedName>
    <definedName name="Z_7A34E1A7_91A1_4CD4_B377_1F35FFBCE4D8_.wvu.Rows" localSheetId="10" hidden="1">'Step 3-Dehumidifiers (B)'!$194:$65552,'Step 3-Dehumidifiers (B)'!$73:$193</definedName>
    <definedName name="Z_7A34E1A7_91A1_4CD4_B377_1F35FFBCE4D8_.wvu.Rows" localSheetId="3" hidden="1">'Step 3-Refrigerators'!$298:$65543,'Step 3-Refrigerators'!$86:$297</definedName>
    <definedName name="Z_7A34E1A7_91A1_4CD4_B377_1F35FFBCE4D8_.wvu.Rows" localSheetId="4" hidden="1">'Step 3-Refrigerators (B)'!$296:$65544,'Step 3-Refrigerators (B)'!$83:$295</definedName>
    <definedName name="Z_7A34E1A7_91A1_4CD4_B377_1F35FFBCE4D8_.wvu.Rows" localSheetId="5" hidden="1">'Step 3-Stand-Alone Freezers'!$305:$65549,'Step 3-Stand-Alone Freezers'!$93:$304</definedName>
    <definedName name="Z_7A34E1A7_91A1_4CD4_B377_1F35FFBCE4D8_.wvu.Rows" localSheetId="11" hidden="1">'Step 4-Units Jointly Processed'!#REF!,'Step 4-Units Jointly Processed'!$78:$291</definedName>
    <definedName name="Z_7A34E1A7_91A1_4CD4_B377_1F35FFBCE4D8_.wvu.Rows" localSheetId="16" hidden="1">'Step 5 Energy Impacts (B)'!$159:$65536,'Step 5 Energy Impacts (B)'!$18:$158</definedName>
    <definedName name="Z_7A34E1A7_91A1_4CD4_B377_1F35FFBCE4D8_.wvu.Rows" localSheetId="17" hidden="1">'Step 5-Benefits Messaging'!$56:$65413,'Step 5-Benefits Messaging'!$55:$55</definedName>
    <definedName name="Z_7A34E1A7_91A1_4CD4_B377_1F35FFBCE4D8_.wvu.Rows" localSheetId="15" hidden="1">'Step 5-Energy Impacts '!$159:$65536,'Step 5-Energy Impacts '!$19:$158</definedName>
    <definedName name="Z_7A34E1A7_91A1_4CD4_B377_1F35FFBCE4D8_.wvu.Rows" localSheetId="13" hidden="1">'Step 5-Env Benefits'!$398:$65561,'Step 5-Env Benefits'!$89:$391,'Step 5-Env Benefits'!$393:$397</definedName>
    <definedName name="Z_7A34E1A7_91A1_4CD4_B377_1F35FFBCE4D8_.wvu.Rows" localSheetId="14" hidden="1">'Step 5-Env Benefits (B)'!$404:$65558,'Step 5-Env Benefits (B)'!$90:$403</definedName>
    <definedName name="Z_7A34E1A7_91A1_4CD4_B377_1F35FFBCE4D8_.wvu.Rows" localSheetId="12" hidden="1">'Step 5-QA_Input Data Summary'!$124:$65537,'Step 5-QA_Input Data Summary'!$36:$123</definedName>
    <definedName name="Z_7A34E1A7_91A1_4CD4_B377_1F35FFBCE4D8_.wvu.Rows" localSheetId="18" hidden="1">'Step 6-Partner Feedback'!#REF!,'Step 6-Partner Feedback'!$42:$65543</definedName>
    <definedName name="Z_7A34E1A7_91A1_4CD4_B377_1F35FFBCE4D8_.wvu.Rows" localSheetId="19" hidden="1">'Step 7-Confirmation'!$32:$65536,'Step 7-Confirmation'!$19:$31</definedName>
    <definedName name="Z_DD9D0D41_5D22_4202_9EF9_254DD6E28480_.wvu.Cols" localSheetId="22" hidden="1">Assumptions!$M:$IV</definedName>
    <definedName name="Z_DD9D0D41_5D22_4202_9EF9_254DD6E28480_.wvu.Cols" localSheetId="0" hidden="1">'Instructions &amp; Definitions'!$I:$IV</definedName>
    <definedName name="Z_DD9D0D41_5D22_4202_9EF9_254DD6E28480_.wvu.Cols" localSheetId="20" hidden="1">OutputLinker!$J:$IV</definedName>
    <definedName name="Z_DD9D0D41_5D22_4202_9EF9_254DD6E28480_.wvu.Cols" localSheetId="21" hidden="1">'OutputLinker (B)'!$G:$IV</definedName>
    <definedName name="Z_DD9D0D41_5D22_4202_9EF9_254DD6E28480_.wvu.Cols" localSheetId="1" hidden="1">'Step 1-Contact and Program Info'!$P:$IV</definedName>
    <definedName name="Z_DD9D0D41_5D22_4202_9EF9_254DD6E28480_.wvu.Cols" localSheetId="2" hidden="1">'Step 2-Third Party Information'!$P:$IV</definedName>
    <definedName name="Z_DD9D0D41_5D22_4202_9EF9_254DD6E28480_.wvu.Cols" localSheetId="8" hidden="1">'Step 3-Air-Conditioning Units'!$M:$IR</definedName>
    <definedName name="Z_DD9D0D41_5D22_4202_9EF9_254DD6E28480_.wvu.Cols" localSheetId="9" hidden="1">'Step 3-Dehumidifiers'!$N:$IS</definedName>
    <definedName name="Z_DD9D0D41_5D22_4202_9EF9_254DD6E28480_.wvu.Cols" localSheetId="10" hidden="1">'Step 3-Dehumidifiers (B)'!$M:$IR</definedName>
    <definedName name="Z_DD9D0D41_5D22_4202_9EF9_254DD6E28480_.wvu.Cols" localSheetId="3" hidden="1">'Step 3-Refrigerators'!$M:$IR</definedName>
    <definedName name="Z_DD9D0D41_5D22_4202_9EF9_254DD6E28480_.wvu.Cols" localSheetId="4" hidden="1">'Step 3-Refrigerators (B)'!$M:$IR</definedName>
    <definedName name="Z_DD9D0D41_5D22_4202_9EF9_254DD6E28480_.wvu.Cols" localSheetId="5" hidden="1">'Step 3-Stand-Alone Freezers'!$M:$IR</definedName>
    <definedName name="Z_DD9D0D41_5D22_4202_9EF9_254DD6E28480_.wvu.Cols" localSheetId="11" hidden="1">'Step 4-Units Jointly Processed'!$AM:$JU</definedName>
    <definedName name="Z_DD9D0D41_5D22_4202_9EF9_254DD6E28480_.wvu.Cols" localSheetId="16" hidden="1">'Step 5 Energy Impacts (B)'!$J:$IV</definedName>
    <definedName name="Z_DD9D0D41_5D22_4202_9EF9_254DD6E28480_.wvu.Cols" localSheetId="17" hidden="1">'Step 5-Benefits Messaging'!$J:$IU</definedName>
    <definedName name="Z_DD9D0D41_5D22_4202_9EF9_254DD6E28480_.wvu.Cols" localSheetId="15" hidden="1">'Step 5-Energy Impacts '!$J:$IU</definedName>
    <definedName name="Z_DD9D0D41_5D22_4202_9EF9_254DD6E28480_.wvu.Cols" localSheetId="13" hidden="1">'Step 5-Env Benefits'!$K:$IV</definedName>
    <definedName name="Z_DD9D0D41_5D22_4202_9EF9_254DD6E28480_.wvu.Cols" localSheetId="14" hidden="1">'Step 5-Env Benefits (B)'!$K:$IV</definedName>
    <definedName name="Z_DD9D0D41_5D22_4202_9EF9_254DD6E28480_.wvu.Cols" localSheetId="12" hidden="1">'Step 5-QA_Input Data Summary'!$K:$IV</definedName>
    <definedName name="Z_DD9D0D41_5D22_4202_9EF9_254DD6E28480_.wvu.Cols" localSheetId="18" hidden="1">'Step 6-Partner Feedback'!$K:$IV</definedName>
    <definedName name="Z_DD9D0D41_5D22_4202_9EF9_254DD6E28480_.wvu.Cols" localSheetId="19" hidden="1">'Step 7-Confirmation'!$L:$IV</definedName>
    <definedName name="Z_DD9D0D41_5D22_4202_9EF9_254DD6E28480_.wvu.PrintArea" localSheetId="0" hidden="1">'Instructions &amp; Definitions'!$B$2:$F$60</definedName>
    <definedName name="Z_DD9D0D41_5D22_4202_9EF9_254DD6E28480_.wvu.PrintArea" localSheetId="1" hidden="1">'Step 1-Contact and Program Info'!$B$2:$N$38</definedName>
    <definedName name="Z_DD9D0D41_5D22_4202_9EF9_254DD6E28480_.wvu.PrintArea" localSheetId="2" hidden="1">'Step 2-Third Party Information'!$B$2:$N$108</definedName>
    <definedName name="Z_DD9D0D41_5D22_4202_9EF9_254DD6E28480_.wvu.PrintArea" localSheetId="7" hidden="1">'Step 3-Air-Conditioning Uni (B)'!$B$2:$K$58</definedName>
    <definedName name="Z_DD9D0D41_5D22_4202_9EF9_254DD6E28480_.wvu.PrintArea" localSheetId="8" hidden="1">'Step 3-Air-Conditioning Units'!$B$2:$K$59</definedName>
    <definedName name="Z_DD9D0D41_5D22_4202_9EF9_254DD6E28480_.wvu.PrintArea" localSheetId="9" hidden="1">'Step 3-Dehumidifiers'!$B$2:$L$71</definedName>
    <definedName name="Z_DD9D0D41_5D22_4202_9EF9_254DD6E28480_.wvu.PrintArea" localSheetId="10" hidden="1">'Step 3-Dehumidifiers (B)'!$B$2:$K$71</definedName>
    <definedName name="Z_DD9D0D41_5D22_4202_9EF9_254DD6E28480_.wvu.PrintArea" localSheetId="3" hidden="1">'Step 3-Refrigerators'!$B$2:$K$74</definedName>
    <definedName name="Z_DD9D0D41_5D22_4202_9EF9_254DD6E28480_.wvu.PrintArea" localSheetId="4" hidden="1">'Step 3-Refrigerators (B)'!$B$2:$K$81</definedName>
    <definedName name="Z_DD9D0D41_5D22_4202_9EF9_254DD6E28480_.wvu.PrintArea" localSheetId="5" hidden="1">'Step 3-Stand-Alone Freezers'!$B$2:$K$90</definedName>
    <definedName name="Z_DD9D0D41_5D22_4202_9EF9_254DD6E28480_.wvu.PrintArea" localSheetId="6" hidden="1">'Step 3-Stand-Alone Freezers (B)'!$B$2:$K$88</definedName>
    <definedName name="Z_DD9D0D41_5D22_4202_9EF9_254DD6E28480_.wvu.PrintArea" localSheetId="16" hidden="1">'Step 5 Energy Impacts (B)'!$B$2:$H$16</definedName>
    <definedName name="Z_DD9D0D41_5D22_4202_9EF9_254DD6E28480_.wvu.PrintArea" localSheetId="17" hidden="1">'Step 5-Benefits Messaging'!$B$2:$H$52</definedName>
    <definedName name="Z_DD9D0D41_5D22_4202_9EF9_254DD6E28480_.wvu.PrintArea" localSheetId="15" hidden="1">'Step 5-Energy Impacts '!$B$2:$H$16</definedName>
    <definedName name="Z_DD9D0D41_5D22_4202_9EF9_254DD6E28480_.wvu.PrintArea" localSheetId="13" hidden="1">'Step 5-Env Benefits'!$B$2:$I$88</definedName>
    <definedName name="Z_DD9D0D41_5D22_4202_9EF9_254DD6E28480_.wvu.PrintArea" localSheetId="14" hidden="1">'Step 5-Env Benefits (B)'!$B$7:$I$88</definedName>
    <definedName name="Z_DD9D0D41_5D22_4202_9EF9_254DD6E28480_.wvu.PrintArea" localSheetId="12" hidden="1">'Step 5-QA_Input Data Summary'!$B$2:$I$34</definedName>
    <definedName name="Z_DD9D0D41_5D22_4202_9EF9_254DD6E28480_.wvu.PrintArea" localSheetId="19" hidden="1">'Step 7-Confirmation'!$B$2:$J$15</definedName>
    <definedName name="Z_DD9D0D41_5D22_4202_9EF9_254DD6E28480_.wvu.Rows" localSheetId="22" hidden="1">Assumptions!$52:$65533</definedName>
    <definedName name="Z_DD9D0D41_5D22_4202_9EF9_254DD6E28480_.wvu.Rows" localSheetId="0" hidden="1">'Instructions &amp; Definitions'!$113:$65550,'Instructions &amp; Definitions'!$64:$111</definedName>
    <definedName name="Z_DD9D0D41_5D22_4202_9EF9_254DD6E28480_.wvu.Rows" localSheetId="20" hidden="1">OutputLinker!#REF!,OutputLinker!$904:$933</definedName>
    <definedName name="Z_DD9D0D41_5D22_4202_9EF9_254DD6E28480_.wvu.Rows" localSheetId="21" hidden="1">'OutputLinker (B)'!#REF!</definedName>
    <definedName name="Z_DD9D0D41_5D22_4202_9EF9_254DD6E28480_.wvu.Rows" localSheetId="1" hidden="1">'Step 1-Contact and Program Info'!$277:$65537,'Step 1-Contact and Program Info'!$40:$276</definedName>
    <definedName name="Z_DD9D0D41_5D22_4202_9EF9_254DD6E28480_.wvu.Rows" localSheetId="2" hidden="1">'Step 2-Third Party Information'!#REF!,'Step 2-Third Party Information'!#REF!</definedName>
    <definedName name="Z_DD9D0D41_5D22_4202_9EF9_254DD6E28480_.wvu.Rows" localSheetId="8" hidden="1">'Step 3-Air-Conditioning Units'!$182:$65540,'Step 3-Air-Conditioning Units'!$63:$181</definedName>
    <definedName name="Z_DD9D0D41_5D22_4202_9EF9_254DD6E28480_.wvu.Rows" localSheetId="9" hidden="1">'Step 3-Dehumidifiers'!$194:$65552,'Step 3-Dehumidifiers'!$74:$193</definedName>
    <definedName name="Z_DD9D0D41_5D22_4202_9EF9_254DD6E28480_.wvu.Rows" localSheetId="10" hidden="1">'Step 3-Dehumidifiers (B)'!$194:$65552,'Step 3-Dehumidifiers (B)'!$73:$193</definedName>
    <definedName name="Z_DD9D0D41_5D22_4202_9EF9_254DD6E28480_.wvu.Rows" localSheetId="3" hidden="1">'Step 3-Refrigerators'!$298:$65543,'Step 3-Refrigerators'!$86:$297</definedName>
    <definedName name="Z_DD9D0D41_5D22_4202_9EF9_254DD6E28480_.wvu.Rows" localSheetId="4" hidden="1">'Step 3-Refrigerators (B)'!$296:$65544,'Step 3-Refrigerators (B)'!$83:$295</definedName>
    <definedName name="Z_DD9D0D41_5D22_4202_9EF9_254DD6E28480_.wvu.Rows" localSheetId="5" hidden="1">'Step 3-Stand-Alone Freezers'!$305:$65549,'Step 3-Stand-Alone Freezers'!$93:$304</definedName>
    <definedName name="Z_DD9D0D41_5D22_4202_9EF9_254DD6E28480_.wvu.Rows" localSheetId="11" hidden="1">'Step 4-Units Jointly Processed'!#REF!,'Step 4-Units Jointly Processed'!$78:$291</definedName>
    <definedName name="Z_DD9D0D41_5D22_4202_9EF9_254DD6E28480_.wvu.Rows" localSheetId="16" hidden="1">'Step 5 Energy Impacts (B)'!$159:$65536,'Step 5 Energy Impacts (B)'!$18:$158</definedName>
    <definedName name="Z_DD9D0D41_5D22_4202_9EF9_254DD6E28480_.wvu.Rows" localSheetId="17" hidden="1">'Step 5-Benefits Messaging'!$56:$65413,'Step 5-Benefits Messaging'!$55:$55</definedName>
    <definedName name="Z_DD9D0D41_5D22_4202_9EF9_254DD6E28480_.wvu.Rows" localSheetId="15" hidden="1">'Step 5-Energy Impacts '!$159:$65536,'Step 5-Energy Impacts '!$19:$158</definedName>
    <definedName name="Z_DD9D0D41_5D22_4202_9EF9_254DD6E28480_.wvu.Rows" localSheetId="13" hidden="1">'Step 5-Env Benefits'!$398:$65561,'Step 5-Env Benefits'!$89:$391,'Step 5-Env Benefits'!$393:$397</definedName>
    <definedName name="Z_DD9D0D41_5D22_4202_9EF9_254DD6E28480_.wvu.Rows" localSheetId="14" hidden="1">'Step 5-Env Benefits (B)'!$404:$65558,'Step 5-Env Benefits (B)'!$90:$403</definedName>
    <definedName name="Z_DD9D0D41_5D22_4202_9EF9_254DD6E28480_.wvu.Rows" localSheetId="12" hidden="1">'Step 5-QA_Input Data Summary'!$124:$65537,'Step 5-QA_Input Data Summary'!$36:$123</definedName>
    <definedName name="Z_DD9D0D41_5D22_4202_9EF9_254DD6E28480_.wvu.Rows" localSheetId="18" hidden="1">'Step 6-Partner Feedback'!#REF!,'Step 6-Partner Feedback'!$42:$65543</definedName>
    <definedName name="Z_DD9D0D41_5D22_4202_9EF9_254DD6E28480_.wvu.Rows" localSheetId="19" hidden="1">'Step 7-Confirmation'!$32:$65536,'Step 7-Confirmation'!$19:$31</definedName>
  </definedNames>
  <calcPr calcId="191029" calcOnSave="0"/>
  <customWorkbookViews>
    <customWorkbookView name="Jenny Tanphanich - Personal View" guid="{DD9D0D41-5D22-4202-9EF9-254DD6E28480}" mergeInterval="0" personalView="1" maximized="1" windowWidth="1600" windowHeight="655" tabRatio="927" activeSheetId="10" showComments="commIndAndComment"/>
    <customWorkbookView name="Jessica Renny - Personal View" guid="{7A34E1A7-91A1-4CD4-B377-1F35FFBCE4D8}" mergeInterval="0" personalView="1" maximized="1" xWindow="1" yWindow="1" windowWidth="1440" windowHeight="709" tabRatio="927"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4" i="2" l="1"/>
  <c r="D19" i="9" l="1"/>
  <c r="D21" i="9"/>
  <c r="D12" i="22" l="1"/>
  <c r="C75" i="28" l="1"/>
  <c r="D16" i="28" l="1"/>
  <c r="C56" i="17" l="1"/>
  <c r="C44" i="16"/>
  <c r="C67" i="26"/>
  <c r="C25" i="26"/>
  <c r="C74" i="27"/>
  <c r="C26" i="27"/>
  <c r="C6" i="27"/>
  <c r="C12" i="22"/>
  <c r="H20" i="10" s="1"/>
  <c r="D719" i="21" s="1"/>
  <c r="C37" i="29"/>
  <c r="C33" i="29"/>
  <c r="D85" i="10"/>
  <c r="D86" i="10"/>
  <c r="D805" i="21" s="1"/>
  <c r="D83" i="10"/>
  <c r="C45" i="29" s="1"/>
  <c r="D81" i="10"/>
  <c r="C44" i="29" s="1"/>
  <c r="D65" i="10"/>
  <c r="C42" i="29" s="1"/>
  <c r="D64" i="10"/>
  <c r="C41" i="29" s="1"/>
  <c r="D63" i="10"/>
  <c r="E63" i="10" s="1"/>
  <c r="D62" i="10"/>
  <c r="C39" i="29" s="1"/>
  <c r="D10" i="11"/>
  <c r="D521" i="21" s="1"/>
  <c r="E71" i="4"/>
  <c r="D11" i="11"/>
  <c r="D522" i="21" s="1"/>
  <c r="E78" i="5"/>
  <c r="D330" i="21" s="1"/>
  <c r="D12" i="10"/>
  <c r="E12" i="10" s="1"/>
  <c r="D10" i="10"/>
  <c r="E10" i="10" s="1"/>
  <c r="D24" i="10"/>
  <c r="E24" i="10" s="1"/>
  <c r="D26" i="10"/>
  <c r="D563" i="21" s="1"/>
  <c r="D17" i="10"/>
  <c r="E17" i="10" s="1"/>
  <c r="D607" i="21" s="1"/>
  <c r="D19" i="10"/>
  <c r="E19" i="10" s="1"/>
  <c r="D31" i="10"/>
  <c r="D568" i="21" s="1"/>
  <c r="D33" i="10"/>
  <c r="E33" i="10" s="1"/>
  <c r="D50" i="10"/>
  <c r="E50" i="10" s="1"/>
  <c r="D53" i="10"/>
  <c r="E53" i="10" s="1"/>
  <c r="D51" i="10"/>
  <c r="E51" i="10" s="1"/>
  <c r="H51" i="10" s="1"/>
  <c r="D750" i="21" s="1"/>
  <c r="D40" i="10"/>
  <c r="E40" i="10" s="1"/>
  <c r="D43" i="10"/>
  <c r="E43" i="10" s="1"/>
  <c r="D41" i="10"/>
  <c r="E41" i="10" s="1"/>
  <c r="D45" i="10"/>
  <c r="D48" i="10"/>
  <c r="E48" i="10" s="1"/>
  <c r="D46" i="10"/>
  <c r="E46" i="10" s="1"/>
  <c r="H46" i="10" s="1"/>
  <c r="D745" i="21" s="1"/>
  <c r="D55" i="10"/>
  <c r="D592" i="21" s="1"/>
  <c r="D58" i="10"/>
  <c r="D595" i="21" s="1"/>
  <c r="D56" i="10"/>
  <c r="E56" i="10" s="1"/>
  <c r="F30" i="29"/>
  <c r="F28" i="29"/>
  <c r="F20" i="29"/>
  <c r="F18" i="29"/>
  <c r="F16" i="29"/>
  <c r="D11" i="10"/>
  <c r="E11" i="10" s="1"/>
  <c r="H11" i="10" s="1"/>
  <c r="D710" i="21" s="1"/>
  <c r="D13" i="10"/>
  <c r="E13" i="10" s="1"/>
  <c r="F13" i="10" s="1"/>
  <c r="D657" i="21" s="1"/>
  <c r="D14" i="10"/>
  <c r="E14" i="10" s="1"/>
  <c r="F14" i="10" s="1"/>
  <c r="D658" i="21" s="1"/>
  <c r="D15" i="10"/>
  <c r="E15" i="10" s="1"/>
  <c r="D18" i="10"/>
  <c r="E18" i="10" s="1"/>
  <c r="D20" i="10"/>
  <c r="E20" i="10"/>
  <c r="F20" i="10" s="1"/>
  <c r="D664" i="21" s="1"/>
  <c r="D21" i="10"/>
  <c r="D558" i="21" s="1"/>
  <c r="D22" i="10"/>
  <c r="E22" i="10" s="1"/>
  <c r="D25" i="10"/>
  <c r="E25" i="10" s="1"/>
  <c r="F25" i="10" s="1"/>
  <c r="D669" i="21" s="1"/>
  <c r="D27" i="10"/>
  <c r="E27" i="10" s="1"/>
  <c r="D28" i="10"/>
  <c r="E28" i="10" s="1"/>
  <c r="H28" i="10" s="1"/>
  <c r="D727" i="21" s="1"/>
  <c r="D29" i="10"/>
  <c r="E29" i="10" s="1"/>
  <c r="D32" i="10"/>
  <c r="E32" i="10" s="1"/>
  <c r="D34" i="10"/>
  <c r="E34" i="10" s="1"/>
  <c r="D35" i="10"/>
  <c r="D572" i="21" s="1"/>
  <c r="D36" i="10"/>
  <c r="E36" i="10" s="1"/>
  <c r="D42" i="10"/>
  <c r="D579" i="21" s="1"/>
  <c r="D47" i="10"/>
  <c r="E47" i="10" s="1"/>
  <c r="D52" i="10"/>
  <c r="D589" i="21" s="1"/>
  <c r="D57" i="10"/>
  <c r="E57" i="10" s="1"/>
  <c r="C29" i="22"/>
  <c r="B33" i="22" s="1"/>
  <c r="D8" i="9"/>
  <c r="D810" i="21" s="1"/>
  <c r="E8" i="9"/>
  <c r="C52" i="29"/>
  <c r="D117" i="21"/>
  <c r="C216" i="20"/>
  <c r="C72" i="20"/>
  <c r="C54" i="21"/>
  <c r="F19" i="27"/>
  <c r="D221" i="20" s="1"/>
  <c r="F22" i="27"/>
  <c r="F21" i="27"/>
  <c r="F20" i="27"/>
  <c r="F18" i="27"/>
  <c r="D220" i="20" s="1"/>
  <c r="F17" i="27"/>
  <c r="D219" i="20" s="1"/>
  <c r="F16" i="27"/>
  <c r="D218" i="20" s="1"/>
  <c r="F15" i="27"/>
  <c r="F10" i="27"/>
  <c r="G14" i="26"/>
  <c r="F10" i="26"/>
  <c r="F14" i="26"/>
  <c r="F15" i="26"/>
  <c r="D73" i="20" s="1"/>
  <c r="F21" i="26"/>
  <c r="F20" i="26"/>
  <c r="F19" i="26"/>
  <c r="F18" i="26"/>
  <c r="D76" i="20" s="1"/>
  <c r="F17" i="26"/>
  <c r="D75" i="20" s="1"/>
  <c r="F16" i="26"/>
  <c r="D74" i="20" s="1"/>
  <c r="D476" i="21"/>
  <c r="E60" i="17"/>
  <c r="D22" i="9"/>
  <c r="D823" i="20" s="1"/>
  <c r="F16" i="9"/>
  <c r="D863" i="21" s="1"/>
  <c r="H40" i="17"/>
  <c r="D495" i="20" s="1"/>
  <c r="F24" i="17"/>
  <c r="F16" i="17"/>
  <c r="F15" i="17"/>
  <c r="D474" i="20" s="1"/>
  <c r="F14" i="17"/>
  <c r="D473" i="20" s="1"/>
  <c r="F13" i="17"/>
  <c r="F12" i="17"/>
  <c r="G11" i="17"/>
  <c r="D476" i="20" s="1"/>
  <c r="F11" i="17"/>
  <c r="D470" i="20" s="1"/>
  <c r="D50" i="16"/>
  <c r="D80" i="27"/>
  <c r="D334" i="20" s="1"/>
  <c r="F14" i="16"/>
  <c r="D382" i="20" s="1"/>
  <c r="F13" i="16"/>
  <c r="D381" i="20" s="1"/>
  <c r="F12" i="16"/>
  <c r="D380" i="20" s="1"/>
  <c r="G11" i="16"/>
  <c r="F11" i="16"/>
  <c r="F60" i="27"/>
  <c r="D256" i="20" s="1"/>
  <c r="F63" i="27"/>
  <c r="D259" i="20" s="1"/>
  <c r="F62" i="27"/>
  <c r="D258" i="20" s="1"/>
  <c r="F61" i="27"/>
  <c r="D257" i="20" s="1"/>
  <c r="F55" i="27"/>
  <c r="D251" i="20" s="1"/>
  <c r="F58" i="27"/>
  <c r="D254" i="20" s="1"/>
  <c r="F57" i="27"/>
  <c r="D253" i="20" s="1"/>
  <c r="F51" i="26"/>
  <c r="D104" i="20" s="1"/>
  <c r="F56" i="27"/>
  <c r="D252" i="20" s="1"/>
  <c r="G22" i="27"/>
  <c r="D283" i="20" s="1"/>
  <c r="G21" i="27"/>
  <c r="D282" i="20" s="1"/>
  <c r="G20" i="27"/>
  <c r="D281" i="20" s="1"/>
  <c r="G19" i="27"/>
  <c r="D280" i="20" s="1"/>
  <c r="G18" i="27"/>
  <c r="D279" i="20" s="1"/>
  <c r="G17" i="27"/>
  <c r="D278" i="20" s="1"/>
  <c r="H16" i="27"/>
  <c r="G16" i="27"/>
  <c r="D277" i="20" s="1"/>
  <c r="F14" i="27"/>
  <c r="D274" i="20" s="1"/>
  <c r="F13" i="27"/>
  <c r="D273" i="20" s="1"/>
  <c r="F12" i="27"/>
  <c r="D272" i="20" s="1"/>
  <c r="G11" i="27"/>
  <c r="D275" i="20" s="1"/>
  <c r="F11" i="27"/>
  <c r="D271" i="20" s="1"/>
  <c r="D73" i="26"/>
  <c r="D177" i="20"/>
  <c r="C334" i="20"/>
  <c r="C332" i="20"/>
  <c r="C331" i="20"/>
  <c r="C330" i="20"/>
  <c r="C328" i="20"/>
  <c r="C327" i="20"/>
  <c r="C326" i="20"/>
  <c r="C325" i="20"/>
  <c r="C324" i="20"/>
  <c r="C323" i="20"/>
  <c r="C322" i="20"/>
  <c r="C321" i="20"/>
  <c r="C319" i="20"/>
  <c r="C317" i="20"/>
  <c r="C316" i="20"/>
  <c r="C314" i="20"/>
  <c r="C312" i="20"/>
  <c r="C311" i="20"/>
  <c r="C309" i="20"/>
  <c r="C307" i="20"/>
  <c r="C306" i="20"/>
  <c r="C304" i="20"/>
  <c r="C302" i="20"/>
  <c r="C301" i="20"/>
  <c r="C299" i="20"/>
  <c r="C297" i="20"/>
  <c r="C296" i="20"/>
  <c r="C294" i="20"/>
  <c r="C292" i="20"/>
  <c r="C291" i="20"/>
  <c r="C289" i="20"/>
  <c r="C287" i="20"/>
  <c r="C286" i="20"/>
  <c r="C283" i="20"/>
  <c r="C282" i="20"/>
  <c r="C281" i="20"/>
  <c r="C280" i="20"/>
  <c r="C279" i="20"/>
  <c r="C278" i="20"/>
  <c r="C277" i="20"/>
  <c r="C276" i="20"/>
  <c r="C274" i="20"/>
  <c r="C273" i="20"/>
  <c r="C272" i="20"/>
  <c r="C271" i="20"/>
  <c r="C270" i="20"/>
  <c r="C215" i="20"/>
  <c r="C224" i="20" s="1"/>
  <c r="C132" i="20"/>
  <c r="C131" i="20"/>
  <c r="C130" i="20"/>
  <c r="C129" i="20"/>
  <c r="C128" i="20"/>
  <c r="C127" i="20"/>
  <c r="C126" i="20"/>
  <c r="C125" i="20"/>
  <c r="C123" i="20"/>
  <c r="C122" i="20"/>
  <c r="C121" i="20"/>
  <c r="C120" i="20"/>
  <c r="C79" i="20"/>
  <c r="D35" i="20"/>
  <c r="AJ3" i="28"/>
  <c r="AH3" i="28"/>
  <c r="AI3" i="28" s="1"/>
  <c r="H3" i="28"/>
  <c r="AG63" i="28"/>
  <c r="AF63" i="28"/>
  <c r="AE63" i="28"/>
  <c r="AD63" i="28"/>
  <c r="AC63" i="28"/>
  <c r="AB63" i="28"/>
  <c r="AA63" i="28"/>
  <c r="Z63" i="28"/>
  <c r="Y63" i="28"/>
  <c r="X63" i="28"/>
  <c r="W63" i="28"/>
  <c r="V63" i="28"/>
  <c r="U63" i="28"/>
  <c r="T63" i="28"/>
  <c r="S63" i="28"/>
  <c r="R63" i="28"/>
  <c r="Q63" i="28"/>
  <c r="P63" i="28"/>
  <c r="O63" i="28"/>
  <c r="N63" i="28"/>
  <c r="M63" i="28"/>
  <c r="L63" i="28"/>
  <c r="K63" i="28"/>
  <c r="J63" i="28"/>
  <c r="I63" i="28"/>
  <c r="H63" i="28"/>
  <c r="G63" i="28"/>
  <c r="F63" i="28"/>
  <c r="E63" i="28"/>
  <c r="D63" i="28"/>
  <c r="AH62" i="28"/>
  <c r="AH61" i="28"/>
  <c r="D15" i="17" s="1"/>
  <c r="D425" i="20" s="1"/>
  <c r="AH60" i="28"/>
  <c r="D14" i="17" s="1"/>
  <c r="D424" i="20" s="1"/>
  <c r="AH59" i="28"/>
  <c r="D13" i="17"/>
  <c r="D423" i="20" s="1"/>
  <c r="AH58" i="28"/>
  <c r="AH57" i="28"/>
  <c r="E11" i="17" s="1"/>
  <c r="D429" i="20" s="1"/>
  <c r="AH55" i="28"/>
  <c r="D8" i="17"/>
  <c r="D13" i="19" s="1"/>
  <c r="H54" i="28"/>
  <c r="G54" i="28"/>
  <c r="F54" i="28"/>
  <c r="E54" i="28"/>
  <c r="D54" i="28"/>
  <c r="AG52" i="28"/>
  <c r="AF52" i="28"/>
  <c r="AE52" i="28"/>
  <c r="AD52" i="28"/>
  <c r="AC5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H51" i="28"/>
  <c r="AH50" i="28"/>
  <c r="D13" i="16" s="1"/>
  <c r="D346" i="20" s="1"/>
  <c r="AH49" i="28"/>
  <c r="D12" i="16" s="1"/>
  <c r="D345" i="20" s="1"/>
  <c r="AH48" i="28"/>
  <c r="AH46" i="28"/>
  <c r="D8" i="16" s="1"/>
  <c r="D12" i="19" s="1"/>
  <c r="H45" i="28"/>
  <c r="G45" i="28"/>
  <c r="F45" i="28"/>
  <c r="E45" i="28"/>
  <c r="D45" i="28"/>
  <c r="AG43" i="28"/>
  <c r="AF43" i="28"/>
  <c r="AE43" i="28"/>
  <c r="AD43" i="28"/>
  <c r="AC43" i="28"/>
  <c r="AB43" i="28"/>
  <c r="AA43" i="28"/>
  <c r="Z43" i="28"/>
  <c r="Y43" i="28"/>
  <c r="X43" i="28"/>
  <c r="W43" i="28"/>
  <c r="V43" i="28"/>
  <c r="U43" i="28"/>
  <c r="T43" i="28"/>
  <c r="S43" i="28"/>
  <c r="R43" i="28"/>
  <c r="Q43" i="28"/>
  <c r="P43" i="28"/>
  <c r="O43" i="28"/>
  <c r="N43" i="28"/>
  <c r="M43" i="28"/>
  <c r="L43" i="28"/>
  <c r="K43" i="28"/>
  <c r="J43" i="28"/>
  <c r="I43" i="28"/>
  <c r="H43" i="28"/>
  <c r="G43" i="28"/>
  <c r="F43" i="28"/>
  <c r="E43" i="28"/>
  <c r="D43" i="28"/>
  <c r="AH42" i="28"/>
  <c r="E22" i="27" s="1"/>
  <c r="D215" i="20" s="1"/>
  <c r="AH41" i="28"/>
  <c r="E21" i="27" s="1"/>
  <c r="D214" i="20" s="1"/>
  <c r="AH40" i="28"/>
  <c r="D20" i="27" s="1"/>
  <c r="D203" i="20" s="1"/>
  <c r="AH39" i="28"/>
  <c r="D19" i="27" s="1"/>
  <c r="D202" i="20" s="1"/>
  <c r="AH38" i="28"/>
  <c r="D18" i="27" s="1"/>
  <c r="D201" i="20" s="1"/>
  <c r="AH37" i="28"/>
  <c r="E17" i="27" s="1"/>
  <c r="F53" i="27" s="1"/>
  <c r="D249" i="20" s="1"/>
  <c r="AH36" i="28"/>
  <c r="AG34" i="28"/>
  <c r="AF34" i="28"/>
  <c r="AE34" i="28"/>
  <c r="AD34" i="28"/>
  <c r="AC34" i="28"/>
  <c r="AB34" i="28"/>
  <c r="AA34" i="28"/>
  <c r="Z34" i="28"/>
  <c r="Y34" i="28"/>
  <c r="X34" i="28"/>
  <c r="W34" i="28"/>
  <c r="V34" i="28"/>
  <c r="U34" i="28"/>
  <c r="T34" i="28"/>
  <c r="S34" i="28"/>
  <c r="R34" i="28"/>
  <c r="Q34" i="28"/>
  <c r="P34" i="28"/>
  <c r="O34" i="28"/>
  <c r="N34" i="28"/>
  <c r="M34" i="28"/>
  <c r="L34" i="28"/>
  <c r="K34" i="28"/>
  <c r="J34" i="28"/>
  <c r="I34" i="28"/>
  <c r="H34" i="28"/>
  <c r="G34" i="28"/>
  <c r="F34" i="28"/>
  <c r="E34" i="28"/>
  <c r="D34" i="28"/>
  <c r="AH33" i="28"/>
  <c r="D14" i="27" s="1"/>
  <c r="D190" i="20" s="1"/>
  <c r="AH32" i="28"/>
  <c r="AH31" i="28"/>
  <c r="D12" i="27" s="1"/>
  <c r="D188" i="20" s="1"/>
  <c r="AH30" i="28"/>
  <c r="E11" i="27" s="1"/>
  <c r="AH28" i="28"/>
  <c r="D8" i="27" s="1"/>
  <c r="H27" i="28"/>
  <c r="G27" i="28"/>
  <c r="F27" i="28"/>
  <c r="E27" i="28"/>
  <c r="D27" i="28"/>
  <c r="AG25" i="28"/>
  <c r="AF25" i="28"/>
  <c r="AE25" i="28"/>
  <c r="AD25" i="28"/>
  <c r="AC25" i="28"/>
  <c r="AB25" i="28"/>
  <c r="AA25" i="28"/>
  <c r="Z25" i="28"/>
  <c r="Y25" i="28"/>
  <c r="X25" i="28"/>
  <c r="W25" i="28"/>
  <c r="V25" i="28"/>
  <c r="U25" i="28"/>
  <c r="T25" i="28"/>
  <c r="S25" i="28"/>
  <c r="R25" i="28"/>
  <c r="Q25" i="28"/>
  <c r="P25" i="28"/>
  <c r="O25" i="28"/>
  <c r="N25" i="28"/>
  <c r="M25" i="28"/>
  <c r="L25" i="28"/>
  <c r="K25" i="28"/>
  <c r="J25" i="28"/>
  <c r="I25" i="28"/>
  <c r="H25" i="28"/>
  <c r="G25" i="28"/>
  <c r="F25" i="28"/>
  <c r="E25" i="28"/>
  <c r="D25" i="28"/>
  <c r="AH24" i="28"/>
  <c r="D21" i="26" s="1"/>
  <c r="D61" i="20" s="1"/>
  <c r="AH23" i="28"/>
  <c r="E20" i="26" s="1"/>
  <c r="D69" i="20" s="1"/>
  <c r="AH22" i="28"/>
  <c r="AH21" i="28"/>
  <c r="AH20" i="28"/>
  <c r="E17" i="26" s="1"/>
  <c r="D66" i="20" s="1"/>
  <c r="F50" i="26"/>
  <c r="AH19" i="28"/>
  <c r="D16" i="26" s="1"/>
  <c r="D56" i="20" s="1"/>
  <c r="AH18" i="28"/>
  <c r="D15" i="26" s="1"/>
  <c r="D55" i="20" s="1"/>
  <c r="AG16" i="28"/>
  <c r="AF16" i="28"/>
  <c r="AE16" i="28"/>
  <c r="AD16" i="28"/>
  <c r="AC16" i="28"/>
  <c r="AB16" i="28"/>
  <c r="AA16" i="28"/>
  <c r="Z16" i="28"/>
  <c r="Y16" i="28"/>
  <c r="X16" i="28"/>
  <c r="W16" i="28"/>
  <c r="V16" i="28"/>
  <c r="U16" i="28"/>
  <c r="T16" i="28"/>
  <c r="S16" i="28"/>
  <c r="R16" i="28"/>
  <c r="Q16" i="28"/>
  <c r="P16" i="28"/>
  <c r="O16" i="28"/>
  <c r="N16" i="28"/>
  <c r="M16" i="28"/>
  <c r="L16" i="28"/>
  <c r="K16" i="28"/>
  <c r="J16" i="28"/>
  <c r="I16" i="28"/>
  <c r="H16" i="28"/>
  <c r="G16" i="28"/>
  <c r="F16" i="28"/>
  <c r="E16" i="28"/>
  <c r="AH15" i="28"/>
  <c r="E13" i="26" s="1"/>
  <c r="D52" i="20" s="1"/>
  <c r="AH14" i="28"/>
  <c r="AH13" i="28"/>
  <c r="E11" i="26" s="1"/>
  <c r="F29" i="26" s="1"/>
  <c r="AH11" i="28"/>
  <c r="D8" i="26" s="1"/>
  <c r="F60" i="26" s="1"/>
  <c r="D113" i="20" s="1"/>
  <c r="E78" i="27"/>
  <c r="D332" i="20" s="1"/>
  <c r="E77" i="27"/>
  <c r="D331" i="20" s="1"/>
  <c r="H71" i="27"/>
  <c r="D328" i="20" s="1"/>
  <c r="H70" i="27"/>
  <c r="D327" i="20" s="1"/>
  <c r="H69" i="27"/>
  <c r="D326" i="20" s="1"/>
  <c r="H68" i="27"/>
  <c r="D325" i="20" s="1"/>
  <c r="H67" i="27"/>
  <c r="D324" i="20" s="1"/>
  <c r="H66" i="27"/>
  <c r="D323" i="20" s="1"/>
  <c r="H65" i="27"/>
  <c r="D322" i="20" s="1"/>
  <c r="H64" i="27"/>
  <c r="D321" i="20" s="1"/>
  <c r="H63" i="27"/>
  <c r="D320" i="20" s="1"/>
  <c r="H62" i="27"/>
  <c r="D319" i="20" s="1"/>
  <c r="H61" i="27"/>
  <c r="D318" i="20" s="1"/>
  <c r="H60" i="27"/>
  <c r="D317" i="20" s="1"/>
  <c r="H58" i="27"/>
  <c r="D315" i="20"/>
  <c r="H57" i="27"/>
  <c r="D314" i="20" s="1"/>
  <c r="H56" i="27"/>
  <c r="D313" i="20"/>
  <c r="H55" i="27"/>
  <c r="D312" i="20" s="1"/>
  <c r="H53" i="27"/>
  <c r="D310" i="20"/>
  <c r="H52" i="27"/>
  <c r="D309" i="20" s="1"/>
  <c r="H51" i="27"/>
  <c r="D308" i="20" s="1"/>
  <c r="H50" i="27"/>
  <c r="D307" i="20" s="1"/>
  <c r="H48" i="27"/>
  <c r="D305" i="20" s="1"/>
  <c r="H47" i="27"/>
  <c r="D304" i="20" s="1"/>
  <c r="H46" i="27"/>
  <c r="D303" i="20" s="1"/>
  <c r="H45" i="27"/>
  <c r="D302" i="20" s="1"/>
  <c r="H43" i="27"/>
  <c r="D300" i="20" s="1"/>
  <c r="H42" i="27"/>
  <c r="D299" i="20" s="1"/>
  <c r="H41" i="27"/>
  <c r="D298" i="20" s="1"/>
  <c r="H40" i="27"/>
  <c r="D297" i="20" s="1"/>
  <c r="H38" i="27"/>
  <c r="D295" i="20" s="1"/>
  <c r="H37" i="27"/>
  <c r="D294" i="20" s="1"/>
  <c r="H36" i="27"/>
  <c r="D293" i="20" s="1"/>
  <c r="H35" i="27"/>
  <c r="D292" i="20" s="1"/>
  <c r="H33" i="27"/>
  <c r="D290" i="20" s="1"/>
  <c r="H32" i="27"/>
  <c r="D289" i="20" s="1"/>
  <c r="H31" i="27"/>
  <c r="D288" i="20" s="1"/>
  <c r="H30" i="27"/>
  <c r="D287" i="20" s="1"/>
  <c r="D284" i="20"/>
  <c r="D9" i="27"/>
  <c r="D185" i="20" s="1"/>
  <c r="G3" i="27"/>
  <c r="J3" i="27"/>
  <c r="H3" i="27"/>
  <c r="E71" i="26"/>
  <c r="D175" i="20" s="1"/>
  <c r="E70" i="26"/>
  <c r="D174" i="20" s="1"/>
  <c r="H64" i="26"/>
  <c r="D171" i="20" s="1"/>
  <c r="H63" i="26"/>
  <c r="D170" i="20" s="1"/>
  <c r="H62" i="26"/>
  <c r="D169" i="20" s="1"/>
  <c r="H61" i="26"/>
  <c r="D168" i="20" s="1"/>
  <c r="H60" i="26"/>
  <c r="D167" i="20" s="1"/>
  <c r="H59" i="26"/>
  <c r="D166" i="20" s="1"/>
  <c r="H58" i="26"/>
  <c r="D165" i="20" s="1"/>
  <c r="H57" i="26"/>
  <c r="D164" i="20" s="1"/>
  <c r="H56" i="26"/>
  <c r="D163" i="20" s="1"/>
  <c r="H55" i="26"/>
  <c r="D162" i="20" s="1"/>
  <c r="H54" i="26"/>
  <c r="D161" i="20" s="1"/>
  <c r="H52" i="26"/>
  <c r="D159" i="20" s="1"/>
  <c r="H51" i="26"/>
  <c r="D158" i="20" s="1"/>
  <c r="H50" i="26"/>
  <c r="D157" i="20" s="1"/>
  <c r="H49" i="26"/>
  <c r="D156" i="20" s="1"/>
  <c r="H47" i="26"/>
  <c r="D154" i="20" s="1"/>
  <c r="H46" i="26"/>
  <c r="D153" i="20" s="1"/>
  <c r="H45" i="26"/>
  <c r="D152" i="20" s="1"/>
  <c r="H44" i="26"/>
  <c r="D151" i="20" s="1"/>
  <c r="H42" i="26"/>
  <c r="D149" i="20" s="1"/>
  <c r="H41" i="26"/>
  <c r="D148" i="20" s="1"/>
  <c r="H40" i="26"/>
  <c r="D147" i="20" s="1"/>
  <c r="H39" i="26"/>
  <c r="D146" i="20" s="1"/>
  <c r="H37" i="26"/>
  <c r="D144" i="20" s="1"/>
  <c r="H36" i="26"/>
  <c r="D143" i="20" s="1"/>
  <c r="H35" i="26"/>
  <c r="D142" i="20" s="1"/>
  <c r="H34" i="26"/>
  <c r="D141" i="20" s="1"/>
  <c r="H32" i="26"/>
  <c r="D139" i="20" s="1"/>
  <c r="H31" i="26"/>
  <c r="D138" i="20" s="1"/>
  <c r="H30" i="26"/>
  <c r="D137" i="20" s="1"/>
  <c r="H29" i="26"/>
  <c r="D136" i="20" s="1"/>
  <c r="F54" i="26"/>
  <c r="D107" i="20" s="1"/>
  <c r="H15" i="26"/>
  <c r="D133" i="20" s="1"/>
  <c r="G11" i="26"/>
  <c r="D124" i="20" s="1"/>
  <c r="C6" i="26"/>
  <c r="H3" i="26"/>
  <c r="J3" i="26"/>
  <c r="G3" i="26"/>
  <c r="G21" i="26"/>
  <c r="D132" i="20" s="1"/>
  <c r="G20" i="26"/>
  <c r="D131" i="20" s="1"/>
  <c r="G19" i="26"/>
  <c r="D130" i="20" s="1"/>
  <c r="G18" i="26"/>
  <c r="D129" i="20" s="1"/>
  <c r="G17" i="26"/>
  <c r="D128" i="20" s="1"/>
  <c r="G16" i="26"/>
  <c r="D127" i="20" s="1"/>
  <c r="G15" i="26"/>
  <c r="D126" i="20" s="1"/>
  <c r="F13" i="26"/>
  <c r="D123" i="20" s="1"/>
  <c r="F12" i="26"/>
  <c r="D122" i="20" s="1"/>
  <c r="F11" i="26"/>
  <c r="D121" i="20" s="1"/>
  <c r="D9" i="26"/>
  <c r="D43" i="20" s="1"/>
  <c r="E14" i="17"/>
  <c r="D432" i="20" s="1"/>
  <c r="E15" i="17"/>
  <c r="D433" i="20" s="1"/>
  <c r="D22" i="27"/>
  <c r="D205" i="20" s="1"/>
  <c r="E13" i="17"/>
  <c r="F40" i="16"/>
  <c r="D374" i="20" s="1"/>
  <c r="F38" i="16"/>
  <c r="D372" i="20" s="1"/>
  <c r="F37" i="16"/>
  <c r="D371" i="20" s="1"/>
  <c r="F39" i="16"/>
  <c r="D373" i="20" s="1"/>
  <c r="F36" i="16"/>
  <c r="D370" i="20" s="1"/>
  <c r="F41" i="16"/>
  <c r="E12" i="16"/>
  <c r="D351" i="20" s="1"/>
  <c r="D11" i="27"/>
  <c r="D187" i="20" s="1"/>
  <c r="F55" i="26"/>
  <c r="D108" i="20" s="1"/>
  <c r="F56" i="26"/>
  <c r="D109" i="20" s="1"/>
  <c r="E16" i="26"/>
  <c r="F46" i="26" s="1"/>
  <c r="F57" i="26"/>
  <c r="D58" i="18" s="1"/>
  <c r="F49" i="26"/>
  <c r="D102" i="20" s="1"/>
  <c r="F52" i="26"/>
  <c r="F33" i="16"/>
  <c r="F32" i="16"/>
  <c r="D366" i="20" s="1"/>
  <c r="F35" i="16"/>
  <c r="F34" i="16"/>
  <c r="D368" i="20" s="1"/>
  <c r="F27" i="16"/>
  <c r="D14" i="18" s="1"/>
  <c r="F30" i="16"/>
  <c r="D35" i="18" s="1"/>
  <c r="E35" i="18" s="1"/>
  <c r="F29" i="16"/>
  <c r="D28" i="18" s="1"/>
  <c r="E28" i="18" s="1"/>
  <c r="F28" i="16"/>
  <c r="D21" i="18" s="1"/>
  <c r="F22" i="16"/>
  <c r="F36" i="27"/>
  <c r="D232" i="20" s="1"/>
  <c r="F38" i="27"/>
  <c r="F37" i="27"/>
  <c r="D233" i="20" s="1"/>
  <c r="F35" i="27"/>
  <c r="D231" i="20" s="1"/>
  <c r="F7" i="11"/>
  <c r="D7" i="11"/>
  <c r="E7" i="11" s="1"/>
  <c r="K3" i="7"/>
  <c r="I3" i="7"/>
  <c r="J3" i="7" s="1"/>
  <c r="J3" i="6"/>
  <c r="H3" i="6"/>
  <c r="I3" i="6" s="1"/>
  <c r="J3" i="5"/>
  <c r="H3" i="5"/>
  <c r="I3" i="5" s="1"/>
  <c r="J3" i="4"/>
  <c r="H3" i="4"/>
  <c r="I3" i="4" s="1"/>
  <c r="D29" i="21"/>
  <c r="D218" i="21"/>
  <c r="D219" i="21"/>
  <c r="D220" i="21"/>
  <c r="D217" i="21"/>
  <c r="C223" i="21"/>
  <c r="C79" i="21"/>
  <c r="C216" i="21"/>
  <c r="D74" i="21"/>
  <c r="D75" i="21"/>
  <c r="D76" i="21"/>
  <c r="D73" i="21"/>
  <c r="C72" i="21"/>
  <c r="D35" i="21"/>
  <c r="D901" i="20"/>
  <c r="C901" i="20"/>
  <c r="C900" i="20"/>
  <c r="D899" i="20"/>
  <c r="C899" i="20"/>
  <c r="C898" i="20"/>
  <c r="C897" i="20"/>
  <c r="C896" i="20"/>
  <c r="C895" i="20"/>
  <c r="C894" i="20"/>
  <c r="D893" i="20"/>
  <c r="C893" i="20"/>
  <c r="D892" i="20"/>
  <c r="C892" i="20"/>
  <c r="D891" i="20"/>
  <c r="C891" i="20"/>
  <c r="D890" i="20"/>
  <c r="C890" i="20"/>
  <c r="D889" i="20"/>
  <c r="C889" i="20"/>
  <c r="C888" i="20"/>
  <c r="C887" i="20"/>
  <c r="C886" i="20"/>
  <c r="D885" i="20"/>
  <c r="C885" i="20"/>
  <c r="C884" i="20"/>
  <c r="C883" i="20"/>
  <c r="C882" i="20"/>
  <c r="C881" i="20"/>
  <c r="C880" i="20"/>
  <c r="C879" i="20"/>
  <c r="D877" i="20"/>
  <c r="C877" i="20"/>
  <c r="C876" i="20"/>
  <c r="D875" i="20"/>
  <c r="C875" i="20"/>
  <c r="C874" i="20"/>
  <c r="C873" i="20"/>
  <c r="C872" i="20"/>
  <c r="C871" i="20"/>
  <c r="C870" i="20"/>
  <c r="D869" i="20"/>
  <c r="C869" i="20"/>
  <c r="D868" i="20"/>
  <c r="C868" i="20"/>
  <c r="D867" i="20"/>
  <c r="C867" i="20"/>
  <c r="D866" i="20"/>
  <c r="C866" i="20"/>
  <c r="D865" i="20"/>
  <c r="C865" i="20"/>
  <c r="C864" i="20"/>
  <c r="C863" i="20"/>
  <c r="C862" i="20"/>
  <c r="C861" i="20"/>
  <c r="D860" i="20"/>
  <c r="C860" i="20"/>
  <c r="C859" i="20"/>
  <c r="D858" i="20"/>
  <c r="C858" i="20"/>
  <c r="C857" i="20"/>
  <c r="C856" i="20"/>
  <c r="C854" i="20"/>
  <c r="C853" i="20"/>
  <c r="D852" i="20"/>
  <c r="C852" i="20"/>
  <c r="C851" i="20"/>
  <c r="C850" i="20"/>
  <c r="C849" i="20"/>
  <c r="C848" i="20"/>
  <c r="C847" i="20"/>
  <c r="C846" i="20"/>
  <c r="C845" i="20"/>
  <c r="C844" i="20"/>
  <c r="C843" i="20"/>
  <c r="C842" i="20"/>
  <c r="C841" i="20"/>
  <c r="C840" i="20"/>
  <c r="D839" i="20"/>
  <c r="C839" i="20"/>
  <c r="D838" i="20"/>
  <c r="C838" i="20"/>
  <c r="C837" i="20"/>
  <c r="C836" i="20"/>
  <c r="C835" i="20"/>
  <c r="C834" i="20"/>
  <c r="C833" i="20"/>
  <c r="C832" i="20"/>
  <c r="D831" i="20"/>
  <c r="C831" i="20"/>
  <c r="C830" i="20"/>
  <c r="C829" i="20"/>
  <c r="C828" i="20"/>
  <c r="C827" i="20"/>
  <c r="C826" i="20"/>
  <c r="C825" i="20"/>
  <c r="C824" i="20"/>
  <c r="C823" i="20"/>
  <c r="C822" i="20"/>
  <c r="C821" i="20"/>
  <c r="C820" i="20"/>
  <c r="C819" i="20"/>
  <c r="C818" i="20"/>
  <c r="C817" i="20"/>
  <c r="D816" i="20"/>
  <c r="C816" i="20"/>
  <c r="D815" i="20"/>
  <c r="C815" i="20"/>
  <c r="C814" i="20"/>
  <c r="D813" i="20"/>
  <c r="C813" i="20"/>
  <c r="C812" i="20"/>
  <c r="C811" i="20"/>
  <c r="C810" i="20"/>
  <c r="C805" i="20"/>
  <c r="C804" i="20"/>
  <c r="C803" i="20"/>
  <c r="C802" i="20"/>
  <c r="C801" i="20"/>
  <c r="C800" i="20"/>
  <c r="D799" i="20"/>
  <c r="C799" i="20"/>
  <c r="C795" i="20"/>
  <c r="C794" i="20"/>
  <c r="D793" i="20"/>
  <c r="C793" i="20"/>
  <c r="D792" i="20"/>
  <c r="C792" i="20"/>
  <c r="C791" i="20"/>
  <c r="D788" i="20"/>
  <c r="D782" i="20"/>
  <c r="D781" i="20"/>
  <c r="D779" i="20"/>
  <c r="D778" i="20"/>
  <c r="D772" i="20"/>
  <c r="D771" i="20"/>
  <c r="D769" i="20"/>
  <c r="D768" i="20"/>
  <c r="D762" i="20"/>
  <c r="D761" i="20"/>
  <c r="C761" i="20"/>
  <c r="D708" i="20"/>
  <c r="C708" i="20"/>
  <c r="D707" i="20"/>
  <c r="D653" i="20"/>
  <c r="C653" i="20"/>
  <c r="D652" i="20"/>
  <c r="C599" i="20"/>
  <c r="C574" i="20"/>
  <c r="C573" i="20"/>
  <c r="C572" i="20"/>
  <c r="C571" i="20"/>
  <c r="C570" i="20"/>
  <c r="C569" i="20"/>
  <c r="C568" i="20"/>
  <c r="C560" i="20"/>
  <c r="C559" i="20"/>
  <c r="C558" i="20"/>
  <c r="C557" i="20"/>
  <c r="C556" i="20"/>
  <c r="C555" i="20"/>
  <c r="C554" i="20"/>
  <c r="D546" i="20"/>
  <c r="C546" i="20"/>
  <c r="D545" i="20"/>
  <c r="D544" i="20"/>
  <c r="C544" i="20"/>
  <c r="D532" i="20"/>
  <c r="D526" i="20"/>
  <c r="C525" i="20"/>
  <c r="C524" i="20"/>
  <c r="C523" i="20"/>
  <c r="C522" i="20"/>
  <c r="C521" i="20"/>
  <c r="D520" i="20"/>
  <c r="C520" i="20"/>
  <c r="C514" i="20"/>
  <c r="C512" i="20"/>
  <c r="C511" i="20"/>
  <c r="C510" i="20"/>
  <c r="C498" i="20"/>
  <c r="D493" i="20"/>
  <c r="C493" i="20"/>
  <c r="C488" i="20"/>
  <c r="D483" i="20"/>
  <c r="C483" i="20"/>
  <c r="D478" i="20"/>
  <c r="C478" i="20"/>
  <c r="C475" i="20"/>
  <c r="C474" i="20"/>
  <c r="C473" i="20"/>
  <c r="C472" i="20"/>
  <c r="C471" i="20"/>
  <c r="C470" i="20"/>
  <c r="C469" i="20"/>
  <c r="C456" i="20"/>
  <c r="C451" i="20"/>
  <c r="C447" i="20"/>
  <c r="C446" i="20"/>
  <c r="C444" i="20"/>
  <c r="C442" i="20"/>
  <c r="C441" i="20"/>
  <c r="C439" i="20"/>
  <c r="C437" i="20"/>
  <c r="C436" i="20"/>
  <c r="C426" i="20"/>
  <c r="C434" i="20" s="1"/>
  <c r="C425" i="20"/>
  <c r="C433" i="20" s="1"/>
  <c r="C424" i="20"/>
  <c r="C432" i="20" s="1"/>
  <c r="C423" i="20"/>
  <c r="C431" i="20" s="1"/>
  <c r="C422" i="20"/>
  <c r="C430" i="20"/>
  <c r="C421" i="20"/>
  <c r="C429" i="20" s="1"/>
  <c r="C420" i="20"/>
  <c r="C419" i="20"/>
  <c r="C418" i="20"/>
  <c r="C411" i="20"/>
  <c r="C409" i="20"/>
  <c r="C408" i="20"/>
  <c r="C407" i="20"/>
  <c r="C382" i="20"/>
  <c r="C381" i="20"/>
  <c r="C380" i="20"/>
  <c r="C379" i="20"/>
  <c r="C378" i="20"/>
  <c r="C353" i="20"/>
  <c r="D349" i="20"/>
  <c r="C346" i="20"/>
  <c r="C352" i="20" s="1"/>
  <c r="C345" i="20"/>
  <c r="C351" i="20" s="1"/>
  <c r="C344" i="20"/>
  <c r="C350" i="20" s="1"/>
  <c r="C343" i="20"/>
  <c r="C342" i="20"/>
  <c r="C341" i="20"/>
  <c r="C204" i="20"/>
  <c r="C214" i="20"/>
  <c r="C223" i="20" s="1"/>
  <c r="C203" i="20"/>
  <c r="C213" i="20" s="1"/>
  <c r="C222" i="20" s="1"/>
  <c r="C202" i="20"/>
  <c r="C212" i="20" s="1"/>
  <c r="C221" i="20" s="1"/>
  <c r="C201" i="20"/>
  <c r="C211" i="20" s="1"/>
  <c r="C220" i="20" s="1"/>
  <c r="C200" i="20"/>
  <c r="C210" i="20" s="1"/>
  <c r="C219" i="20" s="1"/>
  <c r="C199" i="20"/>
  <c r="C209" i="20" s="1"/>
  <c r="C218" i="20" s="1"/>
  <c r="C198" i="20"/>
  <c r="C208" i="20" s="1"/>
  <c r="C217" i="20" s="1"/>
  <c r="C196" i="20"/>
  <c r="C189" i="20"/>
  <c r="C195" i="20" s="1"/>
  <c r="C188" i="20"/>
  <c r="C194" i="20" s="1"/>
  <c r="C187" i="20"/>
  <c r="C193" i="20" s="1"/>
  <c r="C186" i="20"/>
  <c r="C185" i="20"/>
  <c r="C184" i="20"/>
  <c r="C177" i="20"/>
  <c r="C175" i="20"/>
  <c r="C174" i="20"/>
  <c r="C173" i="20"/>
  <c r="C70" i="20"/>
  <c r="C63" i="20"/>
  <c r="C60" i="20"/>
  <c r="C59" i="20"/>
  <c r="C58" i="20"/>
  <c r="C57" i="20"/>
  <c r="C66" i="20" s="1"/>
  <c r="C56" i="20"/>
  <c r="C55" i="20"/>
  <c r="C73" i="20" s="1"/>
  <c r="C54" i="20"/>
  <c r="C52" i="20"/>
  <c r="C46" i="20"/>
  <c r="C51" i="20"/>
  <c r="C45" i="20"/>
  <c r="C50" i="20" s="1"/>
  <c r="C44" i="20"/>
  <c r="C43" i="20"/>
  <c r="C42" i="20"/>
  <c r="D34" i="20"/>
  <c r="D33" i="20"/>
  <c r="D32" i="20"/>
  <c r="D31" i="20"/>
  <c r="D29" i="20"/>
  <c r="D28" i="20"/>
  <c r="D27" i="20"/>
  <c r="C27" i="20"/>
  <c r="D26" i="20"/>
  <c r="C26" i="20"/>
  <c r="D25" i="20"/>
  <c r="C25" i="20"/>
  <c r="D24" i="20"/>
  <c r="C24" i="20"/>
  <c r="D22" i="20"/>
  <c r="C22" i="20"/>
  <c r="D21" i="20"/>
  <c r="C21" i="20"/>
  <c r="D20" i="20"/>
  <c r="C20" i="20"/>
  <c r="D19" i="20"/>
  <c r="D18" i="20"/>
  <c r="D17" i="20"/>
  <c r="C17" i="20"/>
  <c r="D16" i="20"/>
  <c r="C16" i="20"/>
  <c r="C15" i="20"/>
  <c r="D14" i="20"/>
  <c r="C14" i="20"/>
  <c r="D13" i="20"/>
  <c r="C13" i="20"/>
  <c r="D12" i="20"/>
  <c r="C12" i="20"/>
  <c r="D11" i="20"/>
  <c r="D10" i="20"/>
  <c r="D9" i="20"/>
  <c r="C9" i="20"/>
  <c r="D8" i="20"/>
  <c r="C8" i="20"/>
  <c r="C7" i="20"/>
  <c r="D6" i="20"/>
  <c r="C6" i="20"/>
  <c r="D5" i="20"/>
  <c r="C5" i="20"/>
  <c r="D4" i="20"/>
  <c r="C4" i="20"/>
  <c r="D901" i="21"/>
  <c r="C901" i="21"/>
  <c r="C900" i="21"/>
  <c r="D899" i="21"/>
  <c r="C899" i="21"/>
  <c r="C898" i="21"/>
  <c r="C897" i="21"/>
  <c r="C896" i="21"/>
  <c r="C895" i="21"/>
  <c r="C894" i="21"/>
  <c r="D893" i="21"/>
  <c r="C893" i="21"/>
  <c r="D892" i="21"/>
  <c r="C892" i="21"/>
  <c r="D891" i="21"/>
  <c r="C891" i="21"/>
  <c r="D890" i="21"/>
  <c r="C890" i="21"/>
  <c r="D889" i="21"/>
  <c r="C889" i="21"/>
  <c r="C888" i="21"/>
  <c r="C887" i="21"/>
  <c r="C886" i="21"/>
  <c r="D885" i="21"/>
  <c r="C885" i="21"/>
  <c r="C884" i="21"/>
  <c r="C883" i="21"/>
  <c r="C882" i="21"/>
  <c r="C881" i="21"/>
  <c r="C880" i="21"/>
  <c r="C879" i="21"/>
  <c r="D877" i="21"/>
  <c r="C877" i="21"/>
  <c r="C876" i="21"/>
  <c r="D875" i="21"/>
  <c r="C875" i="21"/>
  <c r="C874" i="21"/>
  <c r="C873" i="21"/>
  <c r="C872" i="21"/>
  <c r="C871" i="21"/>
  <c r="C870" i="21"/>
  <c r="D869" i="21"/>
  <c r="C869" i="21"/>
  <c r="D868" i="21"/>
  <c r="C868" i="21"/>
  <c r="D867" i="21"/>
  <c r="C867" i="21"/>
  <c r="D866" i="21"/>
  <c r="C866" i="21"/>
  <c r="D865" i="21"/>
  <c r="C865" i="21"/>
  <c r="C864" i="21"/>
  <c r="C863" i="21"/>
  <c r="C862" i="21"/>
  <c r="C861" i="21"/>
  <c r="D860" i="21"/>
  <c r="C860" i="21"/>
  <c r="C859" i="21"/>
  <c r="D858" i="21"/>
  <c r="C858" i="21"/>
  <c r="C857" i="21"/>
  <c r="C856" i="21"/>
  <c r="C854" i="21"/>
  <c r="C853" i="21"/>
  <c r="D852" i="21"/>
  <c r="C852" i="21"/>
  <c r="C851" i="21"/>
  <c r="C850" i="21"/>
  <c r="C849" i="21"/>
  <c r="C848" i="21"/>
  <c r="C847" i="21"/>
  <c r="C846" i="21"/>
  <c r="C845" i="21"/>
  <c r="C844" i="21"/>
  <c r="C843" i="21"/>
  <c r="C842" i="21"/>
  <c r="C841" i="21"/>
  <c r="C840" i="21"/>
  <c r="D839" i="21"/>
  <c r="C839" i="21"/>
  <c r="D838" i="21"/>
  <c r="C838" i="21"/>
  <c r="C837" i="21"/>
  <c r="C836" i="21"/>
  <c r="C835" i="21"/>
  <c r="C834" i="21"/>
  <c r="C833" i="21"/>
  <c r="C832" i="21"/>
  <c r="D831" i="21"/>
  <c r="C831" i="21"/>
  <c r="C830" i="21"/>
  <c r="C829" i="21"/>
  <c r="C828" i="21"/>
  <c r="C827" i="21"/>
  <c r="C826" i="21"/>
  <c r="C825" i="21"/>
  <c r="C824" i="21"/>
  <c r="C823" i="21"/>
  <c r="C822" i="21"/>
  <c r="C821" i="21"/>
  <c r="C820" i="21"/>
  <c r="C819" i="21"/>
  <c r="C818" i="21"/>
  <c r="C817" i="21"/>
  <c r="D816" i="21"/>
  <c r="C816" i="21"/>
  <c r="D815" i="21"/>
  <c r="C815" i="21"/>
  <c r="C814" i="21"/>
  <c r="D813" i="21"/>
  <c r="C813" i="21"/>
  <c r="C812" i="21"/>
  <c r="C811" i="21"/>
  <c r="C810" i="21"/>
  <c r="C805" i="21"/>
  <c r="C804" i="21"/>
  <c r="C803" i="21"/>
  <c r="C802" i="21"/>
  <c r="C801" i="21"/>
  <c r="C800" i="21"/>
  <c r="D799" i="21"/>
  <c r="C799" i="21"/>
  <c r="C795" i="21"/>
  <c r="C794" i="21"/>
  <c r="D793" i="21"/>
  <c r="C793" i="21"/>
  <c r="D792" i="21"/>
  <c r="C792" i="21"/>
  <c r="C791" i="21"/>
  <c r="D788" i="21"/>
  <c r="D782" i="21"/>
  <c r="D781" i="21"/>
  <c r="D779" i="21"/>
  <c r="D778" i="21"/>
  <c r="D772" i="21"/>
  <c r="D771" i="21"/>
  <c r="D769" i="21"/>
  <c r="D768" i="21"/>
  <c r="D762" i="21"/>
  <c r="D761" i="21"/>
  <c r="C761" i="21"/>
  <c r="C758" i="21"/>
  <c r="C757" i="21"/>
  <c r="C756" i="21"/>
  <c r="C755" i="21"/>
  <c r="C754" i="21"/>
  <c r="C753" i="21"/>
  <c r="C752" i="21"/>
  <c r="C751" i="21"/>
  <c r="C750" i="21"/>
  <c r="C749" i="21"/>
  <c r="C748" i="21"/>
  <c r="C747" i="21"/>
  <c r="C746" i="21"/>
  <c r="C745" i="21"/>
  <c r="C744" i="21"/>
  <c r="C743" i="21"/>
  <c r="C742" i="21"/>
  <c r="C741" i="21"/>
  <c r="C740" i="21"/>
  <c r="C739" i="21"/>
  <c r="C738" i="21"/>
  <c r="C737" i="21"/>
  <c r="C736" i="21"/>
  <c r="C735" i="21"/>
  <c r="C734" i="21"/>
  <c r="C733" i="21"/>
  <c r="C732" i="21"/>
  <c r="C731" i="21"/>
  <c r="C730" i="21"/>
  <c r="C729" i="21"/>
  <c r="C728" i="21"/>
  <c r="C727" i="21"/>
  <c r="C726" i="21"/>
  <c r="C725" i="21"/>
  <c r="C724" i="21"/>
  <c r="C723" i="21"/>
  <c r="C722" i="21"/>
  <c r="C721" i="21"/>
  <c r="C720" i="21"/>
  <c r="C719" i="21"/>
  <c r="C718" i="21"/>
  <c r="C717" i="21"/>
  <c r="C716" i="21"/>
  <c r="C715" i="21"/>
  <c r="C714" i="21"/>
  <c r="C713" i="21"/>
  <c r="C712" i="21"/>
  <c r="C711" i="21"/>
  <c r="C710" i="21"/>
  <c r="C709" i="21"/>
  <c r="D708" i="21"/>
  <c r="C708" i="21"/>
  <c r="D707" i="21"/>
  <c r="C704" i="21"/>
  <c r="C703" i="21"/>
  <c r="C702" i="21"/>
  <c r="C701" i="21"/>
  <c r="C700" i="21"/>
  <c r="C699" i="21"/>
  <c r="C698" i="21"/>
  <c r="C697" i="21"/>
  <c r="C696" i="21"/>
  <c r="C695" i="21"/>
  <c r="C694" i="21"/>
  <c r="C693" i="21"/>
  <c r="C692" i="21"/>
  <c r="C691" i="21"/>
  <c r="C690" i="21"/>
  <c r="C689" i="21"/>
  <c r="C688" i="21"/>
  <c r="C687" i="21"/>
  <c r="C686" i="21"/>
  <c r="C685" i="21"/>
  <c r="C684" i="21"/>
  <c r="C683" i="21"/>
  <c r="C682" i="21"/>
  <c r="C681" i="21"/>
  <c r="C680" i="21"/>
  <c r="C679" i="21"/>
  <c r="C678" i="21"/>
  <c r="C677" i="21"/>
  <c r="C676" i="21"/>
  <c r="C675" i="21"/>
  <c r="C674" i="21"/>
  <c r="C673" i="21"/>
  <c r="C672" i="21"/>
  <c r="C671" i="21"/>
  <c r="C670" i="21"/>
  <c r="C669" i="21"/>
  <c r="C668" i="21"/>
  <c r="C667" i="21"/>
  <c r="C666" i="21"/>
  <c r="C665" i="21"/>
  <c r="C664" i="21"/>
  <c r="C663" i="21"/>
  <c r="C662" i="21"/>
  <c r="C661" i="21"/>
  <c r="C660" i="21"/>
  <c r="C659" i="21"/>
  <c r="C658" i="21"/>
  <c r="C657" i="21"/>
  <c r="C656" i="21"/>
  <c r="C655" i="21"/>
  <c r="C654" i="21"/>
  <c r="D653" i="21"/>
  <c r="C653" i="21"/>
  <c r="D652" i="21"/>
  <c r="C650" i="21"/>
  <c r="C649" i="21"/>
  <c r="C648" i="21"/>
  <c r="C647" i="21"/>
  <c r="C646" i="21"/>
  <c r="C645" i="21"/>
  <c r="C644" i="21"/>
  <c r="C643" i="21"/>
  <c r="C642" i="21"/>
  <c r="C641" i="21"/>
  <c r="C640" i="21"/>
  <c r="C639" i="21"/>
  <c r="C638" i="21"/>
  <c r="C637" i="21"/>
  <c r="C636" i="21"/>
  <c r="C635" i="21"/>
  <c r="C634" i="21"/>
  <c r="C633" i="21"/>
  <c r="C632" i="21"/>
  <c r="C631" i="21"/>
  <c r="C630" i="21"/>
  <c r="C629" i="21"/>
  <c r="C628" i="21"/>
  <c r="C627" i="21"/>
  <c r="C626" i="21"/>
  <c r="C625" i="21"/>
  <c r="C624" i="21"/>
  <c r="C623" i="21"/>
  <c r="C622" i="21"/>
  <c r="C621" i="21"/>
  <c r="C620" i="21"/>
  <c r="C619" i="21"/>
  <c r="C618" i="21"/>
  <c r="C617" i="21"/>
  <c r="C616" i="21"/>
  <c r="C615" i="21"/>
  <c r="C614" i="21"/>
  <c r="C613" i="21"/>
  <c r="C612" i="21"/>
  <c r="C611" i="21"/>
  <c r="C610" i="21"/>
  <c r="C609" i="21"/>
  <c r="C608" i="21"/>
  <c r="C607" i="21"/>
  <c r="C606" i="21"/>
  <c r="C605" i="21"/>
  <c r="C604" i="21"/>
  <c r="C603" i="21"/>
  <c r="C602" i="21"/>
  <c r="C601" i="21"/>
  <c r="C600" i="21"/>
  <c r="C599" i="21"/>
  <c r="C596" i="21"/>
  <c r="C595" i="21"/>
  <c r="C594" i="21"/>
  <c r="C593" i="21"/>
  <c r="C592" i="21"/>
  <c r="C591" i="21"/>
  <c r="C590" i="21"/>
  <c r="C589" i="21"/>
  <c r="C588" i="21"/>
  <c r="C587" i="21"/>
  <c r="C586" i="21"/>
  <c r="C585" i="21"/>
  <c r="C584" i="21"/>
  <c r="C583" i="21"/>
  <c r="C582" i="21"/>
  <c r="C581" i="21"/>
  <c r="C580" i="21"/>
  <c r="C579" i="21"/>
  <c r="C578" i="21"/>
  <c r="C577" i="21"/>
  <c r="D576" i="21"/>
  <c r="C576" i="21"/>
  <c r="C575" i="21"/>
  <c r="C574" i="21"/>
  <c r="C573" i="21"/>
  <c r="C572" i="21"/>
  <c r="C571" i="21"/>
  <c r="C570" i="21"/>
  <c r="C569" i="21"/>
  <c r="C568" i="21"/>
  <c r="C567" i="21"/>
  <c r="C566" i="21"/>
  <c r="C565" i="21"/>
  <c r="C564" i="21"/>
  <c r="C563" i="21"/>
  <c r="C562" i="21"/>
  <c r="C561" i="21"/>
  <c r="C560" i="21"/>
  <c r="C559" i="21"/>
  <c r="C558" i="21"/>
  <c r="C557" i="21"/>
  <c r="C556" i="21"/>
  <c r="C555" i="21"/>
  <c r="C554" i="21"/>
  <c r="C553" i="21"/>
  <c r="C552" i="21"/>
  <c r="C551" i="21"/>
  <c r="C550" i="21"/>
  <c r="C549" i="21"/>
  <c r="C548" i="21"/>
  <c r="C547" i="21"/>
  <c r="D546" i="21"/>
  <c r="C546" i="21"/>
  <c r="D545" i="21"/>
  <c r="D544" i="21"/>
  <c r="C544" i="21"/>
  <c r="D532" i="21"/>
  <c r="D526" i="21"/>
  <c r="C525" i="21"/>
  <c r="C524" i="21"/>
  <c r="C523" i="21"/>
  <c r="C522" i="21"/>
  <c r="C521" i="21"/>
  <c r="D520" i="21"/>
  <c r="C520" i="21"/>
  <c r="D514" i="21"/>
  <c r="C514" i="21"/>
  <c r="D512" i="21"/>
  <c r="C512" i="21"/>
  <c r="D511" i="21"/>
  <c r="C511" i="21"/>
  <c r="D510" i="21"/>
  <c r="C510" i="21"/>
  <c r="D508" i="21"/>
  <c r="D507" i="21"/>
  <c r="D506" i="21"/>
  <c r="D505" i="21"/>
  <c r="D504" i="21"/>
  <c r="D503" i="21"/>
  <c r="D502" i="21"/>
  <c r="D501" i="21"/>
  <c r="D500" i="21"/>
  <c r="D499" i="21"/>
  <c r="D497" i="21"/>
  <c r="D496" i="21"/>
  <c r="D495" i="21"/>
  <c r="D494" i="21"/>
  <c r="D493" i="21"/>
  <c r="D492" i="21"/>
  <c r="D491" i="21"/>
  <c r="D490" i="21"/>
  <c r="D489" i="21"/>
  <c r="D487" i="21"/>
  <c r="D486" i="21"/>
  <c r="D485" i="21"/>
  <c r="D484" i="21"/>
  <c r="D483" i="21"/>
  <c r="D482" i="21"/>
  <c r="D481" i="21"/>
  <c r="D480" i="21"/>
  <c r="D479" i="21"/>
  <c r="D478" i="21"/>
  <c r="D475" i="21"/>
  <c r="C475" i="21"/>
  <c r="D474" i="21"/>
  <c r="C474" i="21"/>
  <c r="D473" i="21"/>
  <c r="D472" i="21"/>
  <c r="C472" i="21"/>
  <c r="D471" i="21"/>
  <c r="C471" i="21"/>
  <c r="D470" i="21"/>
  <c r="C469" i="21"/>
  <c r="D466" i="21"/>
  <c r="D465" i="21"/>
  <c r="D464" i="21"/>
  <c r="D463" i="21"/>
  <c r="D462" i="21"/>
  <c r="D461" i="21"/>
  <c r="D460" i="21"/>
  <c r="D459" i="21"/>
  <c r="C459" i="21"/>
  <c r="C501" i="21" s="1"/>
  <c r="D458" i="21"/>
  <c r="D457" i="21"/>
  <c r="C457" i="21"/>
  <c r="C499" i="21" s="1"/>
  <c r="C456" i="21"/>
  <c r="C498" i="21" s="1"/>
  <c r="D455" i="21"/>
  <c r="D454" i="21"/>
  <c r="C454" i="21"/>
  <c r="C496" i="21" s="1"/>
  <c r="D453" i="21"/>
  <c r="D452" i="21"/>
  <c r="C452" i="21"/>
  <c r="C494" i="21" s="1"/>
  <c r="D451" i="21"/>
  <c r="C451" i="21"/>
  <c r="C493" i="21" s="1"/>
  <c r="D450" i="21"/>
  <c r="D449" i="21"/>
  <c r="C449" i="21"/>
  <c r="C491" i="21" s="1"/>
  <c r="D448" i="21"/>
  <c r="D447" i="21"/>
  <c r="C447" i="21"/>
  <c r="C489" i="21" s="1"/>
  <c r="C446" i="21"/>
  <c r="C488" i="21" s="1"/>
  <c r="D445" i="21"/>
  <c r="D444" i="21"/>
  <c r="C444" i="21"/>
  <c r="C486" i="21" s="1"/>
  <c r="D443" i="21"/>
  <c r="D442" i="21"/>
  <c r="C442" i="21"/>
  <c r="C484" i="21" s="1"/>
  <c r="D441" i="21"/>
  <c r="C441" i="21"/>
  <c r="C483" i="21" s="1"/>
  <c r="D440" i="21"/>
  <c r="D439" i="21"/>
  <c r="C439" i="21"/>
  <c r="C481" i="21" s="1"/>
  <c r="D438" i="21"/>
  <c r="D437" i="21"/>
  <c r="C437" i="21"/>
  <c r="C479" i="21" s="1"/>
  <c r="D436" i="21"/>
  <c r="C436" i="21"/>
  <c r="C478" i="21" s="1"/>
  <c r="D434" i="21"/>
  <c r="C434" i="21"/>
  <c r="D433" i="21"/>
  <c r="D432" i="21"/>
  <c r="C432" i="21"/>
  <c r="D431" i="21"/>
  <c r="D430" i="21"/>
  <c r="D429" i="21"/>
  <c r="C429" i="21"/>
  <c r="D426" i="21"/>
  <c r="D425" i="21"/>
  <c r="C425" i="21"/>
  <c r="C433" i="21" s="1"/>
  <c r="D424" i="21"/>
  <c r="D423" i="21"/>
  <c r="C423" i="21"/>
  <c r="C431" i="21" s="1"/>
  <c r="D422" i="21"/>
  <c r="C422" i="21"/>
  <c r="C430" i="21" s="1"/>
  <c r="D421" i="21"/>
  <c r="C420" i="21"/>
  <c r="D419" i="21"/>
  <c r="C419" i="21"/>
  <c r="D418" i="21"/>
  <c r="C418" i="21"/>
  <c r="D411" i="21"/>
  <c r="C411" i="21"/>
  <c r="D409" i="21"/>
  <c r="C409" i="21"/>
  <c r="D408" i="21"/>
  <c r="C408" i="21"/>
  <c r="D407" i="21"/>
  <c r="C407" i="21"/>
  <c r="D405" i="21"/>
  <c r="D404" i="21"/>
  <c r="D403" i="21"/>
  <c r="D402" i="21"/>
  <c r="D401" i="21"/>
  <c r="D400" i="21"/>
  <c r="D399" i="21"/>
  <c r="D398" i="21"/>
  <c r="D397" i="21"/>
  <c r="D396" i="21"/>
  <c r="D394" i="21"/>
  <c r="D393" i="21"/>
  <c r="D392" i="21"/>
  <c r="D391" i="21"/>
  <c r="D389" i="21"/>
  <c r="D388" i="21"/>
  <c r="D387" i="21"/>
  <c r="D386" i="21"/>
  <c r="D383" i="21"/>
  <c r="D382" i="21"/>
  <c r="C382" i="21"/>
  <c r="D381" i="21"/>
  <c r="C381" i="21"/>
  <c r="D380" i="21"/>
  <c r="C380" i="21"/>
  <c r="D379" i="21"/>
  <c r="C379" i="21"/>
  <c r="C378" i="21"/>
  <c r="D375" i="21"/>
  <c r="D374" i="21"/>
  <c r="D373" i="21"/>
  <c r="D372" i="21"/>
  <c r="D371" i="21"/>
  <c r="D370" i="21"/>
  <c r="D369" i="21"/>
  <c r="D368" i="21"/>
  <c r="D367" i="21"/>
  <c r="D366" i="21"/>
  <c r="D364" i="21"/>
  <c r="D363" i="21"/>
  <c r="D362" i="21"/>
  <c r="D361" i="21"/>
  <c r="D359" i="21"/>
  <c r="D358" i="21"/>
  <c r="D357" i="21"/>
  <c r="D356" i="21"/>
  <c r="D353" i="21"/>
  <c r="C353" i="21"/>
  <c r="D352" i="21"/>
  <c r="D351" i="21"/>
  <c r="D350" i="21"/>
  <c r="D347" i="21"/>
  <c r="D346" i="21"/>
  <c r="C346" i="21"/>
  <c r="C352" i="21" s="1"/>
  <c r="D345" i="21"/>
  <c r="C345" i="21"/>
  <c r="C351" i="21" s="1"/>
  <c r="D344" i="21"/>
  <c r="C344" i="21"/>
  <c r="C350" i="21" s="1"/>
  <c r="C343" i="21"/>
  <c r="D342" i="21"/>
  <c r="C342" i="21"/>
  <c r="D341" i="21"/>
  <c r="C341" i="21"/>
  <c r="D334" i="21"/>
  <c r="C334" i="21"/>
  <c r="D332" i="21"/>
  <c r="C332" i="21"/>
  <c r="D331" i="21"/>
  <c r="C331" i="21"/>
  <c r="C330" i="21"/>
  <c r="D328" i="21"/>
  <c r="D327" i="21"/>
  <c r="D326" i="21"/>
  <c r="D325" i="21"/>
  <c r="D324" i="21"/>
  <c r="D323" i="21"/>
  <c r="D322" i="21"/>
  <c r="D321" i="21"/>
  <c r="D320" i="21"/>
  <c r="D319" i="21"/>
  <c r="D318" i="21"/>
  <c r="D317" i="21"/>
  <c r="D315" i="21"/>
  <c r="D314" i="21"/>
  <c r="D313" i="21"/>
  <c r="D312" i="21"/>
  <c r="D310" i="21"/>
  <c r="D309" i="21"/>
  <c r="D308" i="21"/>
  <c r="D307" i="21"/>
  <c r="D305" i="21"/>
  <c r="D304" i="21"/>
  <c r="D303" i="21"/>
  <c r="D302" i="21"/>
  <c r="D300" i="21"/>
  <c r="D299" i="21"/>
  <c r="D298" i="21"/>
  <c r="D297" i="21"/>
  <c r="D295" i="21"/>
  <c r="D294" i="21"/>
  <c r="D293" i="21"/>
  <c r="D292" i="21"/>
  <c r="D290" i="21"/>
  <c r="D289" i="21"/>
  <c r="D288" i="21"/>
  <c r="D287" i="21"/>
  <c r="D284" i="21"/>
  <c r="D283" i="21"/>
  <c r="C283" i="21"/>
  <c r="D282" i="21"/>
  <c r="C282" i="21"/>
  <c r="D281" i="21"/>
  <c r="C281" i="21"/>
  <c r="D280" i="21"/>
  <c r="C280" i="21"/>
  <c r="D279" i="21"/>
  <c r="C279" i="21"/>
  <c r="D278" i="21"/>
  <c r="C278" i="21"/>
  <c r="D277" i="21"/>
  <c r="C277" i="21"/>
  <c r="C276" i="21"/>
  <c r="D275" i="21"/>
  <c r="D274" i="21"/>
  <c r="C274" i="21"/>
  <c r="D273" i="21"/>
  <c r="C273" i="21"/>
  <c r="D272" i="21"/>
  <c r="C272" i="21"/>
  <c r="D271" i="21"/>
  <c r="C271" i="21"/>
  <c r="C270" i="21"/>
  <c r="D267" i="21"/>
  <c r="C267" i="21"/>
  <c r="D266" i="21"/>
  <c r="C266" i="21"/>
  <c r="C265" i="21"/>
  <c r="C264" i="21"/>
  <c r="D263" i="21"/>
  <c r="C263" i="21"/>
  <c r="D262" i="21"/>
  <c r="C262" i="21"/>
  <c r="D261" i="21"/>
  <c r="C261" i="21"/>
  <c r="D260" i="21"/>
  <c r="C260" i="21"/>
  <c r="D259" i="21"/>
  <c r="D258" i="21"/>
  <c r="C258" i="21"/>
  <c r="D257" i="21"/>
  <c r="D256" i="21"/>
  <c r="C256" i="21"/>
  <c r="C255" i="21"/>
  <c r="D254" i="21"/>
  <c r="D253" i="21"/>
  <c r="C253" i="21"/>
  <c r="D252" i="21"/>
  <c r="D251" i="21"/>
  <c r="C251" i="21"/>
  <c r="C250" i="21"/>
  <c r="D249" i="21"/>
  <c r="D248" i="21"/>
  <c r="C248" i="21"/>
  <c r="D247" i="21"/>
  <c r="D246" i="21"/>
  <c r="C246" i="21"/>
  <c r="C245" i="21"/>
  <c r="D244" i="21"/>
  <c r="C243" i="21"/>
  <c r="D242" i="21"/>
  <c r="D241" i="21"/>
  <c r="C241" i="21"/>
  <c r="C240" i="21"/>
  <c r="D239" i="21"/>
  <c r="D238" i="21"/>
  <c r="C238" i="21"/>
  <c r="D237" i="21"/>
  <c r="D236" i="21"/>
  <c r="C236" i="21"/>
  <c r="C235" i="21"/>
  <c r="D234" i="21"/>
  <c r="D233" i="21"/>
  <c r="C233" i="21"/>
  <c r="D232" i="21"/>
  <c r="D231" i="21"/>
  <c r="C231" i="21"/>
  <c r="C230" i="21"/>
  <c r="D229" i="21"/>
  <c r="D228" i="21"/>
  <c r="C228" i="21"/>
  <c r="D227" i="21"/>
  <c r="D226" i="21"/>
  <c r="C226" i="21"/>
  <c r="C225" i="21"/>
  <c r="D214" i="21"/>
  <c r="C214" i="21"/>
  <c r="D213" i="21"/>
  <c r="D212" i="21"/>
  <c r="D211" i="21"/>
  <c r="D210" i="21"/>
  <c r="D209" i="21"/>
  <c r="D208" i="21"/>
  <c r="C207" i="21"/>
  <c r="D205" i="21"/>
  <c r="D204" i="21"/>
  <c r="C204" i="21"/>
  <c r="C222" i="21" s="1"/>
  <c r="D203" i="21"/>
  <c r="C203" i="21"/>
  <c r="C212" i="21" s="1"/>
  <c r="D202" i="21"/>
  <c r="C202" i="21"/>
  <c r="C220" i="21" s="1"/>
  <c r="D201" i="21"/>
  <c r="C201" i="21"/>
  <c r="C210" i="21" s="1"/>
  <c r="D200" i="21"/>
  <c r="C200" i="21"/>
  <c r="C209" i="21" s="1"/>
  <c r="D199" i="21"/>
  <c r="C199" i="21"/>
  <c r="C208" i="21" s="1"/>
  <c r="C198" i="21"/>
  <c r="D196" i="21"/>
  <c r="C196" i="21"/>
  <c r="D195" i="21"/>
  <c r="D194" i="21"/>
  <c r="D193" i="21"/>
  <c r="D190" i="21"/>
  <c r="D189" i="21"/>
  <c r="C189" i="21"/>
  <c r="C195" i="21" s="1"/>
  <c r="D188" i="21"/>
  <c r="C188" i="21"/>
  <c r="C194" i="21" s="1"/>
  <c r="D187" i="21"/>
  <c r="C187" i="21"/>
  <c r="C193" i="21" s="1"/>
  <c r="C186" i="21"/>
  <c r="D185" i="21"/>
  <c r="C185" i="21"/>
  <c r="D184" i="21"/>
  <c r="C184" i="21"/>
  <c r="D177" i="21"/>
  <c r="C177" i="21"/>
  <c r="D175" i="21"/>
  <c r="C175" i="21"/>
  <c r="D174" i="21"/>
  <c r="C174" i="21"/>
  <c r="C173" i="21"/>
  <c r="D171" i="21"/>
  <c r="C171" i="21"/>
  <c r="D170" i="21"/>
  <c r="C170" i="21"/>
  <c r="D169" i="21"/>
  <c r="C169" i="21"/>
  <c r="D168" i="21"/>
  <c r="C168" i="21"/>
  <c r="D167" i="21"/>
  <c r="C167" i="21"/>
  <c r="D166" i="21"/>
  <c r="C166" i="21"/>
  <c r="D165" i="21"/>
  <c r="C165" i="21"/>
  <c r="D164" i="21"/>
  <c r="D163" i="21"/>
  <c r="C163" i="21"/>
  <c r="D162" i="21"/>
  <c r="D161" i="21"/>
  <c r="C161" i="21"/>
  <c r="C160" i="21"/>
  <c r="D159" i="21"/>
  <c r="D158" i="21"/>
  <c r="C158" i="21"/>
  <c r="D157" i="21"/>
  <c r="D156" i="21"/>
  <c r="C156" i="21"/>
  <c r="C155" i="21"/>
  <c r="D154" i="21"/>
  <c r="D153" i="21"/>
  <c r="C153" i="21"/>
  <c r="D152" i="21"/>
  <c r="D151" i="21"/>
  <c r="C151" i="21"/>
  <c r="C150" i="21"/>
  <c r="D149" i="21"/>
  <c r="D148" i="21"/>
  <c r="C148" i="21"/>
  <c r="D147" i="21"/>
  <c r="D146" i="21"/>
  <c r="C146" i="21"/>
  <c r="C145" i="21"/>
  <c r="D144" i="21"/>
  <c r="D143" i="21"/>
  <c r="C143" i="21"/>
  <c r="D142" i="21"/>
  <c r="D141" i="21"/>
  <c r="C141" i="21"/>
  <c r="C140" i="21"/>
  <c r="D139" i="21"/>
  <c r="D138" i="21"/>
  <c r="C138" i="21"/>
  <c r="D137" i="21"/>
  <c r="D136" i="21"/>
  <c r="C136" i="21"/>
  <c r="C135" i="21"/>
  <c r="D133" i="21"/>
  <c r="D132" i="21"/>
  <c r="C132" i="21"/>
  <c r="D131" i="21"/>
  <c r="C131" i="21"/>
  <c r="D130" i="21"/>
  <c r="C130" i="21"/>
  <c r="D129" i="21"/>
  <c r="C129" i="21"/>
  <c r="D128" i="21"/>
  <c r="C128" i="21"/>
  <c r="D127" i="21"/>
  <c r="C127" i="21"/>
  <c r="D126" i="21"/>
  <c r="C126" i="21"/>
  <c r="C125" i="21"/>
  <c r="D124" i="21"/>
  <c r="D123" i="21"/>
  <c r="C123" i="21"/>
  <c r="D122" i="21"/>
  <c r="C122" i="21"/>
  <c r="D121" i="21"/>
  <c r="C121" i="21"/>
  <c r="C120" i="21"/>
  <c r="C117" i="21"/>
  <c r="C116" i="21"/>
  <c r="D115" i="21"/>
  <c r="C115" i="21"/>
  <c r="D114" i="21"/>
  <c r="C114" i="21"/>
  <c r="C113" i="21"/>
  <c r="D112" i="21"/>
  <c r="C112" i="21"/>
  <c r="C111" i="21"/>
  <c r="D110" i="21"/>
  <c r="D109" i="21"/>
  <c r="C109" i="21"/>
  <c r="D108" i="21"/>
  <c r="D107" i="21"/>
  <c r="C107" i="21"/>
  <c r="C106" i="21"/>
  <c r="D105" i="21"/>
  <c r="D104" i="21"/>
  <c r="C104" i="21"/>
  <c r="D103" i="21"/>
  <c r="D102" i="21"/>
  <c r="C102" i="21"/>
  <c r="C101" i="21"/>
  <c r="D100" i="21"/>
  <c r="D99" i="21"/>
  <c r="C99" i="21"/>
  <c r="D98" i="21"/>
  <c r="D97" i="21"/>
  <c r="C97" i="21"/>
  <c r="C96" i="21"/>
  <c r="D95" i="21"/>
  <c r="D94" i="21"/>
  <c r="C94" i="21"/>
  <c r="D93" i="21"/>
  <c r="D92" i="21"/>
  <c r="C92" i="21"/>
  <c r="C91" i="21"/>
  <c r="D90" i="21"/>
  <c r="D89" i="21"/>
  <c r="C89" i="21"/>
  <c r="D88" i="21"/>
  <c r="D87" i="21"/>
  <c r="C87" i="21"/>
  <c r="C86" i="21"/>
  <c r="D85" i="21"/>
  <c r="D84" i="21"/>
  <c r="C84" i="21"/>
  <c r="D83" i="21"/>
  <c r="D82" i="21"/>
  <c r="C82" i="21"/>
  <c r="C81" i="21"/>
  <c r="D70" i="21"/>
  <c r="C70" i="21"/>
  <c r="D69" i="21"/>
  <c r="D68" i="21"/>
  <c r="D67" i="21"/>
  <c r="D66" i="21"/>
  <c r="D65" i="21"/>
  <c r="D64" i="21"/>
  <c r="C63" i="21"/>
  <c r="D61" i="21"/>
  <c r="D60" i="21"/>
  <c r="C60" i="21"/>
  <c r="C69" i="21" s="1"/>
  <c r="D59" i="21"/>
  <c r="C59" i="21"/>
  <c r="C68" i="21" s="1"/>
  <c r="D58" i="21"/>
  <c r="C58" i="21"/>
  <c r="C67" i="21" s="1"/>
  <c r="D57" i="21"/>
  <c r="C57" i="21"/>
  <c r="D56" i="21"/>
  <c r="C56" i="21"/>
  <c r="C65" i="21" s="1"/>
  <c r="D55" i="21"/>
  <c r="C55" i="21"/>
  <c r="D52" i="21"/>
  <c r="C52" i="21"/>
  <c r="D51" i="21"/>
  <c r="D50" i="21"/>
  <c r="C49" i="21"/>
  <c r="D47" i="21"/>
  <c r="D46" i="21"/>
  <c r="C46" i="21"/>
  <c r="C51" i="21"/>
  <c r="D45" i="21"/>
  <c r="C45" i="21"/>
  <c r="C50" i="21" s="1"/>
  <c r="C44" i="21"/>
  <c r="D43" i="21"/>
  <c r="C43" i="21"/>
  <c r="D42" i="21"/>
  <c r="C42" i="21"/>
  <c r="D34" i="21"/>
  <c r="D33" i="21"/>
  <c r="D32" i="21"/>
  <c r="D31" i="21"/>
  <c r="D28" i="21"/>
  <c r="D27" i="21"/>
  <c r="C27" i="21"/>
  <c r="D26" i="21"/>
  <c r="C26" i="21"/>
  <c r="D25" i="21"/>
  <c r="C25" i="21"/>
  <c r="D24" i="21"/>
  <c r="C24" i="21"/>
  <c r="D22" i="21"/>
  <c r="C22" i="21"/>
  <c r="D21" i="21"/>
  <c r="C21" i="21"/>
  <c r="D20" i="21"/>
  <c r="C20" i="21"/>
  <c r="D19" i="21"/>
  <c r="D18" i="21"/>
  <c r="D17" i="21"/>
  <c r="C17" i="21"/>
  <c r="D16" i="21"/>
  <c r="C16" i="21"/>
  <c r="C15" i="21"/>
  <c r="D14" i="21"/>
  <c r="C14" i="21"/>
  <c r="D13" i="21"/>
  <c r="C13" i="21"/>
  <c r="D12" i="21"/>
  <c r="C12" i="21"/>
  <c r="D11" i="21"/>
  <c r="D10" i="21"/>
  <c r="D9" i="21"/>
  <c r="C9" i="21"/>
  <c r="D8" i="21"/>
  <c r="C8" i="21"/>
  <c r="C7" i="21"/>
  <c r="D6" i="21"/>
  <c r="C6" i="21"/>
  <c r="D5" i="21"/>
  <c r="C5" i="21"/>
  <c r="D4" i="21"/>
  <c r="C4" i="21"/>
  <c r="B142" i="23"/>
  <c r="C141" i="23"/>
  <c r="D141" i="23" s="1"/>
  <c r="B76" i="23"/>
  <c r="C75" i="23"/>
  <c r="D75" i="23" s="1"/>
  <c r="A6" i="23"/>
  <c r="A7" i="23" s="1"/>
  <c r="A8" i="23" s="1"/>
  <c r="A9" i="23" s="1"/>
  <c r="A10" i="23" s="1"/>
  <c r="A11" i="23" s="1"/>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A61" i="23" s="1"/>
  <c r="A62" i="23" s="1"/>
  <c r="A63" i="23" s="1"/>
  <c r="A64" i="23" s="1"/>
  <c r="A65" i="23" s="1"/>
  <c r="C15" i="13"/>
  <c r="C35" i="12"/>
  <c r="F7" i="19"/>
  <c r="D7" i="19"/>
  <c r="C5" i="19"/>
  <c r="C4" i="19"/>
  <c r="C3" i="19"/>
  <c r="C16" i="11"/>
  <c r="D13" i="11"/>
  <c r="F13" i="11" s="1"/>
  <c r="D12" i="11"/>
  <c r="C7" i="11"/>
  <c r="C7" i="19" s="1"/>
  <c r="C69" i="18"/>
  <c r="C68" i="18"/>
  <c r="C67" i="18"/>
  <c r="C66" i="18"/>
  <c r="C65" i="18"/>
  <c r="C64" i="18"/>
  <c r="C63" i="18"/>
  <c r="C62" i="18"/>
  <c r="C61" i="18"/>
  <c r="C60" i="18"/>
  <c r="C759" i="21" s="1"/>
  <c r="C59" i="18"/>
  <c r="C596" i="20" s="1"/>
  <c r="C58" i="18"/>
  <c r="C595" i="20" s="1"/>
  <c r="C57" i="18"/>
  <c r="C701" i="20" s="1"/>
  <c r="C56" i="18"/>
  <c r="C55" i="18"/>
  <c r="C754" i="20" s="1"/>
  <c r="C54" i="18"/>
  <c r="C644" i="20" s="1"/>
  <c r="C53" i="18"/>
  <c r="C643" i="20" s="1"/>
  <c r="C52" i="18"/>
  <c r="C751" i="20" s="1"/>
  <c r="C51" i="18"/>
  <c r="C588" i="20" s="1"/>
  <c r="C50" i="18"/>
  <c r="C587" i="20" s="1"/>
  <c r="C49" i="18"/>
  <c r="C693" i="20" s="1"/>
  <c r="C48" i="18"/>
  <c r="C47" i="18"/>
  <c r="C691" i="20" s="1"/>
  <c r="C46" i="18"/>
  <c r="C745" i="20" s="1"/>
  <c r="C45" i="18"/>
  <c r="C744" i="20" s="1"/>
  <c r="C44" i="18"/>
  <c r="C688" i="20" s="1"/>
  <c r="C43" i="18"/>
  <c r="C580" i="20" s="1"/>
  <c r="C42" i="18"/>
  <c r="C686" i="20" s="1"/>
  <c r="C41" i="18"/>
  <c r="C685" i="20" s="1"/>
  <c r="C40" i="18"/>
  <c r="C39" i="18"/>
  <c r="C576" i="20" s="1"/>
  <c r="C38" i="18"/>
  <c r="C682" i="20" s="1"/>
  <c r="C37" i="18"/>
  <c r="C627" i="20" s="1"/>
  <c r="C36" i="18"/>
  <c r="C35" i="18"/>
  <c r="C625" i="20" s="1"/>
  <c r="C34" i="18"/>
  <c r="C624" i="20" s="1"/>
  <c r="C33" i="18"/>
  <c r="C32" i="18"/>
  <c r="C31" i="18"/>
  <c r="C675" i="20" s="1"/>
  <c r="C30" i="18"/>
  <c r="C674" i="20" s="1"/>
  <c r="C29" i="18"/>
  <c r="C28" i="18"/>
  <c r="C27" i="18"/>
  <c r="C617" i="20" s="1"/>
  <c r="C26" i="18"/>
  <c r="C670" i="20" s="1"/>
  <c r="C25" i="18"/>
  <c r="C724" i="20" s="1"/>
  <c r="C24" i="18"/>
  <c r="C23" i="18"/>
  <c r="C667" i="20" s="1"/>
  <c r="C22" i="18"/>
  <c r="C721" i="20" s="1"/>
  <c r="C21" i="18"/>
  <c r="C20" i="18"/>
  <c r="C19" i="18"/>
  <c r="C609" i="20" s="1"/>
  <c r="C18" i="18"/>
  <c r="C608" i="20" s="1"/>
  <c r="C17" i="18"/>
  <c r="C661" i="20" s="1"/>
  <c r="C16" i="18"/>
  <c r="C15" i="18"/>
  <c r="C659" i="20" s="1"/>
  <c r="C14" i="18"/>
  <c r="C604" i="20" s="1"/>
  <c r="C13" i="18"/>
  <c r="C12" i="18"/>
  <c r="C11" i="18"/>
  <c r="C710" i="20" s="1"/>
  <c r="C10" i="18"/>
  <c r="C600" i="20" s="1"/>
  <c r="C88" i="10"/>
  <c r="D557" i="21"/>
  <c r="D550" i="21"/>
  <c r="C34" i="9"/>
  <c r="G29" i="9"/>
  <c r="D900" i="21" s="1"/>
  <c r="F29" i="9"/>
  <c r="D876" i="20" s="1"/>
  <c r="D29" i="9"/>
  <c r="D830" i="21" s="1"/>
  <c r="G27" i="9"/>
  <c r="D898" i="20" s="1"/>
  <c r="D27" i="9"/>
  <c r="D828" i="21" s="1"/>
  <c r="G26" i="9"/>
  <c r="D897" i="20" s="1"/>
  <c r="D26" i="9"/>
  <c r="D827" i="20" s="1"/>
  <c r="E25" i="9"/>
  <c r="D849" i="21" s="1"/>
  <c r="D25" i="9"/>
  <c r="D826" i="20" s="1"/>
  <c r="G24" i="9"/>
  <c r="D895" i="20" s="1"/>
  <c r="E21" i="9"/>
  <c r="D845" i="21" s="1"/>
  <c r="D822" i="20"/>
  <c r="E20" i="9"/>
  <c r="D844" i="21" s="1"/>
  <c r="D20" i="9"/>
  <c r="D821" i="20" s="1"/>
  <c r="E19" i="9"/>
  <c r="D843" i="21" s="1"/>
  <c r="D820" i="21"/>
  <c r="D18" i="9"/>
  <c r="D819" i="20" s="1"/>
  <c r="G16" i="9"/>
  <c r="D887" i="20" s="1"/>
  <c r="E16" i="9"/>
  <c r="D840" i="21" s="1"/>
  <c r="G15" i="9"/>
  <c r="D886" i="20" s="1"/>
  <c r="F15" i="9"/>
  <c r="D862" i="20" s="1"/>
  <c r="F14" i="9"/>
  <c r="D861" i="21" s="1"/>
  <c r="G13" i="9"/>
  <c r="D884" i="20" s="1"/>
  <c r="G12" i="9"/>
  <c r="D883" i="20" s="1"/>
  <c r="E12" i="9"/>
  <c r="D837" i="21" s="1"/>
  <c r="D12" i="9"/>
  <c r="D814" i="20" s="1"/>
  <c r="G11" i="9"/>
  <c r="D882" i="20" s="1"/>
  <c r="F11" i="9"/>
  <c r="D859" i="21" s="1"/>
  <c r="E11" i="9"/>
  <c r="D836" i="20" s="1"/>
  <c r="G10" i="9"/>
  <c r="D881" i="20" s="1"/>
  <c r="E10" i="9"/>
  <c r="D835" i="20" s="1"/>
  <c r="G8" i="9"/>
  <c r="D879" i="21" s="1"/>
  <c r="G25" i="9"/>
  <c r="D896" i="21" s="1"/>
  <c r="F8" i="9"/>
  <c r="F27" i="9" s="1"/>
  <c r="D874" i="21" s="1"/>
  <c r="D63" i="17"/>
  <c r="D514" i="20" s="1"/>
  <c r="D512" i="20"/>
  <c r="E59" i="17"/>
  <c r="D511" i="20" s="1"/>
  <c r="E58" i="17"/>
  <c r="D510" i="20" s="1"/>
  <c r="H53" i="17"/>
  <c r="D508" i="20" s="1"/>
  <c r="H52" i="17"/>
  <c r="D507" i="20" s="1"/>
  <c r="H51" i="17"/>
  <c r="D506" i="20" s="1"/>
  <c r="H50" i="17"/>
  <c r="D505" i="20" s="1"/>
  <c r="H49" i="17"/>
  <c r="D504" i="20" s="1"/>
  <c r="H48" i="17"/>
  <c r="D503" i="20" s="1"/>
  <c r="H47" i="17"/>
  <c r="D502" i="20" s="1"/>
  <c r="F47" i="17"/>
  <c r="D460" i="20" s="1"/>
  <c r="H46" i="17"/>
  <c r="D501" i="20" s="1"/>
  <c r="F46" i="17"/>
  <c r="D459" i="20" s="1"/>
  <c r="H45" i="17"/>
  <c r="D500" i="20" s="1"/>
  <c r="F45" i="17"/>
  <c r="D458" i="20" s="1"/>
  <c r="H44" i="17"/>
  <c r="D499" i="20" s="1"/>
  <c r="F44" i="17"/>
  <c r="D457" i="20"/>
  <c r="H42" i="17"/>
  <c r="D497" i="20" s="1"/>
  <c r="F42" i="17"/>
  <c r="D34" i="18" s="1"/>
  <c r="E34" i="18" s="1"/>
  <c r="F34" i="18" s="1"/>
  <c r="D678" i="20" s="1"/>
  <c r="H41" i="17"/>
  <c r="D496" i="20" s="1"/>
  <c r="F41" i="17"/>
  <c r="D27" i="18" s="1"/>
  <c r="E27" i="18" s="1"/>
  <c r="F40" i="17"/>
  <c r="D20" i="18" s="1"/>
  <c r="H39" i="17"/>
  <c r="D494" i="20" s="1"/>
  <c r="F39" i="17"/>
  <c r="D13" i="18" s="1"/>
  <c r="E13" i="18" s="1"/>
  <c r="F13" i="18" s="1"/>
  <c r="D657" i="20" s="1"/>
  <c r="H37" i="17"/>
  <c r="D492" i="20" s="1"/>
  <c r="F37" i="17"/>
  <c r="D450" i="20" s="1"/>
  <c r="H36" i="17"/>
  <c r="D491" i="20" s="1"/>
  <c r="F36" i="17"/>
  <c r="D449" i="20" s="1"/>
  <c r="H35" i="17"/>
  <c r="D490" i="20" s="1"/>
  <c r="F35" i="17"/>
  <c r="H34" i="17"/>
  <c r="D489" i="20" s="1"/>
  <c r="F34" i="17"/>
  <c r="D447" i="20" s="1"/>
  <c r="H32" i="17"/>
  <c r="D487" i="20" s="1"/>
  <c r="F32" i="17"/>
  <c r="D445" i="20" s="1"/>
  <c r="H31" i="17"/>
  <c r="D486" i="20" s="1"/>
  <c r="F31" i="17"/>
  <c r="D444" i="20" s="1"/>
  <c r="H30" i="17"/>
  <c r="D485" i="20" s="1"/>
  <c r="F30" i="17"/>
  <c r="D443" i="20" s="1"/>
  <c r="H29" i="17"/>
  <c r="D484" i="20" s="1"/>
  <c r="F29" i="17"/>
  <c r="D442" i="20" s="1"/>
  <c r="H27" i="17"/>
  <c r="D482" i="20" s="1"/>
  <c r="F27" i="17"/>
  <c r="D440" i="20" s="1"/>
  <c r="H26" i="17"/>
  <c r="D481" i="20" s="1"/>
  <c r="F26" i="17"/>
  <c r="D439" i="20" s="1"/>
  <c r="H25" i="17"/>
  <c r="D480" i="20" s="1"/>
  <c r="F25" i="17"/>
  <c r="D438" i="20" s="1"/>
  <c r="H24" i="17"/>
  <c r="D479" i="20" s="1"/>
  <c r="C20" i="17"/>
  <c r="D475" i="20"/>
  <c r="D472" i="20"/>
  <c r="D431" i="20"/>
  <c r="D471" i="20"/>
  <c r="D9" i="17"/>
  <c r="D419" i="20" s="1"/>
  <c r="C6" i="17"/>
  <c r="C4" i="17"/>
  <c r="J3" i="17"/>
  <c r="H3" i="17"/>
  <c r="G3" i="17"/>
  <c r="C3" i="17"/>
  <c r="C71" i="7"/>
  <c r="E17" i="7"/>
  <c r="D17" i="7"/>
  <c r="J17" i="7" s="1"/>
  <c r="H3" i="7"/>
  <c r="D411" i="20"/>
  <c r="E48" i="16"/>
  <c r="D409" i="20" s="1"/>
  <c r="C48" i="16"/>
  <c r="E47" i="16"/>
  <c r="D408" i="20" s="1"/>
  <c r="C47" i="16"/>
  <c r="E46" i="16"/>
  <c r="D407" i="20" s="1"/>
  <c r="C46" i="16"/>
  <c r="H41" i="16"/>
  <c r="D405" i="20"/>
  <c r="H40" i="16"/>
  <c r="D404" i="20" s="1"/>
  <c r="H39" i="16"/>
  <c r="D403" i="20" s="1"/>
  <c r="H38" i="16"/>
  <c r="D402" i="20" s="1"/>
  <c r="H37" i="16"/>
  <c r="D401" i="20" s="1"/>
  <c r="H36" i="16"/>
  <c r="D400" i="20" s="1"/>
  <c r="H35" i="16"/>
  <c r="D399" i="20" s="1"/>
  <c r="H34" i="16"/>
  <c r="D398" i="20" s="1"/>
  <c r="H33" i="16"/>
  <c r="D397" i="20"/>
  <c r="H32" i="16"/>
  <c r="D396" i="20" s="1"/>
  <c r="D552" i="20"/>
  <c r="E15" i="18"/>
  <c r="D605" i="20" s="1"/>
  <c r="F15" i="18"/>
  <c r="D659" i="20" s="1"/>
  <c r="H30" i="16"/>
  <c r="D394" i="20" s="1"/>
  <c r="H29" i="16"/>
  <c r="D393" i="20" s="1"/>
  <c r="H28" i="16"/>
  <c r="D392" i="20" s="1"/>
  <c r="H27" i="16"/>
  <c r="D391" i="20"/>
  <c r="H25" i="16"/>
  <c r="D389" i="20" s="1"/>
  <c r="H24" i="16"/>
  <c r="D388" i="20" s="1"/>
  <c r="H23" i="16"/>
  <c r="D387" i="20" s="1"/>
  <c r="H22" i="16"/>
  <c r="D386" i="20" s="1"/>
  <c r="C18" i="16"/>
  <c r="D383" i="20"/>
  <c r="D379" i="20"/>
  <c r="D9" i="16"/>
  <c r="D342" i="20" s="1"/>
  <c r="C6" i="16"/>
  <c r="J3" i="16"/>
  <c r="H3" i="16"/>
  <c r="G3" i="16"/>
  <c r="C3" i="16"/>
  <c r="C59" i="6"/>
  <c r="E15" i="6"/>
  <c r="D15" i="6"/>
  <c r="J15" i="6" s="1"/>
  <c r="G3" i="6"/>
  <c r="C90" i="5"/>
  <c r="E24" i="5"/>
  <c r="D24" i="5"/>
  <c r="K24" i="5" s="1"/>
  <c r="E15" i="5"/>
  <c r="D15" i="5"/>
  <c r="K15" i="5" s="1"/>
  <c r="G3" i="5"/>
  <c r="C83" i="4"/>
  <c r="E23" i="4"/>
  <c r="D23" i="4"/>
  <c r="K23" i="4" s="1"/>
  <c r="E14" i="4"/>
  <c r="D14" i="4"/>
  <c r="K14" i="4" s="1"/>
  <c r="G3" i="4"/>
  <c r="C109" i="3"/>
  <c r="C38" i="2"/>
  <c r="I33" i="2"/>
  <c r="I31" i="2"/>
  <c r="I29" i="2"/>
  <c r="I28" i="2"/>
  <c r="I27" i="2"/>
  <c r="I26" i="2"/>
  <c r="F24" i="9"/>
  <c r="D871" i="21" s="1"/>
  <c r="D448" i="20"/>
  <c r="D437" i="20"/>
  <c r="D375" i="20"/>
  <c r="C67" i="20"/>
  <c r="C76" i="20"/>
  <c r="C69" i="20"/>
  <c r="C78" i="20"/>
  <c r="C217" i="21"/>
  <c r="C221" i="21"/>
  <c r="C218" i="21"/>
  <c r="C77" i="21"/>
  <c r="C219" i="21"/>
  <c r="C642" i="20"/>
  <c r="D455" i="20"/>
  <c r="D369" i="20"/>
  <c r="D454" i="20"/>
  <c r="C579" i="20"/>
  <c r="C753" i="20"/>
  <c r="C591" i="20"/>
  <c r="C648" i="20"/>
  <c r="C709" i="20"/>
  <c r="C601" i="20"/>
  <c r="C713" i="20"/>
  <c r="C714" i="20"/>
  <c r="C717" i="20"/>
  <c r="C718" i="20"/>
  <c r="C666" i="20"/>
  <c r="C612" i="20"/>
  <c r="C725" i="20"/>
  <c r="C616" i="20"/>
  <c r="C671" i="20"/>
  <c r="C729" i="20"/>
  <c r="C620" i="20"/>
  <c r="C730" i="20"/>
  <c r="C733" i="20"/>
  <c r="C678" i="20"/>
  <c r="C734" i="20"/>
  <c r="C737" i="20"/>
  <c r="C575" i="20"/>
  <c r="C683" i="20"/>
  <c r="C635" i="20"/>
  <c r="C586" i="20"/>
  <c r="D820" i="20"/>
  <c r="C633" i="20"/>
  <c r="C637" i="20"/>
  <c r="C750" i="20"/>
  <c r="C641" i="20"/>
  <c r="C695" i="20"/>
  <c r="C699" i="20"/>
  <c r="C592" i="20"/>
  <c r="C645" i="20"/>
  <c r="C758" i="20"/>
  <c r="C649" i="20"/>
  <c r="C703" i="20"/>
  <c r="C711" i="20"/>
  <c r="C656" i="20"/>
  <c r="C602" i="20"/>
  <c r="C549" i="20"/>
  <c r="C715" i="20"/>
  <c r="C660" i="20"/>
  <c r="C606" i="20"/>
  <c r="C719" i="20"/>
  <c r="C664" i="20"/>
  <c r="C610" i="20"/>
  <c r="C723" i="20"/>
  <c r="C668" i="20"/>
  <c r="C614" i="20"/>
  <c r="C561" i="20"/>
  <c r="C727" i="20"/>
  <c r="C672" i="20"/>
  <c r="C618" i="20"/>
  <c r="C566" i="20"/>
  <c r="C731" i="20"/>
  <c r="C676" i="20"/>
  <c r="C622" i="20"/>
  <c r="C735" i="20"/>
  <c r="C680" i="20"/>
  <c r="C626" i="20"/>
  <c r="C739" i="20"/>
  <c r="C630" i="20"/>
  <c r="C577" i="20"/>
  <c r="C684" i="20"/>
  <c r="C743" i="20"/>
  <c r="C581" i="20"/>
  <c r="C634" i="20"/>
  <c r="C747" i="20"/>
  <c r="C638" i="20"/>
  <c r="C585" i="20"/>
  <c r="C692" i="20"/>
  <c r="C696" i="20"/>
  <c r="C589" i="20"/>
  <c r="C755" i="20"/>
  <c r="C704" i="20"/>
  <c r="C553" i="20"/>
  <c r="D610" i="21"/>
  <c r="D550" i="20"/>
  <c r="C213" i="21"/>
  <c r="F70" i="27"/>
  <c r="D266" i="20" s="1"/>
  <c r="F69" i="27"/>
  <c r="D265" i="20" s="1"/>
  <c r="F71" i="27"/>
  <c r="D267" i="20" s="1"/>
  <c r="F64" i="27"/>
  <c r="D260" i="20" s="1"/>
  <c r="F66" i="27"/>
  <c r="D262" i="20" s="1"/>
  <c r="D111" i="21"/>
  <c r="D24" i="9"/>
  <c r="D825" i="21" s="1"/>
  <c r="D116" i="21"/>
  <c r="D28" i="9"/>
  <c r="D829" i="21" s="1"/>
  <c r="D243" i="21"/>
  <c r="E22" i="9"/>
  <c r="D846" i="21" s="1"/>
  <c r="E18" i="9"/>
  <c r="D842" i="20" s="1"/>
  <c r="D264" i="21"/>
  <c r="D886" i="21"/>
  <c r="C757" i="20"/>
  <c r="E19" i="26"/>
  <c r="D68" i="20" s="1"/>
  <c r="D16" i="9"/>
  <c r="D817" i="20" s="1"/>
  <c r="D10" i="9"/>
  <c r="D812" i="21" s="1"/>
  <c r="D113" i="21"/>
  <c r="D265" i="21"/>
  <c r="E29" i="9"/>
  <c r="D853" i="20" s="1"/>
  <c r="D16" i="17"/>
  <c r="D426" i="20" s="1"/>
  <c r="F40" i="27"/>
  <c r="D236" i="20" s="1"/>
  <c r="D13" i="26" l="1"/>
  <c r="D47" i="20" s="1"/>
  <c r="D566" i="21"/>
  <c r="C582" i="20"/>
  <c r="D884" i="21"/>
  <c r="C78" i="21"/>
  <c r="C594" i="20"/>
  <c r="C689" i="20"/>
  <c r="C74" i="21"/>
  <c r="C639" i="20"/>
  <c r="C748" i="20"/>
  <c r="C628" i="20"/>
  <c r="C551" i="20"/>
  <c r="C547" i="20"/>
  <c r="C698" i="20"/>
  <c r="C741" i="20"/>
  <c r="C64" i="20"/>
  <c r="D573" i="21"/>
  <c r="D11" i="17"/>
  <c r="D421" i="20" s="1"/>
  <c r="C702" i="20"/>
  <c r="H15" i="18"/>
  <c r="D714" i="20" s="1"/>
  <c r="D565" i="21"/>
  <c r="C567" i="20"/>
  <c r="C563" i="20"/>
  <c r="C722" i="20"/>
  <c r="C662" i="20"/>
  <c r="C658" i="20"/>
  <c r="C654" i="20"/>
  <c r="D585" i="21"/>
  <c r="D453" i="20"/>
  <c r="C75" i="20"/>
  <c r="D583" i="21"/>
  <c r="E14" i="27"/>
  <c r="D196" i="20" s="1"/>
  <c r="D603" i="20"/>
  <c r="E13" i="16"/>
  <c r="D352" i="20" s="1"/>
  <c r="D452" i="20"/>
  <c r="D36" i="18"/>
  <c r="E36" i="18" s="1"/>
  <c r="F36" i="18" s="1"/>
  <c r="D680" i="20" s="1"/>
  <c r="AH63" i="28"/>
  <c r="H13" i="18"/>
  <c r="D712" i="20" s="1"/>
  <c r="D17" i="27"/>
  <c r="D200" i="20" s="1"/>
  <c r="E20" i="18"/>
  <c r="H20" i="18" s="1"/>
  <c r="D719" i="20" s="1"/>
  <c r="D557" i="20"/>
  <c r="E16" i="17"/>
  <c r="D434" i="20" s="1"/>
  <c r="D883" i="21"/>
  <c r="C211" i="21"/>
  <c r="D571" i="20"/>
  <c r="C759" i="20"/>
  <c r="C742" i="20"/>
  <c r="C647" i="20"/>
  <c r="C738" i="20"/>
  <c r="C621" i="20"/>
  <c r="C564" i="20"/>
  <c r="C613" i="20"/>
  <c r="C605" i="20"/>
  <c r="C655" i="20"/>
  <c r="C632" i="20"/>
  <c r="E21" i="26"/>
  <c r="D70" i="20" s="1"/>
  <c r="E52" i="10"/>
  <c r="F52" i="10" s="1"/>
  <c r="D696" i="21" s="1"/>
  <c r="C650" i="20"/>
  <c r="C687" i="20"/>
  <c r="C756" i="20"/>
  <c r="C629" i="20"/>
  <c r="C679" i="20"/>
  <c r="C726" i="20"/>
  <c r="C663" i="20"/>
  <c r="C552" i="20"/>
  <c r="C548" i="20"/>
  <c r="C690" i="20"/>
  <c r="C583" i="20"/>
  <c r="C76" i="21"/>
  <c r="D879" i="20"/>
  <c r="C597" i="20"/>
  <c r="C636" i="20"/>
  <c r="D20" i="26"/>
  <c r="D60" i="20" s="1"/>
  <c r="E35" i="10"/>
  <c r="F35" i="10" s="1"/>
  <c r="D679" i="21" s="1"/>
  <c r="B77" i="23"/>
  <c r="C76" i="23"/>
  <c r="D76" i="23" s="1"/>
  <c r="E13" i="27"/>
  <c r="F42" i="27" s="1"/>
  <c r="D238" i="20" s="1"/>
  <c r="D13" i="27"/>
  <c r="D189" i="20" s="1"/>
  <c r="C73" i="21"/>
  <c r="C64" i="21"/>
  <c r="C75" i="21"/>
  <c r="C66" i="21"/>
  <c r="C65" i="20"/>
  <c r="C74" i="20"/>
  <c r="D16" i="27"/>
  <c r="D199" i="20" s="1"/>
  <c r="E16" i="27"/>
  <c r="F47" i="27" s="1"/>
  <c r="D243" i="20" s="1"/>
  <c r="AH52" i="28"/>
  <c r="E11" i="16"/>
  <c r="F25" i="16" s="1"/>
  <c r="D359" i="20" s="1"/>
  <c r="E18" i="26"/>
  <c r="D67" i="20" s="1"/>
  <c r="D18" i="26"/>
  <c r="D58" i="20" s="1"/>
  <c r="E30" i="9"/>
  <c r="D854" i="20" s="1"/>
  <c r="D833" i="21"/>
  <c r="D833" i="20"/>
  <c r="D11" i="16"/>
  <c r="D344" i="20" s="1"/>
  <c r="F36" i="10"/>
  <c r="D680" i="21" s="1"/>
  <c r="H36" i="10"/>
  <c r="D735" i="21" s="1"/>
  <c r="C700" i="20"/>
  <c r="C646" i="20"/>
  <c r="C593" i="20"/>
  <c r="F12" i="11"/>
  <c r="D529" i="21" s="1"/>
  <c r="D523" i="21"/>
  <c r="C712" i="20"/>
  <c r="C603" i="20"/>
  <c r="C657" i="20"/>
  <c r="C550" i="20"/>
  <c r="C716" i="20"/>
  <c r="C607" i="20"/>
  <c r="C720" i="20"/>
  <c r="C665" i="20"/>
  <c r="C611" i="20"/>
  <c r="C615" i="20"/>
  <c r="C562" i="20"/>
  <c r="C669" i="20"/>
  <c r="C565" i="20"/>
  <c r="C728" i="20"/>
  <c r="C673" i="20"/>
  <c r="C619" i="20"/>
  <c r="C677" i="20"/>
  <c r="C732" i="20"/>
  <c r="C623" i="20"/>
  <c r="C736" i="20"/>
  <c r="C681" i="20"/>
  <c r="C740" i="20"/>
  <c r="C631" i="20"/>
  <c r="C578" i="20"/>
  <c r="C640" i="20"/>
  <c r="C694" i="20"/>
  <c r="C749" i="20"/>
  <c r="C697" i="20"/>
  <c r="C590" i="20"/>
  <c r="C752" i="20"/>
  <c r="B143" i="23"/>
  <c r="C142" i="23"/>
  <c r="D142" i="23" s="1"/>
  <c r="E12" i="17"/>
  <c r="D430" i="20" s="1"/>
  <c r="D12" i="17"/>
  <c r="D422" i="20" s="1"/>
  <c r="C746" i="20"/>
  <c r="C584" i="20"/>
  <c r="C68" i="20"/>
  <c r="C77" i="20"/>
  <c r="E14" i="16"/>
  <c r="D353" i="20" s="1"/>
  <c r="D14" i="16"/>
  <c r="D347" i="20" s="1"/>
  <c r="D524" i="21"/>
  <c r="D22" i="18"/>
  <c r="D559" i="20" s="1"/>
  <c r="B35" i="22"/>
  <c r="B34" i="22"/>
  <c r="F27" i="18"/>
  <c r="D671" i="20" s="1"/>
  <c r="H27" i="18"/>
  <c r="D726" i="20" s="1"/>
  <c r="D617" i="20"/>
  <c r="F27" i="10"/>
  <c r="D671" i="21" s="1"/>
  <c r="H27" i="10"/>
  <c r="D726" i="21" s="1"/>
  <c r="D617" i="21"/>
  <c r="F34" i="10"/>
  <c r="D678" i="21" s="1"/>
  <c r="D624" i="21"/>
  <c r="H34" i="10"/>
  <c r="D733" i="21" s="1"/>
  <c r="D624" i="20"/>
  <c r="H13" i="10"/>
  <c r="D712" i="21" s="1"/>
  <c r="H34" i="18"/>
  <c r="D733" i="20" s="1"/>
  <c r="D564" i="21"/>
  <c r="D564" i="20"/>
  <c r="D603" i="21"/>
  <c r="D571" i="21"/>
  <c r="F28" i="10"/>
  <c r="D672" i="21" s="1"/>
  <c r="E21" i="10"/>
  <c r="F21" i="10" s="1"/>
  <c r="D665" i="21" s="1"/>
  <c r="D341" i="20"/>
  <c r="D849" i="20"/>
  <c r="E24" i="9"/>
  <c r="D848" i="20" s="1"/>
  <c r="C6" i="29"/>
  <c r="E27" i="9"/>
  <c r="D851" i="21" s="1"/>
  <c r="E26" i="9"/>
  <c r="D850" i="20" s="1"/>
  <c r="D530" i="21"/>
  <c r="G13" i="11"/>
  <c r="D536" i="21" s="1"/>
  <c r="D897" i="21"/>
  <c r="D418" i="20"/>
  <c r="D881" i="21"/>
  <c r="D882" i="21"/>
  <c r="D898" i="21"/>
  <c r="D896" i="20"/>
  <c r="D900" i="20"/>
  <c r="D895" i="21"/>
  <c r="D887" i="21"/>
  <c r="D524" i="20"/>
  <c r="F13" i="19"/>
  <c r="F48" i="17"/>
  <c r="D461" i="20" s="1"/>
  <c r="F49" i="17"/>
  <c r="D462" i="20" s="1"/>
  <c r="F50" i="17"/>
  <c r="D463" i="20" s="1"/>
  <c r="F51" i="17"/>
  <c r="D464" i="20" s="1"/>
  <c r="F52" i="17"/>
  <c r="D465" i="20" s="1"/>
  <c r="F53" i="17"/>
  <c r="D466" i="20" s="1"/>
  <c r="D859" i="20"/>
  <c r="F23" i="16"/>
  <c r="D357" i="20" s="1"/>
  <c r="D856" i="20"/>
  <c r="C46" i="29"/>
  <c r="D47" i="18"/>
  <c r="D584" i="20" s="1"/>
  <c r="D18" i="18"/>
  <c r="E18" i="18" s="1"/>
  <c r="H18" i="18" s="1"/>
  <c r="D717" i="20" s="1"/>
  <c r="E76" i="27"/>
  <c r="D330" i="20" s="1"/>
  <c r="D766" i="21"/>
  <c r="D580" i="21"/>
  <c r="D636" i="21"/>
  <c r="E65" i="10"/>
  <c r="F65" i="10" s="1"/>
  <c r="D786" i="21" s="1"/>
  <c r="E31" i="10"/>
  <c r="H31" i="10" s="1"/>
  <c r="D730" i="21" s="1"/>
  <c r="E26" i="10"/>
  <c r="E30" i="10" s="1"/>
  <c r="D620" i="21" s="1"/>
  <c r="F30" i="26"/>
  <c r="D83" i="20" s="1"/>
  <c r="D830" i="20"/>
  <c r="D828" i="20"/>
  <c r="D810" i="20"/>
  <c r="D14" i="11"/>
  <c r="D525" i="21" s="1"/>
  <c r="D827" i="21"/>
  <c r="F10" i="11"/>
  <c r="G10" i="11" s="1"/>
  <c r="D826" i="21"/>
  <c r="F58" i="26"/>
  <c r="D111" i="20" s="1"/>
  <c r="E18" i="27"/>
  <c r="D211" i="20" s="1"/>
  <c r="D21" i="27"/>
  <c r="D204" i="20" s="1"/>
  <c r="D42" i="18"/>
  <c r="D579" i="20" s="1"/>
  <c r="E20" i="27"/>
  <c r="D213" i="20" s="1"/>
  <c r="E19" i="27"/>
  <c r="D212" i="20" s="1"/>
  <c r="F33" i="27"/>
  <c r="D229" i="20" s="1"/>
  <c r="D193" i="20"/>
  <c r="E12" i="27"/>
  <c r="D194" i="20" s="1"/>
  <c r="F68" i="27"/>
  <c r="D264" i="20" s="1"/>
  <c r="D184" i="20"/>
  <c r="D11" i="19"/>
  <c r="D522" i="20" s="1"/>
  <c r="AH25" i="28"/>
  <c r="D11" i="26"/>
  <c r="D45" i="20" s="1"/>
  <c r="AH16" i="28"/>
  <c r="E12" i="26"/>
  <c r="D876" i="21"/>
  <c r="D552" i="21"/>
  <c r="D29" i="18"/>
  <c r="D363" i="20"/>
  <c r="D364" i="20"/>
  <c r="D551" i="21"/>
  <c r="D562" i="21"/>
  <c r="D350" i="20"/>
  <c r="D565" i="20"/>
  <c r="D362" i="20"/>
  <c r="D856" i="21"/>
  <c r="F26" i="9"/>
  <c r="D873" i="20" s="1"/>
  <c r="F25" i="9"/>
  <c r="D763" i="21"/>
  <c r="D845" i="20"/>
  <c r="D590" i="21"/>
  <c r="D804" i="21"/>
  <c r="D584" i="21"/>
  <c r="D642" i="21"/>
  <c r="D37" i="10"/>
  <c r="D574" i="21" s="1"/>
  <c r="H25" i="10"/>
  <c r="D724" i="21" s="1"/>
  <c r="D569" i="21"/>
  <c r="D554" i="21"/>
  <c r="D844" i="20"/>
  <c r="D57" i="18"/>
  <c r="D594" i="20" s="1"/>
  <c r="D11" i="18"/>
  <c r="E11" i="18" s="1"/>
  <c r="H11" i="18" s="1"/>
  <c r="D710" i="20" s="1"/>
  <c r="F11" i="11"/>
  <c r="G11" i="11" s="1"/>
  <c r="D534" i="21" s="1"/>
  <c r="D853" i="21"/>
  <c r="D86" i="18"/>
  <c r="D805" i="20" s="1"/>
  <c r="D829" i="20"/>
  <c r="D594" i="21"/>
  <c r="D588" i="21"/>
  <c r="D54" i="10"/>
  <c r="D591" i="21" s="1"/>
  <c r="F24" i="10"/>
  <c r="D668" i="21" s="1"/>
  <c r="H24" i="10"/>
  <c r="D723" i="21" s="1"/>
  <c r="D561" i="21"/>
  <c r="D819" i="21"/>
  <c r="D825" i="20"/>
  <c r="AH43" i="28"/>
  <c r="F43" i="27"/>
  <c r="D239" i="20" s="1"/>
  <c r="AH34" i="28"/>
  <c r="F32" i="27"/>
  <c r="D228" i="20" s="1"/>
  <c r="F31" i="27"/>
  <c r="D227" i="20" s="1"/>
  <c r="D85" i="18"/>
  <c r="D804" i="20" s="1"/>
  <c r="F67" i="27"/>
  <c r="D263" i="20" s="1"/>
  <c r="F65" i="27"/>
  <c r="D261" i="20" s="1"/>
  <c r="D19" i="26"/>
  <c r="D59" i="20" s="1"/>
  <c r="D53" i="18"/>
  <c r="E53" i="18" s="1"/>
  <c r="H53" i="18" s="1"/>
  <c r="D752" i="20" s="1"/>
  <c r="D105" i="20"/>
  <c r="D17" i="26"/>
  <c r="D57" i="20" s="1"/>
  <c r="F44" i="26"/>
  <c r="D97" i="20" s="1"/>
  <c r="F47" i="26"/>
  <c r="D100" i="20" s="1"/>
  <c r="F45" i="26"/>
  <c r="D65" i="20"/>
  <c r="E15" i="26"/>
  <c r="F42" i="26" s="1"/>
  <c r="D12" i="26"/>
  <c r="D46" i="20" s="1"/>
  <c r="F35" i="26"/>
  <c r="D88" i="20" s="1"/>
  <c r="D10" i="19"/>
  <c r="D521" i="20" s="1"/>
  <c r="F63" i="26"/>
  <c r="F59" i="26"/>
  <c r="D112" i="20" s="1"/>
  <c r="F61" i="26"/>
  <c r="D114" i="20" s="1"/>
  <c r="F62" i="26"/>
  <c r="D115" i="20" s="1"/>
  <c r="F64" i="26"/>
  <c r="D117" i="20" s="1"/>
  <c r="D42" i="20"/>
  <c r="D874" i="20"/>
  <c r="D871" i="20"/>
  <c r="D626" i="21"/>
  <c r="F29" i="10"/>
  <c r="D673" i="21" s="1"/>
  <c r="D619" i="21"/>
  <c r="H29" i="10"/>
  <c r="D728" i="21" s="1"/>
  <c r="D862" i="21"/>
  <c r="F22" i="10"/>
  <c r="D666" i="21" s="1"/>
  <c r="D612" i="21"/>
  <c r="H22" i="10"/>
  <c r="D721" i="21" s="1"/>
  <c r="D559" i="21"/>
  <c r="D367" i="20"/>
  <c r="H15" i="10"/>
  <c r="D714" i="21" s="1"/>
  <c r="D605" i="21"/>
  <c r="F15" i="10"/>
  <c r="D659" i="21" s="1"/>
  <c r="H35" i="18"/>
  <c r="D734" i="20" s="1"/>
  <c r="D625" i="20"/>
  <c r="D572" i="20"/>
  <c r="H35" i="10"/>
  <c r="D734" i="21" s="1"/>
  <c r="D625" i="21"/>
  <c r="D861" i="20"/>
  <c r="H28" i="18"/>
  <c r="D727" i="20" s="1"/>
  <c r="F28" i="18"/>
  <c r="D672" i="20" s="1"/>
  <c r="D618" i="21"/>
  <c r="D30" i="10"/>
  <c r="D567" i="21" s="1"/>
  <c r="D604" i="21"/>
  <c r="H14" i="10"/>
  <c r="D713" i="21" s="1"/>
  <c r="F32" i="10"/>
  <c r="D676" i="21" s="1"/>
  <c r="H32" i="10"/>
  <c r="D731" i="21" s="1"/>
  <c r="D622" i="21"/>
  <c r="D555" i="21"/>
  <c r="D863" i="20"/>
  <c r="D548" i="21"/>
  <c r="D356" i="20"/>
  <c r="H36" i="18"/>
  <c r="D735" i="20" s="1"/>
  <c r="E14" i="18"/>
  <c r="D551" i="20"/>
  <c r="D558" i="20"/>
  <c r="E21" i="18"/>
  <c r="F35" i="18"/>
  <c r="D679" i="20" s="1"/>
  <c r="D361" i="20"/>
  <c r="D618" i="20"/>
  <c r="F24" i="16"/>
  <c r="F12" i="19"/>
  <c r="D523" i="20"/>
  <c r="D802" i="21"/>
  <c r="D764" i="21"/>
  <c r="C40" i="29"/>
  <c r="D800" i="21"/>
  <c r="D848" i="21"/>
  <c r="E58" i="10"/>
  <c r="H58" i="10" s="1"/>
  <c r="D757" i="21" s="1"/>
  <c r="D43" i="18"/>
  <c r="E43" i="18" s="1"/>
  <c r="H43" i="18" s="1"/>
  <c r="D742" i="20" s="1"/>
  <c r="D52" i="18"/>
  <c r="E52" i="18" s="1"/>
  <c r="E42" i="10"/>
  <c r="F42" i="10" s="1"/>
  <c r="D686" i="21" s="1"/>
  <c r="D593" i="21"/>
  <c r="F46" i="10"/>
  <c r="D690" i="21" s="1"/>
  <c r="D843" i="20"/>
  <c r="D578" i="21"/>
  <c r="E55" i="10"/>
  <c r="F55" i="10" s="1"/>
  <c r="D699" i="21" s="1"/>
  <c r="D59" i="10"/>
  <c r="D596" i="21" s="1"/>
  <c r="D587" i="21"/>
  <c r="D846" i="20"/>
  <c r="D842" i="21"/>
  <c r="D630" i="21"/>
  <c r="H40" i="10"/>
  <c r="D739" i="21" s="1"/>
  <c r="D577" i="21"/>
  <c r="D837" i="20"/>
  <c r="D570" i="21"/>
  <c r="D549" i="21"/>
  <c r="D615" i="21"/>
  <c r="H18" i="10"/>
  <c r="D717" i="21" s="1"/>
  <c r="F18" i="10"/>
  <c r="D662" i="21" s="1"/>
  <c r="D608" i="21"/>
  <c r="D601" i="21"/>
  <c r="F11" i="10"/>
  <c r="D655" i="21" s="1"/>
  <c r="D614" i="21"/>
  <c r="D835" i="21"/>
  <c r="F10" i="10"/>
  <c r="D654" i="21" s="1"/>
  <c r="D600" i="21"/>
  <c r="D547" i="21"/>
  <c r="D840" i="20"/>
  <c r="D16" i="10"/>
  <c r="D553" i="21" s="1"/>
  <c r="F51" i="27"/>
  <c r="D247" i="20" s="1"/>
  <c r="F50" i="27"/>
  <c r="D210" i="20"/>
  <c r="F52" i="27"/>
  <c r="D248" i="20" s="1"/>
  <c r="F46" i="27"/>
  <c r="D242" i="20" s="1"/>
  <c r="F48" i="27"/>
  <c r="D244" i="20" s="1"/>
  <c r="F45" i="27"/>
  <c r="D241" i="20" s="1"/>
  <c r="D195" i="20"/>
  <c r="F41" i="27"/>
  <c r="D237" i="20" s="1"/>
  <c r="D234" i="20"/>
  <c r="D836" i="21"/>
  <c r="F30" i="27"/>
  <c r="D226" i="20" s="1"/>
  <c r="D765" i="21"/>
  <c r="E64" i="10"/>
  <c r="D774" i="21"/>
  <c r="F63" i="10"/>
  <c r="D784" i="21" s="1"/>
  <c r="E62" i="10"/>
  <c r="D66" i="10"/>
  <c r="D767" i="21" s="1"/>
  <c r="D110" i="20"/>
  <c r="F53" i="10"/>
  <c r="D697" i="21" s="1"/>
  <c r="D643" i="21"/>
  <c r="H53" i="10"/>
  <c r="D752" i="21" s="1"/>
  <c r="F48" i="10"/>
  <c r="D692" i="21" s="1"/>
  <c r="D638" i="21"/>
  <c r="H48" i="10"/>
  <c r="D747" i="21" s="1"/>
  <c r="D822" i="21"/>
  <c r="D48" i="18"/>
  <c r="D633" i="21"/>
  <c r="H43" i="10"/>
  <c r="D742" i="21" s="1"/>
  <c r="F43" i="10"/>
  <c r="D687" i="21" s="1"/>
  <c r="H57" i="10"/>
  <c r="D756" i="21" s="1"/>
  <c r="F57" i="10"/>
  <c r="D701" i="21" s="1"/>
  <c r="D647" i="21"/>
  <c r="D821" i="21"/>
  <c r="H52" i="10"/>
  <c r="D751" i="21" s="1"/>
  <c r="D637" i="21"/>
  <c r="F47" i="10"/>
  <c r="D691" i="21" s="1"/>
  <c r="H47" i="10"/>
  <c r="D746" i="21" s="1"/>
  <c r="F56" i="10"/>
  <c r="D700" i="21" s="1"/>
  <c r="D646" i="21"/>
  <c r="H56" i="10"/>
  <c r="D755" i="21" s="1"/>
  <c r="D49" i="10"/>
  <c r="D586" i="21" s="1"/>
  <c r="F41" i="10"/>
  <c r="D685" i="21" s="1"/>
  <c r="H41" i="10"/>
  <c r="D740" i="21" s="1"/>
  <c r="D631" i="21"/>
  <c r="D44" i="10"/>
  <c r="D581" i="21" s="1"/>
  <c r="D645" i="21"/>
  <c r="D823" i="21"/>
  <c r="E45" i="10"/>
  <c r="D582" i="21"/>
  <c r="F40" i="10"/>
  <c r="E37" i="10"/>
  <c r="D627" i="21" s="1"/>
  <c r="D623" i="21"/>
  <c r="F33" i="10"/>
  <c r="D677" i="21" s="1"/>
  <c r="H33" i="10"/>
  <c r="D732" i="21" s="1"/>
  <c r="H19" i="10"/>
  <c r="D718" i="21" s="1"/>
  <c r="F19" i="10"/>
  <c r="D663" i="21" s="1"/>
  <c r="D609" i="21"/>
  <c r="D556" i="21"/>
  <c r="D814" i="21"/>
  <c r="D23" i="10"/>
  <c r="D560" i="21" s="1"/>
  <c r="F31" i="10"/>
  <c r="H17" i="10"/>
  <c r="F17" i="10"/>
  <c r="H10" i="10"/>
  <c r="D709" i="21" s="1"/>
  <c r="F51" i="10"/>
  <c r="D695" i="21" s="1"/>
  <c r="D641" i="21"/>
  <c r="E54" i="10"/>
  <c r="F50" i="10"/>
  <c r="D640" i="21"/>
  <c r="H50" i="10"/>
  <c r="E16" i="10"/>
  <c r="D606" i="21" s="1"/>
  <c r="D602" i="21"/>
  <c r="H12" i="10"/>
  <c r="F12" i="10"/>
  <c r="E58" i="18"/>
  <c r="D595" i="20"/>
  <c r="E47" i="18"/>
  <c r="D103" i="20"/>
  <c r="D99" i="20"/>
  <c r="F40" i="26"/>
  <c r="D82" i="20"/>
  <c r="D812" i="20"/>
  <c r="F32" i="26"/>
  <c r="F31" i="26"/>
  <c r="D817" i="21"/>
  <c r="D50" i="20"/>
  <c r="D173" i="21"/>
  <c r="E69" i="26"/>
  <c r="D32" i="18" l="1"/>
  <c r="D569" i="20" s="1"/>
  <c r="D610" i="20"/>
  <c r="D626" i="20"/>
  <c r="D573" i="20"/>
  <c r="F20" i="18"/>
  <c r="D664" i="20" s="1"/>
  <c r="E42" i="18"/>
  <c r="D56" i="18"/>
  <c r="D593" i="20" s="1"/>
  <c r="E22" i="18"/>
  <c r="H22" i="18" s="1"/>
  <c r="D721" i="20" s="1"/>
  <c r="D621" i="21"/>
  <c r="G12" i="11"/>
  <c r="D535" i="21" s="1"/>
  <c r="D648" i="21"/>
  <c r="D854" i="21"/>
  <c r="D776" i="21"/>
  <c r="E23" i="10"/>
  <c r="D613" i="21" s="1"/>
  <c r="D209" i="20"/>
  <c r="C143" i="23"/>
  <c r="D143" i="23" s="1"/>
  <c r="B144" i="23"/>
  <c r="B78" i="23"/>
  <c r="C77" i="23"/>
  <c r="D77" i="23" s="1"/>
  <c r="D611" i="21"/>
  <c r="H26" i="10"/>
  <c r="D725" i="21" s="1"/>
  <c r="H21" i="10"/>
  <c r="D720" i="21" s="1"/>
  <c r="D851" i="20"/>
  <c r="D850" i="21"/>
  <c r="F11" i="19"/>
  <c r="G11" i="19" s="1"/>
  <c r="D534" i="20" s="1"/>
  <c r="D62" i="18"/>
  <c r="E62" i="18" s="1"/>
  <c r="D555" i="20"/>
  <c r="F18" i="18"/>
  <c r="D662" i="20" s="1"/>
  <c r="D608" i="20"/>
  <c r="G13" i="19"/>
  <c r="D536" i="20" s="1"/>
  <c r="D530" i="20"/>
  <c r="F11" i="18"/>
  <c r="D655" i="20" s="1"/>
  <c r="E32" i="18"/>
  <c r="H32" i="18" s="1"/>
  <c r="D731" i="20" s="1"/>
  <c r="D528" i="21"/>
  <c r="E59" i="10"/>
  <c r="D649" i="21" s="1"/>
  <c r="F26" i="10"/>
  <c r="D670" i="21" s="1"/>
  <c r="D616" i="21"/>
  <c r="H42" i="10"/>
  <c r="D741" i="21" s="1"/>
  <c r="F34" i="26"/>
  <c r="D87" i="20" s="1"/>
  <c r="F37" i="26"/>
  <c r="D90" i="20" s="1"/>
  <c r="F36" i="26"/>
  <c r="D89" i="20" s="1"/>
  <c r="F14" i="11"/>
  <c r="F68" i="10" s="1"/>
  <c r="D527" i="21"/>
  <c r="D64" i="18"/>
  <c r="E64" i="18" s="1"/>
  <c r="D81" i="18"/>
  <c r="D800" i="20" s="1"/>
  <c r="D51" i="20"/>
  <c r="D873" i="21"/>
  <c r="D566" i="20"/>
  <c r="E29" i="18"/>
  <c r="D601" i="20"/>
  <c r="D548" i="20"/>
  <c r="D872" i="21"/>
  <c r="D872" i="20"/>
  <c r="F58" i="10"/>
  <c r="D702" i="21" s="1"/>
  <c r="H55" i="10"/>
  <c r="D754" i="21" s="1"/>
  <c r="E57" i="18"/>
  <c r="D647" i="20" s="1"/>
  <c r="D643" i="20"/>
  <c r="D10" i="18"/>
  <c r="D547" i="20" s="1"/>
  <c r="E44" i="10"/>
  <c r="D634" i="21" s="1"/>
  <c r="D632" i="21"/>
  <c r="H30" i="10"/>
  <c r="D729" i="21" s="1"/>
  <c r="D580" i="20"/>
  <c r="D83" i="18"/>
  <c r="D802" i="20" s="1"/>
  <c r="D14" i="19"/>
  <c r="D525" i="20" s="1"/>
  <c r="D633" i="20"/>
  <c r="D589" i="20"/>
  <c r="D46" i="18"/>
  <c r="D583" i="20" s="1"/>
  <c r="D17" i="18"/>
  <c r="D590" i="20"/>
  <c r="F53" i="18"/>
  <c r="D697" i="20" s="1"/>
  <c r="D98" i="20"/>
  <c r="D64" i="20"/>
  <c r="F39" i="26"/>
  <c r="D92" i="20" s="1"/>
  <c r="F41" i="26"/>
  <c r="D19" i="18"/>
  <c r="D556" i="20" s="1"/>
  <c r="D65" i="18"/>
  <c r="D116" i="20"/>
  <c r="D63" i="18"/>
  <c r="D764" i="20" s="1"/>
  <c r="H21" i="18"/>
  <c r="D720" i="20" s="1"/>
  <c r="F21" i="18"/>
  <c r="D665" i="20" s="1"/>
  <c r="D611" i="20"/>
  <c r="D604" i="20"/>
  <c r="F14" i="18"/>
  <c r="D658" i="20" s="1"/>
  <c r="H14" i="18"/>
  <c r="D713" i="20" s="1"/>
  <c r="D25" i="18"/>
  <c r="D358" i="20"/>
  <c r="G12" i="19"/>
  <c r="D535" i="20" s="1"/>
  <c r="D529" i="20"/>
  <c r="F43" i="18"/>
  <c r="D687" i="20" s="1"/>
  <c r="E56" i="18"/>
  <c r="F56" i="18" s="1"/>
  <c r="D700" i="20" s="1"/>
  <c r="H37" i="10"/>
  <c r="D736" i="21" s="1"/>
  <c r="E38" i="10"/>
  <c r="D628" i="21" s="1"/>
  <c r="D246" i="20"/>
  <c r="D41" i="18"/>
  <c r="D51" i="18"/>
  <c r="F64" i="10"/>
  <c r="D785" i="21" s="1"/>
  <c r="D775" i="21"/>
  <c r="F62" i="10"/>
  <c r="D773" i="21"/>
  <c r="E66" i="10"/>
  <c r="D777" i="21" s="1"/>
  <c r="E48" i="18"/>
  <c r="D585" i="20"/>
  <c r="D60" i="10"/>
  <c r="D597" i="21" s="1"/>
  <c r="H45" i="10"/>
  <c r="E49" i="10"/>
  <c r="D639" i="21" s="1"/>
  <c r="F45" i="10"/>
  <c r="D635" i="21"/>
  <c r="F44" i="10"/>
  <c r="D688" i="21" s="1"/>
  <c r="D684" i="21"/>
  <c r="D38" i="10"/>
  <c r="D575" i="21" s="1"/>
  <c r="F37" i="10"/>
  <c r="D681" i="21" s="1"/>
  <c r="D675" i="21"/>
  <c r="D661" i="21"/>
  <c r="F23" i="10"/>
  <c r="D667" i="21" s="1"/>
  <c r="H23" i="10"/>
  <c r="D722" i="21" s="1"/>
  <c r="D716" i="21"/>
  <c r="H54" i="10"/>
  <c r="D749" i="21"/>
  <c r="D694" i="21"/>
  <c r="F54" i="10"/>
  <c r="D644" i="21"/>
  <c r="F16" i="10"/>
  <c r="D660" i="21" s="1"/>
  <c r="D656" i="21"/>
  <c r="H16" i="10"/>
  <c r="D715" i="21" s="1"/>
  <c r="D711" i="21"/>
  <c r="H58" i="18"/>
  <c r="D757" i="20" s="1"/>
  <c r="F58" i="18"/>
  <c r="D702" i="20" s="1"/>
  <c r="D648" i="20"/>
  <c r="H42" i="18"/>
  <c r="D741" i="20" s="1"/>
  <c r="F42" i="18"/>
  <c r="D686" i="20" s="1"/>
  <c r="D632" i="20"/>
  <c r="H47" i="18"/>
  <c r="D746" i="20" s="1"/>
  <c r="D637" i="20"/>
  <c r="F47" i="18"/>
  <c r="D691" i="20" s="1"/>
  <c r="F52" i="18"/>
  <c r="D696" i="20" s="1"/>
  <c r="H52" i="18"/>
  <c r="D751" i="20" s="1"/>
  <c r="D642" i="20"/>
  <c r="D95" i="20"/>
  <c r="D55" i="18"/>
  <c r="D93" i="20"/>
  <c r="D45" i="18"/>
  <c r="D24" i="18"/>
  <c r="D84" i="20"/>
  <c r="D85" i="20"/>
  <c r="D31" i="18"/>
  <c r="F10" i="19"/>
  <c r="D173" i="20"/>
  <c r="D533" i="21"/>
  <c r="G14" i="11"/>
  <c r="F22" i="18" l="1"/>
  <c r="D666" i="20" s="1"/>
  <c r="D12" i="18"/>
  <c r="D549" i="20" s="1"/>
  <c r="D612" i="20"/>
  <c r="E46" i="18"/>
  <c r="F46" i="18" s="1"/>
  <c r="D690" i="20" s="1"/>
  <c r="D528" i="20"/>
  <c r="F30" i="10"/>
  <c r="D674" i="21" s="1"/>
  <c r="F57" i="18"/>
  <c r="D701" i="20" s="1"/>
  <c r="C78" i="23"/>
  <c r="D78" i="23" s="1"/>
  <c r="B79" i="23"/>
  <c r="B145" i="23"/>
  <c r="C144" i="23"/>
  <c r="D144" i="23" s="1"/>
  <c r="F59" i="10"/>
  <c r="D703" i="21" s="1"/>
  <c r="D763" i="20"/>
  <c r="D33" i="18"/>
  <c r="E33" i="18" s="1"/>
  <c r="D623" i="20" s="1"/>
  <c r="C57" i="22"/>
  <c r="E22" i="29" s="1"/>
  <c r="D622" i="20"/>
  <c r="D789" i="21"/>
  <c r="F32" i="18"/>
  <c r="D676" i="20" s="1"/>
  <c r="H44" i="10"/>
  <c r="D743" i="21" s="1"/>
  <c r="E10" i="18"/>
  <c r="D600" i="20" s="1"/>
  <c r="D26" i="18"/>
  <c r="E26" i="18" s="1"/>
  <c r="H26" i="18" s="1"/>
  <c r="D725" i="20" s="1"/>
  <c r="D765" i="20"/>
  <c r="F22" i="29"/>
  <c r="D531" i="21"/>
  <c r="E12" i="18"/>
  <c r="H12" i="18" s="1"/>
  <c r="D711" i="20" s="1"/>
  <c r="D16" i="18"/>
  <c r="D553" i="20" s="1"/>
  <c r="D619" i="20"/>
  <c r="F29" i="18"/>
  <c r="D673" i="20" s="1"/>
  <c r="H29" i="18"/>
  <c r="D728" i="20" s="1"/>
  <c r="H57" i="18"/>
  <c r="D756" i="20" s="1"/>
  <c r="H59" i="10"/>
  <c r="D758" i="21" s="1"/>
  <c r="E19" i="18"/>
  <c r="H19" i="18" s="1"/>
  <c r="D718" i="20" s="1"/>
  <c r="H56" i="18"/>
  <c r="D755" i="20" s="1"/>
  <c r="H46" i="18"/>
  <c r="D745" i="20" s="1"/>
  <c r="D646" i="20"/>
  <c r="D40" i="18"/>
  <c r="D577" i="20" s="1"/>
  <c r="D23" i="18"/>
  <c r="D560" i="20" s="1"/>
  <c r="D554" i="20"/>
  <c r="E17" i="18"/>
  <c r="D66" i="18"/>
  <c r="D767" i="20" s="1"/>
  <c r="D94" i="20"/>
  <c r="D50" i="18"/>
  <c r="D54" i="18" s="1"/>
  <c r="D591" i="20" s="1"/>
  <c r="E63" i="18"/>
  <c r="D774" i="20" s="1"/>
  <c r="E65" i="18"/>
  <c r="D766" i="20"/>
  <c r="E25" i="18"/>
  <c r="D562" i="20"/>
  <c r="D588" i="20"/>
  <c r="E51" i="18"/>
  <c r="F51" i="18" s="1"/>
  <c r="D695" i="20" s="1"/>
  <c r="E41" i="18"/>
  <c r="D578" i="20"/>
  <c r="F64" i="18"/>
  <c r="D785" i="20" s="1"/>
  <c r="D775" i="20"/>
  <c r="F66" i="10"/>
  <c r="D783" i="21"/>
  <c r="D773" i="20"/>
  <c r="F62" i="18"/>
  <c r="D783" i="20" s="1"/>
  <c r="H48" i="18"/>
  <c r="D747" i="20" s="1"/>
  <c r="D638" i="20"/>
  <c r="F48" i="18"/>
  <c r="D692" i="20" s="1"/>
  <c r="E60" i="10"/>
  <c r="D650" i="21" s="1"/>
  <c r="F49" i="10"/>
  <c r="D693" i="21" s="1"/>
  <c r="D689" i="21"/>
  <c r="D744" i="21"/>
  <c r="H49" i="10"/>
  <c r="D748" i="21" s="1"/>
  <c r="F38" i="10"/>
  <c r="C54" i="22" s="1"/>
  <c r="D698" i="21"/>
  <c r="D753" i="21"/>
  <c r="H38" i="10"/>
  <c r="C60" i="22" s="1"/>
  <c r="D592" i="20"/>
  <c r="E55" i="18"/>
  <c r="D59" i="18"/>
  <c r="D596" i="20" s="1"/>
  <c r="E45" i="18"/>
  <c r="D582" i="20"/>
  <c r="D49" i="18"/>
  <c r="D568" i="20"/>
  <c r="D37" i="18"/>
  <c r="D574" i="20" s="1"/>
  <c r="E31" i="18"/>
  <c r="E24" i="18"/>
  <c r="D561" i="20"/>
  <c r="G10" i="19"/>
  <c r="D527" i="20"/>
  <c r="F14" i="19"/>
  <c r="D537" i="21"/>
  <c r="C34" i="29"/>
  <c r="D636" i="20" l="1"/>
  <c r="H33" i="18"/>
  <c r="D732" i="20" s="1"/>
  <c r="B80" i="23"/>
  <c r="C79" i="23"/>
  <c r="D79" i="23" s="1"/>
  <c r="F10" i="18"/>
  <c r="D570" i="20"/>
  <c r="B146" i="23"/>
  <c r="C145" i="23"/>
  <c r="D145" i="23" s="1"/>
  <c r="D602" i="20"/>
  <c r="F33" i="18"/>
  <c r="D677" i="20" s="1"/>
  <c r="H10" i="18"/>
  <c r="D709" i="20" s="1"/>
  <c r="D30" i="18"/>
  <c r="D567" i="20" s="1"/>
  <c r="D563" i="20"/>
  <c r="D616" i="20"/>
  <c r="F26" i="18"/>
  <c r="D670" i="20" s="1"/>
  <c r="E16" i="18"/>
  <c r="D606" i="20" s="1"/>
  <c r="F12" i="18"/>
  <c r="D656" i="20" s="1"/>
  <c r="F19" i="18"/>
  <c r="D663" i="20" s="1"/>
  <c r="E40" i="18"/>
  <c r="E44" i="18" s="1"/>
  <c r="D634" i="20" s="1"/>
  <c r="D44" i="18"/>
  <c r="D581" i="20" s="1"/>
  <c r="H51" i="18"/>
  <c r="D750" i="20" s="1"/>
  <c r="D609" i="20"/>
  <c r="E66" i="18"/>
  <c r="D777" i="20" s="1"/>
  <c r="D641" i="20"/>
  <c r="H17" i="18"/>
  <c r="D716" i="20" s="1"/>
  <c r="D607" i="20"/>
  <c r="F17" i="18"/>
  <c r="D661" i="20" s="1"/>
  <c r="E23" i="18"/>
  <c r="D613" i="20" s="1"/>
  <c r="D587" i="20"/>
  <c r="E50" i="18"/>
  <c r="F63" i="18"/>
  <c r="D784" i="20" s="1"/>
  <c r="D776" i="20"/>
  <c r="F65" i="18"/>
  <c r="D786" i="20" s="1"/>
  <c r="D615" i="20"/>
  <c r="H25" i="18"/>
  <c r="D724" i="20" s="1"/>
  <c r="F25" i="18"/>
  <c r="D669" i="20" s="1"/>
  <c r="H23" i="18"/>
  <c r="D722" i="20" s="1"/>
  <c r="F41" i="18"/>
  <c r="H41" i="18"/>
  <c r="D631" i="20"/>
  <c r="C56" i="22"/>
  <c r="D787" i="21"/>
  <c r="F60" i="10"/>
  <c r="C9" i="29" s="1"/>
  <c r="H60" i="10"/>
  <c r="C61" i="22" s="1"/>
  <c r="D682" i="21"/>
  <c r="D683" i="21"/>
  <c r="D737" i="21"/>
  <c r="D586" i="20"/>
  <c r="E49" i="18"/>
  <c r="D635" i="20"/>
  <c r="F45" i="18"/>
  <c r="H45" i="18"/>
  <c r="H55" i="18"/>
  <c r="D645" i="20"/>
  <c r="F55" i="18"/>
  <c r="E59" i="18"/>
  <c r="D649" i="20" s="1"/>
  <c r="D621" i="20"/>
  <c r="E37" i="18"/>
  <c r="D627" i="20" s="1"/>
  <c r="H31" i="18"/>
  <c r="F31" i="18"/>
  <c r="E30" i="18"/>
  <c r="D620" i="20" s="1"/>
  <c r="D614" i="20"/>
  <c r="F24" i="18"/>
  <c r="H24" i="18"/>
  <c r="D654" i="20"/>
  <c r="D531" i="20"/>
  <c r="F68" i="18"/>
  <c r="D789" i="20" s="1"/>
  <c r="G14" i="19"/>
  <c r="D537" i="20" s="1"/>
  <c r="D533" i="20"/>
  <c r="B147" i="23" l="1"/>
  <c r="C146" i="23"/>
  <c r="D146" i="23" s="1"/>
  <c r="C80" i="23"/>
  <c r="D80" i="23" s="1"/>
  <c r="B81" i="23"/>
  <c r="H16" i="18"/>
  <c r="D715" i="20" s="1"/>
  <c r="D38" i="18"/>
  <c r="D575" i="20" s="1"/>
  <c r="F16" i="18"/>
  <c r="D660" i="20" s="1"/>
  <c r="F40" i="18"/>
  <c r="D684" i="20" s="1"/>
  <c r="D60" i="18"/>
  <c r="D597" i="20" s="1"/>
  <c r="H40" i="18"/>
  <c r="D739" i="20" s="1"/>
  <c r="D630" i="20"/>
  <c r="F23" i="18"/>
  <c r="D667" i="20" s="1"/>
  <c r="F66" i="18"/>
  <c r="D787" i="20" s="1"/>
  <c r="D640" i="20"/>
  <c r="F50" i="18"/>
  <c r="H50" i="18"/>
  <c r="E54" i="18"/>
  <c r="D644" i="20" s="1"/>
  <c r="D740" i="20"/>
  <c r="D685" i="20"/>
  <c r="C55" i="22"/>
  <c r="F56" i="22" s="1"/>
  <c r="D704" i="21"/>
  <c r="F69" i="10"/>
  <c r="C12" i="29" s="1"/>
  <c r="F61" i="22"/>
  <c r="F60" i="22"/>
  <c r="H69" i="10"/>
  <c r="D759" i="21"/>
  <c r="H49" i="18"/>
  <c r="D744" i="20"/>
  <c r="D699" i="20"/>
  <c r="F59" i="18"/>
  <c r="D703" i="20" s="1"/>
  <c r="D689" i="20"/>
  <c r="F49" i="18"/>
  <c r="H59" i="18"/>
  <c r="D758" i="20" s="1"/>
  <c r="D754" i="20"/>
  <c r="D639" i="20"/>
  <c r="H30" i="18"/>
  <c r="D729" i="20" s="1"/>
  <c r="D723" i="20"/>
  <c r="D675" i="20"/>
  <c r="F37" i="18"/>
  <c r="D681" i="20" s="1"/>
  <c r="F30" i="18"/>
  <c r="D674" i="20" s="1"/>
  <c r="D668" i="20"/>
  <c r="H37" i="18"/>
  <c r="D736" i="20" s="1"/>
  <c r="D730" i="20"/>
  <c r="E38" i="18"/>
  <c r="D628" i="20" s="1"/>
  <c r="C81" i="23" l="1"/>
  <c r="D81" i="23" s="1"/>
  <c r="B82" i="23"/>
  <c r="B148" i="23"/>
  <c r="C147" i="23"/>
  <c r="D147" i="23" s="1"/>
  <c r="D795" i="21"/>
  <c r="C25" i="29"/>
  <c r="C11" i="29"/>
  <c r="C10" i="29"/>
  <c r="H44" i="18"/>
  <c r="D743" i="20" s="1"/>
  <c r="F44" i="18"/>
  <c r="D688" i="20" s="1"/>
  <c r="E60" i="18"/>
  <c r="D650" i="20" s="1"/>
  <c r="H54" i="18"/>
  <c r="D753" i="20" s="1"/>
  <c r="D749" i="20"/>
  <c r="D694" i="20"/>
  <c r="F54" i="18"/>
  <c r="D698" i="20" s="1"/>
  <c r="C26" i="29"/>
  <c r="F55" i="22"/>
  <c r="F54" i="22"/>
  <c r="F57" i="22"/>
  <c r="D794" i="21"/>
  <c r="H38" i="18"/>
  <c r="D737" i="20" s="1"/>
  <c r="D693" i="20"/>
  <c r="D748" i="20"/>
  <c r="F38" i="18"/>
  <c r="B83" i="23" l="1"/>
  <c r="C82" i="23"/>
  <c r="D82" i="23" s="1"/>
  <c r="B149" i="23"/>
  <c r="C148" i="23"/>
  <c r="D148" i="23" s="1"/>
  <c r="C14" i="29"/>
  <c r="H60" i="18"/>
  <c r="D759" i="20" s="1"/>
  <c r="F60" i="18"/>
  <c r="D704" i="20" s="1"/>
  <c r="D682" i="20"/>
  <c r="C83" i="23" l="1"/>
  <c r="D83" i="23" s="1"/>
  <c r="B84" i="23"/>
  <c r="C149" i="23"/>
  <c r="D149" i="23" s="1"/>
  <c r="B150" i="23"/>
  <c r="F69" i="18"/>
  <c r="D794" i="20" s="1"/>
  <c r="H69" i="18"/>
  <c r="D795" i="20" s="1"/>
  <c r="B151" i="23" l="1"/>
  <c r="C150" i="23"/>
  <c r="D150" i="23" s="1"/>
  <c r="B85" i="23"/>
  <c r="C84" i="23"/>
  <c r="D84" i="23" s="1"/>
  <c r="C85" i="23" l="1"/>
  <c r="D85" i="23" s="1"/>
  <c r="B86" i="23"/>
  <c r="B152" i="23"/>
  <c r="C151" i="23"/>
  <c r="D151" i="23" s="1"/>
  <c r="C152" i="23" l="1"/>
  <c r="D152" i="23" s="1"/>
  <c r="B153" i="23"/>
  <c r="C86" i="23"/>
  <c r="D86" i="23" s="1"/>
  <c r="B87" i="23"/>
  <c r="C87" i="23" l="1"/>
  <c r="D87" i="23" s="1"/>
  <c r="B88" i="23"/>
  <c r="B154" i="23"/>
  <c r="C153" i="23"/>
  <c r="D153" i="23" s="1"/>
  <c r="C154" i="23" l="1"/>
  <c r="D154" i="23" s="1"/>
  <c r="B155" i="23"/>
  <c r="B89" i="23"/>
  <c r="C88" i="23"/>
  <c r="D88" i="23" s="1"/>
  <c r="C89" i="23" l="1"/>
  <c r="D89" i="23" s="1"/>
  <c r="B90" i="23"/>
  <c r="B156" i="23"/>
  <c r="C155" i="23"/>
  <c r="D155" i="23" s="1"/>
  <c r="B157" i="23" l="1"/>
  <c r="C156" i="23"/>
  <c r="D156" i="23" s="1"/>
  <c r="B91" i="23"/>
  <c r="C90" i="23"/>
  <c r="D90" i="23" s="1"/>
  <c r="B158" i="23" l="1"/>
  <c r="C157" i="23"/>
  <c r="D157" i="23" s="1"/>
  <c r="B92" i="23"/>
  <c r="C91" i="23"/>
  <c r="D91" i="23" s="1"/>
  <c r="B159" i="23" l="1"/>
  <c r="C158" i="23"/>
  <c r="D158" i="23" s="1"/>
  <c r="B93" i="23"/>
  <c r="C92" i="23"/>
  <c r="D92" i="23" s="1"/>
  <c r="C93" i="23" l="1"/>
  <c r="D93" i="23" s="1"/>
  <c r="B94" i="23"/>
  <c r="B160" i="23"/>
  <c r="C159" i="23"/>
  <c r="D159" i="23" s="1"/>
  <c r="B95" i="23" l="1"/>
  <c r="C94" i="23"/>
  <c r="D94" i="23" s="1"/>
  <c r="C160" i="23"/>
  <c r="D160" i="23" s="1"/>
  <c r="B161" i="23"/>
  <c r="B162" i="23" l="1"/>
  <c r="C161" i="23"/>
  <c r="D161" i="23" s="1"/>
  <c r="C95" i="23"/>
  <c r="D95" i="23" s="1"/>
  <c r="B96" i="23"/>
  <c r="C96" i="23" l="1"/>
  <c r="D96" i="23" s="1"/>
  <c r="B97" i="23"/>
  <c r="C162" i="23"/>
  <c r="D162" i="23" s="1"/>
  <c r="B163" i="23"/>
  <c r="B164" i="23" l="1"/>
  <c r="C163" i="23"/>
  <c r="D163" i="23" s="1"/>
  <c r="B98" i="23"/>
  <c r="C97" i="23"/>
  <c r="D97" i="23" s="1"/>
  <c r="C164" i="23" l="1"/>
  <c r="D164" i="23" s="1"/>
  <c r="B165" i="23"/>
  <c r="B99" i="23"/>
  <c r="C98" i="23"/>
  <c r="D98" i="23" s="1"/>
  <c r="B100" i="23" l="1"/>
  <c r="C99" i="23"/>
  <c r="D99" i="23" s="1"/>
  <c r="B166" i="23"/>
  <c r="C165" i="23"/>
  <c r="D165" i="23" s="1"/>
  <c r="B101" i="23" l="1"/>
  <c r="C100" i="23"/>
  <c r="D100" i="23" s="1"/>
  <c r="C166" i="23"/>
  <c r="D166" i="23" s="1"/>
  <c r="B167" i="23"/>
  <c r="B168" i="23" l="1"/>
  <c r="C167" i="23"/>
  <c r="D167" i="23" s="1"/>
  <c r="C101" i="23"/>
  <c r="D101" i="23" s="1"/>
  <c r="B102" i="23"/>
  <c r="B103" i="23" l="1"/>
  <c r="C102" i="23"/>
  <c r="D102" i="23" s="1"/>
  <c r="C168" i="23"/>
  <c r="D168" i="23" s="1"/>
  <c r="B169" i="23"/>
  <c r="C103" i="23" l="1"/>
  <c r="D103" i="23" s="1"/>
  <c r="B104" i="23"/>
  <c r="B170" i="23"/>
  <c r="C169" i="23"/>
  <c r="D169" i="23" s="1"/>
  <c r="B171" i="23" l="1"/>
  <c r="C170" i="23"/>
  <c r="D170" i="23" s="1"/>
  <c r="C104" i="23"/>
  <c r="D104" i="23" s="1"/>
  <c r="B105" i="23"/>
  <c r="C105" i="23" l="1"/>
  <c r="D105" i="23" s="1"/>
  <c r="B106" i="23"/>
  <c r="B172" i="23"/>
  <c r="C171" i="23"/>
  <c r="D171" i="23" s="1"/>
  <c r="B173" i="23" l="1"/>
  <c r="C172" i="23"/>
  <c r="D172" i="23" s="1"/>
  <c r="B107" i="23"/>
  <c r="C106" i="23"/>
  <c r="D106" i="23" s="1"/>
  <c r="C173" i="23" l="1"/>
  <c r="D173" i="23" s="1"/>
  <c r="B174" i="23"/>
  <c r="C107" i="23"/>
  <c r="D107" i="23" s="1"/>
  <c r="B108" i="23"/>
  <c r="B175" i="23" l="1"/>
  <c r="C174" i="23"/>
  <c r="D174" i="23" s="1"/>
  <c r="B109" i="23"/>
  <c r="C108" i="23"/>
  <c r="D108" i="23" s="1"/>
  <c r="B110" i="23" l="1"/>
  <c r="C109" i="23"/>
  <c r="D109" i="23" s="1"/>
  <c r="B176" i="23"/>
  <c r="C175" i="23"/>
  <c r="D175" i="23" s="1"/>
  <c r="C176" i="23" l="1"/>
  <c r="D176" i="23" s="1"/>
  <c r="B177" i="23"/>
  <c r="B111" i="23"/>
  <c r="C110" i="23"/>
  <c r="D110" i="23" s="1"/>
  <c r="B178" i="23" l="1"/>
  <c r="C177" i="23"/>
  <c r="D177" i="23" s="1"/>
  <c r="B112" i="23"/>
  <c r="C111" i="23"/>
  <c r="D111" i="23" s="1"/>
  <c r="B113" i="23" l="1"/>
  <c r="C112" i="23"/>
  <c r="D112" i="23" s="1"/>
  <c r="C178" i="23"/>
  <c r="D178" i="23" s="1"/>
  <c r="B179" i="23"/>
  <c r="B180" i="23" l="1"/>
  <c r="C179" i="23"/>
  <c r="D179" i="23" s="1"/>
  <c r="C113" i="23"/>
  <c r="D113" i="23" s="1"/>
  <c r="B114" i="23"/>
  <c r="B115" i="23" l="1"/>
  <c r="C114" i="23"/>
  <c r="D114" i="23" s="1"/>
  <c r="B181" i="23"/>
  <c r="C180" i="23"/>
  <c r="D180" i="23" s="1"/>
  <c r="B116" i="23" l="1"/>
  <c r="C115" i="23"/>
  <c r="D115" i="23" s="1"/>
  <c r="B182" i="23"/>
  <c r="C181" i="23"/>
  <c r="D181" i="23" s="1"/>
  <c r="B183" i="23" l="1"/>
  <c r="C182" i="23"/>
  <c r="D182" i="23" s="1"/>
  <c r="C116" i="23"/>
  <c r="D116" i="23" s="1"/>
  <c r="B117" i="23"/>
  <c r="B118" i="23" l="1"/>
  <c r="C117" i="23"/>
  <c r="D117" i="23" s="1"/>
  <c r="B184" i="23"/>
  <c r="C183" i="23"/>
  <c r="D183" i="23" s="1"/>
  <c r="B119" i="23" l="1"/>
  <c r="C118" i="23"/>
  <c r="D118" i="23" s="1"/>
  <c r="B185" i="23"/>
  <c r="C184" i="23"/>
  <c r="D184" i="23" s="1"/>
  <c r="C185" i="23" l="1"/>
  <c r="D185" i="23" s="1"/>
  <c r="B186" i="23"/>
  <c r="B120" i="23"/>
  <c r="C119" i="23"/>
  <c r="D119" i="23" s="1"/>
  <c r="B121" i="23" l="1"/>
  <c r="C120" i="23"/>
  <c r="D120" i="23" s="1"/>
  <c r="C186" i="23"/>
  <c r="D186" i="23" s="1"/>
  <c r="B187" i="23"/>
  <c r="B122" i="23" l="1"/>
  <c r="C121" i="23"/>
  <c r="D121" i="23" s="1"/>
  <c r="B188" i="23"/>
  <c r="C187" i="23"/>
  <c r="D187" i="23" s="1"/>
  <c r="C122" i="23" l="1"/>
  <c r="D122" i="23" s="1"/>
  <c r="B123" i="23"/>
  <c r="C188" i="23"/>
  <c r="D188" i="23" s="1"/>
  <c r="B189" i="23"/>
  <c r="B190" i="23" l="1"/>
  <c r="C189" i="23"/>
  <c r="D189" i="23" s="1"/>
  <c r="B124" i="23"/>
  <c r="C123" i="23"/>
  <c r="D123" i="23" s="1"/>
  <c r="C190" i="23" l="1"/>
  <c r="D190" i="23" s="1"/>
  <c r="B191" i="23"/>
  <c r="B125" i="23"/>
  <c r="C124" i="23"/>
  <c r="D124" i="23" s="1"/>
  <c r="C191" i="23" l="1"/>
  <c r="D191" i="23" s="1"/>
  <c r="B192" i="23"/>
  <c r="B126" i="23"/>
  <c r="C125" i="23"/>
  <c r="D125" i="23" s="1"/>
  <c r="C192" i="23" l="1"/>
  <c r="D192" i="23" s="1"/>
  <c r="B193" i="23"/>
  <c r="B127" i="23"/>
  <c r="C126" i="23"/>
  <c r="D126" i="23" s="1"/>
  <c r="B194" i="23" l="1"/>
  <c r="C193" i="23"/>
  <c r="D193" i="23" s="1"/>
  <c r="C127" i="23"/>
  <c r="D127" i="23" s="1"/>
  <c r="B128" i="23"/>
  <c r="C128" i="23" l="1"/>
  <c r="D128" i="23" s="1"/>
  <c r="B129" i="23"/>
  <c r="C194" i="23"/>
  <c r="D194" i="23" s="1"/>
  <c r="B195" i="23"/>
  <c r="C195" i="23" l="1"/>
  <c r="D195" i="23" s="1"/>
  <c r="B196" i="23"/>
  <c r="B130" i="23"/>
  <c r="C129" i="23"/>
  <c r="D129" i="23" s="1"/>
  <c r="C196" i="23" l="1"/>
  <c r="D196" i="23" s="1"/>
  <c r="B197" i="23"/>
  <c r="B131" i="23"/>
  <c r="C130" i="23"/>
  <c r="D130" i="23" s="1"/>
  <c r="C131" i="23" l="1"/>
  <c r="D131" i="23" s="1"/>
  <c r="B132" i="23"/>
  <c r="C197" i="23"/>
  <c r="D197" i="23" s="1"/>
  <c r="B198" i="23"/>
  <c r="C198" i="23" l="1"/>
  <c r="D198" i="23" s="1"/>
  <c r="B199" i="23"/>
  <c r="B133" i="23"/>
  <c r="C132" i="23"/>
  <c r="D132" i="23" s="1"/>
  <c r="B134" i="23" l="1"/>
  <c r="C133" i="23"/>
  <c r="D133" i="23" s="1"/>
  <c r="B200" i="23"/>
  <c r="C199" i="23"/>
  <c r="D199" i="23" s="1"/>
  <c r="C134" i="23" l="1"/>
  <c r="D134" i="23" s="1"/>
  <c r="B135" i="23"/>
  <c r="B201" i="23"/>
  <c r="C200" i="23"/>
  <c r="D200" i="23" s="1"/>
  <c r="C135" i="23" l="1"/>
  <c r="D135" i="23" s="1"/>
  <c r="B136" i="23"/>
  <c r="B202" i="23"/>
  <c r="C201" i="23"/>
  <c r="D201" i="23" s="1"/>
  <c r="C202" i="23" l="1"/>
  <c r="D202" i="23" s="1"/>
  <c r="B203" i="23"/>
  <c r="C203" i="23" s="1"/>
  <c r="D203" i="23" s="1"/>
  <c r="C136" i="23"/>
  <c r="D136" i="23" s="1"/>
  <c r="B137" i="23"/>
  <c r="C137" i="23" s="1"/>
  <c r="D137" i="23" s="1"/>
  <c r="E136" i="23" l="1"/>
  <c r="F136" i="23" s="1"/>
  <c r="E135" i="23"/>
  <c r="F135" i="23" s="1"/>
  <c r="B65" i="23" s="1"/>
  <c r="E133" i="23"/>
  <c r="F133" i="23" s="1"/>
  <c r="B63" i="23" s="1"/>
  <c r="E137" i="23"/>
  <c r="F137" i="23" s="1"/>
  <c r="E76" i="23"/>
  <c r="F76" i="23" s="1"/>
  <c r="B6" i="23" s="1"/>
  <c r="E80" i="23"/>
  <c r="F80" i="23" s="1"/>
  <c r="B10" i="23" s="1"/>
  <c r="E77" i="23"/>
  <c r="F77" i="23" s="1"/>
  <c r="B7" i="23" s="1"/>
  <c r="E75" i="23"/>
  <c r="F75" i="23" s="1"/>
  <c r="B5" i="23" s="1"/>
  <c r="E79" i="23"/>
  <c r="F79" i="23" s="1"/>
  <c r="B9" i="23" s="1"/>
  <c r="E78" i="23"/>
  <c r="F78" i="23" s="1"/>
  <c r="B8" i="23" s="1"/>
  <c r="E81" i="23"/>
  <c r="F81" i="23" s="1"/>
  <c r="B11" i="23" s="1"/>
  <c r="E82" i="23"/>
  <c r="F82" i="23" s="1"/>
  <c r="B12" i="23" s="1"/>
  <c r="E83" i="23"/>
  <c r="F83" i="23" s="1"/>
  <c r="B13" i="23" s="1"/>
  <c r="E84" i="23"/>
  <c r="F84" i="23" s="1"/>
  <c r="B14" i="23" s="1"/>
  <c r="E86" i="23"/>
  <c r="F86" i="23" s="1"/>
  <c r="B16" i="23" s="1"/>
  <c r="E87" i="23"/>
  <c r="F87" i="23" s="1"/>
  <c r="B17" i="23" s="1"/>
  <c r="E85" i="23"/>
  <c r="F85" i="23" s="1"/>
  <c r="B15" i="23" s="1"/>
  <c r="E88" i="23"/>
  <c r="F88" i="23" s="1"/>
  <c r="B18" i="23" s="1"/>
  <c r="E90" i="23"/>
  <c r="F90" i="23" s="1"/>
  <c r="B20" i="23" s="1"/>
  <c r="E89" i="23"/>
  <c r="F89" i="23" s="1"/>
  <c r="B19" i="23" s="1"/>
  <c r="E91" i="23"/>
  <c r="F91" i="23" s="1"/>
  <c r="B21" i="23" s="1"/>
  <c r="E92" i="23"/>
  <c r="F92" i="23" s="1"/>
  <c r="B22" i="23" s="1"/>
  <c r="E93" i="23"/>
  <c r="F93" i="23" s="1"/>
  <c r="B23" i="23" s="1"/>
  <c r="E96" i="23"/>
  <c r="F96" i="23" s="1"/>
  <c r="B26" i="23" s="1"/>
  <c r="E94" i="23"/>
  <c r="F94" i="23" s="1"/>
  <c r="B24" i="23" s="1"/>
  <c r="E97" i="23"/>
  <c r="F97" i="23" s="1"/>
  <c r="B27" i="23" s="1"/>
  <c r="E95" i="23"/>
  <c r="F95" i="23" s="1"/>
  <c r="B25" i="23" s="1"/>
  <c r="E99" i="23"/>
  <c r="F99" i="23" s="1"/>
  <c r="B29" i="23" s="1"/>
  <c r="E98" i="23"/>
  <c r="F98" i="23" s="1"/>
  <c r="B28" i="23" s="1"/>
  <c r="E100" i="23"/>
  <c r="F100" i="23" s="1"/>
  <c r="B30" i="23" s="1"/>
  <c r="E101" i="23"/>
  <c r="F101" i="23" s="1"/>
  <c r="B31" i="23" s="1"/>
  <c r="E104" i="23"/>
  <c r="F104" i="23" s="1"/>
  <c r="B34" i="23" s="1"/>
  <c r="E105" i="23"/>
  <c r="F105" i="23" s="1"/>
  <c r="B35" i="23" s="1"/>
  <c r="E102" i="23"/>
  <c r="F102" i="23" s="1"/>
  <c r="B32" i="23" s="1"/>
  <c r="E103" i="23"/>
  <c r="F103" i="23" s="1"/>
  <c r="B33" i="23" s="1"/>
  <c r="E107" i="23"/>
  <c r="F107" i="23" s="1"/>
  <c r="B37" i="23" s="1"/>
  <c r="E106" i="23"/>
  <c r="F106" i="23" s="1"/>
  <c r="B36" i="23" s="1"/>
  <c r="E108" i="23"/>
  <c r="F108" i="23" s="1"/>
  <c r="B38" i="23" s="1"/>
  <c r="E110" i="23"/>
  <c r="F110" i="23" s="1"/>
  <c r="B40" i="23" s="1"/>
  <c r="E109" i="23"/>
  <c r="F109" i="23" s="1"/>
  <c r="B39" i="23" s="1"/>
  <c r="E111" i="23"/>
  <c r="F111" i="23" s="1"/>
  <c r="B41" i="23" s="1"/>
  <c r="E114" i="23"/>
  <c r="F114" i="23" s="1"/>
  <c r="B44" i="23" s="1"/>
  <c r="E113" i="23"/>
  <c r="F113" i="23" s="1"/>
  <c r="B43" i="23" s="1"/>
  <c r="E112" i="23"/>
  <c r="F112" i="23" s="1"/>
  <c r="B42" i="23" s="1"/>
  <c r="E115" i="23"/>
  <c r="F115" i="23" s="1"/>
  <c r="B45" i="23" s="1"/>
  <c r="E117" i="23"/>
  <c r="F117" i="23" s="1"/>
  <c r="B47" i="23" s="1"/>
  <c r="E116" i="23"/>
  <c r="F116" i="23" s="1"/>
  <c r="B46" i="23" s="1"/>
  <c r="E118" i="23"/>
  <c r="F118" i="23" s="1"/>
  <c r="B48" i="23" s="1"/>
  <c r="E119" i="23"/>
  <c r="F119" i="23" s="1"/>
  <c r="B49" i="23" s="1"/>
  <c r="E120" i="23"/>
  <c r="F120" i="23" s="1"/>
  <c r="B50" i="23" s="1"/>
  <c r="E121" i="23"/>
  <c r="F121" i="23" s="1"/>
  <c r="B51" i="23" s="1"/>
  <c r="E122" i="23"/>
  <c r="F122" i="23" s="1"/>
  <c r="B52" i="23" s="1"/>
  <c r="E123" i="23"/>
  <c r="F123" i="23" s="1"/>
  <c r="B53" i="23" s="1"/>
  <c r="E126" i="23"/>
  <c r="F126" i="23" s="1"/>
  <c r="B56" i="23" s="1"/>
  <c r="E124" i="23"/>
  <c r="F124" i="23" s="1"/>
  <c r="B54" i="23" s="1"/>
  <c r="E125" i="23"/>
  <c r="F125" i="23" s="1"/>
  <c r="B55" i="23" s="1"/>
  <c r="E128" i="23"/>
  <c r="F128" i="23" s="1"/>
  <c r="B58" i="23" s="1"/>
  <c r="E129" i="23"/>
  <c r="F129" i="23" s="1"/>
  <c r="B59" i="23" s="1"/>
  <c r="E127" i="23"/>
  <c r="F127" i="23" s="1"/>
  <c r="B57" i="23" s="1"/>
  <c r="E130" i="23"/>
  <c r="F130" i="23" s="1"/>
  <c r="B60" i="23" s="1"/>
  <c r="E132" i="23"/>
  <c r="F132" i="23" s="1"/>
  <c r="B62" i="23" s="1"/>
  <c r="E131" i="23"/>
  <c r="F131" i="23" s="1"/>
  <c r="B61" i="23" s="1"/>
  <c r="E203" i="23"/>
  <c r="F203" i="23" s="1"/>
  <c r="E144" i="23"/>
  <c r="F144" i="23" s="1"/>
  <c r="C8" i="23" s="1"/>
  <c r="E142" i="23"/>
  <c r="F142" i="23" s="1"/>
  <c r="C6" i="23" s="1"/>
  <c r="E143" i="23"/>
  <c r="F143" i="23" s="1"/>
  <c r="C7" i="23" s="1"/>
  <c r="E141" i="23"/>
  <c r="F141" i="23" s="1"/>
  <c r="C5" i="23" s="1"/>
  <c r="E148" i="23"/>
  <c r="F148" i="23" s="1"/>
  <c r="C12" i="23" s="1"/>
  <c r="E145" i="23"/>
  <c r="F145" i="23" s="1"/>
  <c r="C9" i="23" s="1"/>
  <c r="E146" i="23"/>
  <c r="F146" i="23" s="1"/>
  <c r="C10" i="23" s="1"/>
  <c r="E147" i="23"/>
  <c r="F147" i="23" s="1"/>
  <c r="C11" i="23" s="1"/>
  <c r="E149" i="23"/>
  <c r="F149" i="23" s="1"/>
  <c r="C13" i="23" s="1"/>
  <c r="E152" i="23"/>
  <c r="F152" i="23" s="1"/>
  <c r="C16" i="23" s="1"/>
  <c r="E150" i="23"/>
  <c r="F150" i="23" s="1"/>
  <c r="C14" i="23" s="1"/>
  <c r="E151" i="23"/>
  <c r="F151" i="23" s="1"/>
  <c r="C15" i="23" s="1"/>
  <c r="E154" i="23"/>
  <c r="F154" i="23" s="1"/>
  <c r="C18" i="23" s="1"/>
  <c r="E153" i="23"/>
  <c r="F153" i="23" s="1"/>
  <c r="C17" i="23" s="1"/>
  <c r="E155" i="23"/>
  <c r="F155" i="23" s="1"/>
  <c r="C19" i="23" s="1"/>
  <c r="E156" i="23"/>
  <c r="F156" i="23" s="1"/>
  <c r="C20" i="23" s="1"/>
  <c r="E157" i="23"/>
  <c r="F157" i="23" s="1"/>
  <c r="C21" i="23" s="1"/>
  <c r="E160" i="23"/>
  <c r="F160" i="23" s="1"/>
  <c r="C24" i="23" s="1"/>
  <c r="E159" i="23"/>
  <c r="F159" i="23" s="1"/>
  <c r="C23" i="23" s="1"/>
  <c r="E158" i="23"/>
  <c r="F158" i="23" s="1"/>
  <c r="C22" i="23" s="1"/>
  <c r="E161" i="23"/>
  <c r="F161" i="23" s="1"/>
  <c r="C25" i="23" s="1"/>
  <c r="E162" i="23"/>
  <c r="F162" i="23" s="1"/>
  <c r="C26" i="23" s="1"/>
  <c r="E163" i="23"/>
  <c r="F163" i="23" s="1"/>
  <c r="C27" i="23" s="1"/>
  <c r="E164" i="23"/>
  <c r="F164" i="23" s="1"/>
  <c r="C28" i="23" s="1"/>
  <c r="E165" i="23"/>
  <c r="F165" i="23" s="1"/>
  <c r="C29" i="23" s="1"/>
  <c r="E166" i="23"/>
  <c r="F166" i="23" s="1"/>
  <c r="C30" i="23" s="1"/>
  <c r="E167" i="23"/>
  <c r="F167" i="23" s="1"/>
  <c r="C31" i="23" s="1"/>
  <c r="E168" i="23"/>
  <c r="F168" i="23" s="1"/>
  <c r="C32" i="23" s="1"/>
  <c r="E169" i="23"/>
  <c r="F169" i="23" s="1"/>
  <c r="C33" i="23" s="1"/>
  <c r="E171" i="23"/>
  <c r="F171" i="23" s="1"/>
  <c r="C35" i="23" s="1"/>
  <c r="E170" i="23"/>
  <c r="F170" i="23" s="1"/>
  <c r="C34" i="23" s="1"/>
  <c r="E172" i="23"/>
  <c r="F172" i="23" s="1"/>
  <c r="C36" i="23" s="1"/>
  <c r="E174" i="23"/>
  <c r="F174" i="23" s="1"/>
  <c r="C38" i="23" s="1"/>
  <c r="E176" i="23"/>
  <c r="F176" i="23" s="1"/>
  <c r="C40" i="23" s="1"/>
  <c r="E173" i="23"/>
  <c r="F173" i="23" s="1"/>
  <c r="C37" i="23" s="1"/>
  <c r="E175" i="23"/>
  <c r="F175" i="23" s="1"/>
  <c r="C39" i="23" s="1"/>
  <c r="E179" i="23"/>
  <c r="F179" i="23" s="1"/>
  <c r="C43" i="23" s="1"/>
  <c r="E177" i="23"/>
  <c r="F177" i="23" s="1"/>
  <c r="C41" i="23" s="1"/>
  <c r="E178" i="23"/>
  <c r="F178" i="23" s="1"/>
  <c r="C42" i="23" s="1"/>
  <c r="E181" i="23"/>
  <c r="F181" i="23" s="1"/>
  <c r="C45" i="23" s="1"/>
  <c r="E180" i="23"/>
  <c r="F180" i="23" s="1"/>
  <c r="C44" i="23" s="1"/>
  <c r="E182" i="23"/>
  <c r="F182" i="23" s="1"/>
  <c r="C46" i="23" s="1"/>
  <c r="E183" i="23"/>
  <c r="F183" i="23" s="1"/>
  <c r="C47" i="23" s="1"/>
  <c r="E185" i="23"/>
  <c r="F185" i="23" s="1"/>
  <c r="C49" i="23" s="1"/>
  <c r="E184" i="23"/>
  <c r="F184" i="23" s="1"/>
  <c r="C48" i="23" s="1"/>
  <c r="E186" i="23"/>
  <c r="F186" i="23" s="1"/>
  <c r="C50" i="23" s="1"/>
  <c r="E187" i="23"/>
  <c r="F187" i="23" s="1"/>
  <c r="C51" i="23" s="1"/>
  <c r="E188" i="23"/>
  <c r="F188" i="23" s="1"/>
  <c r="C52" i="23" s="1"/>
  <c r="E189" i="23"/>
  <c r="F189" i="23" s="1"/>
  <c r="C53" i="23" s="1"/>
  <c r="E190" i="23"/>
  <c r="F190" i="23" s="1"/>
  <c r="C54" i="23" s="1"/>
  <c r="E191" i="23"/>
  <c r="F191" i="23" s="1"/>
  <c r="C55" i="23" s="1"/>
  <c r="E192" i="23"/>
  <c r="F192" i="23" s="1"/>
  <c r="C56" i="23" s="1"/>
  <c r="E195" i="23"/>
  <c r="F195" i="23" s="1"/>
  <c r="C59" i="23" s="1"/>
  <c r="E193" i="23"/>
  <c r="F193" i="23" s="1"/>
  <c r="C57" i="23" s="1"/>
  <c r="E194" i="23"/>
  <c r="F194" i="23" s="1"/>
  <c r="C58" i="23" s="1"/>
  <c r="E198" i="23"/>
  <c r="F198" i="23" s="1"/>
  <c r="C62" i="23" s="1"/>
  <c r="E196" i="23"/>
  <c r="F196" i="23" s="1"/>
  <c r="C60" i="23" s="1"/>
  <c r="E134" i="23"/>
  <c r="F134" i="23" s="1"/>
  <c r="B64" i="23" s="1"/>
  <c r="E197" i="23"/>
  <c r="F197" i="23" s="1"/>
  <c r="C61" i="23" s="1"/>
  <c r="E202" i="23"/>
  <c r="F202" i="23" s="1"/>
  <c r="E199" i="23"/>
  <c r="F199" i="23" s="1"/>
  <c r="C63" i="23" s="1"/>
  <c r="E201" i="23"/>
  <c r="F201" i="23" s="1"/>
  <c r="C65" i="23" s="1"/>
  <c r="E200" i="23"/>
  <c r="F200" i="23" s="1"/>
  <c r="C64"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Becca Shopiro</author>
  </authors>
  <commentList>
    <comment ref="E71" authorId="0" shapeId="0" xr:uid="{00000000-0006-0000-0300-000001000000}">
      <text>
        <r>
          <rPr>
            <b/>
            <sz val="9"/>
            <color indexed="81"/>
            <rFont val="Tahoma"/>
            <family val="2"/>
          </rPr>
          <t>Source:</t>
        </r>
        <r>
          <rPr>
            <sz val="9"/>
            <color indexed="81"/>
            <rFont val="Tahoma"/>
            <family val="2"/>
          </rPr>
          <t xml:space="preserve">
Department of Energy (DOE). 2009.Technical Support Document for the Final Rule on Residential Refrigerators, Refrigerator-Freezers and Freezers. Available online at www1.eere.energy.gov/buildings/appliance_standards/pdfs/refrig_finalrule_tsd.pdf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Becca Shopiro</author>
  </authors>
  <commentList>
    <comment ref="E78" authorId="0" shapeId="0" xr:uid="{00000000-0006-0000-0500-000001000000}">
      <text>
        <r>
          <rPr>
            <b/>
            <sz val="9"/>
            <color indexed="81"/>
            <rFont val="Tahoma"/>
            <family val="2"/>
          </rPr>
          <t>Source:</t>
        </r>
        <r>
          <rPr>
            <sz val="9"/>
            <color indexed="81"/>
            <rFont val="Tahoma"/>
            <family val="2"/>
          </rPr>
          <t xml:space="preserve">
Department of Energy (DOE). 2009.Technical Support Document for the Final Rule on Residential Refrigerators, Refrigerator-Freezers and Freezers. Available online at www1.eere.energy.gov/buildings/appliance_standards/pdfs/refrig_finalrule_tsd.pdf</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Jenny Tanphanich</author>
    <author>Becca Shopiro</author>
  </authors>
  <commentList>
    <comment ref="D10" authorId="0" shapeId="0" xr:uid="{00000000-0006-0000-0C00-000001000000}">
      <text>
        <r>
          <rPr>
            <sz val="9"/>
            <color indexed="81"/>
            <rFont val="Tahoma"/>
            <family val="2"/>
          </rPr>
          <t>0.2-0.5</t>
        </r>
      </text>
    </comment>
    <comment ref="E10" authorId="1" shapeId="0" xr:uid="{00000000-0006-0000-0C00-000002000000}">
      <text>
        <r>
          <rPr>
            <sz val="9"/>
            <color indexed="81"/>
            <rFont val="Tahoma"/>
            <family val="2"/>
          </rPr>
          <t>0.1-0.5</t>
        </r>
      </text>
    </comment>
    <comment ref="G10" authorId="0" shapeId="0" xr:uid="{00000000-0006-0000-0C00-000003000000}">
      <text>
        <r>
          <rPr>
            <sz val="9"/>
            <color indexed="81"/>
            <rFont val="Tahoma"/>
            <family val="2"/>
          </rPr>
          <t>0.1-0.2</t>
        </r>
      </text>
    </comment>
    <comment ref="E11" authorId="1" shapeId="0" xr:uid="{00000000-0006-0000-0C00-000004000000}">
      <text>
        <r>
          <rPr>
            <sz val="9"/>
            <color indexed="81"/>
            <rFont val="Tahoma"/>
            <family val="2"/>
          </rPr>
          <t>0.4-0.9</t>
        </r>
      </text>
    </comment>
    <comment ref="F11" authorId="1" shapeId="0" xr:uid="{00000000-0006-0000-0C00-000005000000}">
      <text>
        <r>
          <rPr>
            <sz val="9"/>
            <color indexed="81"/>
            <rFont val="Tahoma"/>
            <family val="2"/>
          </rPr>
          <t>0.5-4.0</t>
        </r>
      </text>
    </comment>
    <comment ref="G11" authorId="1" shapeId="0" xr:uid="{00000000-0006-0000-0C00-000006000000}">
      <text>
        <r>
          <rPr>
            <sz val="9"/>
            <color indexed="81"/>
            <rFont val="Tahoma"/>
            <family val="2"/>
          </rPr>
          <t>0.2-0.5</t>
        </r>
      </text>
    </comment>
    <comment ref="D12" authorId="0" shapeId="0" xr:uid="{00000000-0006-0000-0C00-000007000000}">
      <text>
        <r>
          <rPr>
            <sz val="9"/>
            <color indexed="81"/>
            <rFont val="Tahoma"/>
            <family val="2"/>
          </rPr>
          <t>0.1-0.4</t>
        </r>
      </text>
    </comment>
    <comment ref="E12" authorId="1" shapeId="0" xr:uid="{00000000-0006-0000-0C00-000008000000}">
      <text>
        <r>
          <rPr>
            <sz val="9"/>
            <color indexed="81"/>
            <rFont val="Tahoma"/>
            <family val="2"/>
          </rPr>
          <t>0.2-0.4</t>
        </r>
      </text>
    </comment>
    <comment ref="G12" authorId="1" shapeId="0" xr:uid="{00000000-0006-0000-0C00-000009000000}">
      <text>
        <r>
          <rPr>
            <sz val="9"/>
            <color indexed="81"/>
            <rFont val="Tahoma"/>
            <family val="2"/>
          </rPr>
          <t>0.2-0.5</t>
        </r>
      </text>
    </comment>
    <comment ref="G13" authorId="0" shapeId="0" xr:uid="{00000000-0006-0000-0C00-00000A000000}">
      <text>
        <r>
          <rPr>
            <sz val="9"/>
            <color indexed="81"/>
            <rFont val="Tahoma"/>
            <family val="2"/>
          </rPr>
          <t>0.1-0.2</t>
        </r>
      </text>
    </comment>
    <comment ref="F14" authorId="0" shapeId="0" xr:uid="{00000000-0006-0000-0C00-00000B000000}">
      <text>
        <r>
          <rPr>
            <sz val="9"/>
            <color indexed="81"/>
            <rFont val="Tahoma"/>
            <family val="2"/>
          </rPr>
          <t>0.2-0.6</t>
        </r>
      </text>
    </comment>
    <comment ref="F15" authorId="1" shapeId="0" xr:uid="{00000000-0006-0000-0C00-00000C000000}">
      <text>
        <r>
          <rPr>
            <sz val="9"/>
            <color indexed="81"/>
            <rFont val="Tahoma"/>
            <family val="2"/>
          </rPr>
          <t>0.2-0.6</t>
        </r>
      </text>
    </comment>
    <comment ref="G15" authorId="1" shapeId="0" xr:uid="{00000000-0006-0000-0C00-00000D000000}">
      <text>
        <r>
          <rPr>
            <sz val="9"/>
            <color indexed="81"/>
            <rFont val="Tahoma"/>
            <family val="2"/>
          </rPr>
          <t>0.2-0.5</t>
        </r>
      </text>
    </comment>
    <comment ref="D18" authorId="0" shapeId="0" xr:uid="{00000000-0006-0000-0C00-00000E000000}">
      <text>
        <r>
          <rPr>
            <sz val="9"/>
            <color indexed="81"/>
            <rFont val="Tahoma"/>
            <family val="2"/>
          </rPr>
          <t>0.6-1.4</t>
        </r>
      </text>
    </comment>
    <comment ref="E18" authorId="1" shapeId="0" xr:uid="{00000000-0006-0000-0C00-00000F000000}">
      <text>
        <r>
          <rPr>
            <sz val="9"/>
            <color indexed="81"/>
            <rFont val="Tahoma"/>
            <family val="2"/>
          </rPr>
          <t>0.6-1.2</t>
        </r>
      </text>
    </comment>
    <comment ref="D19" authorId="1" shapeId="0" xr:uid="{00000000-0006-0000-0C00-000010000000}">
      <text>
        <r>
          <rPr>
            <sz val="9"/>
            <color indexed="81"/>
            <rFont val="Tahoma"/>
            <family val="2"/>
          </rPr>
          <t>0.6-1.4</t>
        </r>
      </text>
    </comment>
    <comment ref="E19" authorId="1" shapeId="0" xr:uid="{00000000-0006-0000-0C00-000011000000}">
      <text>
        <r>
          <rPr>
            <sz val="9"/>
            <color indexed="81"/>
            <rFont val="Tahoma"/>
            <family val="2"/>
          </rPr>
          <t>0.6-1.2</t>
        </r>
      </text>
    </comment>
    <comment ref="D20" authorId="0" shapeId="0" xr:uid="{00000000-0006-0000-0C00-000012000000}">
      <text>
        <r>
          <rPr>
            <sz val="9"/>
            <color indexed="81"/>
            <rFont val="Tahoma"/>
            <family val="2"/>
          </rPr>
          <t>0.6-1.8</t>
        </r>
      </text>
    </comment>
    <comment ref="E20" authorId="0" shapeId="0" xr:uid="{00000000-0006-0000-0C00-000013000000}">
      <text>
        <r>
          <rPr>
            <sz val="9"/>
            <color indexed="81"/>
            <rFont val="Tahoma"/>
            <family val="2"/>
          </rPr>
          <t>0.6-1.8</t>
        </r>
      </text>
    </comment>
    <comment ref="D21" authorId="1" shapeId="0" xr:uid="{00000000-0006-0000-0C00-000014000000}">
      <text>
        <r>
          <rPr>
            <sz val="9"/>
            <color indexed="81"/>
            <rFont val="Tahoma"/>
            <family val="2"/>
          </rPr>
          <t>0.6-1.4</t>
        </r>
      </text>
    </comment>
    <comment ref="E21" authorId="1" shapeId="0" xr:uid="{00000000-0006-0000-0C00-000015000000}">
      <text>
        <r>
          <rPr>
            <sz val="9"/>
            <color indexed="81"/>
            <rFont val="Tahoma"/>
            <family val="2"/>
          </rPr>
          <t>0.6-1.2</t>
        </r>
      </text>
    </comment>
    <comment ref="D24" authorId="1" shapeId="0" xr:uid="{00000000-0006-0000-0C00-000016000000}">
      <text>
        <r>
          <rPr>
            <sz val="9"/>
            <color indexed="81"/>
            <rFont val="Tahoma"/>
            <family val="2"/>
          </rPr>
          <t>0.06-0.09</t>
        </r>
      </text>
    </comment>
    <comment ref="E24" authorId="1" shapeId="0" xr:uid="{00000000-0006-0000-0C00-000017000000}">
      <text>
        <r>
          <rPr>
            <sz val="9"/>
            <color indexed="81"/>
            <rFont val="Tahoma"/>
            <family val="2"/>
          </rPr>
          <t>0.06-0.08</t>
        </r>
      </text>
    </comment>
    <comment ref="F24" authorId="1" shapeId="0" xr:uid="{00000000-0006-0000-0C00-000018000000}">
      <text>
        <r>
          <rPr>
            <sz val="9"/>
            <color indexed="81"/>
            <rFont val="Tahoma"/>
            <family val="2"/>
          </rPr>
          <t>0.1-0.4</t>
        </r>
      </text>
    </comment>
    <comment ref="G24" authorId="1" shapeId="0" xr:uid="{00000000-0006-0000-0C00-000019000000}">
      <text>
        <r>
          <rPr>
            <sz val="9"/>
            <color indexed="81"/>
            <rFont val="Tahoma"/>
            <family val="2"/>
          </rPr>
          <t>0.03-0.4</t>
        </r>
      </text>
    </comment>
    <comment ref="D25" authorId="1" shapeId="0" xr:uid="{00000000-0006-0000-0C00-00001A000000}">
      <text>
        <r>
          <rPr>
            <sz val="9"/>
            <color indexed="81"/>
            <rFont val="Tahoma"/>
            <family val="2"/>
          </rPr>
          <t>103-140</t>
        </r>
      </text>
    </comment>
    <comment ref="E25" authorId="1" shapeId="0" xr:uid="{00000000-0006-0000-0C00-00001B000000}">
      <text>
        <r>
          <rPr>
            <sz val="9"/>
            <color indexed="81"/>
            <rFont val="Tahoma"/>
            <family val="2"/>
          </rPr>
          <t>99-140</t>
        </r>
      </text>
    </comment>
    <comment ref="F25" authorId="1" shapeId="0" xr:uid="{00000000-0006-0000-0C00-00001C000000}">
      <text>
        <r>
          <rPr>
            <sz val="9"/>
            <color indexed="81"/>
            <rFont val="Tahoma"/>
            <family val="2"/>
          </rPr>
          <t>30-75</t>
        </r>
      </text>
    </comment>
    <comment ref="G25" authorId="1" shapeId="0" xr:uid="{00000000-0006-0000-0C00-00001D000000}">
      <text>
        <r>
          <rPr>
            <sz val="9"/>
            <color indexed="81"/>
            <rFont val="Tahoma"/>
            <family val="2"/>
          </rPr>
          <t>18-28</t>
        </r>
      </text>
    </comment>
    <comment ref="D26" authorId="1" shapeId="0" xr:uid="{00000000-0006-0000-0C00-00001E000000}">
      <text>
        <r>
          <rPr>
            <sz val="9"/>
            <color indexed="81"/>
            <rFont val="Tahoma"/>
            <family val="2"/>
          </rPr>
          <t>5.0-7.7</t>
        </r>
      </text>
    </comment>
    <comment ref="E26" authorId="1" shapeId="0" xr:uid="{00000000-0006-0000-0C00-00001F000000}">
      <text>
        <r>
          <rPr>
            <sz val="9"/>
            <color indexed="81"/>
            <rFont val="Tahoma"/>
            <family val="2"/>
          </rPr>
          <t>5-8</t>
        </r>
      </text>
    </comment>
    <comment ref="F26" authorId="1" shapeId="0" xr:uid="{00000000-0006-0000-0C00-000020000000}">
      <text>
        <r>
          <rPr>
            <sz val="9"/>
            <color indexed="81"/>
            <rFont val="Tahoma"/>
            <family val="2"/>
          </rPr>
          <t>3-15</t>
        </r>
      </text>
    </comment>
    <comment ref="G26" authorId="1" shapeId="0" xr:uid="{00000000-0006-0000-0C00-000021000000}">
      <text>
        <r>
          <rPr>
            <sz val="9"/>
            <color indexed="81"/>
            <rFont val="Tahoma"/>
            <family val="2"/>
          </rPr>
          <t>3-7</t>
        </r>
      </text>
    </comment>
    <comment ref="D27" authorId="1" shapeId="0" xr:uid="{00000000-0006-0000-0C00-000022000000}">
      <text>
        <r>
          <rPr>
            <sz val="9"/>
            <color indexed="81"/>
            <rFont val="Tahoma"/>
            <family val="2"/>
          </rPr>
          <t>13-46</t>
        </r>
      </text>
    </comment>
    <comment ref="E27" authorId="1" shapeId="0" xr:uid="{00000000-0006-0000-0C00-000023000000}">
      <text>
        <r>
          <rPr>
            <sz val="9"/>
            <color indexed="81"/>
            <rFont val="Tahoma"/>
            <family val="2"/>
          </rPr>
          <t>13-45</t>
        </r>
      </text>
    </comment>
    <comment ref="F27" authorId="1" shapeId="0" xr:uid="{00000000-0006-0000-0C00-000024000000}">
      <text>
        <r>
          <rPr>
            <sz val="9"/>
            <color indexed="81"/>
            <rFont val="Tahoma"/>
            <family val="2"/>
          </rPr>
          <t>2-20</t>
        </r>
      </text>
    </comment>
    <comment ref="G27" authorId="1" shapeId="0" xr:uid="{00000000-0006-0000-0C00-000025000000}">
      <text>
        <r>
          <rPr>
            <sz val="9"/>
            <color indexed="81"/>
            <rFont val="Tahoma"/>
            <family val="2"/>
          </rPr>
          <t>4-25</t>
        </r>
      </text>
    </comment>
    <comment ref="D28" authorId="1" shapeId="0" xr:uid="{00000000-0006-0000-0C00-000026000000}">
      <text>
        <r>
          <rPr>
            <sz val="9"/>
            <color indexed="81"/>
            <rFont val="Tahoma"/>
            <family val="2"/>
          </rPr>
          <t>3.0-7.7</t>
        </r>
      </text>
    </comment>
    <comment ref="D29" authorId="1" shapeId="0" xr:uid="{00000000-0006-0000-0C00-000027000000}">
      <text>
        <r>
          <rPr>
            <sz val="9"/>
            <color indexed="81"/>
            <rFont val="Tahoma"/>
            <family val="2"/>
          </rPr>
          <t>0.001-0.06</t>
        </r>
      </text>
    </comment>
    <comment ref="E29" authorId="1" shapeId="0" xr:uid="{00000000-0006-0000-0C00-000028000000}">
      <text>
        <r>
          <rPr>
            <sz val="9"/>
            <color indexed="81"/>
            <rFont val="Tahoma"/>
            <family val="2"/>
          </rPr>
          <t>0.0-0.03</t>
        </r>
      </text>
    </comment>
    <comment ref="F29" authorId="1" shapeId="0" xr:uid="{00000000-0006-0000-0C00-000029000000}">
      <text>
        <r>
          <rPr>
            <sz val="9"/>
            <color indexed="81"/>
            <rFont val="Tahoma"/>
            <family val="2"/>
          </rPr>
          <t>0.0-0.25</t>
        </r>
      </text>
    </comment>
    <comment ref="G29" authorId="1" shapeId="0" xr:uid="{00000000-0006-0000-0C00-00002A000000}">
      <text>
        <r>
          <rPr>
            <sz val="9"/>
            <color indexed="81"/>
            <rFont val="Tahoma"/>
            <family val="2"/>
          </rPr>
          <t>0.0-0.2</t>
        </r>
      </text>
    </comment>
    <comment ref="E30" authorId="1" shapeId="0" xr:uid="{00000000-0006-0000-0C00-00002B000000}">
      <text>
        <r>
          <rPr>
            <sz val="9"/>
            <color indexed="81"/>
            <rFont val="Tahoma"/>
            <family val="2"/>
          </rPr>
          <t>0.1-0.5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Jenny Tanphanich</author>
    <author>ICF</author>
    <author>Julia Forgie</author>
    <author>Jessica Renny</author>
    <author>Gajewski, Christine</author>
  </authors>
  <commentList>
    <comment ref="B12" authorId="0" shapeId="0" xr:uid="{00000000-0006-0000-1600-000001000000}">
      <text>
        <r>
          <rPr>
            <b/>
            <sz val="9"/>
            <color indexed="81"/>
            <rFont val="Tahoma"/>
            <family val="2"/>
          </rPr>
          <t xml:space="preserve">ICF:
</t>
        </r>
        <r>
          <rPr>
            <sz val="9"/>
            <color indexed="81"/>
            <rFont val="Tahoma"/>
            <family val="2"/>
          </rPr>
          <t>73.8% CFC-12, 26.2% 152a</t>
        </r>
        <r>
          <rPr>
            <b/>
            <sz val="9"/>
            <color indexed="81"/>
            <rFont val="Tahoma"/>
            <family val="2"/>
          </rPr>
          <t xml:space="preserve">
</t>
        </r>
      </text>
    </comment>
    <comment ref="B13" authorId="1" shapeId="0" xr:uid="{00000000-0006-0000-1600-000002000000}">
      <text>
        <r>
          <rPr>
            <b/>
            <sz val="9"/>
            <color indexed="81"/>
            <rFont val="Tahoma"/>
            <family val="2"/>
          </rPr>
          <t>ICF:</t>
        </r>
        <r>
          <rPr>
            <sz val="9"/>
            <color indexed="81"/>
            <rFont val="Tahoma"/>
            <family val="2"/>
          </rPr>
          <t xml:space="preserve">
HFC-32/125 (50%/50%) </t>
        </r>
      </text>
    </comment>
    <comment ref="B14" authorId="1" shapeId="0" xr:uid="{00000000-0006-0000-1600-000003000000}">
      <text>
        <r>
          <rPr>
            <b/>
            <sz val="9"/>
            <color indexed="81"/>
            <rFont val="Tahoma"/>
            <family val="2"/>
          </rPr>
          <t>ICF:</t>
        </r>
        <r>
          <rPr>
            <sz val="9"/>
            <color indexed="81"/>
            <rFont val="Tahoma"/>
            <family val="2"/>
          </rPr>
          <t xml:space="preserve">
HFC-32/125/134a (23%/25%/52%)
</t>
        </r>
      </text>
    </comment>
    <comment ref="D16" authorId="1" shapeId="0" xr:uid="{00000000-0006-0000-1600-000004000000}">
      <text>
        <r>
          <rPr>
            <b/>
            <sz val="9"/>
            <color indexed="81"/>
            <rFont val="Tahoma"/>
            <family val="2"/>
          </rPr>
          <t>ICF:</t>
        </r>
        <r>
          <rPr>
            <sz val="9"/>
            <color indexed="81"/>
            <rFont val="Tahoma"/>
            <family val="2"/>
          </rPr>
          <t xml:space="preserve">
&lt;10, taken from sector factsheet
updated on 12/16/16</t>
        </r>
      </text>
    </comment>
    <comment ref="B23" authorId="1" shapeId="0" xr:uid="{00000000-0006-0000-1600-000005000000}">
      <text>
        <r>
          <rPr>
            <b/>
            <sz val="9"/>
            <color indexed="81"/>
            <rFont val="Tahoma"/>
            <family val="2"/>
          </rPr>
          <t>ICF:</t>
        </r>
        <r>
          <rPr>
            <sz val="9"/>
            <color indexed="81"/>
            <rFont val="Tahoma"/>
            <family val="2"/>
          </rPr>
          <t xml:space="preserve">
Assumed emissions would be the same for 245fa, 134a, and cyclopentane</t>
        </r>
      </text>
    </comment>
    <comment ref="B32" authorId="2" shapeId="0" xr:uid="{00000000-0006-0000-1600-000006000000}">
      <text>
        <r>
          <rPr>
            <b/>
            <sz val="9"/>
            <color indexed="81"/>
            <rFont val="Tahoma"/>
            <family val="2"/>
          </rPr>
          <t>ICF:</t>
        </r>
        <r>
          <rPr>
            <sz val="9"/>
            <color indexed="81"/>
            <rFont val="Tahoma"/>
            <family val="2"/>
          </rPr>
          <t xml:space="preserve">
updated on 11/22/2019 to reflect revised EPA GHG equivalencies calculator: https://www.epa.gov/energy/greenhouse-gas-equivalencies-calculator
Value is the emissions factor for electricity use: 7.07 x 10^-4 metric tons of CO2/kWh multiplied by 100,000 kWh (B31)</t>
        </r>
      </text>
    </comment>
    <comment ref="E40" authorId="3" shapeId="0" xr:uid="{00000000-0006-0000-1600-000007000000}">
      <text>
        <r>
          <rPr>
            <b/>
            <sz val="9"/>
            <color indexed="81"/>
            <rFont val="Tahoma"/>
            <family val="2"/>
          </rPr>
          <t>ICF:</t>
        </r>
        <r>
          <rPr>
            <sz val="9"/>
            <color indexed="81"/>
            <rFont val="Tahoma"/>
            <family val="2"/>
          </rPr>
          <t xml:space="preserve">
Methodology revised per memo: 'Updated Durable Goods Emission Factors' delivered in December 2016.
WARMv15 released in May 2019 available online at: https://www.epa.gov/warm/versions-waste-reduction-model-warm#15</t>
        </r>
      </text>
    </comment>
    <comment ref="B48" authorId="4" shapeId="0" xr:uid="{00000000-0006-0000-1600-000008000000}">
      <text>
        <r>
          <rPr>
            <b/>
            <sz val="9"/>
            <color indexed="81"/>
            <rFont val="Tahoma"/>
            <family val="2"/>
          </rPr>
          <t xml:space="preserve">ICF: </t>
        </r>
        <r>
          <rPr>
            <sz val="9"/>
            <color indexed="81"/>
            <rFont val="Tahoma"/>
            <family val="2"/>
          </rPr>
          <t>Update annually from EPAs GHG Equivalencies Calculator: https://www.epa.gov/energy/greenhouse-gas-equivalencies-calculator
Last updated: 11/22/2019</t>
        </r>
      </text>
    </comment>
  </commentList>
</comments>
</file>

<file path=xl/sharedStrings.xml><?xml version="1.0" encoding="utf-8"?>
<sst xmlns="http://schemas.openxmlformats.org/spreadsheetml/2006/main" count="2091" uniqueCount="469">
  <si>
    <t>Glass</t>
  </si>
  <si>
    <t>Plastic</t>
  </si>
  <si>
    <t>Metal</t>
  </si>
  <si>
    <t>Dehumidifiers</t>
  </si>
  <si>
    <t xml:space="preserve">Contact Name </t>
  </si>
  <si>
    <t xml:space="preserve">Address </t>
  </si>
  <si>
    <t xml:space="preserve">E-mail Address </t>
  </si>
  <si>
    <t xml:space="preserve">Fax </t>
  </si>
  <si>
    <t>Reclaimed</t>
  </si>
  <si>
    <t>Destroyed</t>
  </si>
  <si>
    <t>Recycled</t>
  </si>
  <si>
    <t>Ferrous Metal Recycled</t>
  </si>
  <si>
    <t>Stand Alone Freezers</t>
  </si>
  <si>
    <t>to</t>
  </si>
  <si>
    <t>Disposed</t>
  </si>
  <si>
    <t>Rubber</t>
  </si>
  <si>
    <t>HCFC-141b</t>
  </si>
  <si>
    <t>Appliance Component</t>
  </si>
  <si>
    <t>Fate of Component</t>
  </si>
  <si>
    <t>Total</t>
  </si>
  <si>
    <t>Total Number of Units Processed</t>
  </si>
  <si>
    <t>Reporting Period:</t>
  </si>
  <si>
    <t>Additional Comments:</t>
  </si>
  <si>
    <t>Responsible Appliance Disposal (RAD) Program Annual Reporting Form</t>
  </si>
  <si>
    <t xml:space="preserve">  Contact Name </t>
  </si>
  <si>
    <t xml:space="preserve">  Address </t>
  </si>
  <si>
    <t xml:space="preserve">  Fax </t>
  </si>
  <si>
    <t xml:space="preserve">  E-mail Address </t>
  </si>
  <si>
    <r>
      <t>Alternate Contact</t>
    </r>
    <r>
      <rPr>
        <b/>
        <sz val="10"/>
        <rFont val="Arial Narrow"/>
        <family val="2"/>
      </rPr>
      <t xml:space="preserve">: </t>
    </r>
  </si>
  <si>
    <t>Assumptions</t>
  </si>
  <si>
    <t>INTRODUCTION</t>
  </si>
  <si>
    <t>DEFINITIONS</t>
  </si>
  <si>
    <t>Appliance Type</t>
  </si>
  <si>
    <t>Units Processed</t>
  </si>
  <si>
    <t>(Current Period Dollars)</t>
  </si>
  <si>
    <t>Average Number of Remaining Years of Useful Life</t>
  </si>
  <si>
    <t>Average Energy Consumed/Year/Unit (kWh)</t>
  </si>
  <si>
    <t>Total Savings to Residential Consumers ($)</t>
  </si>
  <si>
    <t>Air Conditioning Units</t>
  </si>
  <si>
    <t>Total Saved Energy (kWh)</t>
  </si>
  <si>
    <t>ODS</t>
  </si>
  <si>
    <t>ODP</t>
  </si>
  <si>
    <t>Direct GWP</t>
  </si>
  <si>
    <t>CFC-11</t>
  </si>
  <si>
    <t>CFC-12</t>
  </si>
  <si>
    <t>HFC-134a</t>
  </si>
  <si>
    <t>HCFC-22</t>
  </si>
  <si>
    <t>Refrigerant Emissions:</t>
  </si>
  <si>
    <t>Destruction (R-12)</t>
  </si>
  <si>
    <t>Foam Emissions:</t>
  </si>
  <si>
    <t>Destruction</t>
  </si>
  <si>
    <t>Conversions</t>
  </si>
  <si>
    <t>MTCE</t>
  </si>
  <si>
    <t>From GHG Equivalencies Calculator:</t>
  </si>
  <si>
    <t>kWh</t>
  </si>
  <si>
    <t>MTCE/kWh</t>
  </si>
  <si>
    <t>kWh/MTCE</t>
  </si>
  <si>
    <t>Recycle</t>
  </si>
  <si>
    <t>Landfill</t>
  </si>
  <si>
    <t xml:space="preserve">Ferrous </t>
  </si>
  <si>
    <t>Nonferrous</t>
  </si>
  <si>
    <t>Summary of Environmental Benefits</t>
  </si>
  <si>
    <t>Removing Units from the Grid</t>
  </si>
  <si>
    <t>TOTAL</t>
  </si>
  <si>
    <t>Properly Recovered Component</t>
  </si>
  <si>
    <t>Total Amount</t>
  </si>
  <si>
    <t>kg/lb</t>
  </si>
  <si>
    <t>NA</t>
  </si>
  <si>
    <t>Durable Materials</t>
  </si>
  <si>
    <t>Foam Blowing Agent</t>
  </si>
  <si>
    <t>Total Amount Prevented from Being Emitted</t>
  </si>
  <si>
    <t>Used Oil</t>
  </si>
  <si>
    <t xml:space="preserve">Total Amount Based On: </t>
  </si>
  <si>
    <t>Average Age of Appliances Collected (yrs)</t>
  </si>
  <si>
    <t>(lb)</t>
  </si>
  <si>
    <t>(kg)</t>
  </si>
  <si>
    <r>
      <t>Ozone Depleting Substances (ODS) Emissions Avoided (ODP-Weighted kg)</t>
    </r>
    <r>
      <rPr>
        <b/>
        <vertAlign val="superscript"/>
        <sz val="10"/>
        <rFont val="Arial Narrow"/>
        <family val="2"/>
      </rPr>
      <t>b</t>
    </r>
  </si>
  <si>
    <t>Refrigerator-Freezers</t>
  </si>
  <si>
    <t>(gal)</t>
  </si>
  <si>
    <t>Capacitors</t>
  </si>
  <si>
    <t>Refrigerant (including that recovered from compressor oil)</t>
  </si>
  <si>
    <t>Mercury-Containing Components</t>
  </si>
  <si>
    <t>Non-Ferrous Metal Recycled</t>
  </si>
  <si>
    <t>ODP Source: Montreal Protocol</t>
  </si>
  <si>
    <t>These factors are multiplied by the weight (in tonnes) of the unit to calculate emissions in MTCE.</t>
  </si>
  <si>
    <t>Address</t>
  </si>
  <si>
    <t>Contact Name</t>
  </si>
  <si>
    <t>Phone Number</t>
  </si>
  <si>
    <t xml:space="preserve">CFC-12 </t>
  </si>
  <si>
    <t xml:space="preserve">HFC-134a </t>
  </si>
  <si>
    <t xml:space="preserve">R-407C </t>
  </si>
  <si>
    <t xml:space="preserve">R-410A </t>
  </si>
  <si>
    <t xml:space="preserve">HCFC-22 </t>
  </si>
  <si>
    <t>CONFIDENTIALITY</t>
  </si>
  <si>
    <t>United States</t>
  </si>
  <si>
    <t>ENVIRONMENTAL PROTECTION AGENCY</t>
  </si>
  <si>
    <t>Washington, DC 20460</t>
  </si>
  <si>
    <t>Office of Air &amp; Radiation</t>
  </si>
  <si>
    <t>BURDEN STATEMENT</t>
  </si>
  <si>
    <r>
      <t xml:space="preserve">United States
</t>
    </r>
    <r>
      <rPr>
        <b/>
        <sz val="18"/>
        <rFont val="Arial"/>
        <family val="2"/>
      </rPr>
      <t>ENVIRONMENTAL PROTECTION AGENCY</t>
    </r>
    <r>
      <rPr>
        <b/>
        <sz val="10"/>
        <rFont val="Arial"/>
        <family val="2"/>
      </rPr>
      <t xml:space="preserve">
</t>
    </r>
    <r>
      <rPr>
        <b/>
        <sz val="12"/>
        <rFont val="Arial"/>
        <family val="2"/>
      </rPr>
      <t>Washington, DC 20460</t>
    </r>
  </si>
  <si>
    <t>Name</t>
  </si>
  <si>
    <t>Company Role</t>
  </si>
  <si>
    <t>Appliance Haul-Away</t>
  </si>
  <si>
    <t>Refrigerant Recovery</t>
  </si>
  <si>
    <t>Mercury Recovery</t>
  </si>
  <si>
    <t>Used Oil Recovery</t>
  </si>
  <si>
    <t>PCBs Recovery</t>
  </si>
  <si>
    <t>Facility Role</t>
  </si>
  <si>
    <t>Reclamation</t>
  </si>
  <si>
    <t>Recycling/ Disposal of Used Oil</t>
  </si>
  <si>
    <t>Disposal of PCBs</t>
  </si>
  <si>
    <t>Disposal of Mercury</t>
  </si>
  <si>
    <t>Step 1 - Contact and Program Info</t>
  </si>
  <si>
    <t>Refrigerant and Foam Reclamation and Destruction</t>
  </si>
  <si>
    <t>Hazardous Components</t>
  </si>
  <si>
    <t>Refrigerators/ Freezers</t>
  </si>
  <si>
    <t xml:space="preserve">Type of Destruction Technology (if applicable) </t>
  </si>
  <si>
    <t>Average Quantity Recovered Per Unit, Calculated Based on Reported Total Quantity and Number of Units Processed</t>
  </si>
  <si>
    <t>Used oil (gal)</t>
  </si>
  <si>
    <t>MTCO2</t>
  </si>
  <si>
    <t>R-410A</t>
  </si>
  <si>
    <r>
      <t>Refrigerant</t>
    </r>
    <r>
      <rPr>
        <vertAlign val="superscript"/>
        <sz val="10"/>
        <color indexed="9"/>
        <rFont val="Arial Narrow"/>
        <family val="2"/>
      </rPr>
      <t>c</t>
    </r>
  </si>
  <si>
    <t>Activity Data: Stand Alone Freezers</t>
  </si>
  <si>
    <t>Fate and Quantity of Substances Recovered</t>
  </si>
  <si>
    <r>
      <t xml:space="preserve">Average Energy Cost for Residential Consumers ($/kWh)  </t>
    </r>
    <r>
      <rPr>
        <i/>
        <sz val="10"/>
        <rFont val="Arial Narrow"/>
        <family val="2"/>
      </rPr>
      <t>[please provide the average cost during the current program period]</t>
    </r>
  </si>
  <si>
    <t>Energy Savings</t>
  </si>
  <si>
    <r>
      <t>Recover:</t>
    </r>
    <r>
      <rPr>
        <sz val="10"/>
        <rFont val="Arial"/>
        <family val="2"/>
      </rPr>
      <t xml:space="preserve"> To remove a material (in any condition) from an appliance and then store it externally without necessarily testing or processing it in any way.</t>
    </r>
  </si>
  <si>
    <r>
      <t xml:space="preserve">Recycle: </t>
    </r>
    <r>
      <rPr>
        <sz val="10"/>
        <rFont val="Arial"/>
        <family val="2"/>
      </rPr>
      <t>To extract material from an appliance and process it for reuse.  Recycling durable components, such as metals, rubber, plastic, and glass, entails reprocessing them for future use in other manufactured products, and not reuse of the appliance itself.  When recycling used oil, refrigerants must be recovered from the used oil to the fullest extent possible, and the used oil cannot be mixed with used oil from sources other than refrigeration units.</t>
    </r>
  </si>
  <si>
    <r>
      <t>Destroy:</t>
    </r>
    <r>
      <rPr>
        <sz val="10"/>
        <rFont val="Arial"/>
        <family val="2"/>
      </rPr>
      <t xml:space="preserve"> To cause the expiration of a controlled substance.  Destruction does not result in a commercially useful end product.  For refrigerant or foam-blowing agent, destruction must be performed in accordance with the guidelines in 40 CFR §82.3.  For PCBs, which are found in capacitors manufactured before 1980, destruction must be in accordance with 40 CFR §761.</t>
    </r>
  </si>
  <si>
    <r>
      <t>Dispose:</t>
    </r>
    <r>
      <rPr>
        <sz val="10"/>
        <rFont val="Arial"/>
        <family val="2"/>
      </rPr>
      <t xml:space="preserve"> Mercury waste, such as switches and relays, must be recovered from appliances prior to disposal or shredding, sent to a qualified recovery facility that has appropriate hazardous waste management permits, and managed in accordance with applicable federal, state, and local hazardous waste regulations (e.g., waste must be properly packaged prior to transport).  The federal hazardous waste regulations under the Resource Conservation and Recovery Act (RCRA) can be found in 40 CFR §260 - 279.  Used oil must be disposed in accordance with 40 CFR §279.81.</t>
    </r>
  </si>
  <si>
    <t>Total # of Units Processed</t>
  </si>
  <si>
    <t>R-407C</t>
  </si>
  <si>
    <t>Air-Conditioning Units</t>
  </si>
  <si>
    <t>Number of Units Processed Containing the Following Refrigerants</t>
  </si>
  <si>
    <t>Number of Units</t>
  </si>
  <si>
    <t>Summary of Input Data</t>
  </si>
  <si>
    <t>Average across all units</t>
  </si>
  <si>
    <r>
      <t>Greenhouse Gas (GHG) Emissions Avoided (MtCO</t>
    </r>
    <r>
      <rPr>
        <b/>
        <vertAlign val="subscript"/>
        <sz val="10"/>
        <rFont val="Arial Narrow"/>
        <family val="2"/>
      </rPr>
      <t>2</t>
    </r>
    <r>
      <rPr>
        <b/>
        <sz val="10"/>
        <rFont val="Arial Narrow"/>
        <family val="2"/>
      </rPr>
      <t>eq)</t>
    </r>
    <r>
      <rPr>
        <b/>
        <vertAlign val="superscript"/>
        <sz val="10"/>
        <rFont val="Arial Narrow"/>
        <family val="2"/>
      </rPr>
      <t>a</t>
    </r>
  </si>
  <si>
    <t>CFC-12 Reclaimed</t>
  </si>
  <si>
    <t>HFC-134a Reclaimed</t>
  </si>
  <si>
    <t>HCFC-22 Reclaimed</t>
  </si>
  <si>
    <t>CFC-12 Destroyed</t>
  </si>
  <si>
    <t>HFC-134a Destroyed</t>
  </si>
  <si>
    <t>HCFC-22 Destroyed</t>
  </si>
  <si>
    <t>R-410A Destroyed</t>
  </si>
  <si>
    <t>R-407C Destroyed</t>
  </si>
  <si>
    <t>Subtotal</t>
  </si>
  <si>
    <t>CFC-11 Reclaimed</t>
  </si>
  <si>
    <t>HCFC-141b Reclaimed</t>
  </si>
  <si>
    <t>CFC-11 Destroyed</t>
  </si>
  <si>
    <t>HCFC-141b Destroyed</t>
  </si>
  <si>
    <t>Non-ferrous Metal Recycled</t>
  </si>
  <si>
    <t>Plastic Recycled</t>
  </si>
  <si>
    <t>Glass Recycled</t>
  </si>
  <si>
    <t>Subtotal Energy Savings</t>
  </si>
  <si>
    <t>Hazardous Materials Recovered</t>
  </si>
  <si>
    <t>Emissions Avoided</t>
  </si>
  <si>
    <t>Date</t>
  </si>
  <si>
    <t>Step 3 - Dehumidifiers</t>
  </si>
  <si>
    <t>Step 3 - Air-Conditioning Units</t>
  </si>
  <si>
    <t>Step 3 - Stand Alone Freezers</t>
  </si>
  <si>
    <t>Foam-Blowing Agent*</t>
  </si>
  <si>
    <t>*Foam-blowing agent typically represents only 10% of the total foam weight.</t>
  </si>
  <si>
    <t>NA = not applicable.</t>
  </si>
  <si>
    <t>The table below presents the amounts of hazardous materials avoided from being released to the environment as a result of your program.</t>
  </si>
  <si>
    <t>PCB-Containing Capacitors</t>
  </si>
  <si>
    <r>
      <t>a</t>
    </r>
    <r>
      <rPr>
        <sz val="8"/>
        <rFont val="Arial Narrow"/>
        <family val="2"/>
      </rPr>
      <t>GWP = global warming potential; the ratio of heat trapped by one unit mass of a gas to that of one unit mass of carbon dioxide. Calculations are based on the direct 100-year GWPs provided in the Intergovernmental Panel on Climate Change Fourth Assessment Report: Climate Change 2007.</t>
    </r>
  </si>
  <si>
    <r>
      <t>b</t>
    </r>
    <r>
      <rPr>
        <sz val="8"/>
        <rFont val="Arial Narrow"/>
        <family val="2"/>
      </rPr>
      <t>ODP = ozone depleting potential; the ratio of calculated ozone column change for each mass unit of a gas emitted into the atmosphere relative to the calculated depletion for the reference gas CFC-11 (ODP = 1.0). For calculation purposes, ODPs defined in the Montreal Protocol are used.</t>
    </r>
  </si>
  <si>
    <r>
      <t>Foam-Blowing Agent</t>
    </r>
    <r>
      <rPr>
        <vertAlign val="superscript"/>
        <sz val="10"/>
        <color indexed="9"/>
        <rFont val="Arial Narrow"/>
        <family val="2"/>
      </rPr>
      <t>d</t>
    </r>
  </si>
  <si>
    <t>Used Oil Recycled or Properly Disposed (gal)</t>
  </si>
  <si>
    <t>Step 3 - Refrigerators-Freezers</t>
  </si>
  <si>
    <t xml:space="preserve">Summary of Gross Energy Impacts </t>
  </si>
  <si>
    <r>
      <t>c</t>
    </r>
    <r>
      <rPr>
        <sz val="8"/>
        <rFont val="Arial Narrow"/>
        <family val="2"/>
      </rPr>
      <t>Refrigerant assumptions: destruction results in emissions of 0.01% (assuming destruction occurs using a TEAP-approved technology, with DRE of 99.99%); the reclamation process results in emissions of 1.5%.</t>
    </r>
  </si>
  <si>
    <r>
      <t>d</t>
    </r>
    <r>
      <rPr>
        <sz val="8"/>
        <rFont val="Arial Narrow"/>
        <family val="2"/>
      </rPr>
      <t>Foam-blowing agent assumptions: destruction results in emissions of 0.09% (assuming destruction occurs in a municipal solid waste incinerator or waste-to-energy facility with a DRE of 99.91%); the reclamation process results in emissions of 1.5%; baseline emissions are assumed to be 100% (i.e., no anaerobic degradation of CFC blowing agent in landfills is assumed).</t>
    </r>
  </si>
  <si>
    <t>I certify that I have personally examined and am familiar with the information submitted in this report, and that based on my inquiry of those individuals immediately responsible for obtaining the information, I believe that the submitted information is true, accurate, and complete.</t>
  </si>
  <si>
    <t>Number of Mercury-containing components</t>
  </si>
  <si>
    <t>Number of PCB-containing capacitors</t>
  </si>
  <si>
    <t>Refrigerators</t>
  </si>
  <si>
    <t>Number Destroyed</t>
  </si>
  <si>
    <t>Number Recycled</t>
  </si>
  <si>
    <t>Number Disposed</t>
  </si>
  <si>
    <t>(components)</t>
  </si>
  <si>
    <t>(capacitors)</t>
  </si>
  <si>
    <t>Activity Data: Refrigerators</t>
  </si>
  <si>
    <t>Step 3 - Refrigerators-Freezers (B)</t>
  </si>
  <si>
    <t>Step 3 - Stand Alone Freezers (B)</t>
  </si>
  <si>
    <t>Step 3 - Air-Conditioning Units (B)</t>
  </si>
  <si>
    <t>Step 3 - Dehumidifiers (B)</t>
  </si>
  <si>
    <t xml:space="preserve">Summary of Gross Energy Impacts (B) </t>
  </si>
  <si>
    <t>Summary of Environmental Benefits (B)</t>
  </si>
  <si>
    <t>Summary of Input Data (Original)</t>
  </si>
  <si>
    <t>CFC-11 Blowing Agent</t>
  </si>
  <si>
    <t>HCFC-141b Blowing Agent</t>
  </si>
  <si>
    <t>Number of Units Processed Containing the Following Insulating Materials</t>
  </si>
  <si>
    <t>HFC-245fa Blowing Agent</t>
  </si>
  <si>
    <t>HFC-134a Blowing Agent</t>
  </si>
  <si>
    <t>Cyclopentane  Blowing Agent</t>
  </si>
  <si>
    <t>HFC-245fa</t>
  </si>
  <si>
    <t>Reclamation (R-11, R-141, R-245fa, R-134a, cyclopentane)</t>
  </si>
  <si>
    <t>Stand-Alone Freezers</t>
  </si>
  <si>
    <t xml:space="preserve">Refrigerators </t>
  </si>
  <si>
    <t>Fiberglass</t>
  </si>
  <si>
    <t>Actual Measurement or Assumptions</t>
  </si>
  <si>
    <t>HFC-245fa Reclaimed</t>
  </si>
  <si>
    <t>HFC-245fa Destroyed</t>
  </si>
  <si>
    <t>Question #1</t>
  </si>
  <si>
    <t>As a RAD Partner, what are the greatest benefits that you’ve realized through the Program?</t>
  </si>
  <si>
    <t>Question #2</t>
  </si>
  <si>
    <t>Question #3</t>
  </si>
  <si>
    <t>(# of capacitors)</t>
  </si>
  <si>
    <t>(# of components)</t>
  </si>
  <si>
    <t>Does your program jointly process/administer some appliances with another RAD partner?</t>
  </si>
  <si>
    <t>Please select the RAD partner category your program falls under:</t>
  </si>
  <si>
    <r>
      <t>Greenhouse Gas (GHG) Emissions Avoided (MTCO</t>
    </r>
    <r>
      <rPr>
        <b/>
        <vertAlign val="subscript"/>
        <sz val="10"/>
        <rFont val="Arial Narrow"/>
        <family val="2"/>
      </rPr>
      <t>2</t>
    </r>
    <r>
      <rPr>
        <b/>
        <sz val="10"/>
        <rFont val="Arial Narrow"/>
        <family val="2"/>
      </rPr>
      <t>eq)</t>
    </r>
    <r>
      <rPr>
        <b/>
        <vertAlign val="superscript"/>
        <sz val="10"/>
        <rFont val="Arial Narrow"/>
        <family val="2"/>
      </rPr>
      <t>a</t>
    </r>
  </si>
  <si>
    <t>Company Name</t>
  </si>
  <si>
    <t>Total Number Jointly Processed</t>
  </si>
  <si>
    <t>Facility Name</t>
  </si>
  <si>
    <t># of Households Served</t>
  </si>
  <si>
    <t># of Stores Served</t>
  </si>
  <si>
    <t># of States Served</t>
  </si>
  <si>
    <r>
      <t xml:space="preserve">The table below presents the cumulative avoided emissions of greenhouse gas and ozone depleting substances resulting from your program. It is calculated based on assumptions of destruction and reclamation efficiencies developed by the U.S. EPA.  
</t>
    </r>
    <r>
      <rPr>
        <i/>
        <sz val="10"/>
        <rFont val="Arial"/>
        <family val="2"/>
      </rPr>
      <t>Note: It is assumed that removing units from the electricity grid will only result in environmental benefits if your program offers an incentive to retire old, working appliances.  In addition, the estimated ozone and greenhouse gas benefits associated with avoided releases of refrigerant and foam-blowing agent are subject to change as more information becomes available (e.g., regarding loss rates associated with various recovery technologies and practices, baseline emissions, global warming potentials [GWPs], etc.).</t>
    </r>
  </si>
  <si>
    <t>Step 1: Contact and Program Information</t>
  </si>
  <si>
    <t>Does your program provide an incentive (e.g., financial) to encourage disposal of old, 
working refrigerated appliances?</t>
  </si>
  <si>
    <t>A. Units Processed</t>
  </si>
  <si>
    <t>B. Fate and Quantity of Substances Recovered</t>
  </si>
  <si>
    <t>C. Energy Savings</t>
  </si>
  <si>
    <t xml:space="preserve">  </t>
  </si>
  <si>
    <t xml:space="preserve">  Name of RAD Partner:</t>
  </si>
  <si>
    <t>Step 3: Activity Data on Refrigerators</t>
  </si>
  <si>
    <r>
      <rPr>
        <b/>
        <sz val="10"/>
        <rFont val="Arial"/>
        <family val="2"/>
      </rPr>
      <t xml:space="preserve">Instructions: </t>
    </r>
    <r>
      <rPr>
        <sz val="10"/>
        <rFont val="Arial"/>
        <family val="2"/>
      </rPr>
      <t xml:space="preserve">All partners should complete Tables A and B. If your program provides an incentive (e.g., financial) to encourage the disposal of old, 
working refrigerated appliances, please also complete Table C. When populating cells, please use the units provided; do not add text to specify units. This form only recognizes numbers. </t>
    </r>
  </si>
  <si>
    <t>Step 4: Summary of Program's Environmental Benefits</t>
  </si>
  <si>
    <r>
      <rPr>
        <b/>
        <sz val="10"/>
        <rFont val="Arial"/>
        <family val="2"/>
      </rPr>
      <t>Instructions:</t>
    </r>
    <r>
      <rPr>
        <sz val="10"/>
        <rFont val="Arial"/>
        <family val="2"/>
      </rPr>
      <t xml:space="preserve"> No action is required. The table below is for reference only and is self-populated if data are entered in the Step 3 worksheet Energy Savings tables. Data in the table below apply to the current reporting period.</t>
    </r>
  </si>
  <si>
    <t xml:space="preserve">Air-Conditioning Units </t>
  </si>
  <si>
    <t xml:space="preserve">Stand-Alone Freezers </t>
  </si>
  <si>
    <t>B. Program Information</t>
  </si>
  <si>
    <r>
      <rPr>
        <b/>
        <sz val="10"/>
        <rFont val="Arial"/>
        <family val="2"/>
      </rPr>
      <t>Instructions:</t>
    </r>
    <r>
      <rPr>
        <sz val="10"/>
        <rFont val="Arial"/>
        <family val="2"/>
      </rPr>
      <t xml:space="preserve"> Provide your contact and program information (Tables A and B) on this page.</t>
    </r>
  </si>
  <si>
    <t>A. Contact Information</t>
  </si>
  <si>
    <t>Step 2: Third-Party Information</t>
  </si>
  <si>
    <t>A. Haul-Away and Demanufacturing Companies</t>
  </si>
  <si>
    <t>B. Refrigerant Reclamation and Destruction Facilities</t>
  </si>
  <si>
    <t>E. Hazardous Materials Recycling and Disposal Facilities</t>
  </si>
  <si>
    <r>
      <t xml:space="preserve">Instructions: </t>
    </r>
    <r>
      <rPr>
        <sz val="10"/>
        <rFont val="Arial"/>
        <family val="2"/>
      </rPr>
      <t xml:space="preserve">No action is required. The tables below are for reference only and are self-populated based on the activity data reported in the Step 3 worksheet(s). </t>
    </r>
  </si>
  <si>
    <t>Partner #1</t>
  </si>
  <si>
    <t>Partner #2</t>
  </si>
  <si>
    <t>Partner #3</t>
  </si>
  <si>
    <t>Partner #4</t>
  </si>
  <si>
    <t>Partner #5</t>
  </si>
  <si>
    <t>Step 3: Activity Data on Stand-Alone Freezers</t>
  </si>
  <si>
    <t>Step 3: Activity Data on Air-Conditioning Units</t>
  </si>
  <si>
    <t>Step 3: Activity Data on Dehumidifiers</t>
  </si>
  <si>
    <t>Indicate which appliance types are included in your program:</t>
  </si>
  <si>
    <t>John Smith</t>
  </si>
  <si>
    <t>123-456-7890</t>
  </si>
  <si>
    <t>123 Street Name
City, State, Zipcode</t>
  </si>
  <si>
    <t>x</t>
  </si>
  <si>
    <t>Example Company B</t>
  </si>
  <si>
    <t>Example Company A</t>
  </si>
  <si>
    <t>Foam Recovery Items</t>
  </si>
  <si>
    <t xml:space="preserve">Doors </t>
  </si>
  <si>
    <t>Case</t>
  </si>
  <si>
    <t>Other</t>
  </si>
  <si>
    <r>
      <t>Manual 
(saw and scrape/filet)</t>
    </r>
    <r>
      <rPr>
        <b/>
        <vertAlign val="superscript"/>
        <sz val="10"/>
        <rFont val="Arial Narrow"/>
        <family val="2"/>
      </rPr>
      <t>a</t>
    </r>
  </si>
  <si>
    <t>Comments:</t>
  </si>
  <si>
    <t xml:space="preserve">Based On: </t>
  </si>
  <si>
    <t>Please use an "x" in the appropriate column to indicate the appliance items from which foam is recovered and the foam recovery process used.</t>
  </si>
  <si>
    <r>
      <t>Fully Automated (appliance processed whole to recover blowing agent)</t>
    </r>
    <r>
      <rPr>
        <b/>
        <vertAlign val="superscript"/>
        <sz val="10"/>
        <rFont val="Arial Narrow"/>
        <family val="2"/>
      </rPr>
      <t>c</t>
    </r>
  </si>
  <si>
    <t>Other: please describe</t>
  </si>
  <si>
    <t>SEG</t>
  </si>
  <si>
    <r>
      <t>Semi-Automated 
(saw, scrape/filet, and process to recover blowing agent)</t>
    </r>
    <r>
      <rPr>
        <b/>
        <vertAlign val="superscript"/>
        <sz val="10"/>
        <rFont val="Arial Narrow"/>
        <family val="2"/>
      </rPr>
      <t>b</t>
    </r>
  </si>
  <si>
    <r>
      <t>Name of Automated Technology/Equipment Type 
(if an automated technology is selected)</t>
    </r>
    <r>
      <rPr>
        <b/>
        <vertAlign val="superscript"/>
        <sz val="10"/>
        <rFont val="Arial Narrow"/>
        <family val="2"/>
      </rPr>
      <t>d</t>
    </r>
  </si>
  <si>
    <r>
      <t>a</t>
    </r>
    <r>
      <rPr>
        <sz val="8"/>
        <rFont val="Arial"/>
        <family val="2"/>
      </rPr>
      <t xml:space="preserve"> Manual: The appliance is deconstructed with the use of hand or electric saws; foam is removed manually by scraping or fileting. The foam is then destroyed with the blowing agent intact.</t>
    </r>
  </si>
  <si>
    <r>
      <t xml:space="preserve">b </t>
    </r>
    <r>
      <rPr>
        <sz val="8"/>
        <rFont val="Arial"/>
        <family val="2"/>
      </rPr>
      <t>Semi-Automated: The appliance is deconstructed with the use of hand or electric saws; the intact foam panels are then processed using an automated technology to recover the blowing agent.</t>
    </r>
  </si>
  <si>
    <r>
      <t>c</t>
    </r>
    <r>
      <rPr>
        <sz val="8"/>
        <rFont val="Arial"/>
        <family val="2"/>
      </rPr>
      <t xml:space="preserve"> Fully Automated: The whole appliance is processed using an automated technology to recover the blowing agent.</t>
    </r>
  </si>
  <si>
    <r>
      <t xml:space="preserve">d </t>
    </r>
    <r>
      <rPr>
        <sz val="8"/>
        <rFont val="Arial"/>
        <family val="2"/>
      </rPr>
      <t xml:space="preserve">For example, Adelmann, SEG, and URT. </t>
    </r>
  </si>
  <si>
    <t>Jointly Proccessed Units?</t>
  </si>
  <si>
    <t>Incentive offered?</t>
  </si>
  <si>
    <t>Partner Type</t>
  </si>
  <si>
    <t>Reclamation (R-12, R-134a, R-22, R-410a)</t>
  </si>
  <si>
    <t>Comments</t>
  </si>
  <si>
    <t>kg</t>
  </si>
  <si>
    <t xml:space="preserve">Refrigerant Type Based On: </t>
  </si>
  <si>
    <t xml:space="preserve">Insulating Material Type Based On: </t>
  </si>
  <si>
    <t>INSTRUCTIONS</t>
  </si>
  <si>
    <t>C. Foam/Blowing Agent Recovery Process</t>
  </si>
  <si>
    <t>Foam/Blowing Agent Recovery Process</t>
  </si>
  <si>
    <t>D. Foam/Blowing Agent Reclamation and Destruction Facilities</t>
  </si>
  <si>
    <t>Foam/Blowing Agent Recovery</t>
  </si>
  <si>
    <t>Number of Units Processed with Foam Recovery</t>
  </si>
  <si>
    <r>
      <rPr>
        <b/>
        <sz val="10"/>
        <rFont val="Arial"/>
        <family val="2"/>
      </rPr>
      <t xml:space="preserve">Instructions: </t>
    </r>
    <r>
      <rPr>
        <sz val="10"/>
        <rFont val="Arial"/>
        <family val="2"/>
      </rPr>
      <t xml:space="preserve">All partners should complete Tables A and B. If your program provides an incentive (e.g., financial) to encourage the disposal of old, working refrigerated appliances, please also complete Table C. When populating cells, please use the units provided; do not add text to specify units. This form only recognizes numbers. </t>
    </r>
  </si>
  <si>
    <t>R-500</t>
  </si>
  <si>
    <t>Step 5: Summary of Input Data for Quality Assurance</t>
  </si>
  <si>
    <r>
      <t xml:space="preserve">Average Energy Cost for Residential Consumers ($/kWh)  
</t>
    </r>
    <r>
      <rPr>
        <i/>
        <sz val="10"/>
        <rFont val="Arial Narrow"/>
        <family val="2"/>
      </rPr>
      <t xml:space="preserve">[please provide the average cost during the current program period] </t>
    </r>
  </si>
  <si>
    <t>Total Number of Units Processed (excluding units processed by other RAD utilities)</t>
  </si>
  <si>
    <r>
      <t xml:space="preserve">Average Energy Cost for Residential Consumers ($/kWh)  
</t>
    </r>
    <r>
      <rPr>
        <i/>
        <sz val="10"/>
        <rFont val="Arial Narrow"/>
        <family val="2"/>
      </rPr>
      <t>[please provide the average cost during the current program period]</t>
    </r>
  </si>
  <si>
    <r>
      <t xml:space="preserve">Average Energy Cost for Residential Consumers ($/kWh) 
</t>
    </r>
    <r>
      <rPr>
        <i/>
        <sz val="10"/>
        <rFont val="Arial Narrow"/>
        <family val="2"/>
      </rPr>
      <t>[please provide the average cost during the current program period]</t>
    </r>
  </si>
  <si>
    <r>
      <t>Average Energy Cost for Residential Consumers ($/kWh)</t>
    </r>
    <r>
      <rPr>
        <b/>
        <i/>
        <sz val="10"/>
        <rFont val="Arial Narrow"/>
        <family val="2"/>
      </rPr>
      <t xml:space="preserve"> 
</t>
    </r>
    <r>
      <rPr>
        <i/>
        <sz val="10"/>
        <rFont val="Arial Narrow"/>
        <family val="2"/>
      </rPr>
      <t>[please provide the average cost during the current program period]</t>
    </r>
  </si>
  <si>
    <t>Please complete the table below if your program provides an incentive (e.g., financial) to encourage the disposal (i.e., without replacement) of old, working refrigerated appliances. The estimates provided should be consistent with that specified in your jurisdiction's deemed savings database, technical reference manual (TRM), or third-party ARP evaluation, as appropriate.</t>
  </si>
  <si>
    <t xml:space="preserve">Please complete all worksheets that are applicable to your program. Within each worksheet, please provide information for all fields requested. The purpose of each worksheet and the type of information requested in each is outlined below. Please ensure that all of the following steps have been completed before submitting the reporting form. </t>
  </si>
  <si>
    <r>
      <rPr>
        <b/>
        <u/>
        <sz val="10"/>
        <rFont val="Arial"/>
        <family val="2"/>
      </rPr>
      <t>Step 2: Third-Party Information</t>
    </r>
    <r>
      <rPr>
        <sz val="10"/>
        <rFont val="Arial"/>
        <family val="2"/>
      </rPr>
      <t xml:space="preserve">
   Enter contact information for and details about all companies providing appliance collection and processing services under your program.</t>
    </r>
  </si>
  <si>
    <r>
      <rPr>
        <b/>
        <u/>
        <sz val="10"/>
        <rFont val="Arial"/>
        <family val="2"/>
      </rPr>
      <t>Step 1: Contact and Program Information</t>
    </r>
    <r>
      <rPr>
        <sz val="10"/>
        <rFont val="Arial"/>
        <family val="2"/>
      </rPr>
      <t xml:space="preserve"> 
   Provide your contact and program information.  </t>
    </r>
  </si>
  <si>
    <r>
      <rPr>
        <b/>
        <u/>
        <sz val="10"/>
        <rFont val="Arial"/>
        <family val="2"/>
      </rPr>
      <t>Step 6: Partner Feedback</t>
    </r>
    <r>
      <rPr>
        <sz val="10"/>
        <rFont val="Arial"/>
        <family val="2"/>
      </rPr>
      <t xml:space="preserve">
   Provide qualitative information on your program and any input on the RAD program.</t>
    </r>
  </si>
  <si>
    <r>
      <t xml:space="preserve">  </t>
    </r>
    <r>
      <rPr>
        <sz val="10"/>
        <rFont val="Arial"/>
        <family val="2"/>
      </rPr>
      <t xml:space="preserve">
</t>
    </r>
    <r>
      <rPr>
        <b/>
        <sz val="10"/>
        <rFont val="Arial"/>
        <family val="2"/>
      </rPr>
      <t xml:space="preserve">   </t>
    </r>
    <r>
      <rPr>
        <b/>
        <u/>
        <sz val="10"/>
        <rFont val="Arial"/>
        <family val="2"/>
      </rPr>
      <t/>
    </r>
  </si>
  <si>
    <r>
      <rPr>
        <b/>
        <u/>
        <sz val="10"/>
        <rFont val="Arial"/>
        <family val="2"/>
      </rPr>
      <t>Step 7: Confirmation</t>
    </r>
    <r>
      <rPr>
        <sz val="10"/>
        <rFont val="Arial"/>
        <family val="2"/>
      </rPr>
      <t xml:space="preserve">
   Check and sign a statement confirming that all information provided in this form is accurate, to the best of your knowledge.</t>
    </r>
  </si>
  <si>
    <r>
      <rPr>
        <b/>
        <u/>
        <sz val="10"/>
        <rFont val="Arial"/>
        <family val="2"/>
      </rPr>
      <t>Step 3: Activity Data on Processed Units</t>
    </r>
    <r>
      <rPr>
        <sz val="10"/>
        <rFont val="Arial"/>
        <family val="2"/>
      </rPr>
      <t xml:space="preserve">
   Complete a Step 3 worksheet for each appliance type included in your program. 
   There are separate worksheets for Refrigerators, Stand-Alone Freezers, Air Conditioning Units, and Dehumidifiers.  For each type of   
   appliance processed by your program, complete the worksheet to provide the number of units processed and the amounts of 
   materials/components recovered from those units.</t>
    </r>
  </si>
  <si>
    <r>
      <rPr>
        <b/>
        <sz val="10"/>
        <rFont val="Arial"/>
        <family val="2"/>
      </rPr>
      <t xml:space="preserve">Instructions: </t>
    </r>
    <r>
      <rPr>
        <sz val="10"/>
        <rFont val="Arial"/>
        <family val="2"/>
      </rPr>
      <t>Prior to submitting this form, please review all Step 3 worksheet(s) and Step 5 QA Input Data Summary worksheet and confirm below that the information is accurate, to the best of your knowledge. Your name and date must be entered into the cells below in order for this form to be considered complete.</t>
    </r>
  </si>
  <si>
    <t>R-407C Reclaimed</t>
  </si>
  <si>
    <t>R-410A Reclaimed</t>
  </si>
  <si>
    <t>R-500 Reclaimed</t>
  </si>
  <si>
    <t>R-500 Destroyed</t>
  </si>
  <si>
    <t>R-410a</t>
  </si>
  <si>
    <t>HFC-152a</t>
  </si>
  <si>
    <t>R-500A</t>
  </si>
  <si>
    <r>
      <rPr>
        <b/>
        <sz val="10"/>
        <rFont val="Arial"/>
        <family val="2"/>
      </rPr>
      <t>Instructions:</t>
    </r>
    <r>
      <rPr>
        <sz val="10"/>
        <rFont val="Arial"/>
        <family val="2"/>
      </rPr>
      <t xml:space="preserve"> Review the input data summarized in the table below to ensure that the data entered in the Step 3 worksheets are error-free. The table below presents the calculated average quantities of refrigerant, foam-blowing agent, and durable materials recovered per appliance and is self-populated based on the activity data reported in the Step 3 worksheet(s). The typical range reported by partners in previous years can be displayed in comments by holding your cursor over each cell, and should be used as guidance to identify potential reporting errors in the Step 3 worksheet(s).</t>
    </r>
  </si>
  <si>
    <t>Ferrous metals (lb)</t>
  </si>
  <si>
    <t>Non-ferrous metals (lb)</t>
  </si>
  <si>
    <t>Plastic (lb)</t>
  </si>
  <si>
    <t>Glass (lb)</t>
  </si>
  <si>
    <t>Number of Units Jointly Processed with Foam Recovery</t>
  </si>
  <si>
    <t>Number of Units Processed with Refrigerant Recovery</t>
  </si>
  <si>
    <t xml:space="preserve">Total Number of Units Processed </t>
  </si>
  <si>
    <t>Refrigerant Type</t>
  </si>
  <si>
    <t>Insulating Material Type</t>
  </si>
  <si>
    <t>Number of Units Jointly Processed with Refrigerant Recovery</t>
  </si>
  <si>
    <t>Insulating MaterialType</t>
  </si>
  <si>
    <t>Number of Units with Refrigerant Recovery</t>
  </si>
  <si>
    <t>Units with Refrigerant Recovery</t>
  </si>
  <si>
    <t>Units Processed with Refrigerant Recovery</t>
  </si>
  <si>
    <t>Refrigerant (lb)*</t>
  </si>
  <si>
    <t>Step 5: Summary of Program's Gross Energy Impacts from Removal of Old Units</t>
  </si>
  <si>
    <t>Step 5: Summary of Program's Environmental Benefits</t>
  </si>
  <si>
    <t>Foam-Blowing Agent (lb)**</t>
  </si>
  <si>
    <t>*Average calculated based on reported number of units processed with refrigerant recovery.</t>
  </si>
  <si>
    <t>**Average calculated based on reported number of units processed with foam recovery.</t>
  </si>
  <si>
    <t>Total Number of Units Jointly Processed</t>
  </si>
  <si>
    <t>Step 4: Units Handled Jointly by Your Organization and Another RAD Partner</t>
  </si>
  <si>
    <r>
      <rPr>
        <b/>
        <u/>
        <sz val="10"/>
        <rFont val="Arial"/>
        <family val="2"/>
      </rPr>
      <t>Step 4:  Units Handled Jointly by Your Organization and Another RAD Partner</t>
    </r>
    <r>
      <rPr>
        <sz val="10"/>
        <rFont val="Arial"/>
        <family val="2"/>
      </rPr>
      <t xml:space="preserve">
   Complete this worksheet if any appliances were jointly processed by your organization and another RAD partner. When reporting the             
   units by refrigerant type and blowing agent type, report only the units processed with refrigerant recovery and foam recovery, respectively.</t>
    </r>
  </si>
  <si>
    <t>Step 7: Confirmation</t>
  </si>
  <si>
    <t>Step 6: Partner Feedback</t>
  </si>
  <si>
    <r>
      <t xml:space="preserve">SEND COMPLETED FORMS VIA EMAIL TO: </t>
    </r>
    <r>
      <rPr>
        <sz val="10"/>
        <color indexed="9"/>
        <rFont val="Arial"/>
        <family val="2"/>
      </rPr>
      <t xml:space="preserve">
</t>
    </r>
  </si>
  <si>
    <t>Foam Destruction: 99.99% DRE for rotary kiln incineration (RCRA regulations). 99.9999% DRE for PCB rotary kiln incineration (TSCA regulations). 99.91% DRE for MSW incineration based on the minimum DRE achieved in studies discussed in the TEAP 2002 Report of the Rigid and Flexible Foams Technical Options Committee 2002 Assessment p. A4-9. Available at: http://ozone.unep.org/Assessment_Panels/TEAP/Reports/FTOC/FTOC-2002-Assessment-Report.pdf</t>
  </si>
  <si>
    <t>Stockpiling with Intent to Destroy</t>
  </si>
  <si>
    <t>Stockpiling with Intent to Reclaim</t>
  </si>
  <si>
    <t>CFC-11 Stockpiling with Intent to Destroy</t>
  </si>
  <si>
    <t>HCFC-141b Stockpiling with Intent to Destroy</t>
  </si>
  <si>
    <t>HFC-134a Stockpiling with Intent to Destroy</t>
  </si>
  <si>
    <t>HFC-245fa Stockpiling with Intent to Destroy</t>
  </si>
  <si>
    <t>CFC-11 Stockpiling with Intent to Reclaim</t>
  </si>
  <si>
    <t>HCFC-141b Stockpiling with Intent to Reclaim</t>
  </si>
  <si>
    <t>HFC-134a Stockpiling with Intent to Reclaim</t>
  </si>
  <si>
    <t>HFC-245fa Stockpiling with Intent to Reclaim</t>
  </si>
  <si>
    <t>CFC-12 Stockpiling with Intent to Reclaim</t>
  </si>
  <si>
    <t>HCFC-22 Stockpiling with Intent to Reclaim</t>
  </si>
  <si>
    <t>R-500 Stockpiling with Intent to Reclaim</t>
  </si>
  <si>
    <t>R-407C Stockpiling with Intent to Reclaim</t>
  </si>
  <si>
    <t>R-410A Stockpiling with Intent to Reclaim</t>
  </si>
  <si>
    <t>CFC-12 Stockpiling with Intent to Destroy</t>
  </si>
  <si>
    <t>HCFC-22 Stockpiling with Intent to Destroy</t>
  </si>
  <si>
    <t>R-500 Stockpiling with Intent to Destroy</t>
  </si>
  <si>
    <t>R-407C Stockpiling with Intent to Destroy</t>
  </si>
  <si>
    <t>R-410A Stockpiling with Intent to Destroy</t>
  </si>
  <si>
    <t>Partner #6</t>
  </si>
  <si>
    <t>Partner #7</t>
  </si>
  <si>
    <t>Partner #8</t>
  </si>
  <si>
    <t>Partner #9</t>
  </si>
  <si>
    <t>Partner #10</t>
  </si>
  <si>
    <t>Partner #11</t>
  </si>
  <si>
    <t>Partner #12</t>
  </si>
  <si>
    <t>Partner #13</t>
  </si>
  <si>
    <t>Partner #14</t>
  </si>
  <si>
    <t>Partner #15</t>
  </si>
  <si>
    <t>Partner #16</t>
  </si>
  <si>
    <t>Partner #17</t>
  </si>
  <si>
    <t>Partner #18</t>
  </si>
  <si>
    <t>Partner #19</t>
  </si>
  <si>
    <t>Partner #20</t>
  </si>
  <si>
    <t>Partner #21</t>
  </si>
  <si>
    <t>Partner #22</t>
  </si>
  <si>
    <t>Partner #23</t>
  </si>
  <si>
    <t>Partner #24</t>
  </si>
  <si>
    <t>Partner #25</t>
  </si>
  <si>
    <t>Partner #26</t>
  </si>
  <si>
    <t>Partner #27</t>
  </si>
  <si>
    <t>Partner #28</t>
  </si>
  <si>
    <t>Partner #29</t>
  </si>
  <si>
    <t>Partner #30</t>
  </si>
  <si>
    <t xml:space="preserve">Source: DOE Technical Support Document, REFRIGERATORS, REFRIGERATOR-FREEZERS, AND FREEZERS, November 2009
</t>
  </si>
  <si>
    <t>Primary data from 5 RECS surveys: 1990, 1993,1997,2001,2005</t>
  </si>
  <si>
    <t>Age</t>
  </si>
  <si>
    <t xml:space="preserve">DOE RUL Schedule (REF) </t>
  </si>
  <si>
    <t>DOE RUL Schedule (FRZ)</t>
  </si>
  <si>
    <t>Weibull Regression Results</t>
  </si>
  <si>
    <t xml:space="preserve">Appliance </t>
  </si>
  <si>
    <r>
      <t>Shape Factor (</t>
    </r>
    <r>
      <rPr>
        <b/>
        <sz val="10"/>
        <color theme="0"/>
        <rFont val="Calibri"/>
        <family val="2"/>
      </rPr>
      <t>β</t>
    </r>
    <r>
      <rPr>
        <b/>
        <sz val="10"/>
        <color theme="0"/>
        <rFont val="Arial"/>
        <family val="2"/>
      </rPr>
      <t>)</t>
    </r>
  </si>
  <si>
    <r>
      <t>Scale parameter (</t>
    </r>
    <r>
      <rPr>
        <b/>
        <sz val="10"/>
        <color theme="0"/>
        <rFont val="Calibri"/>
        <family val="2"/>
      </rPr>
      <t>α</t>
    </r>
    <r>
      <rPr>
        <b/>
        <sz val="10"/>
        <color theme="0"/>
        <rFont val="Arial"/>
        <family val="2"/>
      </rPr>
      <t>)</t>
    </r>
  </si>
  <si>
    <t>DOE TSD EUL*</t>
  </si>
  <si>
    <t>Column1</t>
  </si>
  <si>
    <t>Column12</t>
  </si>
  <si>
    <t>Column2</t>
  </si>
  <si>
    <t>Column3</t>
  </si>
  <si>
    <t>Column4</t>
  </si>
  <si>
    <t>Refrigerator</t>
  </si>
  <si>
    <t>Freezer</t>
  </si>
  <si>
    <t xml:space="preserve">Refrigerator </t>
  </si>
  <si>
    <t>Age for Weibull Calculation</t>
  </si>
  <si>
    <t>Age - DOE</t>
  </si>
  <si>
    <t>Survival Probability</t>
  </si>
  <si>
    <t>Intermediate step</t>
  </si>
  <si>
    <t>RUL Normalized</t>
  </si>
  <si>
    <t xml:space="preserve">Freezer </t>
  </si>
  <si>
    <t>AGE</t>
  </si>
  <si>
    <t xml:space="preserve">Please complete the table below if your program provides an incentive (e.g., financial) to encourage the disposal (i.e., without replacement) of old, working refrigerated appliances. </t>
  </si>
  <si>
    <t>Please complete the table below if your program provides an incentive (e.g., financial) to encourage the disposal (i.e., without replacement) of old, working refrigerated appliances.</t>
  </si>
  <si>
    <t># of Facilities Served</t>
  </si>
  <si>
    <r>
      <rPr>
        <b/>
        <u/>
        <sz val="10"/>
        <rFont val="Arial Narrow"/>
        <family val="2"/>
      </rPr>
      <t>Primary Contact</t>
    </r>
    <r>
      <rPr>
        <b/>
        <sz val="10"/>
        <rFont val="Arial Narrow"/>
        <family val="2"/>
      </rPr>
      <t xml:space="preserve">: </t>
    </r>
  </si>
  <si>
    <r>
      <t xml:space="preserve">Stockpiling with Intent to Reclaim: </t>
    </r>
    <r>
      <rPr>
        <sz val="10"/>
        <rFont val="Arial"/>
        <family val="2"/>
      </rPr>
      <t>To store refrigerant or foam-blowing agent on-site at the recycling facility where the unit was processed with the intent of later reclaiming the substance(s).</t>
    </r>
  </si>
  <si>
    <r>
      <t xml:space="preserve">Stockpiling with Intent to Destroy: </t>
    </r>
    <r>
      <rPr>
        <sz val="10"/>
        <rFont val="Arial"/>
        <family val="2"/>
      </rPr>
      <t>To store refrigerant or foam-blowing agent on-site at the recycling facility where the unit was processed with the intent of later destroying the substance(s).</t>
    </r>
  </si>
  <si>
    <t>Name of RAD Partner that Jointly Processes Your Units</t>
  </si>
  <si>
    <t>As part of your appliance recycling program, have you undertaken any innovative activities during the year to promote the safe disposal of appliances and/or raise consumer awareness? Please describe. You may also send any photos along with this reporting form at the time of submission.</t>
  </si>
  <si>
    <t>Was Foam Recovered From Appliance Doors?</t>
  </si>
  <si>
    <t>Climate Benefits</t>
  </si>
  <si>
    <t>Environmental Benefits for Communities</t>
  </si>
  <si>
    <t>Step 5: Key Messages and Figures to Promote Program's Benefits</t>
  </si>
  <si>
    <r>
      <rPr>
        <b/>
        <sz val="10"/>
        <rFont val="Arial"/>
        <family val="2"/>
      </rPr>
      <t>Instructions:</t>
    </r>
    <r>
      <rPr>
        <sz val="10"/>
        <rFont val="Arial"/>
        <family val="2"/>
      </rPr>
      <t xml:space="preserve"> No action is required. The information below is for reference only and is self-populated based on data entered in the Step 3 worksheets. The purpose of this worksheet is for EPA to provide RAD partners with key messages and figures to promote the benefits of their appliance disposal program.</t>
    </r>
  </si>
  <si>
    <t>RAD Results</t>
  </si>
  <si>
    <t>Greenhouse Gas Equivalencies Calculator (for Benefits Messaging)</t>
  </si>
  <si>
    <t>Passenger vehicles driven for one year</t>
  </si>
  <si>
    <t>Incandescent lamps switched to LEDs</t>
  </si>
  <si>
    <t>Homes' energy use for one year</t>
  </si>
  <si>
    <t>Climate Benefits (for Benefits Messaging)</t>
  </si>
  <si>
    <t>Reclaiming or destroying refrigerants</t>
  </si>
  <si>
    <t>Reclaiming or destroying foam-blowing agents</t>
  </si>
  <si>
    <t>Recycling durable materials</t>
  </si>
  <si>
    <t>Removing old units from the grid</t>
  </si>
  <si>
    <t>Stratospheric Ozone Benefits</t>
  </si>
  <si>
    <t>Ozone Benefits (for Benefits Messaging)</t>
  </si>
  <si>
    <t>Materials prevented from going to a landfill:</t>
  </si>
  <si>
    <t>If released into the environment, used oil can leak into groundwater and major waterways and pollute drinking water sources. In addition to used oil, appliances may contain toxic chemicals and heavy metals—namely PCBs from capacitors and mercury from thermostatic switches. PCBs are regulated by EPA as toxic substances; they may cause cancer and liver damage and can have negative impacts on the neurological development of children, the human reproductive system, the immune system, and the endocrine system. Mercury is toxic and causes a variety of adverse health effects, including tremors, headaches, respiratory failure, reproductive and developmental abnormalities, and potentially, cancers.</t>
  </si>
  <si>
    <t/>
  </si>
  <si>
    <t>This reporting form will allow EPA to track and quantify the environmental benefits achieved by your program, and ultimately, those achieved by the RAD program as a whole.</t>
  </si>
  <si>
    <r>
      <t>Reclaim:</t>
    </r>
    <r>
      <rPr>
        <sz val="10"/>
        <rFont val="Arial"/>
        <family val="2"/>
      </rPr>
      <t xml:space="preserve"> To reprocess ODS and ODS substitutes using specialized machinery to all of the specifications in appendix A to 40 CFR part 82, subpart F (based on ARI Standard 700-1995, Specification for Fluorocarbons and Other Refrigerants), and to verify using the analytical methodology prescribed in section 5 of appendix A of 40 CFR part 82, subpart F. </t>
    </r>
  </si>
  <si>
    <t xml:space="preserve">  Phone </t>
  </si>
  <si>
    <t xml:space="preserve">Phone </t>
  </si>
  <si>
    <r>
      <rPr>
        <b/>
        <sz val="10"/>
        <rFont val="Arial"/>
        <family val="2"/>
      </rPr>
      <t>Instructions:</t>
    </r>
    <r>
      <rPr>
        <sz val="10"/>
        <rFont val="Arial"/>
        <family val="2"/>
      </rPr>
      <t xml:space="preserve"> In Tables A-E below, please indicate the contact information for all companies used by your program to collect/treat appliances and recovered materials in order to fulfill the requirements of the RAD program. Indicate an "x" for the role fulfilled by each company. Note that you may need to contact third-party providers in order to obtain the names and addresses of the companies that provide the services specified.  Please add additional rows if needed.</t>
    </r>
  </si>
  <si>
    <t>MM/DD/YYYY</t>
  </si>
  <si>
    <r>
      <t>Please complete the table below to provide the total amount of appliance components recovered by your program during the current reporting period. If any substances recovered during the current reporting period are currently in storage, please report on the</t>
    </r>
    <r>
      <rPr>
        <i/>
        <sz val="10"/>
        <rFont val="Arial"/>
        <family val="2"/>
      </rPr>
      <t xml:space="preserve"> intended</t>
    </r>
    <r>
      <rPr>
        <sz val="10"/>
        <rFont val="Arial"/>
        <family val="2"/>
      </rPr>
      <t xml:space="preserve">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t>
    </r>
  </si>
  <si>
    <r>
      <t xml:space="preserve">Please complete the table below to provide the total amount of appliance components recovered by your program during the current reporting period. If any substances recovered during the current reporting period are currently in storage, please report on the </t>
    </r>
    <r>
      <rPr>
        <i/>
        <sz val="10"/>
        <rFont val="Arial"/>
        <family val="2"/>
      </rPr>
      <t>intended</t>
    </r>
    <r>
      <rPr>
        <sz val="10"/>
        <rFont val="Arial"/>
        <family val="2"/>
      </rPr>
      <t xml:space="preserve">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t>
    </r>
  </si>
  <si>
    <r>
      <t>Please complete the table below to provide the total amount of appliance components recovered by your program during the current reporting period.  If any substances recovered during the current reporting period are currently in storage, please report on the</t>
    </r>
    <r>
      <rPr>
        <i/>
        <sz val="10"/>
        <rFont val="Arial"/>
        <family val="2"/>
      </rPr>
      <t xml:space="preserve"> intended</t>
    </r>
    <r>
      <rPr>
        <sz val="10"/>
        <rFont val="Arial"/>
        <family val="2"/>
      </rPr>
      <t xml:space="preserve">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t>
    </r>
  </si>
  <si>
    <r>
      <t xml:space="preserve">The table below presents the cumulative avoided emissions of greenhouse gas and ozone depleting substances resulting from your program. It is calculated based on assumptions of destruction and reclamation efficiencies developed by the U.S. EPA.  
</t>
    </r>
    <r>
      <rPr>
        <i/>
        <sz val="10"/>
        <rFont val="Arial"/>
        <family val="2"/>
      </rPr>
      <t>Note: It is assumed that removing units from the electricity grid will only result in environmental benefits if your program offers an incentive to retire old, working appliances. In addition, the estimated ozone and greenhouse gas benefits associated with avoided releases of refrigerant and foam-blowing agent are subject to change as more information becomes available (e.g., regarding loss rates associated with various recovery technologies and practices, baseline emissions, global warming potentials [GWPs], etc.).</t>
    </r>
  </si>
  <si>
    <r>
      <rPr>
        <b/>
        <sz val="10"/>
        <rFont val="Arial"/>
        <family val="2"/>
      </rPr>
      <t xml:space="preserve">Instructions: </t>
    </r>
    <r>
      <rPr>
        <sz val="10"/>
        <rFont val="Arial"/>
        <family val="2"/>
      </rPr>
      <t xml:space="preserve">The U.S. EPA is interested in learning more about your program and receiving feedback on the RAD program. Please take a moment to answer the following three questions. </t>
    </r>
  </si>
  <si>
    <t xml:space="preserve">Do you have any suggestions for how the RAD program can be improved? </t>
  </si>
  <si>
    <r>
      <rPr>
        <b/>
        <u/>
        <sz val="10"/>
        <rFont val="Arial"/>
        <family val="2"/>
      </rPr>
      <t xml:space="preserve">Step 5: Summary of Input Data for Quality Assurance and Program Benefits </t>
    </r>
    <r>
      <rPr>
        <sz val="10"/>
        <rFont val="Arial"/>
        <family val="2"/>
      </rPr>
      <t xml:space="preserve">
    a) Review Step 5 Summary of Input Data for Quality Assurance worksheet to ensure that the information entered in the Step 3 
        worksheets is accurate. This worksheet is used for quality assurance purposes and does not require any data input.
    b) Review Step 5 Summary of Program's Environmental Benefits and Step 5 Summary of Program's Gross Energy Impacts from 
        Removal of Old Units worksheets to learn about the environmental and/or energy impacts associated with your program.
    c) Review Step 5 Key Messages and Figures to Promote Program's Benefits worksheet to access key messages and figures that can 
        help you promote the benefits achieved by your program.</t>
    </r>
  </si>
  <si>
    <r>
      <t xml:space="preserve">Energy Cost for Residential Consumers ($/kWh): </t>
    </r>
    <r>
      <rPr>
        <sz val="10"/>
        <rFont val="Arial"/>
        <family val="2"/>
      </rPr>
      <t>The energy cost paid by consumers, which may include a customer charge, distribution charge, transmission charge, transition charge, generation service charge, or other charges based on the electricity pricing scheme in your region.</t>
    </r>
  </si>
  <si>
    <t>Cyclopentane</t>
  </si>
  <si>
    <t>All information submitted to EPA will be treated in accordance with the EPA regulations at 40 CFR Part 2, including the provisions on protecting confidential business information (CBI). For information to be treated as CBI, it must be designated as CBI at the time of submittal. EPA will protect CBI to the maximum extent of the law.</t>
  </si>
  <si>
    <t>GWP Source: IPCC AR4 (GWPs listed at http://www.epa.gov/ozone/geninfo/gwps.html), unless otherwise noted</t>
  </si>
  <si>
    <t>Emission Factors (from WARMv15) in MTCE/MT material</t>
  </si>
  <si>
    <t>Cyclopentane Blowing Agent</t>
  </si>
  <si>
    <t>2019 Revised: Recycle - Landfill</t>
  </si>
  <si>
    <r>
      <t>The U.S. EPA’s Responsible Appliance Disposal (RAD) program for utilities,</t>
    </r>
    <r>
      <rPr>
        <sz val="10"/>
        <color indexed="17"/>
        <rFont val="Arial"/>
        <family val="2"/>
      </rPr>
      <t xml:space="preserve"> </t>
    </r>
    <r>
      <rPr>
        <sz val="10"/>
        <rFont val="Arial"/>
        <family val="2"/>
      </rPr>
      <t>manufacturers, retailers, state and local governments, waste removal service providers, and other qualifying organizations is a voluntary program that helps protect the ozone layer and reduce emissions of greenhouse gases.  Through the Program, partners dispose of old refrigerators, freezers, dehumidifiers, and window air-conditioning units using the best environmental practices available and going beyond what is required by federal law.</t>
    </r>
  </si>
  <si>
    <t>Please complete the gray cells below. Enter the total number of units processed by your program by refrigerant type and insulating material type in column D. Specify the number of units processed with refrigerant recovery and foam recovery in cells E11 to E13 and cells E16 to E22, respectively, and whether foam was recovered from appliance doors (cells F16 to F19). Also, provide the average age of appliances collected (cell D9), and whether the information on refrigerant and blowing agent types is based on assumptions or data (cells F11 to F13 and cells G16 to G22, respectively).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t>
  </si>
  <si>
    <t>Please complete the gray cells below. Enter the total number of units processed by your program by refrigerant type and insulating material type in column D. Specify the number of units processed with refrigerant recovery and foam recovery in cells E11 to E14 and cells E17 to E23, respectively, and whether foam was recovered from appliance doors (cells F17 to F20). Also, provide the average age of appliances collected (cell D9), and whether the information on refrigerant and blowing agent types is based on assumptions or data (cells F11 to F14 and cells G17 to G23, respectively).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t>
  </si>
  <si>
    <t>Please complete the gray cells below. Enter the total number of units processed by your program by refrigerant type in column D. Specify the number of units processed with refrigerant recovery in cells E11 to E14.  Also, provide the average age of appliances collected (cell D9), and whether the information on refrigerant types is based on assumptions or data (cells F11 to F14).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t>
  </si>
  <si>
    <t>Please complete the gray cells below. Enter the total number of units processed by your program by refrigerant type in column D. Specify the number of units processed with refrigerant recovery in cells E11 to E16. Also, provide the average age of appliances collected (cell D9), and whether the information on refrigerant types is based on assumptions or data (cells F11 to F16).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t>
  </si>
  <si>
    <r>
      <rPr>
        <b/>
        <sz val="10"/>
        <rFont val="Arial"/>
        <family val="2"/>
      </rPr>
      <t xml:space="preserve">Instructions: </t>
    </r>
    <r>
      <rPr>
        <sz val="10"/>
        <rFont val="Arial"/>
        <family val="2"/>
      </rPr>
      <t>Complete this page if you partner with another RAD Utility, Retailer, Manufacturer, State/Local Government, or Waste Removal Service Provider Partner to jointly process/administer any of your units. The number of units should be reported by partner, in columns D through H. When reporting the units by refrigerant type and blowing agent type, report only the units processed with refrigerant recovery and foam recovery, respectively. If your program jointly processed units with more than five partners, please click on the button below to add additional partner columns. This information is important for ensuring that no units are double-counted when calculating aggregate nationwide benefits achieved by RAD partners.  When populating cells, please use the units provided; do not add text to specify units. If you wish to provide further information, please use the space for "Additional Comments" at the bottom of this worksheet.</t>
    </r>
  </si>
  <si>
    <t>Question #4</t>
  </si>
  <si>
    <t>As a RAD Partner, would you be willing to provide a quote or testimonial about the RAD partnership for the RAD website? If so, please provide draft text.</t>
  </si>
  <si>
    <t xml:space="preserve">OMB Control Number: 2060-0703
Expiration Date: XX/XX/XXXX
</t>
  </si>
  <si>
    <t>This collection of information is approved by OMB under the Paperwork Reduction Act, 44 U.S.C. 3501 et seq. (OMB Control No.2060-0703). Responses to this collection of information are voluntary (40 CFR 82.155). An agency may not conduct or sponsor, and a person is not required to respond to, a collection of information unless it displays a currently valid OMB control number. The public reporting and recordkeeping burden for this collection of information is estimated to be six hours  per response. Send comments on the Agency’s need for this information, the accuracy of the provided burden estimates and any suggested methods for minimizing respondent burden to the Regulatory Support Division Director, U.S. Environmental Protection Agency (2821T), 1200 Pennsylvania Ave., NW, Washington, D.C. 20460. Include the OMB control number in any correspondence. Do not send the completed form to this address.</t>
  </si>
  <si>
    <t>EPA Form Number: 5900-482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</si>
</sst>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
    <numFmt numFmtId="165" formatCode="#,##0.0"/>
    <numFmt numFmtId="166" formatCode="&quot;$&quot;#,##0.00"/>
    <numFmt numFmtId="167" formatCode="0.0000%"/>
    <numFmt numFmtId="168" formatCode="_(* #,##0_);_(* \(#,##0\);_(* &quot;-&quot;??_);_(@_)"/>
    <numFmt numFmtId="169" formatCode="0.00000"/>
    <numFmt numFmtId="170" formatCode="0.000"/>
    <numFmt numFmtId="171" formatCode="#,##0.000"/>
    <numFmt numFmtId="172" formatCode="0.0%"/>
  </numFmts>
  <fonts count="89">
    <font>
      <sz val="10"/>
      <name val="Arial"/>
    </font>
    <font>
      <sz val="11"/>
      <color theme="1"/>
      <name val="Calibri"/>
      <family val="2"/>
      <scheme val="minor"/>
    </font>
    <font>
      <sz val="10"/>
      <name val="Arial"/>
      <family val="2"/>
    </font>
    <font>
      <sz val="8"/>
      <name val="Arial"/>
      <family val="2"/>
    </font>
    <font>
      <sz val="10"/>
      <name val="Arial Narrow"/>
      <family val="2"/>
    </font>
    <font>
      <b/>
      <sz val="10"/>
      <name val="Arial Narrow"/>
      <family val="2"/>
    </font>
    <font>
      <u/>
      <sz val="10"/>
      <color indexed="12"/>
      <name val="Arial"/>
      <family val="2"/>
    </font>
    <font>
      <b/>
      <u/>
      <sz val="10"/>
      <name val="Arial Narrow"/>
      <family val="2"/>
    </font>
    <font>
      <u/>
      <sz val="10"/>
      <color indexed="12"/>
      <name val="Arial Narrow"/>
      <family val="2"/>
    </font>
    <font>
      <sz val="8"/>
      <name val="Arial Narrow"/>
      <family val="2"/>
    </font>
    <font>
      <b/>
      <sz val="22"/>
      <color indexed="12"/>
      <name val="Arial Narrow"/>
      <family val="2"/>
    </font>
    <font>
      <b/>
      <sz val="10"/>
      <name val="Arial"/>
      <family val="2"/>
    </font>
    <font>
      <sz val="10"/>
      <color indexed="10"/>
      <name val="Arial Narrow"/>
      <family val="2"/>
    </font>
    <font>
      <sz val="10"/>
      <color indexed="8"/>
      <name val="Arial Narrow"/>
      <family val="2"/>
    </font>
    <font>
      <sz val="10"/>
      <name val="Arial"/>
      <family val="2"/>
    </font>
    <font>
      <i/>
      <sz val="10"/>
      <name val="Arial Narrow"/>
      <family val="2"/>
    </font>
    <font>
      <b/>
      <sz val="18"/>
      <name val="Arial"/>
      <family val="2"/>
    </font>
    <font>
      <sz val="10"/>
      <color indexed="9"/>
      <name val="Arial Narrow"/>
      <family val="2"/>
    </font>
    <font>
      <b/>
      <sz val="14"/>
      <color indexed="8"/>
      <name val="Arial Narrow"/>
      <family val="2"/>
    </font>
    <font>
      <sz val="10"/>
      <color indexed="60"/>
      <name val="Arial Narrow"/>
      <family val="2"/>
    </font>
    <font>
      <sz val="10"/>
      <color indexed="60"/>
      <name val="Arial"/>
      <family val="2"/>
    </font>
    <font>
      <sz val="10"/>
      <color indexed="8"/>
      <name val="Arial"/>
      <family val="2"/>
    </font>
    <font>
      <b/>
      <sz val="9.5"/>
      <name val="Arial Narrow"/>
      <family val="2"/>
    </font>
    <font>
      <b/>
      <sz val="9.75"/>
      <name val="Arial Narrow"/>
      <family val="2"/>
    </font>
    <font>
      <sz val="9.5"/>
      <name val="Arial Narrow"/>
      <family val="2"/>
    </font>
    <font>
      <sz val="18"/>
      <name val="Arial"/>
      <family val="2"/>
    </font>
    <font>
      <b/>
      <i/>
      <sz val="14"/>
      <name val="Arial"/>
      <family val="2"/>
    </font>
    <font>
      <sz val="10"/>
      <color indexed="10"/>
      <name val="Arial"/>
      <family val="2"/>
    </font>
    <font>
      <sz val="10"/>
      <color indexed="23"/>
      <name val="Arial"/>
      <family val="2"/>
    </font>
    <font>
      <sz val="10"/>
      <color indexed="23"/>
      <name val="Arial Narrow"/>
      <family val="2"/>
    </font>
    <font>
      <b/>
      <sz val="8"/>
      <name val="Arial"/>
      <family val="2"/>
    </font>
    <font>
      <b/>
      <sz val="10"/>
      <color indexed="9"/>
      <name val="Arial Narrow"/>
      <family val="2"/>
    </font>
    <font>
      <sz val="10"/>
      <name val="Arial"/>
      <family val="2"/>
    </font>
    <font>
      <sz val="8"/>
      <color indexed="9"/>
      <name val="Arial Narrow"/>
      <family val="2"/>
    </font>
    <font>
      <b/>
      <vertAlign val="superscript"/>
      <sz val="10"/>
      <name val="Arial Narrow"/>
      <family val="2"/>
    </font>
    <font>
      <vertAlign val="superscript"/>
      <sz val="10"/>
      <name val="Arial Narrow"/>
      <family val="2"/>
    </font>
    <font>
      <b/>
      <sz val="8"/>
      <name val="Arial Narrow"/>
      <family val="2"/>
    </font>
    <font>
      <vertAlign val="superscript"/>
      <sz val="8"/>
      <name val="Arial Narrow"/>
      <family val="2"/>
    </font>
    <font>
      <b/>
      <vertAlign val="subscript"/>
      <sz val="10"/>
      <name val="Arial Narrow"/>
      <family val="2"/>
    </font>
    <font>
      <i/>
      <sz val="10"/>
      <name val="Arial"/>
      <family val="2"/>
    </font>
    <font>
      <sz val="8"/>
      <name val="Arial"/>
      <family val="2"/>
    </font>
    <font>
      <b/>
      <sz val="12"/>
      <name val="Arial"/>
      <family val="2"/>
    </font>
    <font>
      <b/>
      <sz val="14"/>
      <name val="Arial"/>
      <family val="2"/>
    </font>
    <font>
      <b/>
      <sz val="10"/>
      <color indexed="9"/>
      <name val="Arial"/>
      <family val="2"/>
    </font>
    <font>
      <sz val="10"/>
      <color indexed="9"/>
      <name val="Arial"/>
      <family val="2"/>
    </font>
    <font>
      <b/>
      <sz val="12"/>
      <name val="Arial Narrow"/>
      <family val="2"/>
    </font>
    <font>
      <sz val="9"/>
      <name val="Arial Narrow"/>
      <family val="2"/>
    </font>
    <font>
      <b/>
      <sz val="8"/>
      <color indexed="9"/>
      <name val="Arial Narrow"/>
      <family val="2"/>
    </font>
    <font>
      <i/>
      <sz val="9"/>
      <name val="Arial"/>
      <family val="2"/>
    </font>
    <font>
      <sz val="10"/>
      <color indexed="9"/>
      <name val="Arial"/>
      <family val="2"/>
    </font>
    <font>
      <b/>
      <sz val="14"/>
      <color indexed="8"/>
      <name val="Arial"/>
      <family val="2"/>
    </font>
    <font>
      <sz val="10"/>
      <color indexed="10"/>
      <name val="Arial"/>
      <family val="2"/>
    </font>
    <font>
      <vertAlign val="superscript"/>
      <sz val="10"/>
      <color indexed="9"/>
      <name val="Arial Narrow"/>
      <family val="2"/>
    </font>
    <font>
      <sz val="10"/>
      <color indexed="8"/>
      <name val="Arial"/>
      <family val="2"/>
    </font>
    <font>
      <b/>
      <sz val="12"/>
      <color indexed="8"/>
      <name val="Arial"/>
      <family val="2"/>
    </font>
    <font>
      <b/>
      <sz val="10"/>
      <color indexed="10"/>
      <name val="Arial"/>
      <family val="2"/>
    </font>
    <font>
      <sz val="8"/>
      <name val="Arial"/>
      <family val="2"/>
    </font>
    <font>
      <b/>
      <sz val="14"/>
      <name val="Arial Narrow"/>
      <family val="2"/>
    </font>
    <font>
      <vertAlign val="superscript"/>
      <sz val="8"/>
      <name val="Arial"/>
      <family val="2"/>
    </font>
    <font>
      <sz val="9"/>
      <color indexed="81"/>
      <name val="Tahoma"/>
      <family val="2"/>
    </font>
    <font>
      <b/>
      <sz val="9"/>
      <color indexed="81"/>
      <name val="Tahoma"/>
      <family val="2"/>
    </font>
    <font>
      <b/>
      <i/>
      <sz val="10"/>
      <name val="Arial Narrow"/>
      <family val="2"/>
    </font>
    <font>
      <b/>
      <u/>
      <sz val="10"/>
      <name val="Arial"/>
      <family val="2"/>
    </font>
    <font>
      <sz val="10"/>
      <color indexed="17"/>
      <name val="Arial"/>
      <family val="2"/>
    </font>
    <font>
      <sz val="14"/>
      <name val="Arial"/>
      <family val="2"/>
    </font>
    <font>
      <b/>
      <sz val="14"/>
      <color indexed="9"/>
      <name val="Arial Narrow"/>
      <family val="2"/>
    </font>
    <font>
      <sz val="10"/>
      <name val="Arial "/>
    </font>
    <font>
      <b/>
      <sz val="12"/>
      <name val="Arial "/>
    </font>
    <font>
      <sz val="10"/>
      <name val="Arial"/>
      <family val="2"/>
    </font>
    <font>
      <sz val="8"/>
      <color rgb="FFFF0000"/>
      <name val="Arial"/>
      <family val="2"/>
    </font>
    <font>
      <sz val="10"/>
      <color rgb="FFFF0000"/>
      <name val="Arial"/>
      <family val="2"/>
    </font>
    <font>
      <sz val="10"/>
      <color rgb="FFFF0000"/>
      <name val="Arial Narrow"/>
      <family val="2"/>
    </font>
    <font>
      <sz val="10"/>
      <color theme="0"/>
      <name val="Arial"/>
      <family val="2"/>
    </font>
    <font>
      <sz val="10"/>
      <color theme="0"/>
      <name val="Arial Narrow"/>
      <family val="2"/>
    </font>
    <font>
      <sz val="10"/>
      <color rgb="FFFFFFFF"/>
      <name val="Arial Narrow"/>
      <family val="2"/>
    </font>
    <font>
      <sz val="8"/>
      <color theme="0"/>
      <name val="Arial Narrow"/>
      <family val="2"/>
    </font>
    <font>
      <sz val="8"/>
      <color rgb="FFFFFFFF"/>
      <name val="Arial Narrow"/>
      <family val="2"/>
    </font>
    <font>
      <b/>
      <sz val="8"/>
      <color rgb="FFFFFFFF"/>
      <name val="Arial Narrow"/>
      <family val="2"/>
    </font>
    <font>
      <sz val="8"/>
      <color rgb="FFFF0000"/>
      <name val="Arial Narrow"/>
      <family val="2"/>
    </font>
    <font>
      <b/>
      <sz val="10"/>
      <color rgb="FFFF0000"/>
      <name val="Arial"/>
      <family val="2"/>
    </font>
    <font>
      <sz val="10"/>
      <name val="Arial"/>
      <family val="2"/>
    </font>
    <font>
      <sz val="10"/>
      <color theme="1"/>
      <name val="Arial"/>
      <family val="2"/>
    </font>
    <font>
      <sz val="11"/>
      <name val="Times New Roman"/>
      <family val="1"/>
    </font>
    <font>
      <b/>
      <sz val="10"/>
      <color theme="0"/>
      <name val="Arial"/>
      <family val="2"/>
    </font>
    <font>
      <b/>
      <sz val="10"/>
      <color theme="0"/>
      <name val="Calibri"/>
      <family val="2"/>
    </font>
    <font>
      <b/>
      <sz val="12"/>
      <color theme="1"/>
      <name val="Arial"/>
      <family val="2"/>
    </font>
    <font>
      <sz val="11"/>
      <name val="Arial"/>
      <family val="2"/>
    </font>
    <font>
      <sz val="10"/>
      <color theme="7"/>
      <name val="Arial"/>
      <family val="2"/>
    </font>
    <font>
      <b/>
      <sz val="10"/>
      <color rgb="FF000000"/>
      <name val="Arial"/>
      <family val="2"/>
    </font>
  </fonts>
  <fills count="26">
    <fill>
      <patternFill patternType="none"/>
    </fill>
    <fill>
      <patternFill patternType="gray125"/>
    </fill>
    <fill>
      <patternFill patternType="solid">
        <fgColor indexed="23"/>
        <bgColor indexed="64"/>
      </patternFill>
    </fill>
    <fill>
      <patternFill patternType="solid">
        <fgColor indexed="9"/>
        <bgColor indexed="64"/>
      </patternFill>
    </fill>
    <fill>
      <patternFill patternType="solid">
        <fgColor indexed="8"/>
        <bgColor indexed="64"/>
      </patternFill>
    </fill>
    <fill>
      <patternFill patternType="solid">
        <fgColor indexed="13"/>
        <bgColor indexed="64"/>
      </patternFill>
    </fill>
    <fill>
      <patternFill patternType="solid">
        <fgColor indexed="22"/>
        <bgColor indexed="64"/>
      </patternFill>
    </fill>
    <fill>
      <patternFill patternType="solid">
        <fgColor indexed="44"/>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1"/>
        <bgColor indexed="64"/>
      </patternFill>
    </fill>
    <fill>
      <patternFill patternType="solid">
        <fgColor rgb="FF000000"/>
        <bgColor indexed="64"/>
      </patternFill>
    </fill>
    <fill>
      <patternFill patternType="solid">
        <fgColor rgb="FFFFFFFF"/>
        <bgColor indexed="64"/>
      </patternFill>
    </fill>
    <fill>
      <patternFill patternType="solid">
        <fgColor rgb="FF99CCFF"/>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2"/>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rgb="FFC0C0C0"/>
        <bgColor indexed="64"/>
      </patternFill>
    </fill>
  </fills>
  <borders count="158">
    <border>
      <left/>
      <right/>
      <top/>
      <bottom/>
      <diagonal/>
    </border>
    <border>
      <left/>
      <right/>
      <top style="thick">
        <color indexed="64"/>
      </top>
      <bottom/>
      <diagonal/>
    </border>
    <border>
      <left style="thin">
        <color indexed="64"/>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top/>
      <bottom style="double">
        <color indexed="64"/>
      </bottom>
      <diagonal/>
    </border>
    <border>
      <left/>
      <right style="double">
        <color indexed="64"/>
      </right>
      <top/>
      <bottom/>
      <diagonal/>
    </border>
    <border>
      <left/>
      <right style="double">
        <color indexed="64"/>
      </right>
      <top style="thin">
        <color indexed="64"/>
      </top>
      <bottom style="thin">
        <color indexed="64"/>
      </bottom>
      <diagonal/>
    </border>
    <border>
      <left style="thin">
        <color indexed="64"/>
      </left>
      <right style="double">
        <color indexed="64"/>
      </right>
      <top style="medium">
        <color indexed="64"/>
      </top>
      <bottom style="thin">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style="double">
        <color indexed="64"/>
      </right>
      <top/>
      <bottom/>
      <diagonal/>
    </border>
    <border>
      <left style="thin">
        <color indexed="64"/>
      </left>
      <right style="double">
        <color indexed="64"/>
      </right>
      <top style="medium">
        <color indexed="64"/>
      </top>
      <bottom/>
      <diagonal/>
    </border>
    <border>
      <left style="thin">
        <color indexed="64"/>
      </left>
      <right style="double">
        <color indexed="64"/>
      </right>
      <top style="medium">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medium">
        <color indexed="64"/>
      </bottom>
      <diagonal/>
    </border>
    <border>
      <left/>
      <right style="double">
        <color indexed="64"/>
      </right>
      <top/>
      <bottom style="medium">
        <color indexed="64"/>
      </bottom>
      <diagonal/>
    </border>
    <border>
      <left style="medium">
        <color indexed="64"/>
      </left>
      <right style="double">
        <color indexed="64"/>
      </right>
      <top style="thin">
        <color indexed="64"/>
      </top>
      <bottom/>
      <diagonal/>
    </border>
    <border>
      <left/>
      <right style="double">
        <color indexed="64"/>
      </right>
      <top style="medium">
        <color indexed="64"/>
      </top>
      <bottom/>
      <diagonal/>
    </border>
    <border>
      <left/>
      <right style="medium">
        <color indexed="64"/>
      </right>
      <top style="double">
        <color indexed="64"/>
      </top>
      <bottom style="medium">
        <color indexed="64"/>
      </bottom>
      <diagonal/>
    </border>
    <border>
      <left/>
      <right style="medium">
        <color indexed="64"/>
      </right>
      <top style="thin">
        <color indexed="64"/>
      </top>
      <bottom style="double">
        <color indexed="64"/>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thin">
        <color indexed="64"/>
      </left>
      <right style="thin">
        <color indexed="64"/>
      </right>
      <top style="double">
        <color indexed="64"/>
      </top>
      <bottom/>
      <diagonal/>
    </border>
    <border>
      <left style="medium">
        <color indexed="64"/>
      </left>
      <right style="medium">
        <color indexed="64"/>
      </right>
      <top/>
      <bottom style="medium">
        <color indexed="64"/>
      </bottom>
      <diagonal/>
    </border>
    <border>
      <left style="medium">
        <color indexed="64"/>
      </left>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rgb="FFFF0000"/>
      </left>
      <right style="thin">
        <color indexed="64"/>
      </right>
      <top style="medium">
        <color indexed="64"/>
      </top>
      <bottom style="thin">
        <color rgb="FFFF0000"/>
      </bottom>
      <diagonal/>
    </border>
    <border>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thin">
        <color theme="0"/>
      </left>
      <right style="thin">
        <color theme="0"/>
      </right>
      <top/>
      <bottom/>
      <diagonal/>
    </border>
    <border>
      <left style="thin">
        <color theme="0"/>
      </left>
      <right/>
      <top style="medium">
        <color indexed="64"/>
      </top>
      <bottom/>
      <diagonal/>
    </border>
    <border>
      <left style="thin">
        <color theme="0"/>
      </left>
      <right style="thin">
        <color theme="0"/>
      </right>
      <top style="medium">
        <color indexed="64"/>
      </top>
      <bottom style="thin">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theme="0"/>
      </right>
      <top/>
      <bottom style="medium">
        <color indexed="64"/>
      </bottom>
      <diagonal/>
    </border>
    <border>
      <left style="thin">
        <color theme="0"/>
      </left>
      <right/>
      <top style="medium">
        <color indexed="64"/>
      </top>
      <bottom style="thin">
        <color indexed="64"/>
      </bottom>
      <diagonal/>
    </border>
    <border>
      <left style="medium">
        <color indexed="64"/>
      </left>
      <right style="thin">
        <color theme="0"/>
      </right>
      <top style="medium">
        <color indexed="64"/>
      </top>
      <bottom style="thin">
        <color indexed="64"/>
      </bottom>
      <diagonal/>
    </border>
    <border>
      <left style="thin">
        <color theme="0"/>
      </left>
      <right/>
      <top/>
      <bottom/>
      <diagonal/>
    </border>
    <border>
      <left style="medium">
        <color indexed="64"/>
      </left>
      <right style="thin">
        <color theme="0"/>
      </right>
      <top style="medium">
        <color indexed="64"/>
      </top>
      <bottom/>
      <diagonal/>
    </border>
    <border>
      <left style="double">
        <color indexed="64"/>
      </left>
      <right style="double">
        <color indexed="64"/>
      </right>
      <top style="double">
        <color indexed="64"/>
      </top>
      <bottom style="double">
        <color indexed="64"/>
      </bottom>
      <diagonal/>
    </border>
    <border>
      <left style="medium">
        <color indexed="64"/>
      </left>
      <right/>
      <top style="thin">
        <color indexed="64"/>
      </top>
      <bottom/>
      <diagonal/>
    </border>
    <border>
      <left style="medium">
        <color indexed="64"/>
      </left>
      <right/>
      <top style="thin">
        <color indexed="64"/>
      </top>
      <bottom style="double">
        <color indexed="64"/>
      </bottom>
      <diagonal/>
    </border>
    <border>
      <left style="medium">
        <color indexed="64"/>
      </left>
      <right/>
      <top style="medium">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medium">
        <color indexed="64"/>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medium">
        <color indexed="64"/>
      </top>
      <bottom style="medium">
        <color indexed="64"/>
      </bottom>
      <diagonal/>
    </border>
    <border>
      <left style="double">
        <color indexed="64"/>
      </left>
      <right style="double">
        <color indexed="64"/>
      </right>
      <top/>
      <bottom style="medium">
        <color indexed="64"/>
      </bottom>
      <diagonal/>
    </border>
    <border>
      <left style="double">
        <color indexed="64"/>
      </left>
      <right style="double">
        <color indexed="64"/>
      </right>
      <top style="thin">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double">
        <color indexed="64"/>
      </right>
      <top style="thin">
        <color indexed="64"/>
      </top>
      <bottom/>
      <diagonal/>
    </border>
    <border>
      <left/>
      <right style="thin">
        <color indexed="64"/>
      </right>
      <top style="double">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right style="medium">
        <color indexed="64"/>
      </right>
      <top style="double">
        <color indexed="64"/>
      </top>
      <bottom style="double">
        <color indexed="64"/>
      </bottom>
      <diagonal/>
    </border>
    <border>
      <left/>
      <right style="medium">
        <color indexed="64"/>
      </right>
      <top style="double">
        <color indexed="64"/>
      </top>
      <bottom style="thin">
        <color indexed="64"/>
      </bottom>
      <diagonal/>
    </border>
    <border>
      <left style="medium">
        <color indexed="64"/>
      </left>
      <right style="double">
        <color indexed="64"/>
      </right>
      <top style="medium">
        <color indexed="64"/>
      </top>
      <bottom/>
      <diagonal/>
    </border>
    <border>
      <left style="medium">
        <color indexed="64"/>
      </left>
      <right style="double">
        <color indexed="64"/>
      </right>
      <top style="thin">
        <color indexed="64"/>
      </top>
      <bottom style="double">
        <color indexed="64"/>
      </bottom>
      <diagonal/>
    </border>
    <border>
      <left style="medium">
        <color indexed="64"/>
      </left>
      <right style="double">
        <color indexed="64"/>
      </right>
      <top/>
      <bottom style="double">
        <color indexed="64"/>
      </bottom>
      <diagonal/>
    </border>
    <border>
      <left/>
      <right style="double">
        <color indexed="64"/>
      </right>
      <top style="medium">
        <color indexed="64"/>
      </top>
      <bottom style="medium">
        <color indexed="64"/>
      </bottom>
      <diagonal/>
    </border>
    <border>
      <left style="medium">
        <color indexed="64"/>
      </left>
      <right style="double">
        <color indexed="64"/>
      </right>
      <top/>
      <bottom style="thin">
        <color indexed="64"/>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style="double">
        <color indexed="64"/>
      </top>
      <bottom style="thin">
        <color indexed="64"/>
      </bottom>
      <diagonal/>
    </border>
    <border>
      <left/>
      <right style="double">
        <color indexed="64"/>
      </right>
      <top style="thin">
        <color indexed="64"/>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style="thin">
        <color theme="0"/>
      </left>
      <right/>
      <top style="thin">
        <color theme="0"/>
      </top>
      <bottom/>
      <diagonal/>
    </border>
    <border>
      <left style="thin">
        <color theme="0"/>
      </left>
      <right style="thin">
        <color theme="0"/>
      </right>
      <top style="thin">
        <color theme="0"/>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right style="double">
        <color indexed="64"/>
      </right>
      <top/>
      <bottom style="thin">
        <color indexed="64"/>
      </bottom>
      <diagonal/>
    </border>
  </borders>
  <cellStyleXfs count="11">
    <xf numFmtId="0" fontId="0" fillId="0" borderId="0"/>
    <xf numFmtId="44" fontId="68" fillId="0" borderId="0" applyFont="0" applyFill="0" applyBorder="0" applyAlignment="0" applyProtection="0"/>
    <xf numFmtId="0" fontId="6" fillId="0" borderId="0" applyNumberFormat="0" applyFill="0" applyBorder="0" applyAlignment="0" applyProtection="0">
      <alignment vertical="top"/>
      <protection locked="0"/>
    </xf>
    <xf numFmtId="0" fontId="14" fillId="0" borderId="0"/>
    <xf numFmtId="9" fontId="2" fillId="0" borderId="0" applyFont="0" applyFill="0" applyBorder="0" applyAlignment="0" applyProtection="0"/>
    <xf numFmtId="9" fontId="14" fillId="0" borderId="0" applyFont="0" applyFill="0" applyBorder="0" applyAlignment="0" applyProtection="0"/>
    <xf numFmtId="43" fontId="80" fillId="0" borderId="0" applyFont="0" applyFill="0" applyBorder="0" applyAlignment="0" applyProtection="0"/>
    <xf numFmtId="0" fontId="1" fillId="0" borderId="0"/>
    <xf numFmtId="0" fontId="2" fillId="0" borderId="0"/>
    <xf numFmtId="0" fontId="2" fillId="0" borderId="0"/>
    <xf numFmtId="43" fontId="2" fillId="0" borderId="0" applyFont="0" applyFill="0" applyBorder="0" applyAlignment="0" applyProtection="0"/>
  </cellStyleXfs>
  <cellXfs count="2454">
    <xf numFmtId="0" fontId="0" fillId="0" borderId="0" xfId="0"/>
    <xf numFmtId="0" fontId="4" fillId="0" borderId="0" xfId="0" applyFont="1"/>
    <xf numFmtId="0" fontId="5" fillId="0" borderId="0" xfId="0" applyFont="1" applyBorder="1"/>
    <xf numFmtId="0" fontId="4" fillId="0" borderId="0" xfId="0" applyFont="1" applyBorder="1"/>
    <xf numFmtId="0" fontId="4" fillId="0" borderId="0" xfId="0" applyFont="1" applyBorder="1" applyAlignment="1"/>
    <xf numFmtId="0" fontId="0" fillId="0" borderId="0" xfId="0" applyBorder="1"/>
    <xf numFmtId="0" fontId="0" fillId="0" borderId="0" xfId="0" applyBorder="1" applyAlignment="1"/>
    <xf numFmtId="0" fontId="4" fillId="0" borderId="1" xfId="0" applyFont="1" applyBorder="1"/>
    <xf numFmtId="0" fontId="5" fillId="0" borderId="0" xfId="0" applyFont="1" applyBorder="1" applyAlignment="1">
      <alignment horizontal="right" vertical="center"/>
    </xf>
    <xf numFmtId="0" fontId="4" fillId="0" borderId="0" xfId="0" applyFont="1" applyBorder="1" applyAlignment="1">
      <alignment horizontal="center"/>
    </xf>
    <xf numFmtId="49" fontId="5" fillId="0" borderId="0" xfId="0" applyNumberFormat="1" applyFont="1" applyBorder="1" applyAlignment="1">
      <alignment horizontal="center" vertical="center"/>
    </xf>
    <xf numFmtId="49" fontId="5" fillId="0" borderId="0" xfId="0" applyNumberFormat="1" applyFont="1" applyBorder="1" applyAlignment="1">
      <alignment horizontal="right"/>
    </xf>
    <xf numFmtId="0" fontId="8" fillId="0" borderId="0" xfId="2" applyFont="1" applyBorder="1" applyAlignment="1" applyProtection="1">
      <alignment horizontal="left"/>
    </xf>
    <xf numFmtId="0" fontId="4" fillId="0" borderId="0" xfId="0" applyFont="1" applyBorder="1" applyAlignment="1">
      <alignment horizontal="left"/>
    </xf>
    <xf numFmtId="0" fontId="4" fillId="0" borderId="0" xfId="0" applyFont="1" applyAlignment="1">
      <alignment horizontal="right" vertical="center"/>
    </xf>
    <xf numFmtId="0" fontId="5" fillId="0" borderId="0" xfId="0" applyFont="1" applyBorder="1" applyAlignment="1">
      <alignment horizontal="center"/>
    </xf>
    <xf numFmtId="0" fontId="4" fillId="0" borderId="2" xfId="0" applyFont="1" applyBorder="1"/>
    <xf numFmtId="0" fontId="11" fillId="0" borderId="0" xfId="0" applyFont="1" applyBorder="1"/>
    <xf numFmtId="2" fontId="4" fillId="0" borderId="3" xfId="0" applyNumberFormat="1" applyFont="1" applyBorder="1" applyAlignment="1">
      <alignment horizontal="center"/>
    </xf>
    <xf numFmtId="0" fontId="4" fillId="0" borderId="4" xfId="0" applyFont="1" applyBorder="1" applyAlignment="1">
      <alignment horizontal="center"/>
    </xf>
    <xf numFmtId="0" fontId="4" fillId="0" borderId="3" xfId="0" applyFont="1" applyBorder="1"/>
    <xf numFmtId="0" fontId="5" fillId="0" borderId="5" xfId="0" applyFont="1" applyBorder="1" applyAlignment="1">
      <alignment vertical="justify"/>
    </xf>
    <xf numFmtId="0" fontId="0" fillId="2" borderId="0" xfId="0" applyFill="1"/>
    <xf numFmtId="0" fontId="4" fillId="2" borderId="0" xfId="0" applyFont="1" applyFill="1"/>
    <xf numFmtId="0" fontId="4" fillId="2" borderId="0" xfId="0" applyFont="1" applyFill="1" applyBorder="1"/>
    <xf numFmtId="0" fontId="0" fillId="2" borderId="0" xfId="0" applyFill="1" applyBorder="1"/>
    <xf numFmtId="0" fontId="0" fillId="2" borderId="6" xfId="0" applyFill="1" applyBorder="1"/>
    <xf numFmtId="0" fontId="0" fillId="0" borderId="7" xfId="0" applyBorder="1"/>
    <xf numFmtId="0" fontId="4" fillId="0" borderId="7" xfId="0" applyFont="1" applyBorder="1"/>
    <xf numFmtId="0" fontId="0" fillId="0" borderId="8" xfId="0" applyBorder="1"/>
    <xf numFmtId="0" fontId="16" fillId="0" borderId="0" xfId="0" applyFont="1" applyBorder="1"/>
    <xf numFmtId="0" fontId="0" fillId="0" borderId="2" xfId="0" applyBorder="1"/>
    <xf numFmtId="0" fontId="0" fillId="0" borderId="9" xfId="0" applyBorder="1"/>
    <xf numFmtId="0" fontId="0" fillId="0" borderId="10" xfId="0" applyBorder="1"/>
    <xf numFmtId="0" fontId="16" fillId="0" borderId="11" xfId="0" applyFont="1" applyBorder="1"/>
    <xf numFmtId="0" fontId="0" fillId="0" borderId="12" xfId="0" applyBorder="1"/>
    <xf numFmtId="0" fontId="10" fillId="0" borderId="0" xfId="0" applyFont="1" applyBorder="1"/>
    <xf numFmtId="0" fontId="4" fillId="0" borderId="10" xfId="0" applyFont="1" applyBorder="1"/>
    <xf numFmtId="0" fontId="4" fillId="0" borderId="11" xfId="0" applyFont="1" applyBorder="1"/>
    <xf numFmtId="0" fontId="4" fillId="0" borderId="9" xfId="0" applyFont="1" applyBorder="1"/>
    <xf numFmtId="0" fontId="4" fillId="0" borderId="6" xfId="0" applyFont="1" applyBorder="1"/>
    <xf numFmtId="0" fontId="4" fillId="0" borderId="0" xfId="0" applyFont="1" applyBorder="1" applyAlignment="1">
      <alignment horizontal="left" vertical="center"/>
    </xf>
    <xf numFmtId="0" fontId="5" fillId="0" borderId="0" xfId="0" applyFont="1" applyFill="1" applyBorder="1"/>
    <xf numFmtId="0" fontId="9" fillId="0" borderId="0" xfId="0" applyFont="1" applyFill="1" applyBorder="1" applyAlignment="1"/>
    <xf numFmtId="0" fontId="4" fillId="0" borderId="0" xfId="0" applyFont="1" applyFill="1" applyBorder="1"/>
    <xf numFmtId="49" fontId="5" fillId="0" borderId="0" xfId="0" applyNumberFormat="1" applyFont="1" applyFill="1" applyBorder="1" applyAlignment="1"/>
    <xf numFmtId="0" fontId="4" fillId="0" borderId="0" xfId="0" applyFont="1" applyFill="1" applyBorder="1" applyAlignment="1"/>
    <xf numFmtId="0" fontId="4" fillId="3" borderId="0" xfId="0" applyFont="1" applyFill="1" applyBorder="1"/>
    <xf numFmtId="0" fontId="5" fillId="0" borderId="13" xfId="0" applyFont="1" applyBorder="1" applyAlignment="1">
      <alignment horizontal="left"/>
    </xf>
    <xf numFmtId="14" fontId="4" fillId="0" borderId="14" xfId="0" applyNumberFormat="1" applyFont="1" applyBorder="1" applyAlignment="1">
      <alignment horizontal="center"/>
    </xf>
    <xf numFmtId="0" fontId="4" fillId="0" borderId="14" xfId="0" applyFont="1" applyBorder="1" applyAlignment="1">
      <alignment horizontal="center"/>
    </xf>
    <xf numFmtId="14" fontId="4" fillId="0" borderId="15" xfId="0" applyNumberFormat="1" applyFont="1" applyBorder="1" applyAlignment="1">
      <alignment horizontal="center"/>
    </xf>
    <xf numFmtId="0" fontId="5" fillId="0" borderId="16" xfId="0" applyFont="1" applyBorder="1"/>
    <xf numFmtId="165" fontId="4" fillId="0" borderId="17" xfId="0" applyNumberFormat="1" applyFont="1" applyBorder="1" applyAlignment="1">
      <alignment horizontal="center"/>
    </xf>
    <xf numFmtId="14" fontId="4" fillId="0" borderId="16" xfId="0" applyNumberFormat="1" applyFont="1" applyBorder="1" applyAlignment="1">
      <alignment horizontal="center"/>
    </xf>
    <xf numFmtId="0" fontId="13" fillId="0" borderId="0" xfId="0" applyFont="1" applyBorder="1"/>
    <xf numFmtId="0" fontId="20" fillId="2" borderId="0" xfId="0" applyFont="1" applyFill="1" applyBorder="1"/>
    <xf numFmtId="0" fontId="19" fillId="0" borderId="2" xfId="0" applyFont="1" applyBorder="1"/>
    <xf numFmtId="0" fontId="19" fillId="2" borderId="0" xfId="0" applyFont="1" applyFill="1" applyBorder="1"/>
    <xf numFmtId="0" fontId="19" fillId="2" borderId="0" xfId="0" applyFont="1" applyFill="1"/>
    <xf numFmtId="0" fontId="19" fillId="0" borderId="0" xfId="0" applyFont="1"/>
    <xf numFmtId="165" fontId="4" fillId="0" borderId="18" xfId="0" applyNumberFormat="1" applyFont="1" applyBorder="1" applyAlignment="1">
      <alignment horizontal="center"/>
    </xf>
    <xf numFmtId="166" fontId="4" fillId="0" borderId="19" xfId="0" applyNumberFormat="1" applyFont="1" applyBorder="1" applyAlignment="1">
      <alignment horizontal="center"/>
    </xf>
    <xf numFmtId="166" fontId="4" fillId="0" borderId="20" xfId="0" applyNumberFormat="1" applyFont="1" applyBorder="1" applyAlignment="1">
      <alignment horizontal="center"/>
    </xf>
    <xf numFmtId="0" fontId="21" fillId="0" borderId="2" xfId="0" applyFont="1" applyBorder="1"/>
    <xf numFmtId="0" fontId="21" fillId="0" borderId="7" xfId="0" applyFont="1" applyBorder="1"/>
    <xf numFmtId="0" fontId="21" fillId="0" borderId="0" xfId="0" applyFont="1"/>
    <xf numFmtId="0" fontId="0" fillId="2" borderId="0" xfId="0" applyFill="1" applyBorder="1" applyProtection="1">
      <protection locked="0"/>
    </xf>
    <xf numFmtId="0" fontId="4" fillId="0" borderId="2" xfId="0" applyFont="1" applyBorder="1" applyProtection="1">
      <protection locked="0"/>
    </xf>
    <xf numFmtId="0" fontId="4" fillId="0" borderId="0" xfId="0" applyFont="1" applyProtection="1">
      <protection locked="0"/>
    </xf>
    <xf numFmtId="0" fontId="4" fillId="2" borderId="0" xfId="0" applyFont="1" applyFill="1" applyBorder="1" applyProtection="1">
      <protection locked="0"/>
    </xf>
    <xf numFmtId="0" fontId="4" fillId="0" borderId="21" xfId="0" applyFont="1" applyBorder="1" applyProtection="1">
      <protection locked="0"/>
    </xf>
    <xf numFmtId="0" fontId="26" fillId="0" borderId="0" xfId="0" applyFont="1" applyBorder="1" applyAlignment="1">
      <alignment horizontal="left"/>
    </xf>
    <xf numFmtId="0" fontId="5" fillId="0" borderId="15" xfId="0" applyFont="1" applyBorder="1" applyAlignment="1">
      <alignment horizontal="center"/>
    </xf>
    <xf numFmtId="0" fontId="5" fillId="0" borderId="22" xfId="0" applyFont="1" applyBorder="1" applyAlignment="1">
      <alignment horizontal="center"/>
    </xf>
    <xf numFmtId="4" fontId="4" fillId="3" borderId="7" xfId="0" applyNumberFormat="1" applyFont="1" applyFill="1" applyBorder="1" applyAlignment="1" applyProtection="1">
      <alignment horizontal="center"/>
    </xf>
    <xf numFmtId="0" fontId="17" fillId="4" borderId="6" xfId="0" applyFont="1" applyFill="1" applyBorder="1" applyAlignment="1" applyProtection="1">
      <alignment horizontal="left"/>
    </xf>
    <xf numFmtId="4" fontId="4" fillId="3" borderId="25" xfId="0" applyNumberFormat="1" applyFont="1" applyFill="1" applyBorder="1" applyAlignment="1" applyProtection="1">
      <alignment horizontal="center"/>
    </xf>
    <xf numFmtId="4" fontId="4" fillId="3" borderId="8" xfId="0" applyNumberFormat="1" applyFont="1" applyFill="1" applyBorder="1" applyAlignment="1" applyProtection="1">
      <alignment horizontal="center"/>
    </xf>
    <xf numFmtId="4" fontId="4" fillId="3" borderId="26" xfId="0" applyNumberFormat="1" applyFont="1" applyFill="1" applyBorder="1" applyAlignment="1" applyProtection="1">
      <alignment horizontal="center"/>
    </xf>
    <xf numFmtId="0" fontId="16" fillId="0" borderId="0" xfId="0" applyFont="1"/>
    <xf numFmtId="0" fontId="11" fillId="0" borderId="27" xfId="0" applyFont="1" applyBorder="1" applyAlignment="1">
      <alignment horizontal="center"/>
    </xf>
    <xf numFmtId="0" fontId="11" fillId="0" borderId="28" xfId="0" applyFont="1" applyBorder="1" applyAlignment="1">
      <alignment horizontal="center"/>
    </xf>
    <xf numFmtId="0" fontId="30" fillId="0" borderId="29" xfId="0" applyFont="1" applyBorder="1" applyAlignment="1"/>
    <xf numFmtId="0" fontId="0" fillId="0" borderId="17" xfId="0" applyBorder="1"/>
    <xf numFmtId="0" fontId="11" fillId="0" borderId="0" xfId="0" applyFont="1"/>
    <xf numFmtId="0" fontId="11" fillId="0" borderId="5" xfId="0" applyFont="1" applyBorder="1" applyAlignment="1">
      <alignment wrapText="1"/>
    </xf>
    <xf numFmtId="10" fontId="0" fillId="0" borderId="30" xfId="0" applyNumberFormat="1" applyBorder="1"/>
    <xf numFmtId="0" fontId="11" fillId="0" borderId="4" xfId="0" applyFont="1" applyBorder="1" applyAlignment="1">
      <alignment wrapText="1"/>
    </xf>
    <xf numFmtId="0" fontId="0" fillId="0" borderId="31" xfId="0" applyBorder="1"/>
    <xf numFmtId="0" fontId="0" fillId="0" borderId="3" xfId="0" applyBorder="1"/>
    <xf numFmtId="0" fontId="0" fillId="0" borderId="32" xfId="0" applyBorder="1"/>
    <xf numFmtId="0" fontId="0" fillId="0" borderId="11" xfId="0" applyBorder="1"/>
    <xf numFmtId="0" fontId="4" fillId="0" borderId="29" xfId="0" applyFont="1" applyBorder="1"/>
    <xf numFmtId="3" fontId="4" fillId="0" borderId="0" xfId="0" applyNumberFormat="1" applyFont="1" applyBorder="1"/>
    <xf numFmtId="10" fontId="0" fillId="0" borderId="33" xfId="0" applyNumberFormat="1" applyBorder="1"/>
    <xf numFmtId="0" fontId="0" fillId="0" borderId="0" xfId="0" applyFill="1" applyBorder="1"/>
    <xf numFmtId="0" fontId="17" fillId="4" borderId="3" xfId="0" applyFont="1" applyFill="1" applyBorder="1"/>
    <xf numFmtId="0" fontId="2" fillId="0" borderId="2" xfId="0" applyFont="1" applyBorder="1"/>
    <xf numFmtId="0" fontId="32" fillId="0" borderId="7" xfId="0" applyFont="1" applyBorder="1"/>
    <xf numFmtId="0" fontId="32" fillId="2" borderId="0" xfId="0" applyFont="1" applyFill="1"/>
    <xf numFmtId="0" fontId="32" fillId="0" borderId="0" xfId="0" applyFont="1"/>
    <xf numFmtId="4" fontId="4" fillId="0" borderId="6" xfId="0" applyNumberFormat="1" applyFont="1" applyBorder="1"/>
    <xf numFmtId="0" fontId="13" fillId="0" borderId="0" xfId="0" applyFont="1" applyBorder="1" applyAlignment="1">
      <alignment horizontal="left" wrapText="1"/>
    </xf>
    <xf numFmtId="0" fontId="9" fillId="2" borderId="0" xfId="0" applyFont="1" applyFill="1"/>
    <xf numFmtId="0" fontId="9" fillId="0" borderId="7" xfId="0" applyFont="1" applyBorder="1"/>
    <xf numFmtId="0" fontId="9" fillId="0" borderId="0" xfId="0" applyFont="1"/>
    <xf numFmtId="4" fontId="4" fillId="3" borderId="35" xfId="0" applyNumberFormat="1" applyFont="1" applyFill="1" applyBorder="1" applyAlignment="1" applyProtection="1">
      <alignment horizontal="center"/>
    </xf>
    <xf numFmtId="4" fontId="4" fillId="3" borderId="36" xfId="0" applyNumberFormat="1" applyFont="1" applyFill="1" applyBorder="1" applyAlignment="1" applyProtection="1">
      <alignment horizontal="center"/>
    </xf>
    <xf numFmtId="3" fontId="4" fillId="3" borderId="37" xfId="0" applyNumberFormat="1" applyFont="1" applyFill="1" applyBorder="1" applyAlignment="1" applyProtection="1">
      <alignment horizontal="center"/>
    </xf>
    <xf numFmtId="4" fontId="4" fillId="3" borderId="12" xfId="0" applyNumberFormat="1" applyFont="1" applyFill="1" applyBorder="1" applyAlignment="1" applyProtection="1">
      <alignment horizontal="center"/>
    </xf>
    <xf numFmtId="4" fontId="4" fillId="3" borderId="37" xfId="0" applyNumberFormat="1" applyFont="1" applyFill="1" applyBorder="1" applyAlignment="1" applyProtection="1">
      <alignment horizontal="center"/>
    </xf>
    <xf numFmtId="0" fontId="4" fillId="0" borderId="0" xfId="0" applyFont="1" applyBorder="1" applyProtection="1"/>
    <xf numFmtId="0" fontId="4" fillId="0" borderId="0" xfId="0" applyFont="1" applyProtection="1"/>
    <xf numFmtId="0" fontId="30" fillId="0" borderId="38" xfId="0" applyFont="1" applyFill="1" applyBorder="1" applyAlignment="1"/>
    <xf numFmtId="0" fontId="4" fillId="2" borderId="0" xfId="0" applyFont="1" applyFill="1" applyAlignment="1">
      <alignment horizontal="left"/>
    </xf>
    <xf numFmtId="3" fontId="4" fillId="0" borderId="0" xfId="0" applyNumberFormat="1" applyFont="1" applyBorder="1" applyAlignment="1">
      <alignment horizontal="center"/>
    </xf>
    <xf numFmtId="0" fontId="4" fillId="0" borderId="38" xfId="0" applyFont="1" applyBorder="1"/>
    <xf numFmtId="10" fontId="0" fillId="0" borderId="0" xfId="0" applyNumberFormat="1"/>
    <xf numFmtId="0" fontId="11" fillId="0" borderId="0" xfId="0" applyFont="1" applyBorder="1" applyAlignment="1">
      <alignment horizontal="center"/>
    </xf>
    <xf numFmtId="0" fontId="39" fillId="0" borderId="0" xfId="0" applyFont="1"/>
    <xf numFmtId="0" fontId="40" fillId="0" borderId="0" xfId="0" applyFont="1" applyFill="1" applyBorder="1" applyAlignment="1">
      <alignment horizontal="left"/>
    </xf>
    <xf numFmtId="0" fontId="0" fillId="2" borderId="0" xfId="0" applyFill="1" applyBorder="1" applyProtection="1"/>
    <xf numFmtId="49" fontId="5" fillId="0" borderId="2" xfId="0" applyNumberFormat="1" applyFont="1" applyBorder="1" applyAlignment="1" applyProtection="1">
      <alignment horizontal="center" vertical="center"/>
    </xf>
    <xf numFmtId="0" fontId="4" fillId="2" borderId="0" xfId="0" applyFont="1" applyFill="1" applyProtection="1"/>
    <xf numFmtId="0" fontId="4" fillId="0" borderId="2" xfId="0" applyFont="1" applyBorder="1" applyProtection="1"/>
    <xf numFmtId="0" fontId="4" fillId="2" borderId="0" xfId="0" applyFont="1" applyFill="1" applyBorder="1" applyProtection="1"/>
    <xf numFmtId="0" fontId="4" fillId="0" borderId="0" xfId="0" applyFont="1" applyFill="1" applyBorder="1" applyAlignment="1" applyProtection="1">
      <alignment horizontal="right"/>
    </xf>
    <xf numFmtId="0" fontId="4" fillId="0" borderId="9" xfId="0" applyFont="1" applyBorder="1" applyProtection="1"/>
    <xf numFmtId="0" fontId="4" fillId="0" borderId="6" xfId="0" applyFont="1" applyBorder="1" applyProtection="1"/>
    <xf numFmtId="0" fontId="5" fillId="0" borderId="0" xfId="0" applyFont="1" applyBorder="1" applyAlignment="1" applyProtection="1">
      <alignment horizontal="right" vertical="center"/>
    </xf>
    <xf numFmtId="0" fontId="5" fillId="0" borderId="0" xfId="0" applyFont="1" applyBorder="1" applyAlignment="1">
      <alignment horizontal="center" vertical="center"/>
    </xf>
    <xf numFmtId="49" fontId="5" fillId="0" borderId="2" xfId="0" applyNumberFormat="1" applyFont="1" applyBorder="1" applyAlignment="1" applyProtection="1">
      <alignment horizontal="right" vertical="center"/>
    </xf>
    <xf numFmtId="49" fontId="5" fillId="0" borderId="2" xfId="0" applyNumberFormat="1" applyFont="1" applyBorder="1" applyAlignment="1" applyProtection="1">
      <alignment vertical="center"/>
    </xf>
    <xf numFmtId="0" fontId="5" fillId="0" borderId="0" xfId="0" applyFont="1" applyBorder="1" applyAlignment="1">
      <alignment horizontal="left" wrapText="1"/>
    </xf>
    <xf numFmtId="0" fontId="42" fillId="0" borderId="0" xfId="0" applyFont="1" applyBorder="1"/>
    <xf numFmtId="0" fontId="30" fillId="0" borderId="0" xfId="0" applyFont="1" applyBorder="1"/>
    <xf numFmtId="0" fontId="5" fillId="0" borderId="1" xfId="0" applyFont="1" applyBorder="1" applyAlignment="1">
      <alignment horizontal="left" wrapText="1"/>
    </xf>
    <xf numFmtId="0" fontId="5" fillId="0" borderId="16" xfId="0" applyFont="1" applyFill="1" applyBorder="1" applyAlignment="1">
      <alignment horizontal="center"/>
    </xf>
    <xf numFmtId="0" fontId="5" fillId="0" borderId="39" xfId="0" applyFont="1" applyFill="1" applyBorder="1" applyAlignment="1">
      <alignment horizontal="center"/>
    </xf>
    <xf numFmtId="0" fontId="0" fillId="2" borderId="6" xfId="0" applyFill="1" applyBorder="1" applyProtection="1"/>
    <xf numFmtId="0" fontId="0" fillId="3" borderId="10" xfId="0" applyFill="1" applyBorder="1"/>
    <xf numFmtId="0" fontId="0" fillId="3" borderId="11" xfId="0" applyFill="1" applyBorder="1"/>
    <xf numFmtId="0" fontId="31" fillId="4" borderId="0" xfId="0" applyFont="1" applyFill="1" applyBorder="1" applyAlignment="1">
      <alignment horizontal="left" wrapText="1"/>
    </xf>
    <xf numFmtId="0" fontId="31" fillId="4" borderId="0" xfId="0" applyFont="1" applyFill="1" applyBorder="1"/>
    <xf numFmtId="0" fontId="9" fillId="0" borderId="6" xfId="0" applyFont="1" applyBorder="1"/>
    <xf numFmtId="0" fontId="0" fillId="3" borderId="10" xfId="0" applyFill="1" applyBorder="1" applyProtection="1"/>
    <xf numFmtId="0" fontId="3" fillId="0" borderId="0" xfId="0" applyFont="1" applyBorder="1" applyAlignment="1">
      <alignment horizontal="left" wrapText="1"/>
    </xf>
    <xf numFmtId="0" fontId="0" fillId="6" borderId="0" xfId="0" applyFill="1"/>
    <xf numFmtId="0" fontId="0" fillId="6" borderId="0" xfId="0" applyFill="1" applyBorder="1"/>
    <xf numFmtId="0" fontId="0" fillId="3" borderId="0" xfId="0" applyFill="1" applyBorder="1" applyProtection="1"/>
    <xf numFmtId="0" fontId="16" fillId="3" borderId="0" xfId="0" applyFont="1" applyFill="1" applyBorder="1" applyAlignment="1" applyProtection="1">
      <alignment horizontal="left"/>
    </xf>
    <xf numFmtId="0" fontId="0" fillId="3" borderId="2" xfId="0" applyFill="1" applyBorder="1" applyProtection="1"/>
    <xf numFmtId="0" fontId="0" fillId="3" borderId="7" xfId="0" applyFill="1" applyBorder="1" applyProtection="1"/>
    <xf numFmtId="0" fontId="0" fillId="3" borderId="0" xfId="0" applyFill="1" applyBorder="1"/>
    <xf numFmtId="0" fontId="14" fillId="3" borderId="0" xfId="0" applyFont="1" applyFill="1" applyBorder="1"/>
    <xf numFmtId="0" fontId="0" fillId="3" borderId="2" xfId="0" applyFill="1" applyBorder="1"/>
    <xf numFmtId="0" fontId="4" fillId="3" borderId="9" xfId="0" applyFont="1" applyFill="1" applyBorder="1" applyProtection="1"/>
    <xf numFmtId="0" fontId="4" fillId="3" borderId="6" xfId="0" applyFont="1" applyFill="1" applyBorder="1" applyProtection="1"/>
    <xf numFmtId="0" fontId="4" fillId="3" borderId="8" xfId="0" applyFont="1" applyFill="1" applyBorder="1" applyProtection="1"/>
    <xf numFmtId="0" fontId="16" fillId="3" borderId="11" xfId="0" applyFont="1" applyFill="1" applyBorder="1"/>
    <xf numFmtId="0" fontId="16" fillId="3" borderId="0" xfId="0" applyFont="1" applyFill="1" applyBorder="1"/>
    <xf numFmtId="3" fontId="4" fillId="3" borderId="0" xfId="0" applyNumberFormat="1" applyFont="1" applyFill="1" applyBorder="1"/>
    <xf numFmtId="0" fontId="4" fillId="3" borderId="6" xfId="0" applyFont="1" applyFill="1" applyBorder="1"/>
    <xf numFmtId="10" fontId="15" fillId="3" borderId="0" xfId="0" applyNumberFormat="1" applyFont="1" applyFill="1" applyBorder="1" applyAlignment="1">
      <alignment horizontal="left" wrapText="1"/>
    </xf>
    <xf numFmtId="0" fontId="4" fillId="3" borderId="0" xfId="0" applyFont="1" applyFill="1" applyBorder="1" applyAlignment="1">
      <alignment wrapText="1"/>
    </xf>
    <xf numFmtId="0" fontId="0" fillId="0" borderId="0" xfId="0" applyBorder="1" applyAlignment="1">
      <alignment wrapText="1"/>
    </xf>
    <xf numFmtId="0" fontId="17" fillId="4" borderId="23" xfId="0" applyFont="1" applyFill="1" applyBorder="1" applyAlignment="1"/>
    <xf numFmtId="0" fontId="17" fillId="4" borderId="24" xfId="0" applyFont="1" applyFill="1" applyBorder="1" applyAlignment="1"/>
    <xf numFmtId="0" fontId="4" fillId="0" borderId="0" xfId="0" applyFont="1" applyFill="1" applyBorder="1" applyAlignment="1">
      <alignment vertical="center"/>
    </xf>
    <xf numFmtId="4" fontId="4" fillId="0" borderId="0" xfId="0" applyNumberFormat="1" applyFont="1" applyFill="1" applyBorder="1" applyAlignment="1">
      <alignment horizontal="center" vertical="center"/>
    </xf>
    <xf numFmtId="0" fontId="4" fillId="0" borderId="0" xfId="0" applyFont="1" applyFill="1" applyBorder="1" applyAlignment="1">
      <alignment vertical="center" wrapText="1"/>
    </xf>
    <xf numFmtId="0" fontId="0" fillId="0" borderId="0" xfId="0" applyFill="1" applyBorder="1" applyAlignment="1">
      <alignment wrapText="1"/>
    </xf>
    <xf numFmtId="9" fontId="4" fillId="0" borderId="0" xfId="0" applyNumberFormat="1" applyFont="1" applyFill="1" applyBorder="1" applyAlignment="1">
      <alignment horizontal="center"/>
    </xf>
    <xf numFmtId="4" fontId="4" fillId="0" borderId="0" xfId="0" applyNumberFormat="1" applyFont="1" applyFill="1" applyBorder="1" applyAlignment="1">
      <alignment horizontal="center" vertical="center" wrapText="1"/>
    </xf>
    <xf numFmtId="4" fontId="4" fillId="0" borderId="0" xfId="0" applyNumberFormat="1" applyFont="1" applyFill="1" applyBorder="1" applyAlignment="1">
      <alignment horizontal="left" vertical="center"/>
    </xf>
    <xf numFmtId="4" fontId="4" fillId="0" borderId="0" xfId="0" applyNumberFormat="1" applyFont="1" applyFill="1" applyBorder="1" applyAlignment="1">
      <alignment horizontal="left"/>
    </xf>
    <xf numFmtId="0" fontId="0" fillId="3" borderId="6" xfId="0" applyFill="1" applyBorder="1"/>
    <xf numFmtId="0" fontId="4" fillId="3" borderId="7" xfId="0" applyFont="1" applyFill="1" applyBorder="1" applyAlignment="1">
      <alignment wrapText="1"/>
    </xf>
    <xf numFmtId="0" fontId="4" fillId="3" borderId="7" xfId="0" applyFont="1" applyFill="1" applyBorder="1"/>
    <xf numFmtId="0" fontId="0" fillId="6" borderId="0" xfId="0" applyFill="1" applyBorder="1" applyAlignment="1">
      <alignment wrapText="1"/>
    </xf>
    <xf numFmtId="0" fontId="0" fillId="6" borderId="6" xfId="0" applyFill="1" applyBorder="1"/>
    <xf numFmtId="0" fontId="0" fillId="3" borderId="2" xfId="0" applyFill="1" applyBorder="1" applyAlignment="1">
      <alignment wrapText="1"/>
    </xf>
    <xf numFmtId="0" fontId="4" fillId="3" borderId="0" xfId="0" applyFont="1" applyFill="1" applyBorder="1" applyAlignment="1">
      <alignment horizontal="left" wrapText="1"/>
    </xf>
    <xf numFmtId="0" fontId="17" fillId="4" borderId="40" xfId="0" applyFont="1" applyFill="1" applyBorder="1" applyAlignment="1"/>
    <xf numFmtId="0" fontId="17" fillId="4" borderId="9" xfId="0" applyFont="1" applyFill="1" applyBorder="1" applyAlignment="1"/>
    <xf numFmtId="0" fontId="17" fillId="4" borderId="6" xfId="0" applyFont="1" applyFill="1" applyBorder="1" applyAlignment="1"/>
    <xf numFmtId="0" fontId="17" fillId="4" borderId="41" xfId="0" applyFont="1" applyFill="1" applyBorder="1" applyAlignment="1"/>
    <xf numFmtId="0" fontId="11" fillId="0" borderId="11" xfId="0" applyFont="1" applyBorder="1" applyAlignment="1">
      <alignment horizontal="center" vertical="top" wrapText="1"/>
    </xf>
    <xf numFmtId="0" fontId="4" fillId="0" borderId="2" xfId="0" applyFont="1" applyBorder="1" applyAlignment="1">
      <alignment wrapText="1"/>
    </xf>
    <xf numFmtId="0" fontId="4" fillId="0" borderId="0" xfId="0" applyFont="1" applyAlignment="1">
      <alignment wrapText="1"/>
    </xf>
    <xf numFmtId="0" fontId="17" fillId="3" borderId="0" xfId="0" applyFont="1" applyFill="1" applyBorder="1" applyAlignment="1">
      <alignment wrapText="1"/>
    </xf>
    <xf numFmtId="0" fontId="0" fillId="6" borderId="0" xfId="0" applyFill="1" applyAlignment="1">
      <alignment wrapText="1"/>
    </xf>
    <xf numFmtId="0" fontId="0" fillId="0" borderId="0" xfId="0" applyAlignment="1">
      <alignment wrapText="1"/>
    </xf>
    <xf numFmtId="0" fontId="4" fillId="3" borderId="42" xfId="0" applyFont="1" applyFill="1" applyBorder="1" applyAlignment="1">
      <alignment horizontal="left" wrapText="1" indent="2"/>
    </xf>
    <xf numFmtId="0" fontId="0" fillId="6" borderId="11" xfId="0" applyFill="1" applyBorder="1"/>
    <xf numFmtId="0" fontId="4" fillId="6" borderId="11" xfId="0" applyFont="1" applyFill="1" applyBorder="1"/>
    <xf numFmtId="0" fontId="4" fillId="4" borderId="16" xfId="0" applyFont="1" applyFill="1" applyBorder="1" applyAlignment="1">
      <alignment horizontal="left" wrapText="1"/>
    </xf>
    <xf numFmtId="0" fontId="0" fillId="3" borderId="9" xfId="0" applyFill="1" applyBorder="1" applyAlignment="1">
      <alignment wrapText="1"/>
    </xf>
    <xf numFmtId="0" fontId="4" fillId="3" borderId="6" xfId="0" applyFont="1" applyFill="1" applyBorder="1" applyAlignment="1">
      <alignment wrapText="1"/>
    </xf>
    <xf numFmtId="0" fontId="4" fillId="3" borderId="8" xfId="0" applyFont="1" applyFill="1" applyBorder="1" applyAlignment="1">
      <alignment wrapText="1"/>
    </xf>
    <xf numFmtId="0" fontId="37" fillId="0" borderId="0" xfId="0" applyFont="1" applyFill="1" applyBorder="1" applyAlignment="1">
      <alignment horizontal="left" wrapText="1"/>
    </xf>
    <xf numFmtId="0" fontId="9" fillId="0" borderId="0" xfId="0" applyFont="1" applyFill="1" applyBorder="1" applyAlignment="1">
      <alignment horizontal="left" wrapText="1"/>
    </xf>
    <xf numFmtId="0" fontId="14" fillId="0" borderId="0" xfId="0" applyFont="1"/>
    <xf numFmtId="0" fontId="11" fillId="0" borderId="0" xfId="0" applyFont="1" applyBorder="1" applyAlignment="1">
      <alignment vertical="center"/>
    </xf>
    <xf numFmtId="0" fontId="14" fillId="0" borderId="0" xfId="0" applyFont="1" applyBorder="1"/>
    <xf numFmtId="0" fontId="14" fillId="0" borderId="0" xfId="0" applyFont="1" applyFill="1" applyBorder="1"/>
    <xf numFmtId="0" fontId="32" fillId="3" borderId="0" xfId="0" applyFont="1" applyFill="1" applyBorder="1" applyProtection="1"/>
    <xf numFmtId="0" fontId="42" fillId="0" borderId="0" xfId="0" applyFont="1" applyBorder="1" applyAlignment="1">
      <alignment vertical="center"/>
    </xf>
    <xf numFmtId="0" fontId="53" fillId="0" borderId="0" xfId="0" applyFont="1" applyBorder="1"/>
    <xf numFmtId="0" fontId="14" fillId="6" borderId="0" xfId="0" applyFont="1" applyFill="1"/>
    <xf numFmtId="0" fontId="14" fillId="3" borderId="2" xfId="0" applyFont="1" applyFill="1" applyBorder="1"/>
    <xf numFmtId="0" fontId="14" fillId="6" borderId="0" xfId="0" applyFont="1" applyFill="1" applyBorder="1"/>
    <xf numFmtId="0" fontId="9" fillId="6" borderId="0" xfId="0" applyFont="1" applyFill="1"/>
    <xf numFmtId="0" fontId="32" fillId="6" borderId="0" xfId="0" applyFont="1" applyFill="1"/>
    <xf numFmtId="0" fontId="4" fillId="6" borderId="0" xfId="0" applyFont="1" applyFill="1"/>
    <xf numFmtId="0" fontId="2" fillId="6" borderId="0" xfId="0" applyFont="1" applyFill="1"/>
    <xf numFmtId="0" fontId="4" fillId="0" borderId="27" xfId="0" applyFont="1" applyBorder="1" applyAlignment="1"/>
    <xf numFmtId="3" fontId="4" fillId="6" borderId="44" xfId="0" applyNumberFormat="1" applyFont="1" applyFill="1" applyBorder="1" applyAlignment="1" applyProtection="1">
      <alignment horizontal="center"/>
      <protection locked="0"/>
    </xf>
    <xf numFmtId="3" fontId="4" fillId="6" borderId="20" xfId="0" applyNumberFormat="1" applyFont="1" applyFill="1" applyBorder="1" applyAlignment="1" applyProtection="1">
      <alignment horizontal="center"/>
      <protection locked="0"/>
    </xf>
    <xf numFmtId="0" fontId="0" fillId="6" borderId="0" xfId="0" applyFill="1" applyAlignment="1">
      <alignment vertical="top"/>
    </xf>
    <xf numFmtId="0" fontId="0" fillId="0" borderId="7" xfId="0" applyBorder="1" applyAlignment="1">
      <alignment vertical="top"/>
    </xf>
    <xf numFmtId="0" fontId="0" fillId="2" borderId="0" xfId="0" applyFill="1" applyAlignment="1">
      <alignment vertical="top"/>
    </xf>
    <xf numFmtId="0" fontId="0" fillId="0" borderId="0" xfId="0" applyAlignment="1">
      <alignment vertical="top"/>
    </xf>
    <xf numFmtId="0" fontId="9" fillId="3" borderId="0" xfId="0" applyFont="1" applyFill="1" applyBorder="1"/>
    <xf numFmtId="2" fontId="9" fillId="0" borderId="0" xfId="0" applyNumberFormat="1" applyFont="1" applyFill="1" applyBorder="1" applyAlignment="1">
      <alignment horizontal="center"/>
    </xf>
    <xf numFmtId="0" fontId="9" fillId="0" borderId="0" xfId="0" applyFont="1" applyBorder="1" applyAlignment="1">
      <alignment horizontal="center"/>
    </xf>
    <xf numFmtId="4" fontId="17" fillId="4" borderId="32" xfId="0" applyNumberFormat="1" applyFont="1" applyFill="1" applyBorder="1"/>
    <xf numFmtId="0" fontId="4" fillId="0" borderId="43" xfId="0" applyFont="1" applyBorder="1"/>
    <xf numFmtId="165" fontId="5" fillId="0" borderId="47" xfId="0" applyNumberFormat="1" applyFont="1" applyBorder="1" applyAlignment="1">
      <alignment horizontal="center"/>
    </xf>
    <xf numFmtId="166" fontId="5" fillId="0" borderId="39" xfId="0" applyNumberFormat="1" applyFont="1" applyBorder="1" applyAlignment="1">
      <alignment horizontal="center"/>
    </xf>
    <xf numFmtId="10" fontId="3" fillId="0" borderId="0" xfId="0" applyNumberFormat="1" applyFont="1" applyBorder="1" applyAlignment="1">
      <alignment horizontal="left" vertical="top" wrapText="1"/>
    </xf>
    <xf numFmtId="0" fontId="71" fillId="2" borderId="0" xfId="0" applyFont="1" applyFill="1"/>
    <xf numFmtId="0" fontId="70" fillId="0" borderId="0" xfId="0" applyFont="1" applyFill="1" applyBorder="1"/>
    <xf numFmtId="0" fontId="70" fillId="0" borderId="0" xfId="0" applyFont="1" applyBorder="1" applyAlignment="1">
      <alignment horizontal="left" wrapText="1"/>
    </xf>
    <xf numFmtId="0" fontId="71" fillId="0" borderId="0" xfId="0" applyFont="1" applyProtection="1">
      <protection locked="0"/>
    </xf>
    <xf numFmtId="0" fontId="4" fillId="0" borderId="50" xfId="0" applyFont="1" applyBorder="1" applyAlignment="1">
      <alignment horizontal="left" indent="2"/>
    </xf>
    <xf numFmtId="0" fontId="30" fillId="0" borderId="29" xfId="0" applyFont="1" applyFill="1" applyBorder="1" applyAlignment="1"/>
    <xf numFmtId="4" fontId="14" fillId="8" borderId="0" xfId="0" applyNumberFormat="1" applyFont="1" applyFill="1" applyBorder="1" applyAlignment="1">
      <alignment horizontal="right" wrapText="1"/>
    </xf>
    <xf numFmtId="0" fontId="71" fillId="0" borderId="0" xfId="0" applyFont="1" applyFill="1" applyBorder="1"/>
    <xf numFmtId="0" fontId="71" fillId="0" borderId="0" xfId="0" applyFont="1" applyFill="1" applyBorder="1" applyAlignment="1">
      <alignment vertical="center" wrapText="1"/>
    </xf>
    <xf numFmtId="0" fontId="71" fillId="0" borderId="6" xfId="0" applyFont="1" applyFill="1" applyBorder="1"/>
    <xf numFmtId="0" fontId="4" fillId="0" borderId="2" xfId="0" applyFont="1" applyBorder="1" applyAlignment="1">
      <alignment vertical="top"/>
    </xf>
    <xf numFmtId="0" fontId="46" fillId="0" borderId="0" xfId="0" applyFont="1" applyBorder="1" applyAlignment="1">
      <alignment vertical="top"/>
    </xf>
    <xf numFmtId="0" fontId="4" fillId="0" borderId="0" xfId="0" applyFont="1" applyBorder="1" applyAlignment="1">
      <alignment vertical="top"/>
    </xf>
    <xf numFmtId="0" fontId="4" fillId="0" borderId="0" xfId="0" applyFont="1" applyAlignment="1">
      <alignment vertical="top"/>
    </xf>
    <xf numFmtId="0" fontId="17" fillId="4" borderId="52" xfId="0" applyFont="1" applyFill="1" applyBorder="1" applyAlignment="1" applyProtection="1">
      <alignment horizontal="left"/>
    </xf>
    <xf numFmtId="0" fontId="4" fillId="8" borderId="42" xfId="0" applyFont="1" applyFill="1" applyBorder="1" applyAlignment="1">
      <alignment horizontal="left" indent="2"/>
    </xf>
    <xf numFmtId="165" fontId="4" fillId="8" borderId="17" xfId="0" applyNumberFormat="1" applyFont="1" applyFill="1" applyBorder="1" applyAlignment="1">
      <alignment horizontal="center"/>
    </xf>
    <xf numFmtId="166" fontId="4" fillId="8" borderId="19" xfId="0" applyNumberFormat="1" applyFont="1" applyFill="1" applyBorder="1" applyAlignment="1">
      <alignment horizontal="center"/>
    </xf>
    <xf numFmtId="0" fontId="5" fillId="0" borderId="45" xfId="0" applyFont="1" applyBorder="1" applyAlignment="1">
      <alignment horizontal="left"/>
    </xf>
    <xf numFmtId="0" fontId="0" fillId="0" borderId="19" xfId="0" applyBorder="1"/>
    <xf numFmtId="0" fontId="0" fillId="0" borderId="46" xfId="0" applyBorder="1"/>
    <xf numFmtId="0" fontId="4" fillId="0" borderId="0" xfId="0" applyFont="1" applyAlignment="1">
      <alignment horizontal="center"/>
    </xf>
    <xf numFmtId="0" fontId="14" fillId="4" borderId="53" xfId="0" applyFont="1" applyFill="1" applyBorder="1" applyAlignment="1">
      <alignment horizontal="center"/>
    </xf>
    <xf numFmtId="0" fontId="4" fillId="4" borderId="52" xfId="0" applyFont="1" applyFill="1" applyBorder="1" applyAlignment="1" applyProtection="1">
      <alignment horizontal="center"/>
    </xf>
    <xf numFmtId="0" fontId="4" fillId="4" borderId="54" xfId="0" applyFont="1" applyFill="1" applyBorder="1" applyAlignment="1" applyProtection="1">
      <alignment horizontal="center"/>
    </xf>
    <xf numFmtId="0" fontId="14" fillId="0" borderId="0" xfId="0" applyFont="1" applyBorder="1" applyAlignment="1">
      <alignment horizontal="center"/>
    </xf>
    <xf numFmtId="0" fontId="4" fillId="4" borderId="53" xfId="0" applyFont="1" applyFill="1" applyBorder="1" applyAlignment="1" applyProtection="1">
      <alignment horizontal="center"/>
    </xf>
    <xf numFmtId="0" fontId="4" fillId="4" borderId="52" xfId="0" applyFont="1" applyFill="1" applyBorder="1" applyAlignment="1">
      <alignment horizontal="center"/>
    </xf>
    <xf numFmtId="0" fontId="4" fillId="0" borderId="0" xfId="0" applyFont="1" applyBorder="1" applyAlignment="1">
      <alignment horizontal="center" vertical="top"/>
    </xf>
    <xf numFmtId="0" fontId="4" fillId="0" borderId="6" xfId="0" applyFont="1" applyBorder="1" applyAlignment="1">
      <alignment horizontal="center"/>
    </xf>
    <xf numFmtId="0" fontId="42" fillId="0" borderId="0" xfId="0" applyFont="1" applyBorder="1" applyAlignment="1">
      <alignment horizontal="center"/>
    </xf>
    <xf numFmtId="0" fontId="4" fillId="4" borderId="54" xfId="0" applyFont="1" applyFill="1" applyBorder="1" applyAlignment="1">
      <alignment horizontal="center"/>
    </xf>
    <xf numFmtId="0" fontId="4" fillId="8" borderId="7" xfId="0" applyFont="1" applyFill="1" applyBorder="1" applyAlignment="1">
      <alignment horizontal="left" indent="3"/>
    </xf>
    <xf numFmtId="0" fontId="0" fillId="9" borderId="0" xfId="0" applyFill="1"/>
    <xf numFmtId="165" fontId="4" fillId="6" borderId="10" xfId="0" applyNumberFormat="1" applyFont="1" applyFill="1" applyBorder="1" applyAlignment="1" applyProtection="1">
      <alignment horizontal="center"/>
      <protection locked="0"/>
    </xf>
    <xf numFmtId="165" fontId="17" fillId="4" borderId="6" xfId="0" applyNumberFormat="1" applyFont="1" applyFill="1" applyBorder="1" applyAlignment="1"/>
    <xf numFmtId="165" fontId="4" fillId="6" borderId="41" xfId="0" applyNumberFormat="1" applyFont="1" applyFill="1" applyBorder="1" applyAlignment="1" applyProtection="1">
      <alignment horizontal="center"/>
      <protection locked="0"/>
    </xf>
    <xf numFmtId="165" fontId="17" fillId="4" borderId="24" xfId="0" applyNumberFormat="1" applyFont="1" applyFill="1" applyBorder="1" applyAlignment="1"/>
    <xf numFmtId="0" fontId="71" fillId="0" borderId="0" xfId="0" applyNumberFormat="1" applyFont="1" applyFill="1" applyBorder="1"/>
    <xf numFmtId="0" fontId="70" fillId="0" borderId="0" xfId="0" applyFont="1" applyFill="1" applyBorder="1" applyAlignment="1"/>
    <xf numFmtId="0" fontId="4" fillId="8" borderId="7" xfId="0" applyFont="1" applyFill="1" applyBorder="1" applyAlignment="1">
      <alignment wrapText="1"/>
    </xf>
    <xf numFmtId="0" fontId="0" fillId="10" borderId="0" xfId="0" applyFill="1" applyProtection="1"/>
    <xf numFmtId="0" fontId="4" fillId="0" borderId="31" xfId="0" applyFont="1" applyBorder="1" applyAlignment="1"/>
    <xf numFmtId="0" fontId="4" fillId="0" borderId="31" xfId="0" applyFont="1" applyBorder="1"/>
    <xf numFmtId="0" fontId="4" fillId="0" borderId="30" xfId="0" applyFont="1" applyBorder="1" applyAlignment="1"/>
    <xf numFmtId="0" fontId="4" fillId="0" borderId="32" xfId="0" applyFont="1" applyBorder="1" applyAlignment="1"/>
    <xf numFmtId="0" fontId="4" fillId="0" borderId="3" xfId="0" applyFont="1" applyBorder="1" applyAlignment="1" applyProtection="1">
      <alignment horizontal="right" vertical="center"/>
    </xf>
    <xf numFmtId="49" fontId="5" fillId="0" borderId="32" xfId="0" applyNumberFormat="1" applyFont="1" applyBorder="1" applyAlignment="1"/>
    <xf numFmtId="0" fontId="5" fillId="0" borderId="3" xfId="0" applyFont="1" applyBorder="1" applyAlignment="1" applyProtection="1">
      <alignment horizontal="left" vertical="center"/>
    </xf>
    <xf numFmtId="0" fontId="4" fillId="0" borderId="4" xfId="0" applyFont="1" applyBorder="1" applyProtection="1"/>
    <xf numFmtId="0" fontId="4" fillId="0" borderId="56" xfId="0" applyFont="1" applyBorder="1" applyProtection="1"/>
    <xf numFmtId="0" fontId="4" fillId="0" borderId="33" xfId="0" applyFont="1" applyBorder="1" applyProtection="1"/>
    <xf numFmtId="0" fontId="5" fillId="0" borderId="3" xfId="0" applyFont="1" applyBorder="1" applyAlignment="1" applyProtection="1">
      <alignment horizontal="left" vertical="center" indent="2"/>
    </xf>
    <xf numFmtId="0" fontId="5" fillId="0" borderId="3" xfId="0" applyFont="1" applyBorder="1" applyAlignment="1" applyProtection="1">
      <alignment horizontal="left" indent="2"/>
    </xf>
    <xf numFmtId="0" fontId="16" fillId="0" borderId="5" xfId="0" applyFont="1" applyBorder="1"/>
    <xf numFmtId="0" fontId="8" fillId="0" borderId="31" xfId="2" applyFont="1" applyBorder="1" applyAlignment="1" applyProtection="1">
      <alignment horizontal="left"/>
    </xf>
    <xf numFmtId="0" fontId="4" fillId="0" borderId="31" xfId="0" applyFont="1" applyBorder="1" applyAlignment="1">
      <alignment horizontal="left"/>
    </xf>
    <xf numFmtId="49" fontId="5" fillId="0" borderId="31" xfId="0" applyNumberFormat="1" applyFont="1" applyBorder="1" applyAlignment="1">
      <alignment horizontal="right"/>
    </xf>
    <xf numFmtId="0" fontId="5" fillId="0" borderId="31" xfId="0" applyFont="1" applyBorder="1"/>
    <xf numFmtId="0" fontId="4" fillId="0" borderId="30" xfId="0" applyFont="1" applyBorder="1" applyAlignment="1">
      <alignment horizontal="center"/>
    </xf>
    <xf numFmtId="3" fontId="4" fillId="8" borderId="0" xfId="0" applyNumberFormat="1" applyFont="1" applyFill="1" applyBorder="1" applyAlignment="1" applyProtection="1">
      <alignment horizontal="center"/>
      <protection locked="0"/>
    </xf>
    <xf numFmtId="14" fontId="4" fillId="6" borderId="6" xfId="0" applyNumberFormat="1" applyFont="1" applyFill="1" applyBorder="1" applyAlignment="1" applyProtection="1">
      <alignment horizontal="center" vertical="center"/>
      <protection locked="0"/>
    </xf>
    <xf numFmtId="0" fontId="4" fillId="0" borderId="32" xfId="0" applyFont="1" applyBorder="1" applyAlignment="1">
      <alignment horizontal="center"/>
    </xf>
    <xf numFmtId="0" fontId="5" fillId="0" borderId="0" xfId="0" applyFont="1" applyBorder="1" applyAlignment="1" applyProtection="1">
      <alignment wrapText="1"/>
    </xf>
    <xf numFmtId="0" fontId="5" fillId="0" borderId="32" xfId="0" applyFont="1" applyBorder="1" applyAlignment="1" applyProtection="1">
      <alignment wrapText="1"/>
    </xf>
    <xf numFmtId="0" fontId="4" fillId="0" borderId="32" xfId="0" applyFont="1" applyBorder="1"/>
    <xf numFmtId="0" fontId="4" fillId="0" borderId="5" xfId="0" applyFont="1" applyBorder="1" applyAlignment="1">
      <alignment horizontal="right" vertical="center"/>
    </xf>
    <xf numFmtId="0" fontId="4" fillId="0" borderId="30" xfId="0" applyFont="1" applyBorder="1"/>
    <xf numFmtId="0" fontId="5" fillId="0" borderId="3" xfId="0" applyFont="1" applyBorder="1" applyAlignment="1">
      <alignment horizontal="right" vertical="center" wrapText="1"/>
    </xf>
    <xf numFmtId="49" fontId="5" fillId="0" borderId="4" xfId="0" applyNumberFormat="1" applyFont="1" applyBorder="1" applyAlignment="1">
      <alignment vertical="center"/>
    </xf>
    <xf numFmtId="49" fontId="5" fillId="0" borderId="56" xfId="0" applyNumberFormat="1" applyFont="1" applyBorder="1" applyAlignment="1">
      <alignment vertical="center"/>
    </xf>
    <xf numFmtId="49" fontId="5" fillId="0" borderId="33" xfId="0" applyNumberFormat="1" applyFont="1" applyBorder="1" applyAlignment="1">
      <alignment vertical="center"/>
    </xf>
    <xf numFmtId="0" fontId="5" fillId="0" borderId="5" xfId="0" applyFont="1" applyBorder="1" applyAlignment="1">
      <alignment horizontal="right" vertical="center"/>
    </xf>
    <xf numFmtId="0" fontId="7" fillId="0" borderId="31" xfId="0" applyFont="1" applyBorder="1" applyAlignment="1">
      <alignment horizontal="right" vertical="center"/>
    </xf>
    <xf numFmtId="0" fontId="5" fillId="0" borderId="3" xfId="0" applyFont="1" applyBorder="1" applyAlignment="1">
      <alignment horizontal="right" vertical="center"/>
    </xf>
    <xf numFmtId="49" fontId="5" fillId="0" borderId="3" xfId="0" applyNumberFormat="1" applyFont="1" applyBorder="1" applyAlignment="1">
      <alignment horizontal="right" vertical="center"/>
    </xf>
    <xf numFmtId="0" fontId="5" fillId="0" borderId="4" xfId="0" applyFont="1" applyBorder="1" applyAlignment="1">
      <alignment horizontal="right" vertical="center"/>
    </xf>
    <xf numFmtId="0" fontId="8" fillId="0" borderId="56" xfId="2" applyFont="1" applyBorder="1" applyAlignment="1" applyProtection="1">
      <alignment horizontal="left"/>
    </xf>
    <xf numFmtId="0" fontId="4" fillId="0" borderId="56" xfId="0" applyFont="1" applyBorder="1" applyAlignment="1">
      <alignment horizontal="left"/>
    </xf>
    <xf numFmtId="49" fontId="5" fillId="0" borderId="56" xfId="0" applyNumberFormat="1" applyFont="1" applyBorder="1" applyAlignment="1">
      <alignment horizontal="right"/>
    </xf>
    <xf numFmtId="0" fontId="5" fillId="0" borderId="56" xfId="0" applyFont="1" applyBorder="1"/>
    <xf numFmtId="0" fontId="4" fillId="0" borderId="56" xfId="0" applyFont="1" applyBorder="1" applyAlignment="1">
      <alignment horizontal="right" vertical="center"/>
    </xf>
    <xf numFmtId="0" fontId="4" fillId="0" borderId="33" xfId="0" applyFont="1" applyBorder="1" applyAlignment="1">
      <alignment horizontal="center"/>
    </xf>
    <xf numFmtId="0" fontId="5" fillId="3" borderId="42" xfId="0" applyFont="1" applyFill="1" applyBorder="1" applyAlignment="1">
      <alignment horizontal="left" wrapText="1" indent="1"/>
    </xf>
    <xf numFmtId="0" fontId="0" fillId="0" borderId="30" xfId="0" applyBorder="1"/>
    <xf numFmtId="0" fontId="73" fillId="0" borderId="7" xfId="0" applyFont="1" applyBorder="1"/>
    <xf numFmtId="0" fontId="73" fillId="0" borderId="7" xfId="0" applyFont="1" applyBorder="1" applyProtection="1"/>
    <xf numFmtId="0" fontId="73" fillId="0" borderId="8" xfId="0" applyFont="1" applyBorder="1" applyProtection="1"/>
    <xf numFmtId="0" fontId="73" fillId="0" borderId="0" xfId="0" applyFont="1"/>
    <xf numFmtId="0" fontId="4" fillId="9" borderId="6" xfId="0" applyFont="1" applyFill="1" applyBorder="1" applyAlignment="1" applyProtection="1">
      <alignment horizontal="center"/>
      <protection locked="0"/>
    </xf>
    <xf numFmtId="0" fontId="5" fillId="0" borderId="56" xfId="0" applyFont="1" applyBorder="1" applyAlignment="1">
      <alignment horizontal="left" wrapText="1"/>
    </xf>
    <xf numFmtId="0" fontId="11" fillId="0" borderId="5" xfId="0" applyFont="1" applyBorder="1" applyAlignment="1">
      <alignment horizontal="left"/>
    </xf>
    <xf numFmtId="0" fontId="11" fillId="0" borderId="31" xfId="0" applyFont="1" applyBorder="1" applyAlignment="1">
      <alignment horizontal="left"/>
    </xf>
    <xf numFmtId="0" fontId="4" fillId="0" borderId="30" xfId="0" applyFont="1" applyBorder="1" applyAlignment="1">
      <alignment horizontal="left" wrapText="1"/>
    </xf>
    <xf numFmtId="0" fontId="14" fillId="0" borderId="3" xfId="0" applyFont="1" applyBorder="1"/>
    <xf numFmtId="0" fontId="14" fillId="0" borderId="32" xfId="0" applyFont="1" applyBorder="1"/>
    <xf numFmtId="0" fontId="4" fillId="0" borderId="4" xfId="0" applyFont="1" applyBorder="1"/>
    <xf numFmtId="0" fontId="5" fillId="0" borderId="33" xfId="0" applyFont="1" applyBorder="1" applyAlignment="1">
      <alignment horizontal="left" wrapText="1"/>
    </xf>
    <xf numFmtId="0" fontId="11" fillId="0" borderId="5" xfId="0" applyFont="1" applyBorder="1"/>
    <xf numFmtId="0" fontId="13" fillId="0" borderId="31" xfId="0" applyFont="1" applyBorder="1" applyAlignment="1">
      <alignment horizontal="left" wrapText="1"/>
    </xf>
    <xf numFmtId="0" fontId="13" fillId="0" borderId="30" xfId="0" applyFont="1" applyBorder="1" applyAlignment="1">
      <alignment horizontal="left" wrapText="1"/>
    </xf>
    <xf numFmtId="0" fontId="13" fillId="0" borderId="3" xfId="0" applyFont="1" applyBorder="1" applyAlignment="1">
      <alignment horizontal="left" wrapText="1"/>
    </xf>
    <xf numFmtId="0" fontId="13" fillId="0" borderId="32" xfId="0" applyFont="1" applyBorder="1" applyAlignment="1">
      <alignment horizontal="left" wrapText="1"/>
    </xf>
    <xf numFmtId="0" fontId="53" fillId="0" borderId="4" xfId="0" applyFont="1" applyBorder="1"/>
    <xf numFmtId="0" fontId="13" fillId="0" borderId="56" xfId="0" applyFont="1" applyBorder="1"/>
    <xf numFmtId="0" fontId="13" fillId="0" borderId="33" xfId="0" applyFont="1" applyBorder="1"/>
    <xf numFmtId="0" fontId="0" fillId="11" borderId="0" xfId="0" applyFill="1"/>
    <xf numFmtId="0" fontId="4" fillId="9" borderId="44" xfId="0" applyFont="1" applyFill="1" applyBorder="1" applyAlignment="1" applyProtection="1">
      <alignment horizontal="center" vertical="center" wrapText="1"/>
      <protection locked="0"/>
    </xf>
    <xf numFmtId="3" fontId="4" fillId="3" borderId="36" xfId="0" applyNumberFormat="1" applyFont="1" applyFill="1" applyBorder="1" applyAlignment="1" applyProtection="1">
      <alignment horizontal="center"/>
    </xf>
    <xf numFmtId="3" fontId="4" fillId="0" borderId="19" xfId="0" applyNumberFormat="1" applyFont="1" applyBorder="1" applyAlignment="1">
      <alignment horizontal="center"/>
    </xf>
    <xf numFmtId="3" fontId="17" fillId="4" borderId="32" xfId="0" applyNumberFormat="1" applyFont="1" applyFill="1" applyBorder="1" applyAlignment="1">
      <alignment horizontal="center"/>
    </xf>
    <xf numFmtId="165" fontId="4" fillId="0" borderId="59" xfId="0" applyNumberFormat="1" applyFont="1" applyBorder="1" applyAlignment="1">
      <alignment horizontal="center"/>
    </xf>
    <xf numFmtId="3" fontId="4" fillId="3" borderId="0" xfId="0" applyNumberFormat="1" applyFont="1" applyFill="1" applyBorder="1" applyAlignment="1" applyProtection="1">
      <alignment horizontal="center"/>
    </xf>
    <xf numFmtId="0" fontId="4" fillId="3" borderId="0" xfId="0" applyFont="1" applyFill="1" applyBorder="1" applyAlignment="1" applyProtection="1">
      <alignment horizontal="center"/>
    </xf>
    <xf numFmtId="0" fontId="5" fillId="0" borderId="13" xfId="0" applyFont="1" applyBorder="1" applyAlignment="1" applyProtection="1">
      <alignment horizontal="left"/>
    </xf>
    <xf numFmtId="0" fontId="4" fillId="0" borderId="47" xfId="0" applyFont="1" applyBorder="1" applyProtection="1"/>
    <xf numFmtId="0" fontId="71" fillId="3" borderId="7" xfId="0" applyFont="1" applyFill="1" applyBorder="1" applyAlignment="1" applyProtection="1">
      <alignment vertical="top"/>
    </xf>
    <xf numFmtId="0" fontId="71" fillId="3" borderId="7" xfId="0" applyFont="1" applyFill="1" applyBorder="1" applyProtection="1"/>
    <xf numFmtId="0" fontId="70" fillId="0" borderId="7" xfId="0" applyFont="1" applyBorder="1" applyProtection="1"/>
    <xf numFmtId="0" fontId="71" fillId="3" borderId="8" xfId="0" applyFont="1" applyFill="1" applyBorder="1" applyProtection="1"/>
    <xf numFmtId="3" fontId="14" fillId="0" borderId="0" xfId="0" applyNumberFormat="1" applyFont="1" applyFill="1" applyBorder="1" applyAlignment="1" applyProtection="1">
      <alignment horizontal="center"/>
    </xf>
    <xf numFmtId="0" fontId="4" fillId="0" borderId="7" xfId="0" applyFont="1" applyBorder="1" applyProtection="1"/>
    <xf numFmtId="0" fontId="4" fillId="0" borderId="7" xfId="0" applyFont="1" applyBorder="1" applyAlignment="1" applyProtection="1">
      <alignment wrapText="1"/>
    </xf>
    <xf numFmtId="0" fontId="58" fillId="8" borderId="0" xfId="0" applyFont="1" applyFill="1" applyBorder="1" applyProtection="1"/>
    <xf numFmtId="0" fontId="35" fillId="3" borderId="0" xfId="0" applyFont="1" applyFill="1" applyBorder="1" applyAlignment="1" applyProtection="1">
      <alignment horizontal="left" wrapText="1"/>
    </xf>
    <xf numFmtId="3" fontId="4" fillId="6" borderId="17" xfId="0" applyNumberFormat="1" applyFont="1" applyFill="1" applyBorder="1" applyAlignment="1" applyProtection="1">
      <alignment horizontal="center"/>
      <protection locked="0"/>
    </xf>
    <xf numFmtId="3" fontId="4" fillId="8" borderId="19" xfId="0" applyNumberFormat="1" applyFont="1" applyFill="1" applyBorder="1" applyAlignment="1">
      <alignment horizontal="center"/>
    </xf>
    <xf numFmtId="0" fontId="4" fillId="11" borderId="0" xfId="0" applyFont="1" applyFill="1"/>
    <xf numFmtId="0" fontId="15" fillId="0" borderId="0" xfId="0" applyFont="1" applyBorder="1"/>
    <xf numFmtId="49" fontId="61" fillId="0" borderId="0" xfId="0" applyNumberFormat="1" applyFont="1" applyBorder="1" applyAlignment="1"/>
    <xf numFmtId="0" fontId="14" fillId="0" borderId="27" xfId="0" applyFont="1" applyBorder="1"/>
    <xf numFmtId="0" fontId="14" fillId="0" borderId="28" xfId="0" applyFont="1" applyBorder="1" applyAlignment="1">
      <alignment horizontal="right"/>
    </xf>
    <xf numFmtId="0" fontId="69" fillId="3" borderId="0" xfId="0" applyFont="1" applyFill="1" applyBorder="1" applyAlignment="1">
      <alignment horizontal="right" vertical="top" wrapText="1"/>
    </xf>
    <xf numFmtId="0" fontId="11" fillId="3" borderId="0" xfId="0" applyFont="1" applyFill="1" applyBorder="1" applyAlignment="1">
      <alignment horizontal="center" wrapText="1"/>
    </xf>
    <xf numFmtId="0" fontId="69" fillId="3" borderId="7" xfId="0" applyFont="1" applyFill="1" applyBorder="1" applyAlignment="1">
      <alignment horizontal="right" vertical="top" wrapText="1"/>
    </xf>
    <xf numFmtId="0" fontId="21" fillId="0" borderId="3" xfId="0" applyFont="1" applyBorder="1"/>
    <xf numFmtId="0" fontId="21" fillId="0" borderId="0" xfId="0" applyFont="1" applyBorder="1"/>
    <xf numFmtId="0" fontId="21" fillId="0" borderId="32" xfId="0" applyFont="1" applyBorder="1"/>
    <xf numFmtId="0" fontId="3" fillId="0" borderId="0" xfId="0" applyFont="1" applyBorder="1" applyAlignment="1">
      <alignment horizontal="left" vertical="top" wrapText="1"/>
    </xf>
    <xf numFmtId="0" fontId="4" fillId="0" borderId="0" xfId="0" applyFont="1" applyBorder="1" applyAlignment="1" applyProtection="1">
      <alignment horizontal="left"/>
    </xf>
    <xf numFmtId="0" fontId="64" fillId="3" borderId="2" xfId="0" applyFont="1" applyFill="1" applyBorder="1" applyProtection="1"/>
    <xf numFmtId="0" fontId="64" fillId="3" borderId="0" xfId="0" applyFont="1" applyFill="1" applyBorder="1" applyProtection="1"/>
    <xf numFmtId="0" fontId="64" fillId="3" borderId="7" xfId="0" applyFont="1" applyFill="1" applyBorder="1" applyProtection="1"/>
    <xf numFmtId="0" fontId="14" fillId="3" borderId="2" xfId="0" applyFont="1" applyFill="1" applyBorder="1" applyAlignment="1" applyProtection="1">
      <alignment wrapText="1"/>
    </xf>
    <xf numFmtId="0" fontId="14" fillId="3" borderId="0" xfId="0" applyFont="1" applyFill="1" applyBorder="1" applyProtection="1"/>
    <xf numFmtId="0" fontId="42" fillId="0" borderId="0" xfId="0" applyFont="1" applyBorder="1" applyAlignment="1"/>
    <xf numFmtId="0" fontId="4" fillId="0" borderId="0" xfId="0" applyFont="1" applyBorder="1" applyAlignment="1">
      <alignment horizontal="left" indent="1"/>
    </xf>
    <xf numFmtId="0" fontId="4" fillId="0" borderId="0" xfId="0" applyFont="1" applyBorder="1" applyAlignment="1" applyProtection="1">
      <alignment horizontal="left" indent="1"/>
    </xf>
    <xf numFmtId="0" fontId="15" fillId="6" borderId="29" xfId="0" applyFont="1" applyFill="1" applyBorder="1" applyAlignment="1" applyProtection="1">
      <alignment wrapText="1"/>
      <protection locked="0"/>
    </xf>
    <xf numFmtId="0" fontId="15" fillId="6" borderId="48" xfId="0" applyFont="1" applyFill="1" applyBorder="1" applyAlignment="1" applyProtection="1">
      <alignment wrapText="1"/>
      <protection locked="0"/>
    </xf>
    <xf numFmtId="0" fontId="4" fillId="6" borderId="48" xfId="0" applyFont="1" applyFill="1" applyBorder="1" applyAlignment="1" applyProtection="1">
      <alignment wrapText="1"/>
      <protection locked="0"/>
    </xf>
    <xf numFmtId="0" fontId="4" fillId="6" borderId="61" xfId="0" applyFont="1" applyFill="1" applyBorder="1" applyAlignment="1" applyProtection="1">
      <alignment wrapText="1"/>
      <protection locked="0"/>
    </xf>
    <xf numFmtId="0" fontId="61" fillId="12" borderId="29" xfId="0" applyFont="1" applyFill="1" applyBorder="1" applyAlignment="1" applyProtection="1">
      <alignment horizontal="center" wrapText="1"/>
      <protection locked="0"/>
    </xf>
    <xf numFmtId="0" fontId="61" fillId="12" borderId="24" xfId="0" applyFont="1" applyFill="1" applyBorder="1" applyAlignment="1" applyProtection="1">
      <alignment horizontal="center" wrapText="1"/>
      <protection locked="0"/>
    </xf>
    <xf numFmtId="0" fontId="5" fillId="12" borderId="29" xfId="0" applyFont="1" applyFill="1" applyBorder="1" applyAlignment="1" applyProtection="1">
      <alignment horizontal="center" wrapText="1"/>
      <protection locked="0"/>
    </xf>
    <xf numFmtId="0" fontId="5" fillId="12" borderId="24" xfId="0" applyFont="1" applyFill="1" applyBorder="1" applyAlignment="1" applyProtection="1">
      <alignment horizontal="center" wrapText="1"/>
      <protection locked="0"/>
    </xf>
    <xf numFmtId="0" fontId="5" fillId="12" borderId="38" xfId="0" applyFont="1" applyFill="1" applyBorder="1" applyAlignment="1" applyProtection="1">
      <alignment horizontal="center" wrapText="1"/>
      <protection locked="0"/>
    </xf>
    <xf numFmtId="0" fontId="5" fillId="12" borderId="62" xfId="0" applyFont="1" applyFill="1" applyBorder="1" applyAlignment="1" applyProtection="1">
      <alignment horizontal="center" wrapText="1"/>
      <protection locked="0"/>
    </xf>
    <xf numFmtId="0" fontId="0" fillId="8" borderId="0" xfId="0" applyFill="1" applyProtection="1"/>
    <xf numFmtId="0" fontId="64" fillId="8" borderId="0" xfId="0" applyFont="1" applyFill="1" applyProtection="1"/>
    <xf numFmtId="3" fontId="4" fillId="8" borderId="46" xfId="0" applyNumberFormat="1" applyFont="1" applyFill="1" applyBorder="1" applyAlignment="1">
      <alignment horizontal="center"/>
    </xf>
    <xf numFmtId="0" fontId="4" fillId="9" borderId="17" xfId="0" applyFont="1" applyFill="1" applyBorder="1" applyAlignment="1" applyProtection="1">
      <alignment horizontal="center" vertical="center" wrapText="1"/>
      <protection locked="0"/>
    </xf>
    <xf numFmtId="3" fontId="4" fillId="6" borderId="18" xfId="0" applyNumberFormat="1" applyFont="1" applyFill="1" applyBorder="1" applyAlignment="1" applyProtection="1">
      <alignment horizontal="center"/>
      <protection locked="0"/>
    </xf>
    <xf numFmtId="0" fontId="4" fillId="0" borderId="56" xfId="0" applyFont="1" applyBorder="1" applyProtection="1">
      <protection locked="0"/>
    </xf>
    <xf numFmtId="3" fontId="4" fillId="6" borderId="10" xfId="0" applyNumberFormat="1" applyFont="1" applyFill="1" applyBorder="1" applyAlignment="1" applyProtection="1">
      <alignment horizontal="center"/>
      <protection locked="0"/>
    </xf>
    <xf numFmtId="0" fontId="14" fillId="3" borderId="0" xfId="0" applyFont="1" applyFill="1" applyBorder="1" applyAlignment="1">
      <alignment horizontal="left" wrapText="1"/>
    </xf>
    <xf numFmtId="0" fontId="25" fillId="0" borderId="0" xfId="0" applyFont="1" applyBorder="1" applyAlignment="1">
      <alignment wrapText="1"/>
    </xf>
    <xf numFmtId="0" fontId="0" fillId="8" borderId="0" xfId="0" applyFill="1" applyBorder="1" applyProtection="1"/>
    <xf numFmtId="0" fontId="9" fillId="8" borderId="6" xfId="0" applyFont="1" applyFill="1" applyBorder="1"/>
    <xf numFmtId="0" fontId="11" fillId="0" borderId="0" xfId="0" applyFont="1" applyBorder="1" applyAlignment="1">
      <alignment wrapText="1"/>
    </xf>
    <xf numFmtId="10" fontId="0" fillId="0" borderId="0" xfId="0" applyNumberFormat="1" applyBorder="1"/>
    <xf numFmtId="0" fontId="11" fillId="0" borderId="27" xfId="0" applyFont="1" applyBorder="1" applyAlignment="1">
      <alignment wrapText="1"/>
    </xf>
    <xf numFmtId="0" fontId="11" fillId="0" borderId="38" xfId="0" applyFont="1" applyBorder="1" applyAlignment="1">
      <alignment wrapText="1"/>
    </xf>
    <xf numFmtId="10" fontId="0" fillId="0" borderId="46" xfId="0" applyNumberFormat="1" applyBorder="1"/>
    <xf numFmtId="0" fontId="0" fillId="0" borderId="27" xfId="0" applyBorder="1"/>
    <xf numFmtId="0" fontId="0" fillId="0" borderId="44" xfId="0" applyBorder="1"/>
    <xf numFmtId="0" fontId="0" fillId="0" borderId="29" xfId="0" applyBorder="1"/>
    <xf numFmtId="2" fontId="0" fillId="0" borderId="29" xfId="0" applyNumberFormat="1" applyBorder="1"/>
    <xf numFmtId="0" fontId="0" fillId="0" borderId="38" xfId="0" applyFill="1" applyBorder="1"/>
    <xf numFmtId="0" fontId="4" fillId="0" borderId="29" xfId="0" applyFont="1" applyBorder="1" applyAlignment="1">
      <alignment vertical="center"/>
    </xf>
    <xf numFmtId="0" fontId="4" fillId="0" borderId="38" xfId="0" applyFont="1" applyBorder="1" applyAlignment="1">
      <alignment vertical="center"/>
    </xf>
    <xf numFmtId="3" fontId="4" fillId="6" borderId="46" xfId="0" applyNumberFormat="1" applyFont="1" applyFill="1" applyBorder="1" applyAlignment="1" applyProtection="1">
      <alignment horizontal="center"/>
      <protection locked="0"/>
    </xf>
    <xf numFmtId="0" fontId="4" fillId="9" borderId="24" xfId="0" applyFont="1" applyFill="1" applyBorder="1" applyAlignment="1" applyProtection="1">
      <alignment horizontal="center"/>
      <protection locked="0"/>
    </xf>
    <xf numFmtId="0" fontId="4" fillId="0" borderId="31" xfId="0" applyFont="1" applyBorder="1" applyProtection="1"/>
    <xf numFmtId="0" fontId="4" fillId="8" borderId="0" xfId="0" applyFont="1" applyFill="1" applyBorder="1" applyAlignment="1" applyProtection="1">
      <alignment horizontal="center" vertical="center"/>
    </xf>
    <xf numFmtId="49" fontId="5" fillId="0" borderId="56" xfId="0" applyNumberFormat="1" applyFont="1" applyBorder="1" applyAlignment="1" applyProtection="1">
      <alignment vertical="center"/>
    </xf>
    <xf numFmtId="49" fontId="5" fillId="0" borderId="0" xfId="0" applyNumberFormat="1" applyFont="1" applyBorder="1" applyAlignment="1" applyProtection="1">
      <alignment horizontal="center" vertical="center"/>
    </xf>
    <xf numFmtId="0" fontId="4" fillId="0" borderId="31" xfId="0" applyFont="1" applyBorder="1" applyAlignment="1" applyProtection="1"/>
    <xf numFmtId="0" fontId="4" fillId="8" borderId="0" xfId="0" applyFont="1" applyFill="1" applyBorder="1" applyAlignment="1" applyProtection="1">
      <alignment horizontal="left"/>
    </xf>
    <xf numFmtId="0" fontId="6" fillId="8" borderId="0" xfId="2" applyFill="1" applyBorder="1" applyAlignment="1" applyProtection="1">
      <alignment horizontal="left"/>
    </xf>
    <xf numFmtId="0" fontId="4" fillId="0" borderId="56" xfId="0" applyFont="1" applyBorder="1" applyAlignment="1" applyProtection="1">
      <alignment horizontal="left"/>
    </xf>
    <xf numFmtId="0" fontId="4" fillId="0" borderId="31" xfId="0" applyFont="1" applyBorder="1" applyAlignment="1" applyProtection="1">
      <alignment horizontal="left"/>
    </xf>
    <xf numFmtId="0" fontId="0" fillId="0" borderId="0" xfId="0" applyProtection="1"/>
    <xf numFmtId="0" fontId="0" fillId="8" borderId="12" xfId="0" applyFill="1" applyBorder="1" applyProtection="1"/>
    <xf numFmtId="0" fontId="0" fillId="8" borderId="7" xfId="0" applyFill="1" applyBorder="1" applyProtection="1"/>
    <xf numFmtId="0" fontId="64" fillId="8" borderId="7" xfId="0" applyFont="1" applyFill="1" applyBorder="1" applyProtection="1"/>
    <xf numFmtId="0" fontId="31" fillId="3" borderId="0" xfId="0" applyFont="1" applyFill="1" applyBorder="1" applyAlignment="1" applyProtection="1">
      <alignment horizontal="center" vertical="top" wrapText="1"/>
    </xf>
    <xf numFmtId="0" fontId="31" fillId="3" borderId="7" xfId="0" applyFont="1" applyFill="1" applyBorder="1" applyAlignment="1" applyProtection="1">
      <alignment horizontal="center" vertical="top" wrapText="1"/>
    </xf>
    <xf numFmtId="0" fontId="65" fillId="3" borderId="0" xfId="0" applyFont="1" applyFill="1" applyBorder="1" applyAlignment="1" applyProtection="1">
      <alignment horizontal="center" vertical="top" wrapText="1"/>
    </xf>
    <xf numFmtId="0" fontId="65" fillId="3" borderId="7" xfId="0" applyFont="1" applyFill="1" applyBorder="1" applyAlignment="1" applyProtection="1">
      <alignment horizontal="center" vertical="top" wrapText="1"/>
    </xf>
    <xf numFmtId="0" fontId="0" fillId="3" borderId="11" xfId="0" applyFill="1" applyBorder="1" applyProtection="1"/>
    <xf numFmtId="0" fontId="11" fillId="0" borderId="0" xfId="0" applyFont="1" applyBorder="1" applyAlignment="1" applyProtection="1">
      <alignment horizontal="center" vertical="top" wrapText="1"/>
    </xf>
    <xf numFmtId="0" fontId="11" fillId="3" borderId="0" xfId="0" applyFont="1" applyFill="1" applyBorder="1" applyAlignment="1" applyProtection="1">
      <alignment horizontal="center" vertical="top" wrapText="1"/>
    </xf>
    <xf numFmtId="0" fontId="14" fillId="0" borderId="0" xfId="0" applyFont="1" applyProtection="1"/>
    <xf numFmtId="0" fontId="57" fillId="3" borderId="0" xfId="0" applyFont="1" applyFill="1" applyBorder="1" applyProtection="1"/>
    <xf numFmtId="0" fontId="64" fillId="0" borderId="0" xfId="0" applyFont="1" applyProtection="1"/>
    <xf numFmtId="0" fontId="27" fillId="3" borderId="0" xfId="0" applyFont="1" applyFill="1" applyBorder="1" applyProtection="1"/>
    <xf numFmtId="0" fontId="5" fillId="3" borderId="0" xfId="0" applyFont="1" applyFill="1" applyBorder="1" applyAlignment="1" applyProtection="1">
      <alignment horizontal="center" vertical="top" wrapText="1"/>
    </xf>
    <xf numFmtId="0" fontId="4" fillId="3" borderId="0" xfId="0" applyFont="1" applyFill="1" applyBorder="1" applyAlignment="1" applyProtection="1">
      <alignment wrapText="1"/>
    </xf>
    <xf numFmtId="0" fontId="66" fillId="0" borderId="0" xfId="0" applyFont="1" applyProtection="1"/>
    <xf numFmtId="0" fontId="5" fillId="0" borderId="29" xfId="0" applyFont="1" applyBorder="1" applyAlignment="1" applyProtection="1">
      <alignment horizontal="center" vertical="top" wrapText="1"/>
    </xf>
    <xf numFmtId="0" fontId="5" fillId="0" borderId="17" xfId="0" applyFont="1" applyBorder="1" applyAlignment="1" applyProtection="1">
      <alignment horizontal="center" vertical="top" wrapText="1"/>
    </xf>
    <xf numFmtId="0" fontId="31" fillId="8" borderId="0" xfId="0" applyFont="1" applyFill="1" applyBorder="1" applyAlignment="1" applyProtection="1">
      <alignment horizontal="center" vertical="top" wrapText="1"/>
    </xf>
    <xf numFmtId="0" fontId="5" fillId="3" borderId="63" xfId="0" applyFont="1" applyFill="1" applyBorder="1" applyAlignment="1" applyProtection="1">
      <alignment horizontal="center" vertical="top"/>
    </xf>
    <xf numFmtId="0" fontId="14" fillId="3" borderId="60" xfId="0" applyFont="1" applyFill="1" applyBorder="1" applyProtection="1"/>
    <xf numFmtId="0" fontId="5" fillId="0" borderId="17" xfId="0" applyFont="1" applyBorder="1" applyAlignment="1" applyProtection="1">
      <alignment horizontal="center" vertical="top"/>
    </xf>
    <xf numFmtId="0" fontId="0" fillId="3" borderId="60" xfId="0" applyFill="1" applyBorder="1" applyProtection="1"/>
    <xf numFmtId="0" fontId="5" fillId="3" borderId="25" xfId="0" applyFont="1" applyFill="1" applyBorder="1" applyAlignment="1" applyProtection="1">
      <alignment horizontal="center" vertical="top" wrapText="1"/>
    </xf>
    <xf numFmtId="0" fontId="5" fillId="3" borderId="17" xfId="0" applyFont="1" applyFill="1" applyBorder="1" applyAlignment="1" applyProtection="1">
      <alignment horizontal="center" vertical="top" wrapText="1"/>
    </xf>
    <xf numFmtId="0" fontId="5" fillId="3" borderId="19" xfId="0" applyFont="1" applyFill="1" applyBorder="1" applyAlignment="1" applyProtection="1">
      <alignment horizontal="center" vertical="top" wrapText="1"/>
    </xf>
    <xf numFmtId="0" fontId="9" fillId="8" borderId="6" xfId="0" applyFont="1" applyFill="1" applyBorder="1" applyProtection="1"/>
    <xf numFmtId="0" fontId="31" fillId="3" borderId="0" xfId="0" applyFont="1" applyFill="1" applyBorder="1" applyAlignment="1" applyProtection="1">
      <alignment horizontal="center"/>
    </xf>
    <xf numFmtId="0" fontId="5" fillId="0" borderId="25" xfId="0" applyFont="1" applyBorder="1" applyAlignment="1" applyProtection="1">
      <alignment horizontal="center" vertical="top" wrapText="1"/>
    </xf>
    <xf numFmtId="0" fontId="4" fillId="0" borderId="6" xfId="0" applyFont="1" applyBorder="1" applyAlignment="1" applyProtection="1">
      <alignment horizontal="center"/>
    </xf>
    <xf numFmtId="0" fontId="4" fillId="0" borderId="0" xfId="0" applyFont="1" applyBorder="1" applyAlignment="1" applyProtection="1">
      <alignment horizontal="center"/>
    </xf>
    <xf numFmtId="0" fontId="4" fillId="0" borderId="2" xfId="0" applyFont="1" applyBorder="1" applyAlignment="1" applyProtection="1">
      <alignment vertical="top"/>
    </xf>
    <xf numFmtId="0" fontId="46" fillId="0" borderId="0" xfId="0" applyFont="1" applyBorder="1" applyAlignment="1" applyProtection="1">
      <alignment vertical="top"/>
    </xf>
    <xf numFmtId="0" fontId="4" fillId="0" borderId="0" xfId="0" applyFont="1" applyBorder="1" applyAlignment="1" applyProtection="1">
      <alignment vertical="top"/>
    </xf>
    <xf numFmtId="0" fontId="4" fillId="0" borderId="0" xfId="0" applyFont="1" applyBorder="1" applyAlignment="1" applyProtection="1">
      <alignment horizontal="center" vertical="top"/>
    </xf>
    <xf numFmtId="0" fontId="4" fillId="0" borderId="0" xfId="0" applyFont="1" applyAlignment="1" applyProtection="1">
      <alignment vertical="top"/>
    </xf>
    <xf numFmtId="0" fontId="42" fillId="0" borderId="0" xfId="0" applyFont="1" applyBorder="1" applyAlignment="1" applyProtection="1">
      <alignment vertical="center"/>
    </xf>
    <xf numFmtId="0" fontId="14" fillId="0" borderId="0" xfId="0" applyFont="1" applyBorder="1" applyAlignment="1" applyProtection="1">
      <alignment wrapText="1"/>
    </xf>
    <xf numFmtId="0" fontId="4" fillId="0" borderId="0" xfId="0" applyFont="1" applyFill="1" applyBorder="1" applyProtection="1"/>
    <xf numFmtId="0" fontId="4" fillId="0" borderId="0" xfId="0" applyFont="1" applyBorder="1" applyAlignment="1" applyProtection="1">
      <alignment vertical="center" wrapText="1"/>
    </xf>
    <xf numFmtId="0" fontId="71" fillId="0" borderId="7" xfId="0" applyFont="1" applyBorder="1" applyProtection="1"/>
    <xf numFmtId="0" fontId="4" fillId="0" borderId="0" xfId="0" applyFont="1" applyBorder="1" applyAlignment="1" applyProtection="1">
      <alignment horizontal="left" indent="3"/>
    </xf>
    <xf numFmtId="0" fontId="4" fillId="0" borderId="0" xfId="0" applyFont="1" applyAlignment="1" applyProtection="1">
      <alignment horizontal="center"/>
    </xf>
    <xf numFmtId="0" fontId="50" fillId="0" borderId="0" xfId="0" applyFont="1" applyBorder="1" applyAlignment="1" applyProtection="1"/>
    <xf numFmtId="3" fontId="0" fillId="0" borderId="0" xfId="0" applyNumberFormat="1" applyFill="1" applyBorder="1" applyAlignment="1" applyProtection="1">
      <alignment horizontal="center"/>
    </xf>
    <xf numFmtId="0" fontId="5" fillId="0" borderId="0" xfId="0" applyFont="1" applyBorder="1" applyAlignment="1" applyProtection="1">
      <alignment vertical="center"/>
    </xf>
    <xf numFmtId="0" fontId="5" fillId="0" borderId="0" xfId="0" applyFont="1" applyBorder="1" applyAlignment="1" applyProtection="1">
      <alignment horizontal="center"/>
    </xf>
    <xf numFmtId="0" fontId="57" fillId="0" borderId="0" xfId="0" applyFont="1" applyBorder="1" applyAlignment="1" applyProtection="1">
      <alignment horizontal="center"/>
    </xf>
    <xf numFmtId="0" fontId="12" fillId="0" borderId="0" xfId="0" applyFont="1" applyBorder="1" applyAlignment="1" applyProtection="1">
      <alignment horizontal="left" vertical="top" wrapText="1"/>
    </xf>
    <xf numFmtId="0" fontId="0" fillId="0" borderId="0" xfId="0" applyAlignment="1" applyProtection="1"/>
    <xf numFmtId="0" fontId="32" fillId="0" borderId="0" xfId="0" applyFont="1" applyBorder="1" applyAlignment="1" applyProtection="1">
      <alignment horizontal="left" wrapText="1"/>
    </xf>
    <xf numFmtId="0" fontId="0" fillId="0" borderId="0" xfId="0" applyBorder="1" applyAlignment="1" applyProtection="1"/>
    <xf numFmtId="0" fontId="4" fillId="0" borderId="10" xfId="0" applyFont="1" applyBorder="1" applyProtection="1"/>
    <xf numFmtId="0" fontId="4" fillId="0" borderId="11" xfId="0" applyFont="1" applyBorder="1" applyProtection="1"/>
    <xf numFmtId="0" fontId="11" fillId="0" borderId="11" xfId="0" applyFont="1" applyBorder="1" applyAlignment="1" applyProtection="1">
      <alignment horizontal="center" vertical="top" wrapText="1"/>
    </xf>
    <xf numFmtId="0" fontId="71" fillId="0" borderId="12" xfId="0" applyFont="1" applyBorder="1" applyProtection="1"/>
    <xf numFmtId="0" fontId="16" fillId="0" borderId="0" xfId="0" applyFont="1" applyBorder="1" applyProtection="1"/>
    <xf numFmtId="14" fontId="24" fillId="0" borderId="14" xfId="0" applyNumberFormat="1" applyFont="1" applyBorder="1" applyAlignment="1" applyProtection="1"/>
    <xf numFmtId="0" fontId="24" fillId="0" borderId="14" xfId="0" applyFont="1" applyBorder="1" applyAlignment="1" applyProtection="1">
      <alignment horizontal="center"/>
    </xf>
    <xf numFmtId="14" fontId="24" fillId="0" borderId="15" xfId="0" applyNumberFormat="1" applyFont="1" applyBorder="1" applyAlignment="1" applyProtection="1">
      <alignment horizontal="right"/>
    </xf>
    <xf numFmtId="0" fontId="4" fillId="0" borderId="34" xfId="0" applyFont="1" applyBorder="1" applyProtection="1"/>
    <xf numFmtId="0" fontId="4" fillId="0" borderId="27" xfId="0" applyFont="1" applyBorder="1" applyAlignment="1" applyProtection="1"/>
    <xf numFmtId="0" fontId="4" fillId="0" borderId="43" xfId="0" applyFont="1" applyBorder="1" applyAlignment="1" applyProtection="1">
      <alignment wrapText="1"/>
    </xf>
    <xf numFmtId="0" fontId="4" fillId="0" borderId="29" xfId="0" applyFont="1" applyBorder="1" applyAlignment="1" applyProtection="1">
      <alignment horizontal="left" indent="3"/>
    </xf>
    <xf numFmtId="0" fontId="4" fillId="8" borderId="38" xfId="0" applyFont="1" applyFill="1" applyBorder="1" applyAlignment="1" applyProtection="1">
      <alignment horizontal="left" indent="3"/>
    </xf>
    <xf numFmtId="0" fontId="29" fillId="2" borderId="0" xfId="0" applyFont="1" applyFill="1" applyProtection="1"/>
    <xf numFmtId="0" fontId="17" fillId="4" borderId="40" xfId="0" applyFont="1" applyFill="1" applyBorder="1" applyAlignment="1" applyProtection="1"/>
    <xf numFmtId="0" fontId="0" fillId="4" borderId="23" xfId="0" applyFill="1" applyBorder="1" applyAlignment="1" applyProtection="1"/>
    <xf numFmtId="0" fontId="17" fillId="4" borderId="41" xfId="0" applyFont="1" applyFill="1" applyBorder="1" applyAlignment="1" applyProtection="1"/>
    <xf numFmtId="0" fontId="17" fillId="4" borderId="24" xfId="0" applyFont="1" applyFill="1" applyBorder="1" applyAlignment="1" applyProtection="1"/>
    <xf numFmtId="0" fontId="14" fillId="4" borderId="53" xfId="0" applyFont="1" applyFill="1" applyBorder="1" applyAlignment="1" applyProtection="1">
      <alignment horizontal="center"/>
    </xf>
    <xf numFmtId="165" fontId="17" fillId="4" borderId="24" xfId="0" applyNumberFormat="1" applyFont="1" applyFill="1" applyBorder="1" applyAlignment="1" applyProtection="1"/>
    <xf numFmtId="0" fontId="4" fillId="0" borderId="3" xfId="0" applyFont="1" applyBorder="1" applyProtection="1"/>
    <xf numFmtId="0" fontId="5" fillId="0" borderId="5" xfId="0" applyFont="1" applyBorder="1" applyAlignment="1" applyProtection="1">
      <alignment vertical="justify"/>
    </xf>
    <xf numFmtId="2" fontId="4" fillId="0" borderId="3" xfId="0" applyNumberFormat="1" applyFont="1" applyBorder="1" applyAlignment="1" applyProtection="1">
      <alignment horizontal="center"/>
    </xf>
    <xf numFmtId="0" fontId="4" fillId="0" borderId="4" xfId="0" applyFont="1" applyBorder="1" applyAlignment="1" applyProtection="1">
      <alignment horizontal="center"/>
    </xf>
    <xf numFmtId="165" fontId="4" fillId="0" borderId="0" xfId="0" applyNumberFormat="1" applyFont="1" applyFill="1" applyBorder="1" applyAlignment="1" applyProtection="1">
      <alignment horizontal="center" vertical="center"/>
    </xf>
    <xf numFmtId="0" fontId="14" fillId="0" borderId="0" xfId="0" applyFont="1" applyAlignment="1" applyProtection="1">
      <alignment horizontal="center"/>
    </xf>
    <xf numFmtId="2" fontId="5" fillId="0" borderId="0" xfId="0" applyNumberFormat="1" applyFont="1" applyFill="1" applyBorder="1" applyAlignment="1" applyProtection="1">
      <alignment horizontal="center"/>
    </xf>
    <xf numFmtId="0" fontId="0" fillId="2" borderId="0" xfId="0" applyFill="1" applyProtection="1"/>
    <xf numFmtId="0" fontId="4" fillId="0" borderId="38" xfId="0" applyFont="1" applyBorder="1" applyAlignment="1" applyProtection="1">
      <alignment wrapText="1"/>
    </xf>
    <xf numFmtId="165" fontId="4" fillId="6" borderId="46" xfId="0" applyNumberFormat="1" applyFont="1" applyFill="1" applyBorder="1" applyAlignment="1" applyProtection="1">
      <alignment horizontal="center"/>
    </xf>
    <xf numFmtId="0" fontId="0" fillId="0" borderId="0" xfId="0" applyAlignment="1" applyProtection="1">
      <alignment horizontal="left" wrapText="1"/>
    </xf>
    <xf numFmtId="0" fontId="0" fillId="0" borderId="7" xfId="0" applyBorder="1" applyProtection="1"/>
    <xf numFmtId="0" fontId="5" fillId="0" borderId="13" xfId="0" applyFont="1" applyBorder="1" applyProtection="1"/>
    <xf numFmtId="0" fontId="5" fillId="0" borderId="45" xfId="0" applyFont="1" applyBorder="1" applyAlignment="1" applyProtection="1">
      <alignment horizontal="left"/>
    </xf>
    <xf numFmtId="0" fontId="4" fillId="0" borderId="21" xfId="0" applyFont="1" applyBorder="1" applyProtection="1"/>
    <xf numFmtId="0" fontId="4" fillId="0" borderId="36" xfId="0" applyFont="1" applyBorder="1" applyAlignment="1" applyProtection="1">
      <alignment wrapText="1"/>
    </xf>
    <xf numFmtId="0" fontId="46" fillId="0" borderId="0" xfId="0" applyFont="1" applyBorder="1" applyAlignment="1" applyProtection="1">
      <alignment vertical="center"/>
    </xf>
    <xf numFmtId="0" fontId="0" fillId="0" borderId="0" xfId="0" applyBorder="1" applyProtection="1"/>
    <xf numFmtId="4" fontId="4" fillId="0" borderId="0" xfId="0" applyNumberFormat="1" applyFont="1" applyFill="1" applyBorder="1" applyAlignment="1" applyProtection="1">
      <alignment horizontal="center"/>
    </xf>
    <xf numFmtId="0" fontId="14" fillId="0" borderId="0" xfId="0" applyFont="1" applyBorder="1" applyAlignment="1" applyProtection="1">
      <alignment horizontal="center"/>
    </xf>
    <xf numFmtId="0" fontId="5" fillId="0" borderId="3" xfId="0" applyFont="1" applyBorder="1" applyAlignment="1" applyProtection="1">
      <alignment vertical="justify"/>
    </xf>
    <xf numFmtId="0" fontId="9" fillId="8" borderId="23" xfId="0" applyFont="1" applyFill="1" applyBorder="1" applyProtection="1"/>
    <xf numFmtId="0" fontId="0" fillId="0" borderId="23" xfId="0" applyBorder="1" applyProtection="1"/>
    <xf numFmtId="0" fontId="0" fillId="0" borderId="6" xfId="0" applyBorder="1" applyProtection="1"/>
    <xf numFmtId="0" fontId="14" fillId="0" borderId="6" xfId="0" applyFont="1" applyBorder="1" applyAlignment="1" applyProtection="1">
      <alignment horizontal="center"/>
    </xf>
    <xf numFmtId="0" fontId="0" fillId="0" borderId="8" xfId="0" applyBorder="1" applyProtection="1"/>
    <xf numFmtId="0" fontId="57" fillId="0" borderId="0" xfId="0" applyFont="1" applyBorder="1" applyAlignment="1" applyProtection="1">
      <alignment horizontal="left"/>
    </xf>
    <xf numFmtId="0" fontId="4" fillId="9" borderId="17" xfId="0" applyFont="1" applyFill="1" applyBorder="1" applyAlignment="1" applyProtection="1">
      <alignment horizontal="center" vertical="center" wrapText="1"/>
    </xf>
    <xf numFmtId="0" fontId="14" fillId="4" borderId="53" xfId="0" applyFont="1" applyFill="1" applyBorder="1" applyAlignment="1" applyProtection="1"/>
    <xf numFmtId="0" fontId="4" fillId="0" borderId="37" xfId="0" applyFont="1" applyBorder="1" applyAlignment="1" applyProtection="1">
      <alignment wrapText="1"/>
    </xf>
    <xf numFmtId="0" fontId="14" fillId="0" borderId="0" xfId="0" applyFont="1" applyBorder="1" applyProtection="1"/>
    <xf numFmtId="0" fontId="14" fillId="0" borderId="6" xfId="0" applyFont="1" applyBorder="1" applyProtection="1"/>
    <xf numFmtId="0" fontId="4" fillId="3" borderId="0" xfId="0" applyFont="1" applyFill="1" applyBorder="1" applyAlignment="1" applyProtection="1">
      <alignment horizontal="left" indent="3"/>
    </xf>
    <xf numFmtId="0" fontId="0" fillId="5" borderId="0" xfId="0" applyFill="1" applyProtection="1"/>
    <xf numFmtId="0" fontId="0" fillId="0" borderId="68" xfId="0" applyBorder="1" applyProtection="1"/>
    <xf numFmtId="0" fontId="5" fillId="0" borderId="69" xfId="0" applyFont="1" applyBorder="1" applyAlignment="1" applyProtection="1">
      <alignment horizontal="right" vertical="center"/>
    </xf>
    <xf numFmtId="0" fontId="45" fillId="6" borderId="0" xfId="0" applyFont="1" applyFill="1" applyBorder="1" applyAlignment="1" applyProtection="1">
      <alignment vertical="center"/>
    </xf>
    <xf numFmtId="14" fontId="4" fillId="6" borderId="0" xfId="0" applyNumberFormat="1" applyFont="1" applyFill="1" applyBorder="1" applyAlignment="1" applyProtection="1">
      <alignment horizontal="center" vertical="center"/>
    </xf>
    <xf numFmtId="0" fontId="4" fillId="0" borderId="0" xfId="0" applyFont="1" applyBorder="1" applyAlignment="1" applyProtection="1"/>
    <xf numFmtId="49" fontId="5" fillId="0" borderId="69" xfId="0" applyNumberFormat="1" applyFont="1" applyBorder="1" applyAlignment="1" applyProtection="1">
      <alignment horizontal="right" vertical="center"/>
    </xf>
    <xf numFmtId="0" fontId="5" fillId="0" borderId="69" xfId="0" applyFont="1" applyFill="1" applyBorder="1" applyAlignment="1" applyProtection="1">
      <alignment horizontal="right" vertical="center"/>
    </xf>
    <xf numFmtId="0" fontId="0" fillId="6" borderId="0" xfId="0" applyFill="1" applyProtection="1"/>
    <xf numFmtId="0" fontId="0" fillId="4" borderId="0" xfId="0" applyFill="1" applyProtection="1"/>
    <xf numFmtId="0" fontId="0" fillId="4" borderId="69" xfId="0" applyFill="1" applyBorder="1" applyProtection="1"/>
    <xf numFmtId="0" fontId="0" fillId="0" borderId="69" xfId="0" applyBorder="1" applyProtection="1"/>
    <xf numFmtId="0" fontId="0" fillId="5" borderId="69" xfId="0" applyFill="1" applyBorder="1" applyProtection="1"/>
    <xf numFmtId="0" fontId="0" fillId="7" borderId="0" xfId="0" applyFill="1" applyProtection="1"/>
    <xf numFmtId="0" fontId="0" fillId="0" borderId="0" xfId="0" applyFill="1" applyProtection="1"/>
    <xf numFmtId="0" fontId="23" fillId="0" borderId="70" xfId="0" applyFont="1" applyFill="1" applyBorder="1" applyAlignment="1" applyProtection="1">
      <alignment horizontal="right"/>
    </xf>
    <xf numFmtId="0" fontId="22" fillId="0" borderId="70" xfId="0" applyFont="1" applyFill="1" applyBorder="1" applyAlignment="1" applyProtection="1">
      <alignment horizontal="right" wrapText="1"/>
    </xf>
    <xf numFmtId="0" fontId="22" fillId="8" borderId="70" xfId="0" applyFont="1" applyFill="1" applyBorder="1" applyAlignment="1" applyProtection="1">
      <alignment horizontal="right" wrapText="1"/>
    </xf>
    <xf numFmtId="0" fontId="22" fillId="0" borderId="69" xfId="0" applyFont="1" applyFill="1" applyBorder="1" applyAlignment="1" applyProtection="1">
      <alignment horizontal="right" wrapText="1"/>
    </xf>
    <xf numFmtId="165" fontId="4" fillId="0" borderId="0" xfId="0" applyNumberFormat="1" applyFont="1" applyFill="1" applyBorder="1" applyAlignment="1" applyProtection="1">
      <alignment horizontal="center"/>
    </xf>
    <xf numFmtId="0" fontId="17" fillId="4" borderId="71" xfId="0" applyFont="1" applyFill="1" applyBorder="1" applyAlignment="1" applyProtection="1"/>
    <xf numFmtId="0" fontId="4" fillId="8" borderId="71" xfId="0" applyFont="1" applyFill="1" applyBorder="1" applyAlignment="1" applyProtection="1"/>
    <xf numFmtId="0" fontId="14" fillId="7" borderId="0" xfId="0" applyFont="1" applyFill="1" applyProtection="1"/>
    <xf numFmtId="0" fontId="0" fillId="7" borderId="69" xfId="0" applyFill="1" applyBorder="1" applyProtection="1"/>
    <xf numFmtId="3" fontId="4" fillId="6" borderId="0" xfId="0" applyNumberFormat="1" applyFont="1" applyFill="1" applyBorder="1" applyAlignment="1" applyProtection="1">
      <alignment horizontal="center"/>
    </xf>
    <xf numFmtId="0" fontId="0" fillId="0" borderId="0" xfId="0" applyAlignment="1" applyProtection="1">
      <alignment horizontal="center"/>
    </xf>
    <xf numFmtId="0" fontId="5" fillId="0" borderId="72" xfId="0" applyFont="1" applyBorder="1" applyAlignment="1" applyProtection="1">
      <alignment wrapText="1"/>
    </xf>
    <xf numFmtId="0" fontId="5" fillId="0" borderId="73" xfId="0" applyFont="1" applyBorder="1" applyAlignment="1" applyProtection="1">
      <alignment wrapText="1"/>
    </xf>
    <xf numFmtId="164" fontId="4" fillId="6" borderId="52" xfId="0" applyNumberFormat="1" applyFont="1" applyFill="1" applyBorder="1" applyAlignment="1" applyProtection="1">
      <alignment horizontal="center" vertical="center"/>
    </xf>
    <xf numFmtId="0" fontId="5" fillId="0" borderId="74" xfId="0" applyFont="1" applyBorder="1" applyAlignment="1" applyProtection="1">
      <alignment wrapText="1"/>
    </xf>
    <xf numFmtId="166" fontId="4" fillId="6" borderId="58" xfId="0" applyNumberFormat="1" applyFont="1" applyFill="1" applyBorder="1" applyAlignment="1" applyProtection="1">
      <alignment horizontal="center" vertical="center"/>
    </xf>
    <xf numFmtId="0" fontId="5" fillId="0" borderId="75" xfId="0" applyFont="1" applyBorder="1" applyAlignment="1" applyProtection="1">
      <alignment wrapText="1"/>
    </xf>
    <xf numFmtId="0" fontId="0" fillId="0" borderId="0" xfId="0" applyFill="1" applyBorder="1" applyProtection="1"/>
    <xf numFmtId="0" fontId="23" fillId="8" borderId="70" xfId="0" applyFont="1" applyFill="1" applyBorder="1" applyAlignment="1" applyProtection="1">
      <alignment horizontal="right"/>
    </xf>
    <xf numFmtId="0" fontId="17" fillId="4" borderId="76" xfId="0" applyFont="1" applyFill="1" applyBorder="1" applyAlignment="1" applyProtection="1"/>
    <xf numFmtId="0" fontId="17" fillId="4" borderId="6" xfId="0" applyFont="1" applyFill="1" applyBorder="1" applyAlignment="1" applyProtection="1"/>
    <xf numFmtId="0" fontId="4" fillId="8" borderId="76" xfId="0" applyFont="1" applyFill="1" applyBorder="1" applyAlignment="1" applyProtection="1"/>
    <xf numFmtId="3" fontId="4" fillId="6" borderId="24" xfId="0" applyNumberFormat="1" applyFont="1" applyFill="1" applyBorder="1" applyAlignment="1" applyProtection="1">
      <alignment horizontal="center"/>
    </xf>
    <xf numFmtId="0" fontId="17" fillId="4" borderId="23" xfId="0" applyFont="1" applyFill="1" applyBorder="1" applyAlignment="1" applyProtection="1"/>
    <xf numFmtId="0" fontId="4" fillId="8" borderId="77" xfId="0" applyFont="1" applyFill="1" applyBorder="1" applyAlignment="1" applyProtection="1"/>
    <xf numFmtId="0" fontId="4" fillId="8" borderId="78" xfId="0" applyFont="1" applyFill="1" applyBorder="1" applyAlignment="1" applyProtection="1"/>
    <xf numFmtId="0" fontId="4" fillId="8" borderId="79" xfId="0" applyFont="1" applyFill="1" applyBorder="1" applyAlignment="1" applyProtection="1"/>
    <xf numFmtId="0" fontId="5" fillId="0" borderId="16" xfId="0" applyFont="1" applyBorder="1" applyAlignment="1" applyProtection="1">
      <alignment horizontal="left" vertical="center" wrapText="1"/>
    </xf>
    <xf numFmtId="0" fontId="4" fillId="8" borderId="80" xfId="0" applyFont="1" applyFill="1" applyBorder="1" applyAlignment="1" applyProtection="1"/>
    <xf numFmtId="0" fontId="4" fillId="0" borderId="81" xfId="0" applyFont="1" applyBorder="1" applyAlignment="1" applyProtection="1"/>
    <xf numFmtId="0" fontId="17" fillId="4" borderId="81" xfId="0" applyFont="1" applyFill="1" applyBorder="1" applyAlignment="1" applyProtection="1"/>
    <xf numFmtId="0" fontId="4" fillId="0" borderId="77" xfId="0" applyFont="1" applyBorder="1" applyAlignment="1" applyProtection="1"/>
    <xf numFmtId="0" fontId="4" fillId="0" borderId="71" xfId="0" applyFont="1" applyBorder="1" applyAlignment="1" applyProtection="1"/>
    <xf numFmtId="0" fontId="4" fillId="0" borderId="80" xfId="0" applyFont="1" applyBorder="1" applyAlignment="1" applyProtection="1"/>
    <xf numFmtId="0" fontId="4" fillId="0" borderId="82" xfId="0" applyFont="1" applyBorder="1" applyProtection="1"/>
    <xf numFmtId="164" fontId="4" fillId="6" borderId="53" xfId="0" applyNumberFormat="1" applyFont="1" applyFill="1" applyBorder="1" applyAlignment="1" applyProtection="1">
      <alignment horizontal="center"/>
    </xf>
    <xf numFmtId="164" fontId="4" fillId="6" borderId="52" xfId="0" applyNumberFormat="1" applyFont="1" applyFill="1" applyBorder="1" applyAlignment="1" applyProtection="1">
      <alignment horizontal="center"/>
    </xf>
    <xf numFmtId="0" fontId="5" fillId="0" borderId="83" xfId="0" applyFont="1" applyBorder="1" applyAlignment="1" applyProtection="1">
      <alignment wrapText="1"/>
    </xf>
    <xf numFmtId="166" fontId="4" fillId="0" borderId="56" xfId="0" applyNumberFormat="1" applyFont="1" applyFill="1" applyBorder="1" applyAlignment="1" applyProtection="1">
      <alignment horizontal="center" vertical="center"/>
    </xf>
    <xf numFmtId="0" fontId="5" fillId="0" borderId="75" xfId="0" applyFont="1" applyBorder="1" applyAlignment="1" applyProtection="1">
      <alignment vertical="justify"/>
    </xf>
    <xf numFmtId="0" fontId="23" fillId="0" borderId="70" xfId="0" applyFont="1" applyFill="1" applyBorder="1" applyAlignment="1" applyProtection="1"/>
    <xf numFmtId="0" fontId="17" fillId="4" borderId="35" xfId="0" applyFont="1" applyFill="1" applyBorder="1" applyAlignment="1" applyProtection="1"/>
    <xf numFmtId="0" fontId="5" fillId="0" borderId="13" xfId="0" applyFont="1" applyBorder="1" applyAlignment="1" applyProtection="1">
      <alignment vertical="center" wrapText="1"/>
    </xf>
    <xf numFmtId="0" fontId="4" fillId="0" borderId="80" xfId="0" applyFont="1" applyBorder="1" applyProtection="1"/>
    <xf numFmtId="0" fontId="0" fillId="0" borderId="31" xfId="0" applyBorder="1" applyProtection="1"/>
    <xf numFmtId="0" fontId="5" fillId="0" borderId="69" xfId="0" applyFont="1" applyFill="1" applyBorder="1" applyAlignment="1" applyProtection="1">
      <alignment wrapText="1"/>
    </xf>
    <xf numFmtId="0" fontId="5" fillId="0" borderId="0" xfId="0" applyFont="1" applyFill="1" applyBorder="1" applyAlignment="1" applyProtection="1">
      <alignment horizontal="center" wrapText="1"/>
    </xf>
    <xf numFmtId="0" fontId="31" fillId="4" borderId="75" xfId="0" applyFont="1" applyFill="1" applyBorder="1" applyProtection="1"/>
    <xf numFmtId="0" fontId="5" fillId="0" borderId="73" xfId="0" applyFont="1" applyBorder="1" applyProtection="1"/>
    <xf numFmtId="0" fontId="5" fillId="0" borderId="84" xfId="0" applyFont="1" applyBorder="1" applyProtection="1"/>
    <xf numFmtId="0" fontId="5" fillId="0" borderId="75" xfId="0" applyFont="1" applyBorder="1" applyProtection="1"/>
    <xf numFmtId="0" fontId="49" fillId="4" borderId="69" xfId="0" applyFont="1" applyFill="1" applyBorder="1" applyProtection="1"/>
    <xf numFmtId="166" fontId="4" fillId="0" borderId="52" xfId="0" applyNumberFormat="1" applyFont="1" applyBorder="1" applyAlignment="1" applyProtection="1">
      <alignment horizontal="center"/>
    </xf>
    <xf numFmtId="166" fontId="4" fillId="0" borderId="57" xfId="0" applyNumberFormat="1" applyFont="1" applyBorder="1" applyAlignment="1" applyProtection="1">
      <alignment horizontal="center"/>
    </xf>
    <xf numFmtId="166" fontId="4" fillId="0" borderId="15" xfId="0" applyNumberFormat="1" applyFont="1" applyBorder="1" applyAlignment="1" applyProtection="1">
      <alignment horizontal="center"/>
    </xf>
    <xf numFmtId="0" fontId="5" fillId="0" borderId="85" xfId="0" applyFont="1" applyBorder="1" applyProtection="1"/>
    <xf numFmtId="166" fontId="4" fillId="0" borderId="0" xfId="0" applyNumberFormat="1" applyFont="1" applyBorder="1" applyAlignment="1" applyProtection="1">
      <alignment horizontal="center"/>
    </xf>
    <xf numFmtId="0" fontId="5" fillId="0" borderId="53" xfId="0" applyFont="1" applyFill="1" applyBorder="1" applyAlignment="1" applyProtection="1">
      <alignment horizontal="center" vertical="center" wrapText="1"/>
    </xf>
    <xf numFmtId="0" fontId="5" fillId="0" borderId="57" xfId="0" applyFont="1" applyFill="1" applyBorder="1" applyAlignment="1" applyProtection="1">
      <alignment horizontal="center" vertical="center" wrapText="1"/>
    </xf>
    <xf numFmtId="0" fontId="32" fillId="4" borderId="32" xfId="0" applyFont="1" applyFill="1" applyBorder="1" applyProtection="1"/>
    <xf numFmtId="0" fontId="4" fillId="0" borderId="42" xfId="0" applyNumberFormat="1" applyFont="1" applyFill="1" applyBorder="1" applyAlignment="1" applyProtection="1">
      <alignment horizontal="left" indent="2"/>
    </xf>
    <xf numFmtId="2" fontId="4" fillId="0" borderId="32" xfId="0" applyNumberFormat="1" applyFont="1" applyFill="1" applyBorder="1" applyAlignment="1" applyProtection="1">
      <alignment horizontal="center"/>
    </xf>
    <xf numFmtId="2" fontId="5" fillId="0" borderId="32" xfId="0" applyNumberFormat="1" applyFont="1" applyFill="1" applyBorder="1" applyAlignment="1" applyProtection="1">
      <alignment horizontal="center"/>
    </xf>
    <xf numFmtId="2" fontId="4" fillId="4" borderId="32" xfId="0" applyNumberFormat="1" applyFont="1" applyFill="1" applyBorder="1" applyAlignment="1" applyProtection="1">
      <alignment horizontal="center"/>
    </xf>
    <xf numFmtId="2" fontId="4" fillId="0" borderId="54" xfId="0" applyNumberFormat="1" applyFont="1" applyFill="1" applyBorder="1" applyAlignment="1" applyProtection="1">
      <alignment horizontal="center"/>
    </xf>
    <xf numFmtId="2" fontId="4" fillId="0" borderId="0" xfId="0" applyNumberFormat="1" applyFont="1" applyFill="1" applyBorder="1" applyAlignment="1" applyProtection="1">
      <alignment horizontal="center"/>
    </xf>
    <xf numFmtId="0" fontId="17" fillId="4" borderId="42" xfId="0" applyFont="1" applyFill="1" applyBorder="1" applyProtection="1"/>
    <xf numFmtId="0" fontId="5" fillId="4" borderId="32" xfId="0" applyFont="1" applyFill="1" applyBorder="1" applyAlignment="1" applyProtection="1">
      <alignment horizontal="center" vertical="center" wrapText="1"/>
    </xf>
    <xf numFmtId="0" fontId="4" fillId="8" borderId="42" xfId="0" applyFont="1" applyFill="1" applyBorder="1" applyAlignment="1" applyProtection="1">
      <alignment horizontal="left" indent="2"/>
    </xf>
    <xf numFmtId="2" fontId="4" fillId="0" borderId="57" xfId="0" applyNumberFormat="1" applyFont="1" applyFill="1" applyBorder="1" applyAlignment="1" applyProtection="1">
      <alignment horizontal="center" vertical="center" wrapText="1"/>
    </xf>
    <xf numFmtId="2" fontId="4" fillId="0" borderId="87" xfId="0" applyNumberFormat="1" applyFont="1" applyFill="1" applyBorder="1" applyAlignment="1" applyProtection="1">
      <alignment horizontal="center" vertical="center" wrapText="1"/>
    </xf>
    <xf numFmtId="2" fontId="4" fillId="0" borderId="31" xfId="0" applyNumberFormat="1" applyFont="1" applyFill="1" applyBorder="1" applyAlignment="1" applyProtection="1">
      <alignment horizontal="center"/>
    </xf>
    <xf numFmtId="0" fontId="0" fillId="0" borderId="0" xfId="0" applyFill="1" applyAlignment="1" applyProtection="1">
      <alignment wrapText="1"/>
    </xf>
    <xf numFmtId="0" fontId="32" fillId="0" borderId="16" xfId="0" applyFont="1" applyFill="1" applyBorder="1" applyAlignment="1" applyProtection="1">
      <alignment wrapText="1"/>
    </xf>
    <xf numFmtId="2" fontId="5" fillId="0" borderId="15" xfId="0" applyNumberFormat="1" applyFont="1" applyFill="1" applyBorder="1" applyAlignment="1" applyProtection="1">
      <alignment horizontal="center" wrapText="1"/>
    </xf>
    <xf numFmtId="0" fontId="4" fillId="0" borderId="31" xfId="0" applyFont="1" applyFill="1" applyBorder="1" applyProtection="1"/>
    <xf numFmtId="2" fontId="5" fillId="4" borderId="32" xfId="0" applyNumberFormat="1" applyFont="1" applyFill="1" applyBorder="1" applyAlignment="1" applyProtection="1">
      <alignment horizontal="center"/>
    </xf>
    <xf numFmtId="2" fontId="4" fillId="0" borderId="52" xfId="0" applyNumberFormat="1" applyFont="1" applyFill="1" applyBorder="1" applyAlignment="1" applyProtection="1">
      <alignment horizontal="center"/>
    </xf>
    <xf numFmtId="2" fontId="4" fillId="4" borderId="52" xfId="0" applyNumberFormat="1" applyFont="1" applyFill="1" applyBorder="1" applyAlignment="1" applyProtection="1">
      <alignment horizontal="center"/>
    </xf>
    <xf numFmtId="2" fontId="4" fillId="0" borderId="14" xfId="0" applyNumberFormat="1" applyFont="1" applyFill="1" applyBorder="1" applyAlignment="1" applyProtection="1">
      <alignment horizontal="center"/>
    </xf>
    <xf numFmtId="2" fontId="5" fillId="0" borderId="15" xfId="0" applyNumberFormat="1" applyFont="1" applyFill="1" applyBorder="1" applyAlignment="1" applyProtection="1">
      <alignment horizontal="center"/>
    </xf>
    <xf numFmtId="0" fontId="4" fillId="0" borderId="42" xfId="0" applyFont="1" applyBorder="1" applyAlignment="1" applyProtection="1">
      <alignment horizontal="left" indent="2"/>
    </xf>
    <xf numFmtId="0" fontId="5" fillId="0" borderId="63" xfId="0" applyFont="1" applyBorder="1" applyAlignment="1" applyProtection="1">
      <alignment horizontal="left" indent="1"/>
    </xf>
    <xf numFmtId="0" fontId="17" fillId="4" borderId="60" xfId="0" applyFont="1" applyFill="1" applyBorder="1" applyProtection="1"/>
    <xf numFmtId="2" fontId="4" fillId="0" borderId="33" xfId="0" applyNumberFormat="1" applyFont="1" applyFill="1" applyBorder="1" applyAlignment="1" applyProtection="1">
      <alignment horizontal="center"/>
    </xf>
    <xf numFmtId="2" fontId="4" fillId="0" borderId="16" xfId="0" applyNumberFormat="1" applyFont="1" applyFill="1" applyBorder="1" applyAlignment="1" applyProtection="1">
      <alignment horizontal="center"/>
    </xf>
    <xf numFmtId="2" fontId="4" fillId="13" borderId="32" xfId="0" applyNumberFormat="1" applyFont="1" applyFill="1" applyBorder="1" applyAlignment="1" applyProtection="1">
      <alignment horizontal="center"/>
    </xf>
    <xf numFmtId="0" fontId="31" fillId="0" borderId="14" xfId="0" applyFont="1" applyFill="1" applyBorder="1" applyProtection="1"/>
    <xf numFmtId="4" fontId="31" fillId="0" borderId="14" xfId="0" applyNumberFormat="1" applyFont="1" applyFill="1" applyBorder="1" applyAlignment="1" applyProtection="1">
      <alignment horizontal="center"/>
    </xf>
    <xf numFmtId="0" fontId="31" fillId="4" borderId="69" xfId="0" applyFont="1" applyFill="1" applyBorder="1" applyProtection="1"/>
    <xf numFmtId="0" fontId="31" fillId="4" borderId="31" xfId="0" applyFont="1" applyFill="1" applyBorder="1" applyAlignment="1" applyProtection="1">
      <alignment horizontal="center" vertical="center" wrapText="1"/>
    </xf>
    <xf numFmtId="0" fontId="4" fillId="0" borderId="88" xfId="0" applyFont="1" applyFill="1" applyBorder="1" applyAlignment="1" applyProtection="1">
      <alignment wrapText="1"/>
    </xf>
    <xf numFmtId="4" fontId="4" fillId="0" borderId="32" xfId="0" applyNumberFormat="1" applyFont="1" applyFill="1" applyBorder="1" applyAlignment="1" applyProtection="1">
      <alignment horizontal="center"/>
    </xf>
    <xf numFmtId="0" fontId="4" fillId="0" borderId="89" xfId="0" applyFont="1" applyFill="1" applyBorder="1" applyAlignment="1" applyProtection="1">
      <alignment wrapText="1"/>
    </xf>
    <xf numFmtId="4" fontId="4" fillId="0" borderId="33" xfId="0" applyNumberFormat="1" applyFont="1" applyFill="1" applyBorder="1" applyAlignment="1" applyProtection="1">
      <alignment horizontal="center"/>
    </xf>
    <xf numFmtId="0" fontId="9" fillId="0" borderId="31" xfId="0" applyFont="1" applyFill="1" applyBorder="1" applyProtection="1"/>
    <xf numFmtId="2" fontId="9" fillId="0" borderId="31" xfId="0" applyNumberFormat="1" applyFont="1" applyFill="1" applyBorder="1" applyAlignment="1" applyProtection="1">
      <alignment horizontal="center"/>
    </xf>
    <xf numFmtId="0" fontId="0" fillId="0" borderId="16" xfId="0" applyFill="1" applyBorder="1" applyProtection="1"/>
    <xf numFmtId="0" fontId="0" fillId="0" borderId="15" xfId="0" applyFill="1" applyBorder="1" applyProtection="1"/>
    <xf numFmtId="0" fontId="5" fillId="0" borderId="75" xfId="0" applyFont="1" applyFill="1" applyBorder="1" applyAlignment="1" applyProtection="1">
      <alignment horizontal="center"/>
    </xf>
    <xf numFmtId="0" fontId="5" fillId="0" borderId="15" xfId="0" applyFont="1" applyFill="1" applyBorder="1" applyAlignment="1" applyProtection="1">
      <alignment horizontal="center"/>
    </xf>
    <xf numFmtId="0" fontId="4" fillId="0" borderId="88" xfId="0" applyFont="1" applyFill="1" applyBorder="1" applyProtection="1"/>
    <xf numFmtId="4" fontId="4" fillId="0" borderId="52" xfId="0" applyNumberFormat="1" applyFont="1" applyFill="1" applyBorder="1" applyAlignment="1" applyProtection="1">
      <alignment horizontal="center"/>
    </xf>
    <xf numFmtId="0" fontId="17" fillId="4" borderId="88" xfId="0" applyFont="1" applyFill="1" applyBorder="1" applyProtection="1"/>
    <xf numFmtId="4" fontId="17" fillId="4" borderId="32" xfId="0" applyNumberFormat="1" applyFont="1" applyFill="1" applyBorder="1" applyProtection="1"/>
    <xf numFmtId="0" fontId="4" fillId="0" borderId="73" xfId="0" applyFont="1" applyFill="1" applyBorder="1" applyProtection="1"/>
    <xf numFmtId="4" fontId="17" fillId="4" borderId="32" xfId="0" applyNumberFormat="1" applyFont="1" applyFill="1" applyBorder="1" applyAlignment="1" applyProtection="1">
      <alignment horizontal="center"/>
    </xf>
    <xf numFmtId="0" fontId="4" fillId="0" borderId="74" xfId="0" applyFont="1" applyFill="1" applyBorder="1" applyProtection="1"/>
    <xf numFmtId="0" fontId="0" fillId="5" borderId="0" xfId="0" applyFill="1" applyBorder="1" applyProtection="1"/>
    <xf numFmtId="0" fontId="55" fillId="0" borderId="0" xfId="0" applyFont="1" applyProtection="1"/>
    <xf numFmtId="0" fontId="5" fillId="0" borderId="42" xfId="0" applyFont="1" applyBorder="1" applyAlignment="1" applyProtection="1">
      <alignment horizontal="left"/>
    </xf>
    <xf numFmtId="0" fontId="4" fillId="0" borderId="42" xfId="0" applyFont="1" applyFill="1" applyBorder="1" applyAlignment="1" applyProtection="1">
      <alignment horizontal="left" indent="2"/>
    </xf>
    <xf numFmtId="0" fontId="17" fillId="0" borderId="31" xfId="0" applyFont="1" applyFill="1" applyBorder="1" applyProtection="1"/>
    <xf numFmtId="0" fontId="0" fillId="0" borderId="31" xfId="0" applyFill="1" applyBorder="1" applyProtection="1"/>
    <xf numFmtId="0" fontId="0" fillId="0" borderId="2" xfId="0" applyBorder="1" applyProtection="1"/>
    <xf numFmtId="0" fontId="42" fillId="0" borderId="0" xfId="0" applyFont="1" applyBorder="1" applyProtection="1"/>
    <xf numFmtId="0" fontId="0" fillId="6" borderId="0" xfId="0" applyFill="1" applyAlignment="1" applyProtection="1">
      <alignment vertical="top"/>
    </xf>
    <xf numFmtId="0" fontId="0" fillId="0" borderId="2" xfId="0" applyBorder="1" applyAlignment="1" applyProtection="1">
      <alignment vertical="top"/>
    </xf>
    <xf numFmtId="0" fontId="5" fillId="0" borderId="18" xfId="0" applyFont="1" applyFill="1" applyBorder="1" applyAlignment="1" applyProtection="1">
      <alignment horizontal="center" vertical="center" wrapText="1"/>
    </xf>
    <xf numFmtId="0" fontId="0" fillId="4" borderId="50" xfId="0" applyFill="1" applyBorder="1" applyProtection="1"/>
    <xf numFmtId="0" fontId="0" fillId="4" borderId="2" xfId="0" applyFill="1" applyBorder="1" applyProtection="1"/>
    <xf numFmtId="0" fontId="0" fillId="4" borderId="32" xfId="0" applyFill="1" applyBorder="1" applyProtection="1"/>
    <xf numFmtId="0" fontId="0" fillId="4" borderId="34" xfId="0" applyFill="1" applyBorder="1" applyProtection="1"/>
    <xf numFmtId="0" fontId="9" fillId="6" borderId="0" xfId="0" applyFont="1" applyFill="1" applyProtection="1"/>
    <xf numFmtId="0" fontId="9" fillId="0" borderId="2" xfId="0" applyFont="1" applyBorder="1" applyProtection="1"/>
    <xf numFmtId="165" fontId="4" fillId="0" borderId="50" xfId="0" applyNumberFormat="1" applyFont="1" applyBorder="1" applyAlignment="1" applyProtection="1">
      <alignment horizontal="center"/>
    </xf>
    <xf numFmtId="165" fontId="4" fillId="0" borderId="50" xfId="0" applyNumberFormat="1" applyFont="1" applyFill="1" applyBorder="1" applyAlignment="1" applyProtection="1">
      <alignment horizontal="center"/>
    </xf>
    <xf numFmtId="165" fontId="4" fillId="0" borderId="32" xfId="0" applyNumberFormat="1" applyFont="1" applyBorder="1" applyAlignment="1" applyProtection="1">
      <alignment horizontal="center"/>
    </xf>
    <xf numFmtId="165" fontId="4" fillId="8" borderId="50" xfId="0" applyNumberFormat="1" applyFont="1" applyFill="1" applyBorder="1" applyAlignment="1" applyProtection="1">
      <alignment horizontal="center"/>
    </xf>
    <xf numFmtId="0" fontId="4" fillId="0" borderId="92" xfId="0" applyFont="1" applyBorder="1" applyAlignment="1" applyProtection="1">
      <alignment horizontal="left" indent="1"/>
    </xf>
    <xf numFmtId="165" fontId="4" fillId="0" borderId="93" xfId="0" applyNumberFormat="1" applyFont="1" applyBorder="1" applyAlignment="1" applyProtection="1">
      <alignment horizontal="center"/>
    </xf>
    <xf numFmtId="165" fontId="4" fillId="8" borderId="93" xfId="0" applyNumberFormat="1" applyFont="1" applyFill="1" applyBorder="1" applyAlignment="1" applyProtection="1">
      <alignment horizontal="center"/>
    </xf>
    <xf numFmtId="165" fontId="4" fillId="0" borderId="86" xfId="0" applyNumberFormat="1" applyFont="1" applyBorder="1" applyAlignment="1" applyProtection="1">
      <alignment horizontal="center"/>
    </xf>
    <xf numFmtId="0" fontId="4" fillId="0" borderId="94" xfId="0" applyFont="1" applyBorder="1" applyAlignment="1" applyProtection="1">
      <alignment horizontal="left" indent="1"/>
    </xf>
    <xf numFmtId="0" fontId="5" fillId="0" borderId="42" xfId="0" applyFont="1" applyBorder="1" applyAlignment="1" applyProtection="1">
      <alignment horizontal="left" indent="1"/>
    </xf>
    <xf numFmtId="165" fontId="5" fillId="0" borderId="50" xfId="0" applyNumberFormat="1" applyFont="1" applyFill="1" applyBorder="1" applyAlignment="1" applyProtection="1">
      <alignment horizontal="center"/>
    </xf>
    <xf numFmtId="165" fontId="5" fillId="0" borderId="34" xfId="0" applyNumberFormat="1" applyFont="1" applyFill="1" applyBorder="1" applyAlignment="1" applyProtection="1">
      <alignment horizontal="center"/>
    </xf>
    <xf numFmtId="165" fontId="0" fillId="4" borderId="0" xfId="0" applyNumberFormat="1" applyFill="1" applyBorder="1" applyProtection="1"/>
    <xf numFmtId="165" fontId="0" fillId="4" borderId="50" xfId="0" applyNumberFormat="1" applyFill="1" applyBorder="1" applyProtection="1"/>
    <xf numFmtId="165" fontId="0" fillId="4" borderId="32" xfId="0" applyNumberFormat="1" applyFill="1" applyBorder="1" applyProtection="1"/>
    <xf numFmtId="0" fontId="9" fillId="9" borderId="0" xfId="0" applyFont="1" applyFill="1" applyProtection="1"/>
    <xf numFmtId="0" fontId="4" fillId="9" borderId="2" xfId="0" applyFont="1" applyFill="1" applyBorder="1" applyAlignment="1" applyProtection="1">
      <alignment horizontal="left" indent="2"/>
    </xf>
    <xf numFmtId="0" fontId="4" fillId="0" borderId="2" xfId="0" applyFont="1" applyBorder="1" applyAlignment="1" applyProtection="1">
      <alignment horizontal="left" indent="2"/>
    </xf>
    <xf numFmtId="0" fontId="4" fillId="8" borderId="94" xfId="0" applyFont="1" applyFill="1" applyBorder="1" applyAlignment="1" applyProtection="1">
      <alignment horizontal="left" indent="1"/>
    </xf>
    <xf numFmtId="0" fontId="4" fillId="0" borderId="94" xfId="0" applyFont="1" applyFill="1" applyBorder="1" applyAlignment="1" applyProtection="1">
      <alignment horizontal="left" indent="1"/>
    </xf>
    <xf numFmtId="0" fontId="2" fillId="6" borderId="0" xfId="0" applyFont="1" applyFill="1" applyProtection="1"/>
    <xf numFmtId="0" fontId="2" fillId="0" borderId="2" xfId="0" applyFont="1" applyBorder="1" applyProtection="1"/>
    <xf numFmtId="165" fontId="5" fillId="0" borderId="32" xfId="0" applyNumberFormat="1" applyFont="1" applyFill="1" applyBorder="1" applyAlignment="1" applyProtection="1">
      <alignment horizontal="center"/>
    </xf>
    <xf numFmtId="165" fontId="0" fillId="4" borderId="56" xfId="0" applyNumberFormat="1" applyFill="1" applyBorder="1" applyProtection="1"/>
    <xf numFmtId="165" fontId="4" fillId="0" borderId="20" xfId="0" applyNumberFormat="1" applyFont="1" applyBorder="1" applyAlignment="1" applyProtection="1">
      <alignment horizontal="center"/>
    </xf>
    <xf numFmtId="165" fontId="4" fillId="0" borderId="34" xfId="0" applyNumberFormat="1" applyFont="1" applyBorder="1" applyAlignment="1" applyProtection="1">
      <alignment horizontal="center"/>
    </xf>
    <xf numFmtId="165" fontId="4" fillId="0" borderId="34" xfId="0" applyNumberFormat="1" applyFont="1" applyFill="1" applyBorder="1" applyAlignment="1" applyProtection="1">
      <alignment horizontal="center"/>
    </xf>
    <xf numFmtId="165" fontId="5" fillId="0" borderId="95" xfId="0" applyNumberFormat="1" applyFont="1" applyFill="1" applyBorder="1" applyAlignment="1" applyProtection="1">
      <alignment horizontal="center"/>
    </xf>
    <xf numFmtId="165" fontId="36" fillId="0" borderId="59" xfId="0" applyNumberFormat="1" applyFont="1" applyBorder="1" applyAlignment="1" applyProtection="1">
      <alignment horizontal="center"/>
    </xf>
    <xf numFmtId="165" fontId="17" fillId="4" borderId="96" xfId="0" applyNumberFormat="1" applyFont="1" applyFill="1" applyBorder="1" applyAlignment="1" applyProtection="1">
      <alignment horizontal="center"/>
    </xf>
    <xf numFmtId="165" fontId="4" fillId="4" borderId="9" xfId="0" applyNumberFormat="1" applyFont="1" applyFill="1" applyBorder="1" applyProtection="1"/>
    <xf numFmtId="165" fontId="4" fillId="4" borderId="0" xfId="0" applyNumberFormat="1" applyFont="1" applyFill="1" applyBorder="1" applyProtection="1"/>
    <xf numFmtId="165" fontId="4" fillId="4" borderId="32" xfId="0" applyNumberFormat="1" applyFont="1" applyFill="1" applyBorder="1" applyProtection="1"/>
    <xf numFmtId="165" fontId="36" fillId="0" borderId="18" xfId="0" applyNumberFormat="1" applyFont="1" applyBorder="1" applyAlignment="1" applyProtection="1">
      <alignment horizontal="center"/>
    </xf>
    <xf numFmtId="165" fontId="36" fillId="0" borderId="34" xfId="0" applyNumberFormat="1" applyFont="1" applyBorder="1" applyAlignment="1" applyProtection="1">
      <alignment horizontal="center"/>
    </xf>
    <xf numFmtId="0" fontId="4" fillId="6" borderId="0" xfId="0" applyFont="1" applyFill="1" applyProtection="1"/>
    <xf numFmtId="0" fontId="31" fillId="4" borderId="45" xfId="0" applyFont="1" applyFill="1" applyBorder="1" applyProtection="1"/>
    <xf numFmtId="165" fontId="33" fillId="4" borderId="65" xfId="0" applyNumberFormat="1" applyFont="1" applyFill="1" applyBorder="1" applyAlignment="1" applyProtection="1">
      <alignment horizontal="center"/>
    </xf>
    <xf numFmtId="165" fontId="31" fillId="4" borderId="91" xfId="0" applyNumberFormat="1" applyFont="1" applyFill="1" applyBorder="1" applyAlignment="1" applyProtection="1">
      <alignment horizontal="center"/>
    </xf>
    <xf numFmtId="0" fontId="9" fillId="0" borderId="0" xfId="0" applyFont="1" applyFill="1" applyBorder="1" applyProtection="1"/>
    <xf numFmtId="4" fontId="9" fillId="0" borderId="0" xfId="0" applyNumberFormat="1" applyFont="1" applyFill="1" applyBorder="1" applyAlignment="1" applyProtection="1">
      <alignment horizontal="center"/>
    </xf>
    <xf numFmtId="4" fontId="36" fillId="0" borderId="0" xfId="0" applyNumberFormat="1" applyFont="1" applyFill="1" applyBorder="1" applyAlignment="1" applyProtection="1">
      <alignment horizontal="center"/>
    </xf>
    <xf numFmtId="0" fontId="16" fillId="3" borderId="11" xfId="0" applyFont="1" applyFill="1" applyBorder="1" applyProtection="1"/>
    <xf numFmtId="0" fontId="16" fillId="3" borderId="0" xfId="0" applyFont="1" applyFill="1" applyBorder="1" applyProtection="1"/>
    <xf numFmtId="0" fontId="4" fillId="8" borderId="7" xfId="0" applyFont="1" applyFill="1" applyBorder="1" applyAlignment="1" applyProtection="1">
      <alignment horizontal="left" indent="3"/>
    </xf>
    <xf numFmtId="0" fontId="14" fillId="3" borderId="2" xfId="0" applyFont="1" applyFill="1" applyBorder="1" applyProtection="1"/>
    <xf numFmtId="0" fontId="14" fillId="3" borderId="0" xfId="0" applyFont="1" applyFill="1" applyBorder="1" applyAlignment="1" applyProtection="1">
      <alignment horizontal="left" wrapText="1"/>
    </xf>
    <xf numFmtId="0" fontId="0" fillId="0" borderId="5" xfId="0" applyBorder="1" applyProtection="1"/>
    <xf numFmtId="0" fontId="11" fillId="0" borderId="31" xfId="0" applyFont="1" applyBorder="1" applyProtection="1"/>
    <xf numFmtId="0" fontId="11" fillId="8" borderId="30" xfId="0" applyFont="1" applyFill="1" applyBorder="1" applyProtection="1"/>
    <xf numFmtId="0" fontId="11" fillId="0" borderId="3" xfId="0" applyFont="1" applyBorder="1" applyAlignment="1" applyProtection="1">
      <alignment horizontal="left" indent="1"/>
    </xf>
    <xf numFmtId="0" fontId="0" fillId="8" borderId="32" xfId="0" applyFill="1" applyBorder="1" applyAlignment="1" applyProtection="1">
      <alignment vertical="center" wrapText="1"/>
    </xf>
    <xf numFmtId="0" fontId="0" fillId="0" borderId="7" xfId="0" applyBorder="1" applyAlignment="1" applyProtection="1">
      <alignment vertical="center" wrapText="1"/>
    </xf>
    <xf numFmtId="0" fontId="0" fillId="0" borderId="2" xfId="0" applyBorder="1" applyAlignment="1" applyProtection="1">
      <alignment vertical="center" wrapText="1"/>
    </xf>
    <xf numFmtId="0" fontId="14" fillId="0" borderId="3" xfId="0" applyFont="1" applyBorder="1" applyAlignment="1" applyProtection="1">
      <alignment horizontal="left" vertical="top" wrapText="1" indent="1"/>
    </xf>
    <xf numFmtId="0" fontId="0" fillId="0" borderId="0" xfId="0" applyBorder="1" applyAlignment="1" applyProtection="1">
      <alignment vertical="center" wrapText="1"/>
    </xf>
    <xf numFmtId="0" fontId="11" fillId="0" borderId="3" xfId="0" applyFont="1" applyBorder="1" applyAlignment="1" applyProtection="1">
      <alignment horizontal="left" vertical="center" wrapText="1" indent="1"/>
    </xf>
    <xf numFmtId="0" fontId="14" fillId="0" borderId="7" xfId="0" applyFont="1" applyBorder="1" applyAlignment="1" applyProtection="1">
      <alignment vertical="center" wrapText="1"/>
    </xf>
    <xf numFmtId="0" fontId="14" fillId="0" borderId="4" xfId="0" applyFont="1" applyBorder="1" applyAlignment="1" applyProtection="1">
      <alignment horizontal="left" vertical="top" wrapText="1" indent="1"/>
    </xf>
    <xf numFmtId="0" fontId="0" fillId="0" borderId="56" xfId="0" applyBorder="1" applyProtection="1"/>
    <xf numFmtId="0" fontId="0" fillId="8" borderId="33" xfId="0" applyFill="1" applyBorder="1" applyProtection="1"/>
    <xf numFmtId="0" fontId="9" fillId="8" borderId="9" xfId="0" applyFont="1" applyFill="1" applyBorder="1" applyProtection="1"/>
    <xf numFmtId="0" fontId="0" fillId="3" borderId="6" xfId="0" applyFill="1" applyBorder="1" applyProtection="1"/>
    <xf numFmtId="0" fontId="0" fillId="3" borderId="8" xfId="0" applyFill="1" applyBorder="1" applyProtection="1"/>
    <xf numFmtId="0" fontId="0" fillId="3" borderId="0" xfId="0" applyFill="1" applyBorder="1" applyAlignment="1" applyProtection="1">
      <alignment horizontal="right" indent="1"/>
    </xf>
    <xf numFmtId="0" fontId="5" fillId="12" borderId="17" xfId="0" applyFont="1" applyFill="1" applyBorder="1" applyAlignment="1" applyProtection="1">
      <alignment horizontal="center"/>
      <protection locked="0"/>
    </xf>
    <xf numFmtId="0" fontId="5" fillId="12" borderId="19" xfId="0" applyFont="1" applyFill="1" applyBorder="1" applyAlignment="1" applyProtection="1">
      <alignment horizontal="center"/>
      <protection locked="0"/>
    </xf>
    <xf numFmtId="0" fontId="5" fillId="12" borderId="51" xfId="0" applyFont="1" applyFill="1" applyBorder="1" applyAlignment="1" applyProtection="1">
      <alignment horizontal="center"/>
      <protection locked="0"/>
    </xf>
    <xf numFmtId="0" fontId="5" fillId="12" borderId="46" xfId="0" applyFont="1" applyFill="1" applyBorder="1" applyAlignment="1" applyProtection="1">
      <alignment horizontal="center"/>
      <protection locked="0"/>
    </xf>
    <xf numFmtId="0" fontId="61" fillId="12" borderId="17" xfId="0" applyFont="1" applyFill="1" applyBorder="1" applyAlignment="1" applyProtection="1">
      <alignment horizontal="center" wrapText="1"/>
      <protection locked="0"/>
    </xf>
    <xf numFmtId="0" fontId="5" fillId="12" borderId="29" xfId="0" applyFont="1" applyFill="1" applyBorder="1" applyAlignment="1" applyProtection="1">
      <alignment horizontal="center"/>
      <protection locked="0"/>
    </xf>
    <xf numFmtId="0" fontId="5" fillId="12" borderId="38" xfId="0" applyFont="1" applyFill="1" applyBorder="1" applyAlignment="1" applyProtection="1">
      <alignment horizontal="center"/>
      <protection locked="0"/>
    </xf>
    <xf numFmtId="0" fontId="61" fillId="12" borderId="17" xfId="0" applyFont="1" applyFill="1" applyBorder="1" applyAlignment="1" applyProtection="1">
      <alignment horizontal="center"/>
      <protection locked="0"/>
    </xf>
    <xf numFmtId="0" fontId="61" fillId="12" borderId="19" xfId="0" applyFont="1" applyFill="1" applyBorder="1" applyAlignment="1" applyProtection="1">
      <alignment horizontal="center"/>
      <protection locked="0"/>
    </xf>
    <xf numFmtId="0" fontId="71" fillId="0" borderId="0" xfId="0" applyFont="1" applyFill="1" applyBorder="1" applyProtection="1"/>
    <xf numFmtId="0" fontId="4" fillId="6" borderId="0" xfId="0" applyFont="1" applyFill="1" applyBorder="1" applyAlignment="1" applyProtection="1">
      <alignment horizontal="left"/>
    </xf>
    <xf numFmtId="0" fontId="6" fillId="6" borderId="0" xfId="2" applyFont="1" applyFill="1" applyBorder="1" applyAlignment="1" applyProtection="1">
      <alignment horizontal="left"/>
    </xf>
    <xf numFmtId="0" fontId="0" fillId="0" borderId="0" xfId="0" applyAlignment="1" applyProtection="1">
      <alignment horizontal="left"/>
    </xf>
    <xf numFmtId="0" fontId="5" fillId="0" borderId="0" xfId="0" applyFont="1" applyFill="1" applyAlignment="1" applyProtection="1">
      <alignment horizontal="right"/>
    </xf>
    <xf numFmtId="0" fontId="8" fillId="6" borderId="0" xfId="2" applyFont="1" applyFill="1" applyBorder="1" applyAlignment="1" applyProtection="1">
      <alignment horizontal="left"/>
    </xf>
    <xf numFmtId="0" fontId="4" fillId="0" borderId="0" xfId="0" applyFont="1" applyAlignment="1" applyProtection="1">
      <alignment horizontal="left"/>
    </xf>
    <xf numFmtId="0" fontId="4" fillId="6" borderId="0" xfId="0" applyFont="1" applyFill="1" applyAlignment="1" applyProtection="1">
      <alignment horizontal="left"/>
    </xf>
    <xf numFmtId="0" fontId="4" fillId="9" borderId="0" xfId="0" applyFont="1" applyFill="1" applyAlignment="1" applyProtection="1">
      <alignment horizontal="left"/>
    </xf>
    <xf numFmtId="3" fontId="4" fillId="9" borderId="0" xfId="0" applyNumberFormat="1" applyFont="1" applyFill="1" applyAlignment="1" applyProtection="1">
      <alignment horizontal="left"/>
    </xf>
    <xf numFmtId="0" fontId="4" fillId="3" borderId="3" xfId="0" applyFont="1" applyFill="1" applyBorder="1" applyAlignment="1">
      <alignment horizontal="left" wrapText="1" indent="2"/>
    </xf>
    <xf numFmtId="165" fontId="70" fillId="4" borderId="0" xfId="0" applyNumberFormat="1" applyFont="1" applyFill="1" applyBorder="1" applyProtection="1"/>
    <xf numFmtId="165" fontId="70" fillId="4" borderId="2" xfId="0" applyNumberFormat="1" applyFont="1" applyFill="1" applyBorder="1" applyProtection="1"/>
    <xf numFmtId="165" fontId="4" fillId="4" borderId="96" xfId="0" applyNumberFormat="1" applyFont="1" applyFill="1" applyBorder="1" applyAlignment="1" applyProtection="1">
      <alignment horizontal="center"/>
    </xf>
    <xf numFmtId="0" fontId="73" fillId="13" borderId="0" xfId="0" applyFont="1" applyFill="1" applyBorder="1" applyAlignment="1" applyProtection="1">
      <alignment horizontal="right" vertical="center" wrapText="1"/>
    </xf>
    <xf numFmtId="165" fontId="4" fillId="6" borderId="0" xfId="0" applyNumberFormat="1" applyFont="1" applyFill="1" applyBorder="1" applyAlignment="1" applyProtection="1">
      <alignment horizontal="center"/>
    </xf>
    <xf numFmtId="0" fontId="73" fillId="13" borderId="14" xfId="0" applyFont="1" applyFill="1" applyBorder="1" applyAlignment="1" applyProtection="1">
      <alignment vertical="center" wrapText="1"/>
    </xf>
    <xf numFmtId="0" fontId="17" fillId="4" borderId="71" xfId="0" applyFont="1" applyFill="1" applyBorder="1" applyAlignment="1" applyProtection="1">
      <alignment horizontal="right"/>
    </xf>
    <xf numFmtId="14" fontId="4" fillId="6" borderId="56" xfId="0" applyNumberFormat="1" applyFont="1" applyFill="1" applyBorder="1" applyAlignment="1" applyProtection="1">
      <alignment horizontal="center"/>
      <protection locked="0"/>
    </xf>
    <xf numFmtId="0" fontId="0" fillId="6" borderId="6" xfId="0" applyFill="1" applyBorder="1" applyProtection="1"/>
    <xf numFmtId="0" fontId="0" fillId="0" borderId="10" xfId="0" applyBorder="1" applyProtection="1"/>
    <xf numFmtId="0" fontId="16" fillId="0" borderId="11" xfId="0" applyFont="1" applyBorder="1" applyProtection="1"/>
    <xf numFmtId="0" fontId="0" fillId="0" borderId="11" xfId="0" applyBorder="1" applyProtection="1"/>
    <xf numFmtId="0" fontId="0" fillId="0" borderId="7" xfId="0" applyBorder="1" applyAlignment="1" applyProtection="1">
      <alignment vertical="top"/>
    </xf>
    <xf numFmtId="0" fontId="0" fillId="2" borderId="0" xfId="0" applyFill="1" applyAlignment="1" applyProtection="1">
      <alignment vertical="top"/>
    </xf>
    <xf numFmtId="0" fontId="0" fillId="0" borderId="0" xfId="0" applyAlignment="1" applyProtection="1">
      <alignment vertical="top"/>
    </xf>
    <xf numFmtId="0" fontId="9" fillId="0" borderId="7" xfId="0" applyFont="1" applyBorder="1" applyProtection="1"/>
    <xf numFmtId="0" fontId="9" fillId="2" borderId="0" xfId="0" applyFont="1" applyFill="1" applyProtection="1"/>
    <xf numFmtId="0" fontId="9" fillId="0" borderId="0" xfId="0" applyFont="1" applyProtection="1"/>
    <xf numFmtId="0" fontId="9" fillId="0" borderId="34" xfId="0" applyFont="1" applyBorder="1" applyProtection="1"/>
    <xf numFmtId="0" fontId="9" fillId="0" borderId="42" xfId="0" applyFont="1" applyBorder="1" applyProtection="1"/>
    <xf numFmtId="0" fontId="32" fillId="0" borderId="7" xfId="0" applyFont="1" applyBorder="1" applyProtection="1"/>
    <xf numFmtId="0" fontId="32" fillId="6" borderId="0" xfId="0" applyFont="1" applyFill="1" applyProtection="1"/>
    <xf numFmtId="0" fontId="32" fillId="2" borderId="0" xfId="0" applyFont="1" applyFill="1" applyProtection="1"/>
    <xf numFmtId="0" fontId="32" fillId="0" borderId="0" xfId="0" applyFont="1" applyProtection="1"/>
    <xf numFmtId="0" fontId="9" fillId="0" borderId="0" xfId="0" applyFont="1" applyFill="1" applyBorder="1" applyAlignment="1" applyProtection="1">
      <alignment horizontal="left" wrapText="1"/>
    </xf>
    <xf numFmtId="0" fontId="37" fillId="0" borderId="0" xfId="0" applyFont="1" applyFill="1" applyBorder="1" applyAlignment="1" applyProtection="1">
      <alignment horizontal="left" wrapText="1"/>
    </xf>
    <xf numFmtId="0" fontId="5" fillId="0" borderId="16" xfId="0" applyFont="1" applyFill="1" applyBorder="1" applyAlignment="1" applyProtection="1">
      <alignment horizontal="center"/>
    </xf>
    <xf numFmtId="0" fontId="5" fillId="0" borderId="39" xfId="0" applyFont="1" applyFill="1" applyBorder="1" applyAlignment="1" applyProtection="1">
      <alignment horizontal="center"/>
    </xf>
    <xf numFmtId="0" fontId="4" fillId="0" borderId="29" xfId="0" applyFont="1" applyBorder="1" applyProtection="1"/>
    <xf numFmtId="4" fontId="4" fillId="0" borderId="59" xfId="0" applyNumberFormat="1" applyFont="1" applyBorder="1" applyAlignment="1" applyProtection="1">
      <alignment horizontal="center"/>
    </xf>
    <xf numFmtId="2" fontId="9" fillId="0" borderId="0" xfId="0" applyNumberFormat="1" applyFont="1" applyFill="1" applyBorder="1" applyAlignment="1" applyProtection="1">
      <alignment horizontal="center"/>
    </xf>
    <xf numFmtId="0" fontId="9" fillId="0" borderId="0" xfId="0" applyFont="1" applyBorder="1" applyAlignment="1" applyProtection="1">
      <alignment horizontal="center"/>
    </xf>
    <xf numFmtId="0" fontId="17" fillId="4" borderId="3" xfId="0" applyFont="1" applyFill="1" applyBorder="1" applyProtection="1"/>
    <xf numFmtId="4" fontId="4" fillId="0" borderId="19" xfId="0" applyNumberFormat="1" applyFont="1" applyBorder="1" applyAlignment="1" applyProtection="1">
      <alignment horizontal="center"/>
    </xf>
    <xf numFmtId="3" fontId="4" fillId="0" borderId="0" xfId="0" applyNumberFormat="1" applyFont="1" applyBorder="1" applyProtection="1"/>
    <xf numFmtId="0" fontId="4" fillId="0" borderId="38" xfId="0" applyFont="1" applyBorder="1" applyProtection="1"/>
    <xf numFmtId="4" fontId="4" fillId="0" borderId="46" xfId="0" applyNumberFormat="1" applyFont="1" applyBorder="1" applyAlignment="1" applyProtection="1">
      <alignment horizontal="center"/>
    </xf>
    <xf numFmtId="3" fontId="4" fillId="0" borderId="0" xfId="0" applyNumberFormat="1" applyFont="1" applyBorder="1" applyAlignment="1" applyProtection="1">
      <alignment horizontal="center"/>
    </xf>
    <xf numFmtId="0" fontId="0" fillId="0" borderId="9" xfId="0" applyBorder="1" applyProtection="1"/>
    <xf numFmtId="0" fontId="9" fillId="0" borderId="6" xfId="0" applyFont="1" applyBorder="1" applyProtection="1"/>
    <xf numFmtId="4" fontId="4" fillId="0" borderId="6" xfId="0" applyNumberFormat="1" applyFont="1" applyBorder="1" applyProtection="1"/>
    <xf numFmtId="0" fontId="18" fillId="0" borderId="0" xfId="0" applyFont="1" applyBorder="1" applyAlignment="1" applyProtection="1">
      <alignment horizontal="left"/>
    </xf>
    <xf numFmtId="0" fontId="4" fillId="0" borderId="27" xfId="0" applyFont="1" applyBorder="1" applyAlignment="1" applyProtection="1">
      <alignment wrapText="1"/>
    </xf>
    <xf numFmtId="3" fontId="4" fillId="9" borderId="44" xfId="0" applyNumberFormat="1" applyFont="1" applyFill="1" applyBorder="1" applyAlignment="1" applyProtection="1">
      <alignment horizontal="center"/>
    </xf>
    <xf numFmtId="0" fontId="73" fillId="13" borderId="102" xfId="0" applyFont="1" applyFill="1" applyBorder="1" applyAlignment="1" applyProtection="1">
      <alignment horizontal="center" vertical="center" wrapText="1"/>
    </xf>
    <xf numFmtId="3" fontId="4" fillId="9" borderId="17" xfId="0" applyNumberFormat="1" applyFont="1" applyFill="1" applyBorder="1" applyAlignment="1" applyProtection="1">
      <alignment horizontal="center"/>
    </xf>
    <xf numFmtId="0" fontId="0" fillId="4" borderId="53" xfId="0" applyFill="1" applyBorder="1" applyAlignment="1" applyProtection="1"/>
    <xf numFmtId="4" fontId="4" fillId="6" borderId="10" xfId="0" applyNumberFormat="1" applyFont="1" applyFill="1" applyBorder="1" applyAlignment="1" applyProtection="1">
      <alignment horizontal="center"/>
    </xf>
    <xf numFmtId="4" fontId="4" fillId="6" borderId="41" xfId="0" applyNumberFormat="1" applyFont="1" applyFill="1" applyBorder="1" applyAlignment="1" applyProtection="1">
      <alignment horizontal="center"/>
    </xf>
    <xf numFmtId="4" fontId="4" fillId="6" borderId="55" xfId="0" applyNumberFormat="1" applyFont="1" applyFill="1" applyBorder="1" applyAlignment="1" applyProtection="1">
      <alignment horizontal="center"/>
    </xf>
    <xf numFmtId="4" fontId="4" fillId="6" borderId="40" xfId="0" applyNumberFormat="1" applyFont="1" applyFill="1" applyBorder="1" applyAlignment="1" applyProtection="1">
      <alignment horizontal="center"/>
    </xf>
    <xf numFmtId="4" fontId="4" fillId="6" borderId="21" xfId="0" applyNumberFormat="1" applyFont="1" applyFill="1" applyBorder="1" applyAlignment="1" applyProtection="1">
      <alignment horizontal="center"/>
    </xf>
    <xf numFmtId="4" fontId="4" fillId="6" borderId="9" xfId="0" applyNumberFormat="1" applyFont="1" applyFill="1" applyBorder="1" applyAlignment="1" applyProtection="1">
      <alignment horizontal="center"/>
    </xf>
    <xf numFmtId="4" fontId="4" fillId="6" borderId="2" xfId="0" applyNumberFormat="1" applyFont="1" applyFill="1" applyBorder="1" applyAlignment="1" applyProtection="1">
      <alignment horizontal="center"/>
    </xf>
    <xf numFmtId="4" fontId="4" fillId="6" borderId="47" xfId="0" applyNumberFormat="1" applyFont="1" applyFill="1" applyBorder="1" applyAlignment="1" applyProtection="1">
      <alignment horizontal="center"/>
    </xf>
    <xf numFmtId="0" fontId="5" fillId="0" borderId="42" xfId="0" applyFont="1" applyBorder="1" applyProtection="1"/>
    <xf numFmtId="4" fontId="4" fillId="6" borderId="97" xfId="0" applyNumberFormat="1" applyFont="1" applyFill="1" applyBorder="1" applyAlignment="1" applyProtection="1">
      <alignment horizontal="center"/>
    </xf>
    <xf numFmtId="3" fontId="4" fillId="9" borderId="40" xfId="0" applyNumberFormat="1" applyFont="1" applyFill="1" applyBorder="1" applyAlignment="1" applyProtection="1">
      <alignment horizontal="center"/>
    </xf>
    <xf numFmtId="3" fontId="4" fillId="9" borderId="41" xfId="0" applyNumberFormat="1" applyFont="1" applyFill="1" applyBorder="1" applyAlignment="1" applyProtection="1">
      <alignment horizontal="center"/>
    </xf>
    <xf numFmtId="0" fontId="4" fillId="0" borderId="27" xfId="0" applyFont="1" applyBorder="1" applyAlignment="1" applyProtection="1">
      <alignment horizontal="left" indent="3"/>
    </xf>
    <xf numFmtId="0" fontId="4" fillId="9" borderId="25" xfId="0" applyFont="1" applyFill="1" applyBorder="1" applyAlignment="1" applyProtection="1">
      <alignment horizontal="center" vertical="center" wrapText="1"/>
    </xf>
    <xf numFmtId="0" fontId="4" fillId="0" borderId="2" xfId="0" applyFont="1" applyBorder="1" applyAlignment="1" applyProtection="1">
      <alignment wrapText="1"/>
    </xf>
    <xf numFmtId="0" fontId="71" fillId="0" borderId="7" xfId="0" applyFont="1" applyBorder="1" applyAlignment="1" applyProtection="1">
      <alignment wrapText="1"/>
    </xf>
    <xf numFmtId="0" fontId="17" fillId="4" borderId="9" xfId="0" applyFont="1" applyFill="1" applyBorder="1" applyAlignment="1" applyProtection="1"/>
    <xf numFmtId="0" fontId="79" fillId="0" borderId="0" xfId="0" applyFont="1" applyBorder="1" applyAlignment="1">
      <alignment horizontal="center"/>
    </xf>
    <xf numFmtId="0" fontId="73" fillId="13" borderId="104" xfId="0" applyFont="1" applyFill="1" applyBorder="1" applyAlignment="1">
      <alignment horizontal="center" vertical="center" wrapText="1"/>
    </xf>
    <xf numFmtId="0" fontId="4" fillId="6" borderId="29" xfId="0" applyFont="1" applyFill="1" applyBorder="1" applyAlignment="1" applyProtection="1">
      <alignment horizontal="left" wrapText="1"/>
      <protection locked="0"/>
    </xf>
    <xf numFmtId="0" fontId="4" fillId="6" borderId="38" xfId="0" applyFont="1" applyFill="1" applyBorder="1" applyAlignment="1" applyProtection="1">
      <alignment horizontal="left" wrapText="1"/>
      <protection locked="0"/>
    </xf>
    <xf numFmtId="0" fontId="4" fillId="6" borderId="60" xfId="0" applyFont="1" applyFill="1" applyBorder="1" applyAlignment="1" applyProtection="1">
      <alignment horizontal="left" wrapText="1"/>
      <protection locked="0"/>
    </xf>
    <xf numFmtId="0" fontId="11" fillId="0" borderId="0" xfId="0" applyFont="1" applyBorder="1" applyAlignment="1">
      <alignment horizontal="center"/>
    </xf>
    <xf numFmtId="0" fontId="51" fillId="0" borderId="0" xfId="0" applyFont="1" applyBorder="1" applyAlignment="1">
      <alignment horizontal="left" vertical="top" wrapText="1"/>
    </xf>
    <xf numFmtId="0" fontId="4" fillId="0" borderId="41" xfId="0" applyFont="1" applyBorder="1" applyAlignment="1" applyProtection="1"/>
    <xf numFmtId="0" fontId="0" fillId="0" borderId="25" xfId="0" applyBorder="1" applyAlignment="1" applyProtection="1"/>
    <xf numFmtId="0" fontId="4" fillId="0" borderId="10" xfId="0" applyFont="1" applyBorder="1" applyAlignment="1" applyProtection="1"/>
    <xf numFmtId="0" fontId="0" fillId="0" borderId="12" xfId="0" applyBorder="1" applyAlignment="1" applyProtection="1"/>
    <xf numFmtId="0" fontId="4" fillId="0" borderId="55" xfId="0" applyFont="1" applyBorder="1" applyAlignment="1" applyProtection="1"/>
    <xf numFmtId="0" fontId="0" fillId="0" borderId="26" xfId="0" applyBorder="1" applyAlignment="1" applyProtection="1"/>
    <xf numFmtId="0" fontId="4" fillId="0" borderId="47" xfId="0" applyFont="1" applyBorder="1" applyAlignment="1" applyProtection="1"/>
    <xf numFmtId="0" fontId="4" fillId="0" borderId="40" xfId="0" applyFont="1" applyBorder="1" applyAlignment="1" applyProtection="1"/>
    <xf numFmtId="165" fontId="4" fillId="0" borderId="41" xfId="0" applyNumberFormat="1" applyFont="1" applyBorder="1" applyAlignment="1" applyProtection="1"/>
    <xf numFmtId="0" fontId="0" fillId="0" borderId="35" xfId="0" applyBorder="1" applyAlignment="1" applyProtection="1"/>
    <xf numFmtId="0" fontId="17" fillId="4" borderId="24" xfId="0" applyFont="1" applyFill="1" applyBorder="1" applyAlignment="1" applyProtection="1">
      <alignment horizontal="left"/>
    </xf>
    <xf numFmtId="3" fontId="2" fillId="0" borderId="0" xfId="0" applyNumberFormat="1" applyFont="1" applyFill="1" applyBorder="1" applyAlignment="1">
      <alignment horizontal="center"/>
    </xf>
    <xf numFmtId="0" fontId="2" fillId="0" borderId="0" xfId="0" applyFont="1" applyBorder="1" applyAlignment="1">
      <alignment horizontal="left" vertical="center" wrapText="1"/>
    </xf>
    <xf numFmtId="0" fontId="4" fillId="0" borderId="0" xfId="0" applyFont="1" applyBorder="1" applyAlignment="1" applyProtection="1">
      <alignment wrapText="1"/>
    </xf>
    <xf numFmtId="0" fontId="73" fillId="13" borderId="103" xfId="0" applyFont="1" applyFill="1" applyBorder="1" applyAlignment="1">
      <alignment horizontal="center" vertical="center" wrapText="1"/>
    </xf>
    <xf numFmtId="3" fontId="4" fillId="9" borderId="51" xfId="0" applyNumberFormat="1" applyFont="1" applyFill="1" applyBorder="1" applyAlignment="1" applyProtection="1">
      <alignment horizontal="center"/>
    </xf>
    <xf numFmtId="0" fontId="4" fillId="9" borderId="51" xfId="0" applyFont="1" applyFill="1" applyBorder="1" applyAlignment="1" applyProtection="1">
      <alignment horizontal="center" vertical="center" wrapText="1"/>
    </xf>
    <xf numFmtId="0" fontId="70" fillId="0" borderId="7" xfId="0" applyFont="1" applyFill="1" applyBorder="1"/>
    <xf numFmtId="0" fontId="70" fillId="0" borderId="7" xfId="0" applyFont="1" applyBorder="1" applyAlignment="1">
      <alignment horizontal="left" wrapText="1"/>
    </xf>
    <xf numFmtId="0" fontId="71" fillId="0" borderId="7" xfId="0" applyFont="1" applyFill="1" applyBorder="1"/>
    <xf numFmtId="0" fontId="71" fillId="0" borderId="7" xfId="0" applyFont="1" applyFill="1" applyBorder="1" applyAlignment="1">
      <alignment vertical="center" wrapText="1"/>
    </xf>
    <xf numFmtId="0" fontId="70" fillId="0" borderId="0" xfId="0" applyFont="1" applyFill="1" applyBorder="1" applyAlignment="1">
      <alignment vertical="top"/>
    </xf>
    <xf numFmtId="0" fontId="70" fillId="0" borderId="7" xfId="0" applyFont="1" applyFill="1" applyBorder="1" applyAlignment="1">
      <alignment vertical="top"/>
    </xf>
    <xf numFmtId="0" fontId="71" fillId="0" borderId="7" xfId="0" applyFont="1" applyFill="1" applyBorder="1" applyProtection="1"/>
    <xf numFmtId="0" fontId="71" fillId="0" borderId="8" xfId="0" applyFont="1" applyFill="1" applyBorder="1"/>
    <xf numFmtId="0" fontId="24" fillId="0" borderId="16" xfId="0" applyFont="1" applyBorder="1" applyAlignment="1" applyProtection="1">
      <alignment horizontal="left"/>
    </xf>
    <xf numFmtId="0" fontId="4" fillId="9" borderId="35" xfId="0" applyFont="1" applyFill="1" applyBorder="1" applyAlignment="1" applyProtection="1">
      <alignment horizontal="center" vertical="center" wrapText="1"/>
    </xf>
    <xf numFmtId="3" fontId="4" fillId="9" borderId="55" xfId="0" applyNumberFormat="1" applyFont="1" applyFill="1" applyBorder="1" applyAlignment="1" applyProtection="1">
      <alignment horizontal="center"/>
    </xf>
    <xf numFmtId="0" fontId="4" fillId="9" borderId="26" xfId="0" applyFont="1" applyFill="1" applyBorder="1" applyAlignment="1" applyProtection="1">
      <alignment horizontal="center" vertical="center" wrapText="1"/>
    </xf>
    <xf numFmtId="0" fontId="4" fillId="9" borderId="18"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protection locked="0"/>
    </xf>
    <xf numFmtId="0" fontId="4" fillId="9" borderId="46" xfId="0" applyFont="1" applyFill="1" applyBorder="1" applyAlignment="1" applyProtection="1">
      <alignment horizontal="center" vertical="center" wrapText="1"/>
      <protection locked="0"/>
    </xf>
    <xf numFmtId="0" fontId="4" fillId="9" borderId="20" xfId="0" applyFont="1" applyFill="1" applyBorder="1" applyAlignment="1" applyProtection="1">
      <alignment horizontal="center" vertical="center" wrapText="1"/>
      <protection locked="0"/>
    </xf>
    <xf numFmtId="0" fontId="4" fillId="9" borderId="66" xfId="0" applyFont="1" applyFill="1" applyBorder="1" applyAlignment="1" applyProtection="1">
      <alignment horizontal="center" vertical="center" wrapText="1"/>
      <protection locked="0"/>
    </xf>
    <xf numFmtId="0" fontId="4" fillId="9" borderId="64" xfId="0" applyFont="1" applyFill="1" applyBorder="1" applyAlignment="1" applyProtection="1">
      <alignment horizontal="center" vertical="center" wrapText="1"/>
      <protection locked="0"/>
    </xf>
    <xf numFmtId="0" fontId="4" fillId="9" borderId="39" xfId="0" applyFont="1" applyFill="1" applyBorder="1" applyAlignment="1" applyProtection="1">
      <alignment horizontal="center" vertical="center" wrapText="1"/>
      <protection locked="0"/>
    </xf>
    <xf numFmtId="0" fontId="14" fillId="0" borderId="0" xfId="0" applyFont="1" applyBorder="1" applyAlignment="1" applyProtection="1">
      <alignment vertical="center" wrapText="1"/>
    </xf>
    <xf numFmtId="165" fontId="4" fillId="6" borderId="20" xfId="0" applyNumberFormat="1" applyFont="1" applyFill="1" applyBorder="1" applyAlignment="1" applyProtection="1">
      <alignment horizontal="center"/>
    </xf>
    <xf numFmtId="0" fontId="40" fillId="0" borderId="62" xfId="0" applyFont="1" applyBorder="1" applyAlignment="1" applyProtection="1">
      <alignment vertical="top" wrapText="1"/>
    </xf>
    <xf numFmtId="0" fontId="2" fillId="0" borderId="0" xfId="0" applyFont="1" applyBorder="1" applyAlignment="1">
      <alignment wrapText="1"/>
    </xf>
    <xf numFmtId="0" fontId="2" fillId="0" borderId="3" xfId="0" applyFont="1" applyBorder="1" applyAlignment="1">
      <alignment vertical="top" wrapText="1"/>
    </xf>
    <xf numFmtId="165" fontId="17" fillId="4" borderId="41" xfId="0" applyNumberFormat="1" applyFont="1" applyFill="1" applyBorder="1" applyAlignment="1" applyProtection="1"/>
    <xf numFmtId="0" fontId="5" fillId="0" borderId="49" xfId="0" applyFont="1" applyBorder="1" applyAlignment="1" applyProtection="1"/>
    <xf numFmtId="0" fontId="5" fillId="0" borderId="48" xfId="0" applyFont="1" applyBorder="1" applyAlignment="1" applyProtection="1"/>
    <xf numFmtId="0" fontId="4" fillId="0" borderId="76" xfId="0" applyFont="1" applyBorder="1" applyAlignment="1" applyProtection="1"/>
    <xf numFmtId="165" fontId="4" fillId="8" borderId="32" xfId="0" applyNumberFormat="1" applyFont="1" applyFill="1" applyBorder="1" applyAlignment="1" applyProtection="1">
      <alignment horizontal="center"/>
    </xf>
    <xf numFmtId="165" fontId="0" fillId="4" borderId="0" xfId="0" applyNumberFormat="1" applyFill="1" applyProtection="1"/>
    <xf numFmtId="165" fontId="0" fillId="4" borderId="2" xfId="0" applyNumberFormat="1" applyFill="1" applyBorder="1" applyProtection="1"/>
    <xf numFmtId="165" fontId="4" fillId="4" borderId="0" xfId="0" applyNumberFormat="1" applyFont="1" applyFill="1" applyProtection="1"/>
    <xf numFmtId="165" fontId="31" fillId="4" borderId="45" xfId="0" applyNumberFormat="1" applyFont="1" applyFill="1" applyBorder="1" applyAlignment="1" applyProtection="1">
      <alignment horizontal="center"/>
    </xf>
    <xf numFmtId="0" fontId="22" fillId="8" borderId="69" xfId="0" applyFont="1" applyFill="1" applyBorder="1" applyAlignment="1" applyProtection="1">
      <alignment horizontal="right" wrapText="1"/>
    </xf>
    <xf numFmtId="0" fontId="22" fillId="8" borderId="24" xfId="0" applyFont="1" applyFill="1" applyBorder="1" applyAlignment="1" applyProtection="1">
      <alignment horizontal="right" wrapText="1"/>
    </xf>
    <xf numFmtId="0" fontId="4" fillId="0" borderId="21" xfId="0" applyFont="1" applyBorder="1" applyAlignment="1" applyProtection="1"/>
    <xf numFmtId="0" fontId="0" fillId="0" borderId="36" xfId="0" applyBorder="1" applyAlignment="1" applyProtection="1"/>
    <xf numFmtId="0" fontId="2" fillId="0" borderId="0" xfId="0" applyFont="1" applyBorder="1" applyAlignment="1" applyProtection="1">
      <alignment horizontal="left" vertical="center" wrapText="1"/>
    </xf>
    <xf numFmtId="0" fontId="14" fillId="0" borderId="0" xfId="0" applyFont="1" applyBorder="1" applyAlignment="1" applyProtection="1">
      <alignment horizontal="left" vertical="center" wrapText="1"/>
    </xf>
    <xf numFmtId="0" fontId="9" fillId="0" borderId="6" xfId="0" applyFont="1" applyFill="1" applyBorder="1"/>
    <xf numFmtId="0" fontId="9" fillId="0" borderId="6" xfId="0" applyFont="1" applyFill="1" applyBorder="1" applyProtection="1"/>
    <xf numFmtId="0" fontId="17" fillId="4" borderId="13" xfId="0" applyFont="1" applyFill="1" applyBorder="1" applyAlignment="1">
      <alignment wrapText="1"/>
    </xf>
    <xf numFmtId="0" fontId="73" fillId="4" borderId="13" xfId="0" applyFont="1" applyFill="1" applyBorder="1" applyAlignment="1"/>
    <xf numFmtId="0" fontId="4" fillId="3" borderId="109" xfId="0" applyFont="1" applyFill="1" applyBorder="1" applyAlignment="1">
      <alignment wrapText="1"/>
    </xf>
    <xf numFmtId="0" fontId="49" fillId="4" borderId="14" xfId="0" applyFont="1" applyFill="1" applyBorder="1" applyAlignment="1">
      <alignment wrapText="1"/>
    </xf>
    <xf numFmtId="0" fontId="49" fillId="4" borderId="15" xfId="0" applyFont="1" applyFill="1" applyBorder="1" applyAlignment="1">
      <alignment wrapText="1"/>
    </xf>
    <xf numFmtId="0" fontId="17" fillId="4" borderId="14" xfId="0" applyFont="1" applyFill="1" applyBorder="1" applyAlignment="1">
      <alignment horizontal="center" vertical="center" wrapText="1"/>
    </xf>
    <xf numFmtId="0" fontId="4" fillId="0" borderId="38" xfId="0" applyFont="1" applyBorder="1" applyAlignment="1">
      <alignment horizontal="left" indent="1"/>
    </xf>
    <xf numFmtId="0" fontId="4" fillId="0" borderId="29" xfId="0" applyFont="1" applyBorder="1" applyAlignment="1">
      <alignment horizontal="left" indent="1"/>
    </xf>
    <xf numFmtId="0" fontId="73" fillId="4" borderId="103" xfId="0" applyFont="1" applyFill="1" applyBorder="1" applyAlignment="1">
      <alignment horizontal="center" vertical="center" wrapText="1"/>
    </xf>
    <xf numFmtId="0" fontId="17" fillId="13" borderId="113" xfId="0" applyFont="1" applyFill="1" applyBorder="1" applyAlignment="1" applyProtection="1">
      <alignment vertical="center" wrapText="1"/>
    </xf>
    <xf numFmtId="3" fontId="22" fillId="0" borderId="70" xfId="0" applyNumberFormat="1" applyFont="1" applyFill="1" applyBorder="1" applyAlignment="1" applyProtection="1">
      <alignment horizontal="right" wrapText="1"/>
    </xf>
    <xf numFmtId="0" fontId="23" fillId="8" borderId="24" xfId="0" applyFont="1" applyFill="1" applyBorder="1" applyAlignment="1" applyProtection="1"/>
    <xf numFmtId="165" fontId="4" fillId="6" borderId="24" xfId="0" applyNumberFormat="1" applyFont="1" applyFill="1" applyBorder="1" applyAlignment="1" applyProtection="1">
      <alignment horizontal="center"/>
    </xf>
    <xf numFmtId="0" fontId="78" fillId="3" borderId="0" xfId="0" applyFont="1" applyFill="1" applyBorder="1"/>
    <xf numFmtId="0" fontId="25" fillId="0" borderId="0" xfId="0" applyFont="1" applyBorder="1" applyAlignment="1">
      <alignment wrapText="1"/>
    </xf>
    <xf numFmtId="0" fontId="12" fillId="0" borderId="0" xfId="0" applyFont="1" applyBorder="1" applyAlignment="1" applyProtection="1">
      <alignment horizontal="left" vertical="top" wrapText="1"/>
    </xf>
    <xf numFmtId="0" fontId="2" fillId="0" borderId="0" xfId="0" applyFont="1" applyBorder="1" applyAlignment="1" applyProtection="1">
      <alignment horizontal="left" vertical="center" wrapText="1"/>
    </xf>
    <xf numFmtId="0" fontId="14" fillId="0" borderId="0" xfId="0" applyFont="1" applyBorder="1" applyAlignment="1" applyProtection="1">
      <alignment horizontal="left" vertical="center" wrapText="1"/>
    </xf>
    <xf numFmtId="0" fontId="4" fillId="0" borderId="12" xfId="0" applyFont="1" applyBorder="1" applyProtection="1"/>
    <xf numFmtId="0" fontId="0" fillId="0" borderId="0" xfId="0" applyBorder="1" applyAlignment="1" applyProtection="1">
      <alignment horizontal="left" wrapText="1"/>
    </xf>
    <xf numFmtId="0" fontId="32" fillId="0" borderId="7" xfId="0" applyFont="1" applyBorder="1" applyAlignment="1" applyProtection="1">
      <alignment horizontal="left" wrapText="1"/>
    </xf>
    <xf numFmtId="0" fontId="5" fillId="0" borderId="7" xfId="0" applyFont="1" applyBorder="1" applyAlignment="1" applyProtection="1">
      <alignment horizontal="center"/>
    </xf>
    <xf numFmtId="0" fontId="4" fillId="0" borderId="7" xfId="0" applyFont="1" applyBorder="1" applyAlignment="1" applyProtection="1">
      <alignment vertical="center" wrapText="1"/>
    </xf>
    <xf numFmtId="0" fontId="43" fillId="4" borderId="0" xfId="0" applyFont="1" applyFill="1" applyBorder="1" applyAlignment="1"/>
    <xf numFmtId="0" fontId="11" fillId="0" borderId="0" xfId="0" applyFont="1" applyBorder="1" applyAlignment="1">
      <alignment horizontal="center"/>
    </xf>
    <xf numFmtId="0" fontId="4" fillId="0" borderId="0" xfId="0" applyFont="1" applyFill="1" applyBorder="1" applyAlignment="1">
      <alignment horizontal="left" indent="1"/>
    </xf>
    <xf numFmtId="3" fontId="4" fillId="0" borderId="0" xfId="0" applyNumberFormat="1"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Alignment="1">
      <alignment horizontal="center"/>
    </xf>
    <xf numFmtId="0" fontId="51" fillId="0" borderId="0" xfId="0" applyFont="1" applyBorder="1" applyAlignment="1">
      <alignment vertical="top" wrapText="1"/>
    </xf>
    <xf numFmtId="0" fontId="71" fillId="0" borderId="7" xfId="0" applyFont="1" applyBorder="1" applyAlignment="1" applyProtection="1"/>
    <xf numFmtId="0" fontId="4" fillId="0" borderId="29" xfId="0" applyFont="1" applyBorder="1" applyAlignment="1" applyProtection="1">
      <alignment horizontal="left" indent="1"/>
    </xf>
    <xf numFmtId="0" fontId="4" fillId="0" borderId="43" xfId="0" applyFont="1" applyBorder="1" applyAlignment="1" applyProtection="1">
      <alignment horizontal="left" indent="1"/>
    </xf>
    <xf numFmtId="0" fontId="4" fillId="9" borderId="17" xfId="0" applyFont="1" applyFill="1" applyBorder="1" applyAlignment="1" applyProtection="1">
      <alignment horizontal="center"/>
      <protection locked="0"/>
    </xf>
    <xf numFmtId="0" fontId="4" fillId="8" borderId="29" xfId="0" applyFont="1" applyFill="1" applyBorder="1" applyAlignment="1" applyProtection="1">
      <alignment horizontal="left" indent="1"/>
    </xf>
    <xf numFmtId="0" fontId="4" fillId="9" borderId="98" xfId="0" applyFont="1" applyFill="1" applyBorder="1" applyAlignment="1" applyProtection="1">
      <alignment horizontal="center" vertical="center" wrapText="1"/>
      <protection locked="0"/>
    </xf>
    <xf numFmtId="0" fontId="0" fillId="0" borderId="0" xfId="0" applyBorder="1" applyAlignment="1" applyProtection="1">
      <alignment horizontal="center" wrapText="1"/>
    </xf>
    <xf numFmtId="0" fontId="17" fillId="13" borderId="115" xfId="0" applyFont="1" applyFill="1" applyBorder="1" applyAlignment="1" applyProtection="1">
      <alignment vertical="center" wrapText="1"/>
    </xf>
    <xf numFmtId="0" fontId="17" fillId="4" borderId="31" xfId="0" applyFont="1" applyFill="1" applyBorder="1" applyAlignment="1">
      <alignment horizontal="center" vertical="center" wrapText="1"/>
    </xf>
    <xf numFmtId="0" fontId="4" fillId="0" borderId="41" xfId="0" applyFont="1" applyBorder="1" applyAlignment="1" applyProtection="1"/>
    <xf numFmtId="0" fontId="4" fillId="0" borderId="10" xfId="0" applyFont="1" applyBorder="1" applyAlignment="1" applyProtection="1"/>
    <xf numFmtId="0" fontId="4" fillId="0" borderId="47" xfId="0" applyFont="1" applyBorder="1" applyAlignment="1" applyProtection="1"/>
    <xf numFmtId="0" fontId="4" fillId="0" borderId="55" xfId="0" applyFont="1" applyBorder="1" applyAlignment="1" applyProtection="1"/>
    <xf numFmtId="0" fontId="4" fillId="0" borderId="40" xfId="0" applyFont="1" applyBorder="1" applyAlignment="1" applyProtection="1"/>
    <xf numFmtId="0" fontId="17" fillId="4" borderId="23" xfId="0" applyFont="1" applyFill="1" applyBorder="1" applyAlignment="1" applyProtection="1">
      <alignment horizontal="left"/>
    </xf>
    <xf numFmtId="0" fontId="73" fillId="13" borderId="71" xfId="0" applyFont="1" applyFill="1" applyBorder="1" applyAlignment="1" applyProtection="1"/>
    <xf numFmtId="0" fontId="17" fillId="4" borderId="53" xfId="0" applyFont="1" applyFill="1" applyBorder="1" applyAlignment="1" applyProtection="1"/>
    <xf numFmtId="4" fontId="4" fillId="6" borderId="52" xfId="0" applyNumberFormat="1" applyFont="1" applyFill="1" applyBorder="1" applyAlignment="1" applyProtection="1">
      <alignment horizontal="center"/>
    </xf>
    <xf numFmtId="0" fontId="17" fillId="4" borderId="52" xfId="0" applyFont="1" applyFill="1" applyBorder="1" applyAlignment="1" applyProtection="1"/>
    <xf numFmtId="4" fontId="4" fillId="13" borderId="52" xfId="0" applyNumberFormat="1" applyFont="1" applyFill="1" applyBorder="1" applyAlignment="1" applyProtection="1">
      <alignment horizontal="center"/>
    </xf>
    <xf numFmtId="0" fontId="17" fillId="4" borderId="79" xfId="0" applyFont="1" applyFill="1" applyBorder="1" applyAlignment="1" applyProtection="1"/>
    <xf numFmtId="0" fontId="17" fillId="4" borderId="17" xfId="0" applyFont="1" applyFill="1" applyBorder="1" applyAlignment="1" applyProtection="1"/>
    <xf numFmtId="4" fontId="4" fillId="13" borderId="57" xfId="0" applyNumberFormat="1" applyFont="1" applyFill="1" applyBorder="1" applyAlignment="1" applyProtection="1">
      <alignment horizontal="center"/>
    </xf>
    <xf numFmtId="0" fontId="17" fillId="4" borderId="28" xfId="0" applyFont="1" applyFill="1" applyBorder="1" applyAlignment="1" applyProtection="1"/>
    <xf numFmtId="4" fontId="4" fillId="13" borderId="32" xfId="0" applyNumberFormat="1" applyFont="1" applyFill="1" applyBorder="1" applyAlignment="1" applyProtection="1">
      <alignment horizontal="center"/>
    </xf>
    <xf numFmtId="0" fontId="5" fillId="0" borderId="16" xfId="0" applyFont="1" applyBorder="1" applyAlignment="1" applyProtection="1">
      <alignment horizontal="left"/>
    </xf>
    <xf numFmtId="0" fontId="4" fillId="9" borderId="34" xfId="0" applyFont="1" applyFill="1" applyBorder="1" applyAlignment="1" applyProtection="1">
      <alignment horizontal="center" vertical="center" wrapText="1"/>
      <protection locked="0"/>
    </xf>
    <xf numFmtId="0" fontId="17" fillId="4" borderId="17" xfId="0" applyFont="1" applyFill="1" applyBorder="1" applyAlignment="1" applyProtection="1">
      <alignment horizontal="left"/>
    </xf>
    <xf numFmtId="0" fontId="0" fillId="4" borderId="28" xfId="0" applyFill="1" applyBorder="1" applyAlignment="1" applyProtection="1"/>
    <xf numFmtId="0" fontId="5" fillId="0" borderId="3" xfId="0" applyFont="1" applyBorder="1" applyAlignment="1" applyProtection="1">
      <alignment horizontal="left"/>
    </xf>
    <xf numFmtId="0" fontId="4" fillId="8" borderId="41" xfId="0" applyFont="1" applyFill="1" applyBorder="1" applyAlignment="1" applyProtection="1"/>
    <xf numFmtId="0" fontId="5" fillId="0" borderId="42" xfId="0" applyFont="1" applyBorder="1" applyAlignment="1">
      <alignment horizontal="left"/>
    </xf>
    <xf numFmtId="0" fontId="11" fillId="0" borderId="0" xfId="0" applyFont="1" applyBorder="1" applyAlignment="1">
      <alignment horizontal="left" wrapText="1"/>
    </xf>
    <xf numFmtId="0" fontId="11" fillId="0" borderId="32" xfId="0" applyFont="1" applyBorder="1" applyAlignment="1">
      <alignment horizontal="left" wrapText="1"/>
    </xf>
    <xf numFmtId="0" fontId="0" fillId="0" borderId="3" xfId="0" applyBorder="1" applyAlignment="1">
      <alignment horizontal="left" wrapText="1"/>
    </xf>
    <xf numFmtId="0" fontId="0" fillId="0" borderId="32" xfId="0" applyBorder="1" applyAlignment="1">
      <alignment horizontal="left" wrapText="1"/>
    </xf>
    <xf numFmtId="0" fontId="14" fillId="0" borderId="3" xfId="0" applyFont="1" applyBorder="1" applyAlignment="1">
      <alignment horizontal="left" wrapText="1"/>
    </xf>
    <xf numFmtId="0" fontId="14" fillId="0" borderId="32" xfId="0" applyFont="1" applyBorder="1" applyAlignment="1">
      <alignment horizontal="left" wrapText="1"/>
    </xf>
    <xf numFmtId="0" fontId="11" fillId="0" borderId="0" xfId="0" applyFont="1" applyBorder="1" applyAlignment="1">
      <alignment horizontal="left" wrapText="1"/>
    </xf>
    <xf numFmtId="0" fontId="5" fillId="0" borderId="17" xfId="0" applyFont="1" applyBorder="1" applyAlignment="1" applyProtection="1">
      <alignment horizontal="center" vertical="top" wrapText="1"/>
    </xf>
    <xf numFmtId="0" fontId="5" fillId="0" borderId="19" xfId="0" applyFont="1" applyBorder="1" applyAlignment="1" applyProtection="1">
      <alignment horizontal="center" vertical="top" wrapText="1"/>
    </xf>
    <xf numFmtId="0" fontId="5" fillId="0" borderId="6" xfId="0" applyFont="1" applyFill="1" applyBorder="1" applyAlignment="1">
      <alignment horizontal="left" wrapText="1"/>
    </xf>
    <xf numFmtId="0" fontId="5" fillId="0" borderId="6" xfId="0" applyFont="1" applyBorder="1" applyAlignment="1">
      <alignment horizontal="left" wrapText="1"/>
    </xf>
    <xf numFmtId="0" fontId="5" fillId="0" borderId="3" xfId="0" applyFont="1" applyBorder="1" applyAlignment="1" applyProtection="1">
      <alignment horizontal="left" vertical="center"/>
    </xf>
    <xf numFmtId="0" fontId="4" fillId="11" borderId="0" xfId="0" applyFont="1" applyFill="1" applyProtection="1"/>
    <xf numFmtId="0" fontId="4" fillId="11" borderId="0" xfId="0" applyFont="1" applyFill="1" applyAlignment="1">
      <alignment horizontal="center"/>
    </xf>
    <xf numFmtId="0" fontId="71" fillId="11" borderId="0" xfId="0" applyFont="1" applyFill="1" applyProtection="1">
      <protection locked="0"/>
    </xf>
    <xf numFmtId="0" fontId="0" fillId="11" borderId="0" xfId="0" applyFill="1" applyProtection="1"/>
    <xf numFmtId="0" fontId="0" fillId="9" borderId="0" xfId="0" applyFill="1" applyProtection="1"/>
    <xf numFmtId="0" fontId="0" fillId="9" borderId="0" xfId="0" applyFill="1" applyBorder="1" applyProtection="1"/>
    <xf numFmtId="0" fontId="0" fillId="3" borderId="34" xfId="0" applyFill="1" applyBorder="1" applyProtection="1"/>
    <xf numFmtId="0" fontId="4" fillId="9" borderId="52" xfId="0" applyFont="1" applyFill="1" applyBorder="1" applyAlignment="1" applyProtection="1">
      <alignment horizontal="center" vertical="center" wrapText="1"/>
      <protection locked="0"/>
    </xf>
    <xf numFmtId="0" fontId="17" fillId="4" borderId="53" xfId="0" applyFont="1" applyFill="1" applyBorder="1" applyAlignment="1" applyProtection="1">
      <alignment horizontal="left"/>
    </xf>
    <xf numFmtId="0" fontId="4" fillId="0" borderId="41" xfId="0" applyFont="1" applyBorder="1" applyAlignment="1" applyProtection="1"/>
    <xf numFmtId="0" fontId="4" fillId="0" borderId="47" xfId="0" applyFont="1" applyBorder="1" applyAlignment="1" applyProtection="1"/>
    <xf numFmtId="0" fontId="4" fillId="0" borderId="55" xfId="0" applyFont="1" applyBorder="1" applyAlignment="1" applyProtection="1"/>
    <xf numFmtId="0" fontId="4" fillId="0" borderId="40" xfId="0" applyFont="1" applyBorder="1" applyAlignment="1" applyProtection="1"/>
    <xf numFmtId="4" fontId="4" fillId="6" borderId="53" xfId="0" applyNumberFormat="1" applyFont="1" applyFill="1" applyBorder="1" applyAlignment="1" applyProtection="1">
      <alignment horizontal="center"/>
    </xf>
    <xf numFmtId="4" fontId="4" fillId="6" borderId="58" xfId="0" applyNumberFormat="1" applyFont="1" applyFill="1" applyBorder="1" applyAlignment="1" applyProtection="1">
      <alignment horizontal="center"/>
    </xf>
    <xf numFmtId="4" fontId="4" fillId="6" borderId="15" xfId="0" applyNumberFormat="1" applyFont="1" applyFill="1" applyBorder="1" applyAlignment="1" applyProtection="1">
      <alignment horizontal="center"/>
    </xf>
    <xf numFmtId="3" fontId="4" fillId="6" borderId="15" xfId="0" applyNumberFormat="1" applyFont="1" applyFill="1" applyBorder="1" applyAlignment="1" applyProtection="1">
      <alignment horizontal="center"/>
    </xf>
    <xf numFmtId="3" fontId="4" fillId="6" borderId="53" xfId="0" applyNumberFormat="1" applyFont="1" applyFill="1" applyBorder="1" applyAlignment="1" applyProtection="1">
      <alignment horizontal="center"/>
    </xf>
    <xf numFmtId="3" fontId="4" fillId="6" borderId="58" xfId="0" applyNumberFormat="1" applyFont="1" applyFill="1" applyBorder="1" applyAlignment="1" applyProtection="1">
      <alignment horizontal="center"/>
    </xf>
    <xf numFmtId="0" fontId="5" fillId="0" borderId="32" xfId="0" applyFont="1" applyFill="1" applyBorder="1" applyAlignment="1" applyProtection="1">
      <alignment horizontal="center" vertical="center" wrapText="1"/>
    </xf>
    <xf numFmtId="2" fontId="4" fillId="0" borderId="32" xfId="0" applyNumberFormat="1" applyFont="1" applyFill="1" applyBorder="1" applyAlignment="1" applyProtection="1">
      <alignment horizontal="center" vertical="center" wrapText="1"/>
    </xf>
    <xf numFmtId="2" fontId="4" fillId="0" borderId="15" xfId="0" applyNumberFormat="1" applyFont="1" applyFill="1" applyBorder="1" applyAlignment="1" applyProtection="1">
      <alignment horizontal="center" vertical="center" wrapText="1"/>
    </xf>
    <xf numFmtId="2" fontId="4" fillId="0" borderId="87" xfId="0" applyNumberFormat="1" applyFont="1" applyFill="1" applyBorder="1" applyAlignment="1" applyProtection="1">
      <alignment horizontal="center"/>
    </xf>
    <xf numFmtId="2" fontId="73" fillId="13" borderId="32" xfId="0" applyNumberFormat="1" applyFont="1" applyFill="1" applyBorder="1" applyAlignment="1" applyProtection="1">
      <alignment horizontal="center" vertical="center" wrapText="1"/>
    </xf>
    <xf numFmtId="2" fontId="4" fillId="0" borderId="57" xfId="0" applyNumberFormat="1" applyFont="1" applyFill="1" applyBorder="1" applyAlignment="1" applyProtection="1">
      <alignment horizontal="center"/>
    </xf>
    <xf numFmtId="2" fontId="4" fillId="0" borderId="15" xfId="0" applyNumberFormat="1" applyFont="1" applyFill="1" applyBorder="1" applyAlignment="1" applyProtection="1">
      <alignment horizontal="center"/>
    </xf>
    <xf numFmtId="0" fontId="4" fillId="0" borderId="9" xfId="0" applyFont="1" applyBorder="1" applyAlignment="1" applyProtection="1"/>
    <xf numFmtId="0" fontId="0" fillId="4" borderId="0" xfId="0" applyFill="1" applyBorder="1" applyProtection="1"/>
    <xf numFmtId="3" fontId="4" fillId="6" borderId="116" xfId="0" applyNumberFormat="1" applyFont="1" applyFill="1" applyBorder="1" applyAlignment="1" applyProtection="1">
      <alignment horizontal="center"/>
    </xf>
    <xf numFmtId="49" fontId="5" fillId="0" borderId="0" xfId="0" applyNumberFormat="1" applyFont="1" applyBorder="1" applyAlignment="1" applyProtection="1">
      <alignment horizontal="right" vertical="center"/>
    </xf>
    <xf numFmtId="0" fontId="5" fillId="0" borderId="0" xfId="0" applyFont="1" applyFill="1" applyBorder="1" applyAlignment="1" applyProtection="1">
      <alignment horizontal="right" vertical="center"/>
    </xf>
    <xf numFmtId="0" fontId="0" fillId="0" borderId="0" xfId="0" applyBorder="1" applyAlignment="1" applyProtection="1">
      <alignment horizontal="left"/>
    </xf>
    <xf numFmtId="0" fontId="0" fillId="7" borderId="0" xfId="0" applyFill="1" applyBorder="1" applyProtection="1"/>
    <xf numFmtId="0" fontId="23" fillId="0" borderId="24" xfId="0" applyFont="1" applyFill="1" applyBorder="1" applyAlignment="1" applyProtection="1">
      <alignment horizontal="right"/>
    </xf>
    <xf numFmtId="0" fontId="22" fillId="0" borderId="24" xfId="0" applyFont="1" applyFill="1" applyBorder="1" applyAlignment="1" applyProtection="1">
      <alignment horizontal="right" wrapText="1"/>
    </xf>
    <xf numFmtId="0" fontId="22" fillId="0" borderId="0" xfId="0" applyFont="1" applyFill="1" applyBorder="1" applyAlignment="1" applyProtection="1">
      <alignment horizontal="right" wrapText="1"/>
    </xf>
    <xf numFmtId="0" fontId="4" fillId="8" borderId="55" xfId="0" applyFont="1" applyFill="1" applyBorder="1" applyAlignment="1" applyProtection="1"/>
    <xf numFmtId="0" fontId="5" fillId="0" borderId="49" xfId="0" applyFont="1" applyBorder="1" applyAlignment="1" applyProtection="1">
      <alignment wrapText="1"/>
    </xf>
    <xf numFmtId="0" fontId="5" fillId="0" borderId="48" xfId="0" applyFont="1" applyBorder="1" applyAlignment="1" applyProtection="1">
      <alignment wrapText="1"/>
    </xf>
    <xf numFmtId="0" fontId="5" fillId="0" borderId="61" xfId="0" applyFont="1" applyBorder="1" applyAlignment="1" applyProtection="1">
      <alignment wrapText="1"/>
    </xf>
    <xf numFmtId="0" fontId="5" fillId="0" borderId="16" xfId="0" applyFont="1" applyBorder="1" applyAlignment="1" applyProtection="1">
      <alignment wrapText="1"/>
    </xf>
    <xf numFmtId="0" fontId="23" fillId="0" borderId="41" xfId="0" applyFont="1" applyFill="1" applyBorder="1" applyAlignment="1" applyProtection="1"/>
    <xf numFmtId="0" fontId="23" fillId="0" borderId="41" xfId="0" applyFont="1" applyFill="1" applyBorder="1" applyAlignment="1" applyProtection="1">
      <alignment horizontal="left" indent="1"/>
    </xf>
    <xf numFmtId="0" fontId="23" fillId="8" borderId="41" xfId="0" applyFont="1" applyFill="1" applyBorder="1" applyAlignment="1" applyProtection="1">
      <alignment horizontal="left" indent="1"/>
    </xf>
    <xf numFmtId="0" fontId="23" fillId="8" borderId="24" xfId="0" applyFont="1" applyFill="1" applyBorder="1" applyAlignment="1" applyProtection="1">
      <alignment horizontal="right"/>
    </xf>
    <xf numFmtId="0" fontId="4" fillId="8" borderId="40" xfId="0" applyFont="1" applyFill="1" applyBorder="1" applyAlignment="1" applyProtection="1">
      <alignment horizontal="left" indent="1"/>
    </xf>
    <xf numFmtId="0" fontId="17" fillId="4" borderId="97" xfId="0" applyFont="1" applyFill="1" applyBorder="1" applyAlignment="1" applyProtection="1"/>
    <xf numFmtId="0" fontId="4" fillId="8" borderId="41" xfId="0" applyFont="1" applyFill="1" applyBorder="1" applyAlignment="1" applyProtection="1">
      <alignment horizontal="left" indent="1"/>
    </xf>
    <xf numFmtId="0" fontId="4" fillId="8" borderId="55" xfId="0" applyFont="1" applyFill="1" applyBorder="1" applyAlignment="1" applyProtection="1">
      <alignment horizontal="left" indent="1"/>
    </xf>
    <xf numFmtId="0" fontId="5" fillId="0" borderId="56" xfId="0" applyFont="1" applyBorder="1" applyAlignment="1" applyProtection="1">
      <alignment wrapText="1"/>
    </xf>
    <xf numFmtId="0" fontId="5" fillId="0" borderId="16" xfId="0" applyFont="1" applyBorder="1" applyAlignment="1" applyProtection="1">
      <alignment vertical="justify"/>
    </xf>
    <xf numFmtId="0" fontId="23" fillId="0" borderId="24" xfId="0" applyFont="1" applyFill="1" applyBorder="1" applyAlignment="1" applyProtection="1"/>
    <xf numFmtId="0" fontId="17" fillId="4" borderId="40" xfId="0" applyFont="1" applyFill="1" applyBorder="1" applyAlignment="1" applyProtection="1">
      <alignment horizontal="right"/>
    </xf>
    <xf numFmtId="0" fontId="23" fillId="8" borderId="6" xfId="0" applyFont="1" applyFill="1" applyBorder="1" applyAlignment="1" applyProtection="1"/>
    <xf numFmtId="0" fontId="5" fillId="0" borderId="0" xfId="0" applyFont="1" applyFill="1" applyBorder="1" applyAlignment="1" applyProtection="1">
      <alignment wrapText="1"/>
    </xf>
    <xf numFmtId="0" fontId="31" fillId="4" borderId="16" xfId="0" applyFont="1" applyFill="1" applyBorder="1" applyProtection="1"/>
    <xf numFmtId="0" fontId="5" fillId="0" borderId="48" xfId="0" applyFont="1" applyBorder="1" applyProtection="1"/>
    <xf numFmtId="0" fontId="5" fillId="0" borderId="117" xfId="0" applyFont="1" applyBorder="1" applyProtection="1"/>
    <xf numFmtId="0" fontId="5" fillId="0" borderId="16" xfId="0" applyFont="1" applyBorder="1" applyProtection="1"/>
    <xf numFmtId="0" fontId="49" fillId="4" borderId="0" xfId="0" applyFont="1" applyFill="1" applyBorder="1" applyProtection="1"/>
    <xf numFmtId="0" fontId="5" fillId="0" borderId="31" xfId="0" applyFont="1" applyBorder="1" applyProtection="1"/>
    <xf numFmtId="0" fontId="4" fillId="0" borderId="3" xfId="0" applyFont="1" applyFill="1" applyBorder="1" applyAlignment="1" applyProtection="1">
      <alignment horizontal="left" indent="2"/>
    </xf>
    <xf numFmtId="0" fontId="4" fillId="0" borderId="118" xfId="0" applyFont="1" applyFill="1" applyBorder="1" applyAlignment="1" applyProtection="1">
      <alignment horizontal="left" indent="1"/>
    </xf>
    <xf numFmtId="0" fontId="5" fillId="0" borderId="3" xfId="0" applyFont="1" applyFill="1" applyBorder="1" applyAlignment="1" applyProtection="1">
      <alignment horizontal="left" indent="1"/>
    </xf>
    <xf numFmtId="0" fontId="73" fillId="13" borderId="3" xfId="0" applyFont="1" applyFill="1" applyBorder="1" applyAlignment="1" applyProtection="1">
      <alignment horizontal="left"/>
    </xf>
    <xf numFmtId="0" fontId="74" fillId="14" borderId="3" xfId="0" applyFont="1" applyFill="1" applyBorder="1" applyProtection="1"/>
    <xf numFmtId="0" fontId="4" fillId="0" borderId="3" xfId="0" applyFont="1" applyBorder="1" applyAlignment="1" applyProtection="1">
      <alignment horizontal="left" indent="2"/>
    </xf>
    <xf numFmtId="0" fontId="4" fillId="0" borderId="119" xfId="0" applyFont="1" applyBorder="1" applyAlignment="1" applyProtection="1">
      <alignment horizontal="left" indent="1"/>
    </xf>
    <xf numFmtId="0" fontId="5" fillId="0" borderId="3" xfId="0" applyFont="1" applyBorder="1" applyAlignment="1" applyProtection="1">
      <alignment horizontal="left" indent="1"/>
    </xf>
    <xf numFmtId="0" fontId="5" fillId="0" borderId="4" xfId="0" applyFont="1" applyFill="1" applyBorder="1" applyAlignment="1" applyProtection="1">
      <alignment horizontal="left" indent="1"/>
    </xf>
    <xf numFmtId="0" fontId="5" fillId="0" borderId="5" xfId="0" applyFont="1" applyBorder="1" applyAlignment="1" applyProtection="1">
      <alignment horizontal="left" indent="1"/>
    </xf>
    <xf numFmtId="0" fontId="17" fillId="4" borderId="67" xfId="0" applyFont="1" applyFill="1" applyBorder="1" applyProtection="1"/>
    <xf numFmtId="0" fontId="5" fillId="0" borderId="16" xfId="0" applyFont="1" applyBorder="1" applyAlignment="1" applyProtection="1">
      <alignment horizontal="left" indent="1"/>
    </xf>
    <xf numFmtId="2" fontId="4" fillId="0" borderId="5" xfId="0" applyNumberFormat="1" applyFont="1" applyFill="1" applyBorder="1" applyAlignment="1" applyProtection="1">
      <alignment horizontal="center"/>
    </xf>
    <xf numFmtId="0" fontId="31" fillId="4" borderId="0" xfId="0" applyFont="1" applyFill="1" applyBorder="1" applyProtection="1"/>
    <xf numFmtId="0" fontId="4" fillId="0" borderId="3" xfId="0" applyFont="1" applyFill="1" applyBorder="1" applyAlignment="1" applyProtection="1">
      <alignment wrapText="1"/>
    </xf>
    <xf numFmtId="0" fontId="4" fillId="0" borderId="4" xfId="0" applyFont="1" applyFill="1" applyBorder="1" applyAlignment="1" applyProtection="1">
      <alignment wrapText="1"/>
    </xf>
    <xf numFmtId="0" fontId="4" fillId="0" borderId="3" xfId="0" applyFont="1" applyFill="1" applyBorder="1" applyProtection="1"/>
    <xf numFmtId="0" fontId="4" fillId="0" borderId="48" xfId="0" applyFont="1" applyFill="1" applyBorder="1" applyProtection="1"/>
    <xf numFmtId="0" fontId="4" fillId="0" borderId="61" xfId="0" applyFont="1" applyFill="1" applyBorder="1" applyProtection="1"/>
    <xf numFmtId="0" fontId="4" fillId="15" borderId="41" xfId="0" applyFont="1" applyFill="1" applyBorder="1" applyAlignment="1" applyProtection="1">
      <alignment wrapText="1"/>
    </xf>
    <xf numFmtId="0" fontId="74" fillId="14" borderId="41" xfId="0" applyFont="1" applyFill="1" applyBorder="1" applyAlignment="1" applyProtection="1">
      <alignment wrapText="1"/>
    </xf>
    <xf numFmtId="0" fontId="4" fillId="15" borderId="41" xfId="0" applyFont="1" applyFill="1" applyBorder="1" applyAlignment="1" applyProtection="1">
      <alignment horizontal="left" wrapText="1" indent="2"/>
    </xf>
    <xf numFmtId="0" fontId="14" fillId="16" borderId="41" xfId="0" applyFont="1" applyFill="1" applyBorder="1" applyProtection="1"/>
    <xf numFmtId="0" fontId="4" fillId="15" borderId="41" xfId="0" applyFont="1" applyFill="1" applyBorder="1" applyAlignment="1" applyProtection="1">
      <alignment horizontal="left" wrapText="1" indent="1"/>
    </xf>
    <xf numFmtId="0" fontId="45" fillId="6" borderId="120" xfId="0" applyFont="1" applyFill="1" applyBorder="1" applyAlignment="1" applyProtection="1">
      <alignment vertical="center"/>
    </xf>
    <xf numFmtId="14" fontId="4" fillId="6" borderId="121" xfId="0" applyNumberFormat="1" applyFont="1" applyFill="1" applyBorder="1" applyAlignment="1" applyProtection="1">
      <alignment horizontal="center" vertical="center"/>
    </xf>
    <xf numFmtId="14" fontId="4" fillId="6" borderId="121" xfId="0" applyNumberFormat="1" applyFont="1" applyFill="1" applyBorder="1" applyAlignment="1" applyProtection="1">
      <alignment horizontal="left" vertical="center"/>
    </xf>
    <xf numFmtId="0" fontId="4" fillId="0" borderId="121" xfId="0" applyFont="1" applyBorder="1" applyAlignment="1" applyProtection="1">
      <alignment horizontal="left"/>
    </xf>
    <xf numFmtId="0" fontId="4" fillId="6" borderId="121" xfId="0" applyFont="1" applyFill="1" applyBorder="1" applyAlignment="1" applyProtection="1">
      <alignment horizontal="left"/>
    </xf>
    <xf numFmtId="0" fontId="6" fillId="6" borderId="121" xfId="2" applyFont="1" applyFill="1" applyBorder="1" applyAlignment="1" applyProtection="1">
      <alignment horizontal="left"/>
    </xf>
    <xf numFmtId="0" fontId="0" fillId="0" borderId="121" xfId="0" applyBorder="1" applyAlignment="1" applyProtection="1">
      <alignment horizontal="left"/>
    </xf>
    <xf numFmtId="0" fontId="0" fillId="6" borderId="121" xfId="0" applyFill="1" applyBorder="1" applyAlignment="1" applyProtection="1">
      <alignment horizontal="left"/>
    </xf>
    <xf numFmtId="0" fontId="0" fillId="9" borderId="121" xfId="0" applyFill="1" applyBorder="1" applyAlignment="1" applyProtection="1">
      <alignment horizontal="left"/>
    </xf>
    <xf numFmtId="3" fontId="0" fillId="9" borderId="121" xfId="0" applyNumberFormat="1" applyFill="1" applyBorder="1" applyAlignment="1" applyProtection="1">
      <alignment horizontal="left"/>
    </xf>
    <xf numFmtId="0" fontId="0" fillId="4" borderId="121" xfId="0" applyFill="1" applyBorder="1" applyProtection="1"/>
    <xf numFmtId="0" fontId="0" fillId="0" borderId="121" xfId="0" applyBorder="1" applyProtection="1"/>
    <xf numFmtId="0" fontId="0" fillId="5" borderId="121" xfId="0" applyFill="1" applyBorder="1" applyProtection="1"/>
    <xf numFmtId="0" fontId="0" fillId="7" borderId="121" xfId="0" applyFill="1" applyBorder="1" applyProtection="1"/>
    <xf numFmtId="3" fontId="4" fillId="6" borderId="122" xfId="0" applyNumberFormat="1" applyFont="1" applyFill="1" applyBorder="1" applyAlignment="1" applyProtection="1">
      <alignment horizontal="center"/>
    </xf>
    <xf numFmtId="165" fontId="4" fillId="6" borderId="122" xfId="0" applyNumberFormat="1" applyFont="1" applyFill="1" applyBorder="1" applyAlignment="1" applyProtection="1">
      <alignment horizontal="center"/>
    </xf>
    <xf numFmtId="3" fontId="4" fillId="0" borderId="122" xfId="0" applyNumberFormat="1" applyFont="1" applyFill="1" applyBorder="1" applyAlignment="1" applyProtection="1">
      <alignment horizontal="center"/>
    </xf>
    <xf numFmtId="0" fontId="0" fillId="0" borderId="121" xfId="0" applyFill="1" applyBorder="1" applyProtection="1"/>
    <xf numFmtId="4" fontId="4" fillId="6" borderId="123" xfId="0" applyNumberFormat="1" applyFont="1" applyFill="1" applyBorder="1" applyAlignment="1" applyProtection="1">
      <alignment horizontal="center"/>
    </xf>
    <xf numFmtId="4" fontId="4" fillId="6" borderId="122" xfId="0" applyNumberFormat="1" applyFont="1" applyFill="1" applyBorder="1" applyAlignment="1" applyProtection="1">
      <alignment horizontal="center"/>
    </xf>
    <xf numFmtId="0" fontId="0" fillId="4" borderId="124" xfId="0" applyFill="1" applyBorder="1" applyProtection="1"/>
    <xf numFmtId="4" fontId="4" fillId="13" borderId="122" xfId="0" applyNumberFormat="1" applyFont="1" applyFill="1" applyBorder="1" applyAlignment="1" applyProtection="1">
      <alignment horizontal="center"/>
    </xf>
    <xf numFmtId="4" fontId="4" fillId="6" borderId="125" xfId="0" applyNumberFormat="1" applyFont="1" applyFill="1" applyBorder="1" applyAlignment="1" applyProtection="1">
      <alignment horizontal="center"/>
    </xf>
    <xf numFmtId="4" fontId="4" fillId="6" borderId="126" xfId="0" applyNumberFormat="1" applyFont="1" applyFill="1" applyBorder="1" applyAlignment="1" applyProtection="1">
      <alignment horizontal="center"/>
    </xf>
    <xf numFmtId="4" fontId="4" fillId="6" borderId="127" xfId="0" applyNumberFormat="1" applyFont="1" applyFill="1" applyBorder="1" applyAlignment="1" applyProtection="1">
      <alignment horizontal="center"/>
    </xf>
    <xf numFmtId="4" fontId="4" fillId="6" borderId="128" xfId="0" applyNumberFormat="1" applyFont="1" applyFill="1" applyBorder="1" applyAlignment="1" applyProtection="1">
      <alignment horizontal="center"/>
    </xf>
    <xf numFmtId="3" fontId="4" fillId="6" borderId="128" xfId="0" applyNumberFormat="1" applyFont="1" applyFill="1" applyBorder="1" applyAlignment="1" applyProtection="1">
      <alignment horizontal="center"/>
    </xf>
    <xf numFmtId="3" fontId="4" fillId="6" borderId="125" xfId="0" applyNumberFormat="1" applyFont="1" applyFill="1" applyBorder="1" applyAlignment="1" applyProtection="1">
      <alignment horizontal="center"/>
    </xf>
    <xf numFmtId="3" fontId="4" fillId="6" borderId="126" xfId="0" applyNumberFormat="1" applyFont="1" applyFill="1" applyBorder="1" applyAlignment="1" applyProtection="1">
      <alignment horizontal="center"/>
    </xf>
    <xf numFmtId="3" fontId="4" fillId="6" borderId="129" xfId="0" applyNumberFormat="1" applyFont="1" applyFill="1" applyBorder="1" applyAlignment="1" applyProtection="1">
      <alignment horizontal="center"/>
    </xf>
    <xf numFmtId="0" fontId="0" fillId="0" borderId="121" xfId="0" applyBorder="1" applyAlignment="1" applyProtection="1">
      <alignment horizontal="center"/>
    </xf>
    <xf numFmtId="164" fontId="4" fillId="6" borderId="127" xfId="0" applyNumberFormat="1" applyFont="1" applyFill="1" applyBorder="1" applyAlignment="1" applyProtection="1">
      <alignment horizontal="center" vertical="center"/>
    </xf>
    <xf numFmtId="164" fontId="4" fillId="6" borderId="122" xfId="0" applyNumberFormat="1" applyFont="1" applyFill="1" applyBorder="1" applyAlignment="1" applyProtection="1">
      <alignment horizontal="center" vertical="center"/>
    </xf>
    <xf numFmtId="166" fontId="4" fillId="6" borderId="126" xfId="0" applyNumberFormat="1" applyFont="1" applyFill="1" applyBorder="1" applyAlignment="1" applyProtection="1">
      <alignment horizontal="center" vertical="center"/>
    </xf>
    <xf numFmtId="165" fontId="4" fillId="0" borderId="122" xfId="0" applyNumberFormat="1" applyFont="1" applyFill="1" applyBorder="1" applyAlignment="1" applyProtection="1">
      <alignment horizontal="center"/>
    </xf>
    <xf numFmtId="165" fontId="4" fillId="6" borderId="121" xfId="0" applyNumberFormat="1" applyFont="1" applyFill="1" applyBorder="1" applyAlignment="1" applyProtection="1">
      <alignment horizontal="center"/>
    </xf>
    <xf numFmtId="0" fontId="17" fillId="4" borderId="125" xfId="0" applyFont="1" applyFill="1" applyBorder="1" applyAlignment="1" applyProtection="1"/>
    <xf numFmtId="0" fontId="17" fillId="4" borderId="121" xfId="0" applyFont="1" applyFill="1" applyBorder="1" applyAlignment="1" applyProtection="1"/>
    <xf numFmtId="0" fontId="0" fillId="13" borderId="122" xfId="0" applyFill="1" applyBorder="1" applyAlignment="1" applyProtection="1">
      <alignment horizontal="center"/>
    </xf>
    <xf numFmtId="0" fontId="0" fillId="6" borderId="122" xfId="0" applyFill="1" applyBorder="1" applyAlignment="1" applyProtection="1">
      <alignment horizontal="center"/>
    </xf>
    <xf numFmtId="0" fontId="0" fillId="6" borderId="127" xfId="0" applyFill="1" applyBorder="1" applyAlignment="1" applyProtection="1">
      <alignment horizontal="center"/>
    </xf>
    <xf numFmtId="0" fontId="0" fillId="6" borderId="126" xfId="0" applyFill="1" applyBorder="1" applyAlignment="1" applyProtection="1">
      <alignment horizontal="center"/>
    </xf>
    <xf numFmtId="164" fontId="4" fillId="6" borderId="127" xfId="0" applyNumberFormat="1" applyFont="1" applyFill="1" applyBorder="1" applyAlignment="1" applyProtection="1">
      <alignment horizontal="center"/>
    </xf>
    <xf numFmtId="164" fontId="4" fillId="6" borderId="122" xfId="0" applyNumberFormat="1" applyFont="1" applyFill="1" applyBorder="1" applyAlignment="1" applyProtection="1">
      <alignment horizontal="center"/>
    </xf>
    <xf numFmtId="166" fontId="4" fillId="0" borderId="129" xfId="0" applyNumberFormat="1" applyFont="1" applyFill="1" applyBorder="1" applyAlignment="1" applyProtection="1">
      <alignment horizontal="center" vertical="center"/>
    </xf>
    <xf numFmtId="0" fontId="17" fillId="4" borderId="127" xfId="0" applyFont="1" applyFill="1" applyBorder="1" applyAlignment="1" applyProtection="1"/>
    <xf numFmtId="0" fontId="0" fillId="4" borderId="121" xfId="0" applyFill="1" applyBorder="1" applyAlignment="1" applyProtection="1">
      <alignment horizontal="center"/>
    </xf>
    <xf numFmtId="0" fontId="0" fillId="0" borderId="122" xfId="0" applyBorder="1" applyAlignment="1" applyProtection="1">
      <alignment horizontal="center"/>
    </xf>
    <xf numFmtId="0" fontId="0" fillId="4" borderId="122" xfId="0" applyFill="1" applyBorder="1" applyAlignment="1" applyProtection="1">
      <alignment horizontal="center"/>
    </xf>
    <xf numFmtId="165" fontId="4" fillId="6" borderId="122" xfId="0" applyNumberFormat="1" applyFont="1" applyFill="1" applyBorder="1" applyAlignment="1" applyProtection="1">
      <alignment horizontal="center"/>
      <protection locked="0"/>
    </xf>
    <xf numFmtId="0" fontId="17" fillId="4" borderId="122" xfId="0" applyFont="1" applyFill="1" applyBorder="1" applyAlignment="1" applyProtection="1"/>
    <xf numFmtId="165" fontId="17" fillId="4" borderId="122" xfId="0" applyNumberFormat="1" applyFont="1" applyFill="1" applyBorder="1" applyAlignment="1" applyProtection="1"/>
    <xf numFmtId="0" fontId="14" fillId="4" borderId="127" xfId="0" applyFont="1" applyFill="1" applyBorder="1" applyAlignment="1" applyProtection="1"/>
    <xf numFmtId="0" fontId="4" fillId="9" borderId="122" xfId="0" applyFont="1" applyFill="1" applyBorder="1" applyAlignment="1" applyProtection="1">
      <alignment horizontal="center" vertical="center" wrapText="1"/>
      <protection locked="0"/>
    </xf>
    <xf numFmtId="0" fontId="0" fillId="4" borderId="127" xfId="0" applyFill="1" applyBorder="1" applyAlignment="1" applyProtection="1"/>
    <xf numFmtId="0" fontId="17" fillId="4" borderId="122" xfId="0" applyFont="1" applyFill="1" applyBorder="1" applyAlignment="1" applyProtection="1">
      <alignment horizontal="left"/>
    </xf>
    <xf numFmtId="0" fontId="4" fillId="4" borderId="125" xfId="0" applyFont="1" applyFill="1" applyBorder="1" applyAlignment="1" applyProtection="1">
      <alignment horizontal="center"/>
    </xf>
    <xf numFmtId="0" fontId="0" fillId="0" borderId="124" xfId="0" applyBorder="1" applyProtection="1"/>
    <xf numFmtId="0" fontId="5" fillId="0" borderId="121" xfId="0" applyFont="1" applyFill="1" applyBorder="1" applyAlignment="1" applyProtection="1">
      <alignment horizontal="center" wrapText="1"/>
    </xf>
    <xf numFmtId="0" fontId="31" fillId="4" borderId="128" xfId="0" applyFont="1" applyFill="1" applyBorder="1" applyAlignment="1" applyProtection="1">
      <alignment horizontal="center"/>
    </xf>
    <xf numFmtId="3" fontId="4" fillId="0" borderId="127" xfId="0" applyNumberFormat="1" applyFont="1" applyBorder="1" applyAlignment="1" applyProtection="1">
      <alignment horizontal="center"/>
    </xf>
    <xf numFmtId="3" fontId="4" fillId="0" borderId="122" xfId="0" applyNumberFormat="1" applyFont="1" applyBorder="1" applyAlignment="1" applyProtection="1">
      <alignment horizontal="center"/>
    </xf>
    <xf numFmtId="3" fontId="4" fillId="0" borderId="126" xfId="0" applyNumberFormat="1" applyFont="1" applyBorder="1" applyAlignment="1" applyProtection="1">
      <alignment horizontal="center"/>
    </xf>
    <xf numFmtId="3" fontId="4" fillId="0" borderId="128" xfId="0" applyNumberFormat="1" applyFont="1" applyBorder="1" applyAlignment="1" applyProtection="1">
      <alignment horizontal="center"/>
    </xf>
    <xf numFmtId="165" fontId="4" fillId="0" borderId="122" xfId="0" applyNumberFormat="1" applyFont="1" applyBorder="1" applyAlignment="1" applyProtection="1">
      <alignment horizontal="center"/>
    </xf>
    <xf numFmtId="165" fontId="4" fillId="0" borderId="123" xfId="0" applyNumberFormat="1" applyFont="1" applyBorder="1" applyAlignment="1" applyProtection="1">
      <alignment horizontal="center"/>
    </xf>
    <xf numFmtId="165" fontId="4" fillId="0" borderId="128" xfId="0" applyNumberFormat="1" applyFont="1" applyBorder="1" applyAlignment="1" applyProtection="1">
      <alignment horizontal="center"/>
    </xf>
    <xf numFmtId="166" fontId="4" fillId="0" borderId="122" xfId="0" applyNumberFormat="1" applyFont="1" applyBorder="1" applyAlignment="1" applyProtection="1">
      <alignment horizontal="center"/>
    </xf>
    <xf numFmtId="166" fontId="4" fillId="0" borderId="123" xfId="0" applyNumberFormat="1" applyFont="1" applyBorder="1" applyAlignment="1" applyProtection="1">
      <alignment horizontal="center"/>
    </xf>
    <xf numFmtId="166" fontId="4" fillId="0" borderId="128" xfId="0" applyNumberFormat="1" applyFont="1" applyBorder="1" applyAlignment="1" applyProtection="1">
      <alignment horizontal="center"/>
    </xf>
    <xf numFmtId="166" fontId="4" fillId="0" borderId="121" xfId="0" applyNumberFormat="1" applyFont="1" applyBorder="1" applyAlignment="1" applyProtection="1">
      <alignment horizontal="center"/>
    </xf>
    <xf numFmtId="0" fontId="5" fillId="0" borderId="127" xfId="0" applyFont="1" applyFill="1" applyBorder="1" applyAlignment="1" applyProtection="1">
      <alignment horizontal="center" vertical="center" wrapText="1"/>
    </xf>
    <xf numFmtId="0" fontId="5" fillId="0" borderId="123" xfId="0" applyFont="1" applyFill="1" applyBorder="1" applyAlignment="1" applyProtection="1">
      <alignment horizontal="center" vertical="center" wrapText="1"/>
    </xf>
    <xf numFmtId="4" fontId="32" fillId="4" borderId="121" xfId="0" applyNumberFormat="1" applyFont="1" applyFill="1" applyBorder="1" applyProtection="1"/>
    <xf numFmtId="2" fontId="4" fillId="0" borderId="121" xfId="0" applyNumberFormat="1" applyFont="1" applyFill="1" applyBorder="1" applyAlignment="1" applyProtection="1">
      <alignment horizontal="center"/>
    </xf>
    <xf numFmtId="2" fontId="5" fillId="0" borderId="121" xfId="0" applyNumberFormat="1" applyFont="1" applyFill="1" applyBorder="1" applyAlignment="1" applyProtection="1">
      <alignment horizontal="center"/>
    </xf>
    <xf numFmtId="2" fontId="4" fillId="13" borderId="121" xfId="0" applyNumberFormat="1" applyFont="1" applyFill="1" applyBorder="1" applyAlignment="1" applyProtection="1">
      <alignment horizontal="center"/>
    </xf>
    <xf numFmtId="0" fontId="32" fillId="0" borderId="124" xfId="0" applyFont="1" applyFill="1" applyBorder="1" applyProtection="1"/>
    <xf numFmtId="0" fontId="5" fillId="13" borderId="123" xfId="0" applyFont="1" applyFill="1" applyBorder="1" applyAlignment="1" applyProtection="1">
      <alignment horizontal="center" vertical="center" wrapText="1"/>
    </xf>
    <xf numFmtId="2" fontId="4" fillId="0" borderId="123" xfId="0" applyNumberFormat="1" applyFont="1" applyFill="1" applyBorder="1" applyAlignment="1" applyProtection="1">
      <alignment horizontal="center" vertical="center" wrapText="1"/>
    </xf>
    <xf numFmtId="2" fontId="4" fillId="13" borderId="123" xfId="0" applyNumberFormat="1" applyFont="1" applyFill="1" applyBorder="1" applyAlignment="1" applyProtection="1">
      <alignment horizontal="center" vertical="center" wrapText="1"/>
    </xf>
    <xf numFmtId="2" fontId="4" fillId="0" borderId="124" xfId="0" applyNumberFormat="1" applyFont="1" applyFill="1" applyBorder="1" applyAlignment="1" applyProtection="1">
      <alignment horizontal="center"/>
    </xf>
    <xf numFmtId="2" fontId="5" fillId="0" borderId="128" xfId="0" applyNumberFormat="1" applyFont="1" applyFill="1" applyBorder="1" applyAlignment="1" applyProtection="1">
      <alignment horizontal="center" wrapText="1"/>
    </xf>
    <xf numFmtId="2" fontId="4" fillId="4" borderId="121" xfId="0" applyNumberFormat="1" applyFont="1" applyFill="1" applyBorder="1" applyAlignment="1" applyProtection="1">
      <alignment horizontal="center"/>
    </xf>
    <xf numFmtId="2" fontId="4" fillId="0" borderId="129" xfId="0" applyNumberFormat="1" applyFont="1" applyFill="1" applyBorder="1" applyAlignment="1" applyProtection="1">
      <alignment horizontal="center"/>
    </xf>
    <xf numFmtId="0" fontId="0" fillId="0" borderId="124" xfId="0" applyFill="1" applyBorder="1" applyProtection="1"/>
    <xf numFmtId="2" fontId="5" fillId="4" borderId="121" xfId="0" applyNumberFormat="1" applyFont="1" applyFill="1" applyBorder="1" applyAlignment="1" applyProtection="1">
      <alignment horizontal="center"/>
    </xf>
    <xf numFmtId="2" fontId="4" fillId="0" borderId="122" xfId="0" applyNumberFormat="1" applyFont="1" applyFill="1" applyBorder="1" applyAlignment="1" applyProtection="1">
      <alignment horizontal="center"/>
    </xf>
    <xf numFmtId="2" fontId="4" fillId="13" borderId="122" xfId="0" applyNumberFormat="1" applyFont="1" applyFill="1" applyBorder="1" applyAlignment="1" applyProtection="1">
      <alignment horizontal="center"/>
    </xf>
    <xf numFmtId="2" fontId="5" fillId="0" borderId="128" xfId="0" applyNumberFormat="1" applyFont="1" applyFill="1" applyBorder="1" applyAlignment="1" applyProtection="1">
      <alignment horizontal="center"/>
    </xf>
    <xf numFmtId="2" fontId="4" fillId="0" borderId="128" xfId="0" applyNumberFormat="1" applyFont="1" applyFill="1" applyBorder="1" applyAlignment="1" applyProtection="1">
      <alignment horizontal="center"/>
    </xf>
    <xf numFmtId="4" fontId="31" fillId="0" borderId="128" xfId="0" applyNumberFormat="1" applyFont="1" applyFill="1" applyBorder="1" applyAlignment="1" applyProtection="1">
      <alignment horizontal="center"/>
    </xf>
    <xf numFmtId="0" fontId="31" fillId="4" borderId="124" xfId="0" applyFont="1" applyFill="1" applyBorder="1" applyAlignment="1" applyProtection="1">
      <alignment horizontal="center" vertical="center" wrapText="1"/>
    </xf>
    <xf numFmtId="4" fontId="4" fillId="0" borderId="121" xfId="0" applyNumberFormat="1" applyFont="1" applyFill="1" applyBorder="1" applyAlignment="1" applyProtection="1">
      <alignment horizontal="center"/>
    </xf>
    <xf numFmtId="4" fontId="4" fillId="0" borderId="129" xfId="0" applyNumberFormat="1" applyFont="1" applyFill="1" applyBorder="1" applyAlignment="1" applyProtection="1">
      <alignment horizontal="center"/>
    </xf>
    <xf numFmtId="2" fontId="9" fillId="0" borderId="124" xfId="0" applyNumberFormat="1" applyFont="1" applyFill="1" applyBorder="1" applyAlignment="1" applyProtection="1">
      <alignment horizontal="center"/>
    </xf>
    <xf numFmtId="0" fontId="0" fillId="0" borderId="128" xfId="0" applyFill="1" applyBorder="1" applyProtection="1"/>
    <xf numFmtId="0" fontId="5" fillId="0" borderId="128" xfId="0" applyFont="1" applyFill="1" applyBorder="1" applyAlignment="1" applyProtection="1">
      <alignment horizontal="center"/>
    </xf>
    <xf numFmtId="4" fontId="4" fillId="0" borderId="122" xfId="0" applyNumberFormat="1" applyFont="1" applyFill="1" applyBorder="1" applyAlignment="1" applyProtection="1">
      <alignment horizontal="center"/>
    </xf>
    <xf numFmtId="4" fontId="17" fillId="4" borderId="121" xfId="0" applyNumberFormat="1" applyFont="1" applyFill="1" applyBorder="1" applyProtection="1"/>
    <xf numFmtId="4" fontId="17" fillId="4" borderId="121" xfId="0" applyNumberFormat="1" applyFont="1" applyFill="1" applyBorder="1" applyAlignment="1" applyProtection="1">
      <alignment horizontal="center"/>
    </xf>
    <xf numFmtId="4" fontId="4" fillId="0" borderId="126" xfId="0" applyNumberFormat="1" applyFont="1" applyFill="1" applyBorder="1" applyAlignment="1" applyProtection="1">
      <alignment horizontal="center"/>
    </xf>
    <xf numFmtId="3" fontId="4" fillId="15" borderId="122" xfId="0" applyNumberFormat="1" applyFont="1" applyFill="1" applyBorder="1" applyAlignment="1" applyProtection="1">
      <alignment horizontal="center" wrapText="1"/>
    </xf>
    <xf numFmtId="0" fontId="76" fillId="14" borderId="122" xfId="0" applyFont="1" applyFill="1" applyBorder="1" applyAlignment="1" applyProtection="1">
      <alignment horizontal="center" wrapText="1"/>
    </xf>
    <xf numFmtId="0" fontId="9" fillId="15" borderId="122" xfId="0" applyFont="1" applyFill="1" applyBorder="1" applyAlignment="1" applyProtection="1">
      <alignment horizontal="center" wrapText="1"/>
    </xf>
    <xf numFmtId="0" fontId="14" fillId="16" borderId="122" xfId="0" applyFont="1" applyFill="1" applyBorder="1" applyProtection="1"/>
    <xf numFmtId="0" fontId="9" fillId="14" borderId="122" xfId="0" applyFont="1" applyFill="1" applyBorder="1" applyAlignment="1" applyProtection="1">
      <alignment horizontal="center" wrapText="1"/>
    </xf>
    <xf numFmtId="4" fontId="9" fillId="15" borderId="122" xfId="0" applyNumberFormat="1" applyFont="1" applyFill="1" applyBorder="1" applyAlignment="1" applyProtection="1">
      <alignment horizontal="center" wrapText="1"/>
    </xf>
    <xf numFmtId="0" fontId="77" fillId="14" borderId="122" xfId="0" applyFont="1" applyFill="1" applyBorder="1" applyAlignment="1" applyProtection="1">
      <alignment wrapText="1"/>
    </xf>
    <xf numFmtId="0" fontId="9" fillId="15" borderId="130" xfId="0" applyFont="1" applyFill="1" applyBorder="1" applyAlignment="1" applyProtection="1">
      <alignment horizontal="center" wrapText="1"/>
    </xf>
    <xf numFmtId="0" fontId="4" fillId="0" borderId="41" xfId="0" applyFont="1" applyBorder="1" applyAlignment="1" applyProtection="1"/>
    <xf numFmtId="0" fontId="5" fillId="0" borderId="42" xfId="0" applyFont="1" applyBorder="1" applyAlignment="1">
      <alignment horizontal="left" vertical="center"/>
    </xf>
    <xf numFmtId="0" fontId="0" fillId="0" borderId="25" xfId="0" applyBorder="1" applyAlignment="1" applyProtection="1"/>
    <xf numFmtId="0" fontId="4" fillId="0" borderId="17" xfId="0" applyFont="1" applyBorder="1" applyAlignment="1" applyProtection="1"/>
    <xf numFmtId="0" fontId="0" fillId="0" borderId="2" xfId="0" applyBorder="1" applyProtection="1"/>
    <xf numFmtId="0" fontId="0" fillId="0" borderId="7" xfId="0" applyBorder="1" applyProtection="1"/>
    <xf numFmtId="0" fontId="0" fillId="0" borderId="17" xfId="0" applyBorder="1" applyAlignment="1" applyProtection="1"/>
    <xf numFmtId="165" fontId="4" fillId="0" borderId="10" xfId="0" applyNumberFormat="1" applyFont="1" applyBorder="1" applyAlignment="1" applyProtection="1"/>
    <xf numFmtId="165" fontId="0" fillId="0" borderId="12" xfId="0" applyNumberFormat="1" applyBorder="1" applyAlignment="1" applyProtection="1"/>
    <xf numFmtId="165" fontId="4" fillId="0" borderId="41" xfId="0" applyNumberFormat="1" applyFont="1" applyBorder="1" applyAlignment="1" applyProtection="1"/>
    <xf numFmtId="165" fontId="0" fillId="0" borderId="25" xfId="0" applyNumberFormat="1" applyBorder="1" applyAlignment="1" applyProtection="1"/>
    <xf numFmtId="0" fontId="17" fillId="4" borderId="23" xfId="0" applyFont="1" applyFill="1" applyBorder="1" applyAlignment="1" applyProtection="1">
      <alignment horizontal="left"/>
    </xf>
    <xf numFmtId="167" fontId="14" fillId="0" borderId="44" xfId="0" applyNumberFormat="1" applyFont="1" applyFill="1" applyBorder="1"/>
    <xf numFmtId="164" fontId="0" fillId="0" borderId="29" xfId="0" applyNumberFormat="1" applyFill="1" applyBorder="1"/>
    <xf numFmtId="43" fontId="0" fillId="0" borderId="17" xfId="6" applyFont="1" applyFill="1" applyBorder="1"/>
    <xf numFmtId="0" fontId="0" fillId="0" borderId="0" xfId="0" applyFill="1"/>
    <xf numFmtId="165" fontId="4" fillId="6" borderId="17" xfId="0" applyNumberFormat="1" applyFont="1" applyFill="1" applyBorder="1" applyAlignment="1" applyProtection="1">
      <alignment horizontal="center"/>
      <protection locked="0"/>
    </xf>
    <xf numFmtId="4" fontId="4" fillId="3" borderId="17" xfId="0" applyNumberFormat="1" applyFont="1" applyFill="1" applyBorder="1" applyAlignment="1" applyProtection="1">
      <alignment horizontal="center"/>
    </xf>
    <xf numFmtId="165" fontId="0" fillId="0" borderId="24" xfId="0" applyNumberFormat="1" applyBorder="1" applyAlignment="1" applyProtection="1"/>
    <xf numFmtId="165" fontId="17" fillId="4" borderId="17" xfId="0" applyNumberFormat="1" applyFont="1" applyFill="1" applyBorder="1" applyAlignment="1" applyProtection="1"/>
    <xf numFmtId="165" fontId="0" fillId="0" borderId="11" xfId="0" applyNumberFormat="1" applyBorder="1" applyAlignment="1" applyProtection="1"/>
    <xf numFmtId="0" fontId="14" fillId="4" borderId="19" xfId="0" applyFont="1" applyFill="1" applyBorder="1" applyAlignment="1" applyProtection="1"/>
    <xf numFmtId="0" fontId="4" fillId="4" borderId="19" xfId="0" applyFont="1" applyFill="1" applyBorder="1" applyAlignment="1" applyProtection="1">
      <alignment horizontal="center"/>
    </xf>
    <xf numFmtId="0" fontId="17" fillId="4" borderId="25" xfId="0" applyFont="1" applyFill="1" applyBorder="1" applyAlignment="1" applyProtection="1">
      <alignment horizontal="left"/>
    </xf>
    <xf numFmtId="0" fontId="0" fillId="0" borderId="8" xfId="0" applyBorder="1" applyAlignment="1" applyProtection="1"/>
    <xf numFmtId="0" fontId="17" fillId="4" borderId="131" xfId="0" applyFont="1" applyFill="1" applyBorder="1" applyAlignment="1">
      <alignment wrapText="1"/>
    </xf>
    <xf numFmtId="3" fontId="4" fillId="6" borderId="52" xfId="0" applyNumberFormat="1" applyFont="1" applyFill="1" applyBorder="1" applyAlignment="1" applyProtection="1">
      <alignment horizontal="center"/>
    </xf>
    <xf numFmtId="0" fontId="4" fillId="8" borderId="82" xfId="0" applyFont="1" applyFill="1" applyBorder="1" applyAlignment="1" applyProtection="1"/>
    <xf numFmtId="4" fontId="4" fillId="6" borderId="32" xfId="0" applyNumberFormat="1" applyFont="1" applyFill="1" applyBorder="1" applyAlignment="1" applyProtection="1">
      <alignment horizontal="center"/>
    </xf>
    <xf numFmtId="165" fontId="4" fillId="8" borderId="11" xfId="0" applyNumberFormat="1" applyFont="1" applyFill="1" applyBorder="1" applyAlignment="1" applyProtection="1">
      <alignment horizontal="center"/>
    </xf>
    <xf numFmtId="4" fontId="4" fillId="13" borderId="53" xfId="0" applyNumberFormat="1" applyFont="1" applyFill="1" applyBorder="1" applyAlignment="1" applyProtection="1">
      <alignment horizontal="center"/>
    </xf>
    <xf numFmtId="0" fontId="23" fillId="8" borderId="69" xfId="0" applyFont="1" applyFill="1" applyBorder="1" applyAlignment="1" applyProtection="1"/>
    <xf numFmtId="0" fontId="0" fillId="13" borderId="53" xfId="0" applyFill="1" applyBorder="1" applyAlignment="1" applyProtection="1">
      <alignment horizontal="center"/>
    </xf>
    <xf numFmtId="0" fontId="0" fillId="13" borderId="52" xfId="0" applyFill="1" applyBorder="1" applyAlignment="1" applyProtection="1">
      <alignment horizontal="center"/>
    </xf>
    <xf numFmtId="0" fontId="0" fillId="4" borderId="32" xfId="0" applyFill="1" applyBorder="1" applyAlignment="1" applyProtection="1">
      <alignment horizontal="center"/>
    </xf>
    <xf numFmtId="165" fontId="4" fillId="6" borderId="52" xfId="0" applyNumberFormat="1" applyFont="1" applyFill="1" applyBorder="1" applyAlignment="1" applyProtection="1">
      <alignment horizontal="center"/>
    </xf>
    <xf numFmtId="4" fontId="4" fillId="0" borderId="58" xfId="0" applyNumberFormat="1" applyFont="1" applyFill="1" applyBorder="1" applyAlignment="1" applyProtection="1">
      <alignment horizontal="center"/>
    </xf>
    <xf numFmtId="3" fontId="4" fillId="3" borderId="135" xfId="0" applyNumberFormat="1" applyFont="1" applyFill="1" applyBorder="1" applyAlignment="1" applyProtection="1">
      <alignment horizontal="center" wrapText="1"/>
    </xf>
    <xf numFmtId="4" fontId="33" fillId="4" borderId="136" xfId="0" applyNumberFormat="1" applyFont="1" applyFill="1" applyBorder="1" applyAlignment="1" applyProtection="1">
      <alignment horizontal="center" wrapText="1"/>
    </xf>
    <xf numFmtId="4" fontId="9" fillId="3" borderId="25" xfId="0" applyNumberFormat="1" applyFont="1" applyFill="1" applyBorder="1" applyAlignment="1" applyProtection="1">
      <alignment horizontal="center" wrapText="1"/>
    </xf>
    <xf numFmtId="4" fontId="75" fillId="13" borderId="25" xfId="0" applyNumberFormat="1" applyFont="1" applyFill="1" applyBorder="1" applyAlignment="1" applyProtection="1">
      <alignment horizontal="center" wrapText="1"/>
    </xf>
    <xf numFmtId="4" fontId="33" fillId="4" borderId="137" xfId="0" applyNumberFormat="1" applyFont="1" applyFill="1" applyBorder="1" applyAlignment="1" applyProtection="1">
      <alignment horizontal="center" wrapText="1"/>
    </xf>
    <xf numFmtId="4" fontId="9" fillId="13" borderId="25" xfId="0" applyNumberFormat="1" applyFont="1" applyFill="1" applyBorder="1" applyAlignment="1" applyProtection="1">
      <alignment horizontal="center" wrapText="1"/>
    </xf>
    <xf numFmtId="4" fontId="33" fillId="4" borderId="25" xfId="0" applyNumberFormat="1" applyFont="1" applyFill="1" applyBorder="1" applyAlignment="1" applyProtection="1">
      <alignment horizontal="center" wrapText="1"/>
    </xf>
    <xf numFmtId="0" fontId="33" fillId="4" borderId="25" xfId="0" applyFont="1" applyFill="1" applyBorder="1" applyAlignment="1" applyProtection="1">
      <alignment horizontal="center" wrapText="1"/>
    </xf>
    <xf numFmtId="4" fontId="9" fillId="3" borderId="26" xfId="0" applyNumberFormat="1" applyFont="1" applyFill="1" applyBorder="1" applyAlignment="1" applyProtection="1">
      <alignment horizontal="center" wrapText="1"/>
    </xf>
    <xf numFmtId="3" fontId="4" fillId="3" borderId="138" xfId="0" applyNumberFormat="1" applyFont="1" applyFill="1" applyBorder="1" applyAlignment="1" applyProtection="1">
      <alignment horizontal="center" wrapText="1"/>
    </xf>
    <xf numFmtId="4" fontId="33" fillId="4" borderId="139" xfId="0" applyNumberFormat="1" applyFont="1" applyFill="1" applyBorder="1" applyAlignment="1" applyProtection="1">
      <alignment horizontal="center" wrapText="1"/>
    </xf>
    <xf numFmtId="4" fontId="9" fillId="3" borderId="52" xfId="0" applyNumberFormat="1" applyFont="1" applyFill="1" applyBorder="1" applyAlignment="1" applyProtection="1">
      <alignment horizontal="center" wrapText="1"/>
    </xf>
    <xf numFmtId="4" fontId="33" fillId="4" borderId="52" xfId="0" applyNumberFormat="1" applyFont="1" applyFill="1" applyBorder="1" applyAlignment="1" applyProtection="1">
      <alignment horizontal="center" wrapText="1"/>
    </xf>
    <xf numFmtId="4" fontId="9" fillId="3" borderId="57" xfId="0" applyNumberFormat="1" applyFont="1" applyFill="1" applyBorder="1" applyAlignment="1" applyProtection="1">
      <alignment horizontal="center" wrapText="1"/>
    </xf>
    <xf numFmtId="0" fontId="47" fillId="4" borderId="53" xfId="0" applyFont="1" applyFill="1" applyBorder="1" applyAlignment="1" applyProtection="1">
      <alignment wrapText="1"/>
    </xf>
    <xf numFmtId="4" fontId="9" fillId="3" borderId="54" xfId="0" applyNumberFormat="1" applyFont="1" applyFill="1" applyBorder="1" applyAlignment="1" applyProtection="1">
      <alignment horizontal="center" wrapText="1"/>
    </xf>
    <xf numFmtId="4" fontId="9" fillId="3" borderId="58" xfId="0" applyNumberFormat="1" applyFont="1" applyFill="1" applyBorder="1" applyAlignment="1" applyProtection="1">
      <alignment horizontal="center" wrapText="1"/>
    </xf>
    <xf numFmtId="3" fontId="4" fillId="0" borderId="24" xfId="0" applyNumberFormat="1" applyFont="1" applyFill="1" applyBorder="1" applyAlignment="1" applyProtection="1">
      <alignment horizontal="center"/>
    </xf>
    <xf numFmtId="3" fontId="4" fillId="6" borderId="25" xfId="0" applyNumberFormat="1" applyFont="1" applyFill="1" applyBorder="1" applyAlignment="1" applyProtection="1">
      <alignment horizontal="center"/>
    </xf>
    <xf numFmtId="0" fontId="17" fillId="4" borderId="30" xfId="0" applyFont="1" applyFill="1" applyBorder="1" applyAlignment="1" applyProtection="1"/>
    <xf numFmtId="3" fontId="4" fillId="9" borderId="24" xfId="0" applyNumberFormat="1" applyFont="1" applyFill="1" applyBorder="1" applyAlignment="1" applyProtection="1">
      <alignment horizontal="center"/>
    </xf>
    <xf numFmtId="165" fontId="4" fillId="0" borderId="24" xfId="0" applyNumberFormat="1" applyFont="1" applyFill="1" applyBorder="1" applyAlignment="1" applyProtection="1">
      <alignment horizontal="center"/>
    </xf>
    <xf numFmtId="165" fontId="4" fillId="6" borderId="58" xfId="0" applyNumberFormat="1" applyFont="1" applyFill="1" applyBorder="1" applyAlignment="1" applyProtection="1">
      <alignment horizontal="center"/>
    </xf>
    <xf numFmtId="0" fontId="31" fillId="4" borderId="15" xfId="0" applyFont="1" applyFill="1" applyBorder="1" applyAlignment="1" applyProtection="1">
      <alignment horizontal="center"/>
    </xf>
    <xf numFmtId="3" fontId="4" fillId="0" borderId="53" xfId="0" applyNumberFormat="1" applyFont="1" applyBorder="1" applyAlignment="1" applyProtection="1">
      <alignment horizontal="center"/>
    </xf>
    <xf numFmtId="3" fontId="4" fillId="0" borderId="52" xfId="0" applyNumberFormat="1" applyFont="1" applyBorder="1" applyAlignment="1" applyProtection="1">
      <alignment horizontal="center"/>
    </xf>
    <xf numFmtId="3" fontId="4" fillId="0" borderId="58" xfId="0" applyNumberFormat="1" applyFont="1" applyBorder="1" applyAlignment="1" applyProtection="1">
      <alignment horizontal="center"/>
    </xf>
    <xf numFmtId="3" fontId="4" fillId="0" borderId="15" xfId="0" applyNumberFormat="1" applyFont="1" applyBorder="1" applyAlignment="1" applyProtection="1">
      <alignment horizontal="center"/>
    </xf>
    <xf numFmtId="165" fontId="4" fillId="0" borderId="52" xfId="0" applyNumberFormat="1" applyFont="1" applyBorder="1" applyAlignment="1" applyProtection="1">
      <alignment horizontal="center"/>
    </xf>
    <xf numFmtId="165" fontId="4" fillId="0" borderId="57" xfId="0" applyNumberFormat="1" applyFont="1" applyBorder="1" applyAlignment="1" applyProtection="1">
      <alignment horizontal="center"/>
    </xf>
    <xf numFmtId="165" fontId="4" fillId="0" borderId="15" xfId="0" applyNumberFormat="1" applyFont="1" applyBorder="1" applyAlignment="1" applyProtection="1">
      <alignment horizontal="center"/>
    </xf>
    <xf numFmtId="0" fontId="73" fillId="13" borderId="88" xfId="0" applyNumberFormat="1" applyFont="1" applyFill="1" applyBorder="1" applyAlignment="1" applyProtection="1">
      <alignment horizontal="left" indent="2"/>
    </xf>
    <xf numFmtId="0" fontId="4" fillId="0" borderId="140" xfId="0" applyNumberFormat="1" applyFont="1" applyFill="1" applyBorder="1" applyAlignment="1" applyProtection="1">
      <alignment horizontal="left" indent="2"/>
    </xf>
    <xf numFmtId="0" fontId="4" fillId="0" borderId="88" xfId="0" applyNumberFormat="1" applyFont="1" applyFill="1" applyBorder="1" applyAlignment="1" applyProtection="1">
      <alignment horizontal="left" indent="2"/>
    </xf>
    <xf numFmtId="0" fontId="4" fillId="0" borderId="141" xfId="0" applyNumberFormat="1" applyFont="1" applyFill="1" applyBorder="1" applyAlignment="1" applyProtection="1">
      <alignment horizontal="left" indent="1"/>
    </xf>
    <xf numFmtId="0" fontId="5" fillId="0" borderId="88" xfId="0" applyNumberFormat="1" applyFont="1" applyFill="1" applyBorder="1" applyAlignment="1" applyProtection="1">
      <alignment horizontal="left" indent="1"/>
    </xf>
    <xf numFmtId="0" fontId="4" fillId="0" borderId="141" xfId="0" applyNumberFormat="1" applyFont="1" applyFill="1" applyBorder="1" applyAlignment="1" applyProtection="1">
      <alignment horizontal="left" indent="2"/>
    </xf>
    <xf numFmtId="0" fontId="4" fillId="0" borderId="89" xfId="0" applyFont="1" applyFill="1" applyBorder="1" applyAlignment="1" applyProtection="1">
      <alignment horizontal="left" indent="1"/>
    </xf>
    <xf numFmtId="0" fontId="4" fillId="0" borderId="69" xfId="0" applyNumberFormat="1" applyFont="1" applyFill="1" applyBorder="1" applyAlignment="1" applyProtection="1">
      <alignment horizontal="left" indent="2"/>
    </xf>
    <xf numFmtId="0" fontId="4" fillId="8" borderId="88" xfId="0" applyFont="1" applyFill="1" applyBorder="1" applyAlignment="1" applyProtection="1">
      <alignment horizontal="left" indent="2"/>
    </xf>
    <xf numFmtId="0" fontId="4" fillId="8" borderId="141" xfId="0" applyFont="1" applyFill="1" applyBorder="1" applyAlignment="1" applyProtection="1">
      <alignment horizontal="left" indent="1"/>
    </xf>
    <xf numFmtId="0" fontId="4" fillId="8" borderId="75" xfId="0" applyFont="1" applyFill="1" applyBorder="1" applyAlignment="1" applyProtection="1">
      <alignment horizontal="left" indent="1"/>
    </xf>
    <xf numFmtId="0" fontId="73" fillId="13" borderId="88" xfId="0" applyFont="1" applyFill="1" applyBorder="1" applyAlignment="1" applyProtection="1">
      <alignment horizontal="left"/>
    </xf>
    <xf numFmtId="0" fontId="4" fillId="0" borderId="69" xfId="0" applyFont="1" applyFill="1" applyBorder="1" applyProtection="1"/>
    <xf numFmtId="0" fontId="32" fillId="0" borderId="75" xfId="0" applyFont="1" applyFill="1" applyBorder="1" applyAlignment="1" applyProtection="1">
      <alignment wrapText="1"/>
    </xf>
    <xf numFmtId="0" fontId="74" fillId="14" borderId="88" xfId="0" applyFont="1" applyFill="1" applyBorder="1" applyProtection="1"/>
    <xf numFmtId="0" fontId="4" fillId="15" borderId="88" xfId="0" applyFont="1" applyFill="1" applyBorder="1" applyAlignment="1" applyProtection="1">
      <alignment horizontal="left" indent="2"/>
    </xf>
    <xf numFmtId="0" fontId="4" fillId="15" borderId="141" xfId="0" applyFont="1" applyFill="1" applyBorder="1" applyAlignment="1" applyProtection="1">
      <alignment horizontal="left" indent="1"/>
    </xf>
    <xf numFmtId="0" fontId="4" fillId="15" borderId="89" xfId="0" applyFont="1" applyFill="1" applyBorder="1" applyAlignment="1" applyProtection="1">
      <alignment horizontal="left" indent="1"/>
    </xf>
    <xf numFmtId="0" fontId="4" fillId="15" borderId="75" xfId="0" applyFont="1" applyFill="1" applyBorder="1" applyAlignment="1" applyProtection="1">
      <alignment horizontal="left" indent="1"/>
    </xf>
    <xf numFmtId="0" fontId="5" fillId="0" borderId="69" xfId="0" applyFont="1" applyFill="1" applyBorder="1" applyAlignment="1" applyProtection="1">
      <alignment horizontal="left" indent="1"/>
    </xf>
    <xf numFmtId="0" fontId="4" fillId="0" borderId="85" xfId="0" applyFont="1" applyFill="1" applyBorder="1" applyProtection="1"/>
    <xf numFmtId="0" fontId="4" fillId="15" borderId="142" xfId="0" applyFont="1" applyFill="1" applyBorder="1" applyAlignment="1" applyProtection="1">
      <alignment horizontal="left" indent="1"/>
    </xf>
    <xf numFmtId="0" fontId="5" fillId="0" borderId="89" xfId="0" applyFont="1" applyBorder="1" applyAlignment="1" applyProtection="1">
      <alignment horizontal="left" indent="1"/>
    </xf>
    <xf numFmtId="0" fontId="5" fillId="0" borderId="143" xfId="0" applyFont="1" applyBorder="1" applyAlignment="1" applyProtection="1">
      <alignment horizontal="left" indent="1"/>
    </xf>
    <xf numFmtId="2" fontId="4" fillId="0" borderId="75" xfId="0" applyNumberFormat="1" applyFont="1" applyFill="1" applyBorder="1" applyAlignment="1" applyProtection="1">
      <alignment horizontal="center"/>
    </xf>
    <xf numFmtId="0" fontId="4" fillId="0" borderId="88" xfId="0" applyFont="1" applyBorder="1" applyAlignment="1" applyProtection="1">
      <alignment horizontal="left" indent="2"/>
    </xf>
    <xf numFmtId="0" fontId="5" fillId="0" borderId="140" xfId="0" applyFont="1" applyBorder="1" applyAlignment="1" applyProtection="1">
      <alignment horizontal="left" indent="1"/>
    </xf>
    <xf numFmtId="0" fontId="17" fillId="4" borderId="144" xfId="0" applyFont="1" applyFill="1" applyBorder="1" applyProtection="1"/>
    <xf numFmtId="0" fontId="5" fillId="0" borderId="75" xfId="0" applyFont="1" applyBorder="1" applyAlignment="1" applyProtection="1">
      <alignment horizontal="left" indent="1"/>
    </xf>
    <xf numFmtId="0" fontId="31" fillId="0" borderId="143" xfId="0" applyFont="1" applyFill="1" applyBorder="1" applyProtection="1"/>
    <xf numFmtId="2" fontId="4" fillId="0" borderId="140" xfId="0" applyNumberFormat="1" applyFont="1" applyFill="1" applyBorder="1" applyAlignment="1" applyProtection="1">
      <alignment horizontal="center"/>
    </xf>
    <xf numFmtId="0" fontId="9" fillId="0" borderId="85" xfId="0" applyFont="1" applyFill="1" applyBorder="1" applyProtection="1"/>
    <xf numFmtId="0" fontId="0" fillId="0" borderId="69" xfId="0" applyFill="1" applyBorder="1" applyProtection="1"/>
    <xf numFmtId="0" fontId="0" fillId="0" borderId="75" xfId="0" applyFill="1" applyBorder="1" applyProtection="1"/>
    <xf numFmtId="0" fontId="4" fillId="3" borderId="145" xfId="0" applyFont="1" applyFill="1" applyBorder="1" applyAlignment="1" applyProtection="1">
      <alignment wrapText="1"/>
    </xf>
    <xf numFmtId="0" fontId="17" fillId="4" borderId="146" xfId="0" applyFont="1" applyFill="1" applyBorder="1" applyAlignment="1" applyProtection="1">
      <alignment wrapText="1"/>
    </xf>
    <xf numFmtId="0" fontId="4" fillId="3" borderId="73" xfId="0" applyFont="1" applyFill="1" applyBorder="1" applyAlignment="1" applyProtection="1">
      <alignment horizontal="left" wrapText="1" indent="2"/>
    </xf>
    <xf numFmtId="0" fontId="73" fillId="13" borderId="73" xfId="0" applyFont="1" applyFill="1" applyBorder="1" applyAlignment="1" applyProtection="1">
      <alignment horizontal="left" wrapText="1"/>
    </xf>
    <xf numFmtId="0" fontId="4" fillId="15" borderId="145" xfId="0" applyFont="1" applyFill="1" applyBorder="1" applyAlignment="1" applyProtection="1">
      <alignment wrapText="1"/>
    </xf>
    <xf numFmtId="0" fontId="74" fillId="14" borderId="88" xfId="0" applyFont="1" applyFill="1" applyBorder="1" applyAlignment="1" applyProtection="1">
      <alignment wrapText="1"/>
    </xf>
    <xf numFmtId="0" fontId="4" fillId="15" borderId="81" xfId="0" applyFont="1" applyFill="1" applyBorder="1" applyAlignment="1" applyProtection="1">
      <alignment horizontal="left" wrapText="1" indent="2"/>
    </xf>
    <xf numFmtId="0" fontId="74" fillId="14" borderId="81" xfId="0" applyFont="1" applyFill="1" applyBorder="1" applyAlignment="1" applyProtection="1">
      <alignment wrapText="1"/>
    </xf>
    <xf numFmtId="0" fontId="17" fillId="4" borderId="73" xfId="0" applyFont="1" applyFill="1" applyBorder="1" applyAlignment="1" applyProtection="1">
      <alignment wrapText="1"/>
    </xf>
    <xf numFmtId="0" fontId="4" fillId="3" borderId="73" xfId="0" applyFont="1" applyFill="1" applyBorder="1" applyAlignment="1" applyProtection="1">
      <alignment horizontal="left" wrapText="1" indent="1"/>
    </xf>
    <xf numFmtId="0" fontId="4" fillId="3" borderId="74" xfId="0" applyFont="1" applyFill="1" applyBorder="1" applyAlignment="1" applyProtection="1">
      <alignment horizontal="left" wrapText="1" indent="1"/>
    </xf>
    <xf numFmtId="0" fontId="4" fillId="3" borderId="84" xfId="0" applyFont="1" applyFill="1" applyBorder="1" applyAlignment="1" applyProtection="1">
      <alignment horizontal="left" wrapText="1" indent="2"/>
    </xf>
    <xf numFmtId="0" fontId="17" fillId="4" borderId="72" xfId="0" applyFont="1" applyFill="1" applyBorder="1" applyAlignment="1" applyProtection="1">
      <alignment wrapText="1"/>
    </xf>
    <xf numFmtId="0" fontId="4" fillId="3" borderId="144" xfId="0" applyFont="1" applyFill="1" applyBorder="1" applyAlignment="1" applyProtection="1">
      <alignment horizontal="left" wrapText="1" indent="1"/>
    </xf>
    <xf numFmtId="0" fontId="73" fillId="13" borderId="69" xfId="0" applyFont="1" applyFill="1" applyBorder="1" applyAlignment="1" applyProtection="1">
      <alignment horizontal="right" vertical="center" wrapText="1"/>
    </xf>
    <xf numFmtId="0" fontId="23" fillId="8" borderId="69" xfId="0" applyFont="1" applyFill="1" applyBorder="1" applyAlignment="1" applyProtection="1">
      <alignment horizontal="right"/>
    </xf>
    <xf numFmtId="0" fontId="73" fillId="13" borderId="143" xfId="0" applyFont="1" applyFill="1" applyBorder="1" applyAlignment="1" applyProtection="1">
      <alignment vertical="center" wrapText="1"/>
    </xf>
    <xf numFmtId="0" fontId="4" fillId="8" borderId="81" xfId="0" applyFont="1" applyFill="1" applyBorder="1" applyAlignment="1" applyProtection="1"/>
    <xf numFmtId="0" fontId="23" fillId="8" borderId="147" xfId="0" applyFont="1" applyFill="1" applyBorder="1" applyAlignment="1" applyProtection="1"/>
    <xf numFmtId="0" fontId="73" fillId="13" borderId="71" xfId="0" applyFont="1" applyFill="1" applyBorder="1" applyProtection="1"/>
    <xf numFmtId="0" fontId="4" fillId="0" borderId="81" xfId="0" applyFont="1" applyFill="1" applyBorder="1" applyProtection="1"/>
    <xf numFmtId="0" fontId="73" fillId="13" borderId="81" xfId="0" applyFont="1" applyFill="1" applyBorder="1" applyProtection="1"/>
    <xf numFmtId="0" fontId="5" fillId="0" borderId="69" xfId="0" applyFont="1" applyFill="1" applyBorder="1" applyAlignment="1" applyProtection="1">
      <alignment horizontal="right"/>
    </xf>
    <xf numFmtId="3" fontId="4" fillId="6" borderId="32" xfId="0" applyNumberFormat="1" applyFont="1" applyFill="1" applyBorder="1" applyAlignment="1" applyProtection="1">
      <alignment horizontal="center"/>
    </xf>
    <xf numFmtId="3" fontId="4" fillId="6" borderId="33" xfId="0" applyNumberFormat="1" applyFont="1" applyFill="1" applyBorder="1" applyAlignment="1" applyProtection="1">
      <alignment horizontal="center"/>
    </xf>
    <xf numFmtId="0" fontId="0" fillId="4" borderId="30" xfId="0" applyFill="1" applyBorder="1" applyProtection="1"/>
    <xf numFmtId="3" fontId="4" fillId="9" borderId="32" xfId="0" applyNumberFormat="1" applyFont="1" applyFill="1" applyBorder="1" applyAlignment="1" applyProtection="1">
      <alignment horizontal="center"/>
    </xf>
    <xf numFmtId="3" fontId="4" fillId="9" borderId="33" xfId="0" applyNumberFormat="1" applyFont="1" applyFill="1" applyBorder="1" applyAlignment="1" applyProtection="1">
      <alignment horizontal="center"/>
    </xf>
    <xf numFmtId="0" fontId="0" fillId="4" borderId="53" xfId="0" applyFill="1" applyBorder="1" applyAlignment="1" applyProtection="1">
      <alignment horizontal="center"/>
    </xf>
    <xf numFmtId="0" fontId="0" fillId="6" borderId="52" xfId="0" applyFill="1" applyBorder="1" applyAlignment="1" applyProtection="1">
      <alignment horizontal="center"/>
    </xf>
    <xf numFmtId="0" fontId="0" fillId="4" borderId="52" xfId="0" applyFill="1" applyBorder="1" applyAlignment="1" applyProtection="1">
      <alignment horizontal="center"/>
    </xf>
    <xf numFmtId="0" fontId="0" fillId="6" borderId="58" xfId="0" applyFill="1" applyBorder="1" applyAlignment="1" applyProtection="1">
      <alignment horizontal="center"/>
    </xf>
    <xf numFmtId="0" fontId="17" fillId="4" borderId="54" xfId="0" applyFont="1" applyFill="1" applyBorder="1" applyAlignment="1" applyProtection="1"/>
    <xf numFmtId="0" fontId="0" fillId="4" borderId="30" xfId="0" applyFill="1" applyBorder="1" applyAlignment="1" applyProtection="1">
      <alignment horizontal="center"/>
    </xf>
    <xf numFmtId="4" fontId="4" fillId="6" borderId="54" xfId="0" applyNumberFormat="1" applyFont="1" applyFill="1" applyBorder="1" applyAlignment="1" applyProtection="1">
      <alignment horizontal="center"/>
    </xf>
    <xf numFmtId="165" fontId="4" fillId="6" borderId="54" xfId="0" applyNumberFormat="1" applyFont="1" applyFill="1" applyBorder="1" applyAlignment="1" applyProtection="1">
      <alignment horizontal="center"/>
    </xf>
    <xf numFmtId="0" fontId="4" fillId="0" borderId="41" xfId="0" applyFont="1" applyBorder="1" applyAlignment="1" applyProtection="1"/>
    <xf numFmtId="0" fontId="4" fillId="0" borderId="17" xfId="0" applyFont="1" applyBorder="1" applyAlignment="1" applyProtection="1"/>
    <xf numFmtId="0" fontId="4" fillId="0" borderId="10" xfId="0" applyFont="1" applyBorder="1" applyAlignment="1" applyProtection="1"/>
    <xf numFmtId="0" fontId="4" fillId="0" borderId="55" xfId="0" applyFont="1" applyBorder="1" applyAlignment="1" applyProtection="1"/>
    <xf numFmtId="0" fontId="4" fillId="0" borderId="40" xfId="0" applyFont="1" applyBorder="1" applyAlignment="1" applyProtection="1"/>
    <xf numFmtId="0" fontId="71" fillId="11" borderId="0" xfId="0" applyFont="1" applyFill="1"/>
    <xf numFmtId="0" fontId="4" fillId="9" borderId="41" xfId="0" applyFont="1" applyFill="1" applyBorder="1" applyAlignment="1" applyProtection="1">
      <alignment horizontal="center" vertical="center" wrapText="1"/>
    </xf>
    <xf numFmtId="0" fontId="2" fillId="13" borderId="41" xfId="0" applyFont="1" applyFill="1" applyBorder="1" applyAlignment="1" applyProtection="1"/>
    <xf numFmtId="0" fontId="2" fillId="13" borderId="6" xfId="0" applyFont="1" applyFill="1" applyBorder="1" applyAlignment="1" applyProtection="1"/>
    <xf numFmtId="0" fontId="2" fillId="13" borderId="24" xfId="0" applyFont="1" applyFill="1" applyBorder="1" applyAlignment="1" applyProtection="1"/>
    <xf numFmtId="0" fontId="4" fillId="4" borderId="24" xfId="0" applyFont="1" applyFill="1" applyBorder="1" applyAlignment="1" applyProtection="1"/>
    <xf numFmtId="0" fontId="2" fillId="8" borderId="44" xfId="0" applyFont="1" applyFill="1" applyBorder="1" applyAlignment="1">
      <alignment horizontal="right" wrapText="1"/>
    </xf>
    <xf numFmtId="0" fontId="81" fillId="8" borderId="148" xfId="7" applyFont="1" applyFill="1" applyBorder="1" applyAlignment="1">
      <alignment readingOrder="1"/>
    </xf>
    <xf numFmtId="0" fontId="81" fillId="8" borderId="149" xfId="7" applyFont="1" applyFill="1" applyBorder="1" applyAlignment="1">
      <alignment readingOrder="1"/>
    </xf>
    <xf numFmtId="0" fontId="1" fillId="8" borderId="0" xfId="7" applyFill="1" applyBorder="1" applyAlignment="1">
      <alignment readingOrder="1"/>
    </xf>
    <xf numFmtId="0" fontId="1" fillId="8" borderId="0" xfId="7" applyFill="1" applyAlignment="1">
      <alignment readingOrder="1"/>
    </xf>
    <xf numFmtId="0" fontId="1" fillId="0" borderId="0" xfId="7" applyAlignment="1">
      <alignment readingOrder="1"/>
    </xf>
    <xf numFmtId="0" fontId="81" fillId="8" borderId="148" xfId="7" applyFont="1" applyFill="1" applyBorder="1" applyAlignment="1">
      <alignment readingOrder="1"/>
    </xf>
    <xf numFmtId="0" fontId="81" fillId="8" borderId="0" xfId="7" applyFont="1" applyFill="1" applyBorder="1" applyAlignment="1">
      <alignment readingOrder="1"/>
    </xf>
    <xf numFmtId="0" fontId="2" fillId="8" borderId="17" xfId="7" applyFont="1" applyFill="1" applyBorder="1" applyAlignment="1">
      <alignment readingOrder="1"/>
    </xf>
    <xf numFmtId="0" fontId="2" fillId="8" borderId="0" xfId="7" applyFont="1" applyFill="1" applyAlignment="1">
      <alignment readingOrder="1"/>
    </xf>
    <xf numFmtId="0" fontId="2" fillId="8" borderId="0" xfId="7" applyFont="1" applyFill="1" applyBorder="1" applyAlignment="1">
      <alignment readingOrder="1"/>
    </xf>
    <xf numFmtId="0" fontId="1" fillId="8" borderId="17" xfId="7" applyFill="1" applyBorder="1" applyAlignment="1">
      <alignment readingOrder="1"/>
    </xf>
    <xf numFmtId="2" fontId="1" fillId="8" borderId="17" xfId="7" applyNumberFormat="1" applyFill="1" applyBorder="1" applyAlignment="1">
      <alignment readingOrder="1"/>
    </xf>
    <xf numFmtId="2" fontId="1" fillId="8" borderId="0" xfId="7" applyNumberFormat="1" applyFill="1" applyAlignment="1">
      <alignment readingOrder="1"/>
    </xf>
    <xf numFmtId="164" fontId="1" fillId="8" borderId="0" xfId="7" applyNumberFormat="1" applyFill="1" applyAlignment="1">
      <alignment readingOrder="1"/>
    </xf>
    <xf numFmtId="0" fontId="82" fillId="8" borderId="0" xfId="7" applyFont="1" applyFill="1" applyBorder="1" applyAlignment="1">
      <alignment horizontal="right"/>
    </xf>
    <xf numFmtId="0" fontId="83" fillId="17" borderId="0" xfId="7" applyFont="1" applyFill="1" applyBorder="1" applyAlignment="1">
      <alignment readingOrder="1"/>
    </xf>
    <xf numFmtId="0" fontId="83" fillId="17" borderId="114" xfId="7" applyFont="1" applyFill="1" applyBorder="1" applyAlignment="1">
      <alignment readingOrder="1"/>
    </xf>
    <xf numFmtId="0" fontId="83" fillId="8" borderId="114" xfId="7" applyFont="1" applyFill="1" applyBorder="1" applyAlignment="1">
      <alignment readingOrder="1"/>
    </xf>
    <xf numFmtId="0" fontId="81" fillId="18" borderId="150" xfId="7" applyFont="1" applyFill="1" applyBorder="1" applyAlignment="1">
      <alignment readingOrder="1"/>
    </xf>
    <xf numFmtId="0" fontId="81" fillId="18" borderId="151" xfId="7" applyFont="1" applyFill="1" applyBorder="1" applyAlignment="1">
      <alignment readingOrder="1"/>
    </xf>
    <xf numFmtId="0" fontId="81" fillId="8" borderId="151" xfId="7" applyFont="1" applyFill="1" applyBorder="1" applyAlignment="1">
      <alignment readingOrder="1"/>
    </xf>
    <xf numFmtId="0" fontId="81" fillId="19" borderId="152" xfId="7" applyFont="1" applyFill="1" applyBorder="1" applyAlignment="1">
      <alignment readingOrder="1"/>
    </xf>
    <xf numFmtId="0" fontId="81" fillId="19" borderId="153" xfId="7" applyFont="1" applyFill="1" applyBorder="1" applyAlignment="1">
      <alignment readingOrder="1"/>
    </xf>
    <xf numFmtId="0" fontId="81" fillId="8" borderId="153" xfId="7" applyFont="1" applyFill="1" applyBorder="1" applyAlignment="1">
      <alignment readingOrder="1"/>
    </xf>
    <xf numFmtId="0" fontId="81" fillId="8" borderId="152" xfId="7" applyFont="1" applyFill="1" applyBorder="1" applyAlignment="1">
      <alignment readingOrder="1"/>
    </xf>
    <xf numFmtId="0" fontId="85" fillId="8" borderId="152" xfId="7" applyFont="1" applyFill="1" applyBorder="1" applyAlignment="1">
      <alignment readingOrder="1"/>
    </xf>
    <xf numFmtId="0" fontId="85" fillId="8" borderId="153" xfId="7" applyFont="1" applyFill="1" applyBorder="1" applyAlignment="1">
      <alignment readingOrder="1"/>
    </xf>
    <xf numFmtId="2" fontId="81" fillId="8" borderId="153" xfId="7" applyNumberFormat="1" applyFont="1" applyFill="1" applyBorder="1" applyAlignment="1">
      <alignment readingOrder="1"/>
    </xf>
    <xf numFmtId="0" fontId="81" fillId="8" borderId="154" xfId="7" applyFont="1" applyFill="1" applyBorder="1" applyAlignment="1">
      <alignment readingOrder="1"/>
    </xf>
    <xf numFmtId="0" fontId="86" fillId="8" borderId="0" xfId="7" applyFont="1" applyFill="1" applyAlignment="1">
      <alignment readingOrder="1"/>
    </xf>
    <xf numFmtId="0" fontId="2" fillId="8" borderId="0" xfId="7" quotePrefix="1" applyFont="1" applyFill="1" applyAlignment="1">
      <alignment readingOrder="1"/>
    </xf>
    <xf numFmtId="0" fontId="1" fillId="20" borderId="0" xfId="7" applyFill="1" applyAlignment="1">
      <alignment readingOrder="1"/>
    </xf>
    <xf numFmtId="0" fontId="85" fillId="8" borderId="148" xfId="7" applyFont="1" applyFill="1" applyBorder="1" applyAlignment="1">
      <alignment readingOrder="1"/>
    </xf>
    <xf numFmtId="0" fontId="1" fillId="0" borderId="0" xfId="7" applyFill="1" applyBorder="1" applyAlignment="1">
      <alignment readingOrder="1"/>
    </xf>
    <xf numFmtId="0" fontId="11" fillId="0" borderId="0" xfId="7" applyFont="1" applyFill="1" applyBorder="1" applyAlignment="1">
      <alignment readingOrder="1"/>
    </xf>
    <xf numFmtId="0" fontId="2" fillId="0" borderId="0" xfId="7" applyFont="1" applyFill="1" applyBorder="1" applyAlignment="1">
      <alignment readingOrder="1"/>
    </xf>
    <xf numFmtId="0" fontId="1" fillId="0" borderId="0" xfId="7" applyBorder="1" applyAlignment="1">
      <alignment readingOrder="1"/>
    </xf>
    <xf numFmtId="2" fontId="1" fillId="0" borderId="0" xfId="7" applyNumberFormat="1" applyFill="1" applyBorder="1" applyAlignment="1">
      <alignment readingOrder="1"/>
    </xf>
    <xf numFmtId="164" fontId="1" fillId="0" borderId="0" xfId="7" applyNumberFormat="1" applyFill="1" applyBorder="1" applyAlignment="1">
      <alignment readingOrder="1"/>
    </xf>
    <xf numFmtId="0" fontId="2" fillId="0" borderId="3" xfId="0" applyFont="1" applyBorder="1" applyAlignment="1" applyProtection="1">
      <alignment horizontal="left" vertical="top" wrapText="1" indent="1"/>
    </xf>
    <xf numFmtId="3" fontId="4" fillId="6" borderId="155" xfId="0" applyNumberFormat="1" applyFont="1" applyFill="1" applyBorder="1" applyAlignment="1" applyProtection="1">
      <alignment horizontal="center"/>
    </xf>
    <xf numFmtId="3" fontId="4" fillId="6" borderId="156" xfId="0" applyNumberFormat="1" applyFont="1" applyFill="1" applyBorder="1" applyAlignment="1" applyProtection="1">
      <alignment horizontal="center"/>
    </xf>
    <xf numFmtId="0" fontId="22" fillId="8" borderId="157" xfId="0" applyFont="1" applyFill="1" applyBorder="1" applyAlignment="1" applyProtection="1">
      <alignment horizontal="right" wrapText="1"/>
    </xf>
    <xf numFmtId="3" fontId="4" fillId="8" borderId="25" xfId="0" applyNumberFormat="1" applyFont="1" applyFill="1" applyBorder="1" applyAlignment="1" applyProtection="1">
      <alignment horizontal="center"/>
    </xf>
    <xf numFmtId="3" fontId="4" fillId="8" borderId="156" xfId="0" applyNumberFormat="1" applyFont="1" applyFill="1" applyBorder="1" applyAlignment="1" applyProtection="1">
      <alignment horizontal="center"/>
    </xf>
    <xf numFmtId="0" fontId="0" fillId="0" borderId="0" xfId="0" applyFill="1" applyBorder="1" applyAlignment="1" applyProtection="1">
      <alignment horizontal="left" vertical="center" wrapText="1"/>
      <protection locked="0"/>
    </xf>
    <xf numFmtId="0" fontId="11" fillId="0" borderId="3" xfId="0" applyFont="1" applyBorder="1" applyAlignment="1" applyProtection="1">
      <alignment horizontal="left" vertical="top" wrapText="1" indent="1"/>
    </xf>
    <xf numFmtId="0" fontId="4" fillId="0" borderId="0" xfId="0" applyFont="1" applyFill="1"/>
    <xf numFmtId="0" fontId="13" fillId="0" borderId="3" xfId="0" applyFont="1" applyFill="1" applyBorder="1" applyAlignment="1" applyProtection="1">
      <alignment vertical="center" wrapText="1"/>
    </xf>
    <xf numFmtId="0" fontId="4" fillId="0" borderId="0" xfId="0" applyFont="1" applyFill="1" applyBorder="1" applyAlignment="1">
      <alignment horizontal="left" vertical="center"/>
    </xf>
    <xf numFmtId="0" fontId="12" fillId="0" borderId="3" xfId="0" applyFont="1" applyFill="1" applyBorder="1" applyAlignment="1" applyProtection="1">
      <alignment vertical="center" wrapText="1"/>
    </xf>
    <xf numFmtId="0" fontId="4" fillId="0" borderId="3" xfId="0" applyFont="1" applyFill="1" applyBorder="1" applyAlignment="1" applyProtection="1">
      <alignment horizontal="right" vertical="center"/>
    </xf>
    <xf numFmtId="0" fontId="5" fillId="3" borderId="29" xfId="0" applyFont="1" applyFill="1" applyBorder="1" applyAlignment="1" applyProtection="1">
      <alignment horizontal="center" vertical="center" wrapText="1"/>
    </xf>
    <xf numFmtId="0" fontId="5" fillId="3" borderId="41" xfId="0" applyFont="1" applyFill="1" applyBorder="1" applyAlignment="1" applyProtection="1">
      <alignment horizontal="center" vertical="center" wrapText="1"/>
    </xf>
    <xf numFmtId="0" fontId="5" fillId="0" borderId="17" xfId="0" applyFont="1" applyBorder="1" applyAlignment="1" applyProtection="1">
      <alignment horizontal="center" vertical="center" wrapText="1"/>
    </xf>
    <xf numFmtId="14" fontId="24" fillId="0" borderId="15" xfId="0" applyNumberFormat="1" applyFont="1" applyFill="1" applyBorder="1" applyAlignment="1">
      <alignment horizontal="left"/>
    </xf>
    <xf numFmtId="14" fontId="24" fillId="0" borderId="14" xfId="0" applyNumberFormat="1" applyFont="1" applyBorder="1" applyAlignment="1" applyProtection="1">
      <alignment vertical="center"/>
    </xf>
    <xf numFmtId="0" fontId="24" fillId="0" borderId="14" xfId="0" applyFont="1" applyBorder="1" applyAlignment="1" applyProtection="1">
      <alignment horizontal="center" vertical="center"/>
    </xf>
    <xf numFmtId="14" fontId="24" fillId="0" borderId="15" xfId="0" applyNumberFormat="1" applyFont="1" applyBorder="1" applyAlignment="1" applyProtection="1">
      <alignment horizontal="left" vertical="center"/>
    </xf>
    <xf numFmtId="14" fontId="24" fillId="0" borderId="14" xfId="0" applyNumberFormat="1" applyFont="1" applyBorder="1" applyAlignment="1" applyProtection="1">
      <alignment horizontal="right" vertical="center"/>
    </xf>
    <xf numFmtId="0" fontId="2" fillId="0" borderId="0" xfId="0" applyFont="1" applyBorder="1" applyAlignment="1" applyProtection="1">
      <alignment horizontal="left" vertical="center" wrapText="1"/>
    </xf>
    <xf numFmtId="0" fontId="14" fillId="0" borderId="0" xfId="0" applyFont="1" applyBorder="1" applyAlignment="1" applyProtection="1">
      <alignment horizontal="left" vertical="center" wrapText="1"/>
    </xf>
    <xf numFmtId="0" fontId="5" fillId="0" borderId="3" xfId="0" applyFont="1" applyFill="1" applyBorder="1" applyAlignment="1">
      <alignment horizontal="left" vertical="top" indent="2"/>
    </xf>
    <xf numFmtId="0" fontId="24" fillId="0" borderId="14" xfId="0" applyFont="1" applyFill="1" applyBorder="1" applyAlignment="1">
      <alignment horizontal="left"/>
    </xf>
    <xf numFmtId="14" fontId="24" fillId="0" borderId="14" xfId="0" applyNumberFormat="1" applyFont="1" applyFill="1" applyBorder="1" applyAlignment="1">
      <alignment horizontal="center"/>
    </xf>
    <xf numFmtId="0" fontId="4" fillId="8" borderId="0" xfId="0" applyFont="1" applyFill="1" applyBorder="1" applyAlignment="1" applyProtection="1">
      <alignment vertical="center"/>
    </xf>
    <xf numFmtId="9" fontId="4" fillId="2" borderId="0" xfId="8" applyNumberFormat="1" applyFont="1" applyFill="1" applyBorder="1" applyAlignment="1" applyProtection="1">
      <alignment horizontal="left"/>
    </xf>
    <xf numFmtId="0" fontId="2" fillId="2" borderId="6" xfId="8" applyFill="1" applyBorder="1" applyProtection="1"/>
    <xf numFmtId="0" fontId="2" fillId="2" borderId="0" xfId="8" applyFill="1" applyBorder="1" applyProtection="1"/>
    <xf numFmtId="0" fontId="70" fillId="2" borderId="0" xfId="8" applyFont="1" applyFill="1" applyBorder="1" applyProtection="1"/>
    <xf numFmtId="0" fontId="70" fillId="2" borderId="0" xfId="8" applyFont="1" applyFill="1" applyProtection="1"/>
    <xf numFmtId="0" fontId="2" fillId="2" borderId="0" xfId="8" applyFill="1" applyProtection="1"/>
    <xf numFmtId="0" fontId="4" fillId="0" borderId="10" xfId="8" applyFont="1" applyBorder="1" applyProtection="1"/>
    <xf numFmtId="0" fontId="4" fillId="0" borderId="11" xfId="8" applyFont="1" applyBorder="1" applyProtection="1"/>
    <xf numFmtId="0" fontId="11" fillId="0" borderId="11" xfId="8" applyFont="1" applyBorder="1" applyAlignment="1" applyProtection="1">
      <alignment horizontal="center" vertical="top" wrapText="1"/>
    </xf>
    <xf numFmtId="0" fontId="71" fillId="0" borderId="12" xfId="8" applyFont="1" applyBorder="1" applyProtection="1"/>
    <xf numFmtId="0" fontId="71" fillId="2" borderId="0" xfId="8" applyFont="1" applyFill="1" applyBorder="1" applyProtection="1"/>
    <xf numFmtId="0" fontId="4" fillId="0" borderId="0" xfId="8" applyFont="1" applyBorder="1" applyProtection="1"/>
    <xf numFmtId="0" fontId="4" fillId="0" borderId="2" xfId="8" applyFont="1" applyBorder="1" applyProtection="1"/>
    <xf numFmtId="0" fontId="16" fillId="0" borderId="0" xfId="8" applyFont="1" applyBorder="1" applyProtection="1"/>
    <xf numFmtId="0" fontId="24" fillId="0" borderId="16" xfId="8" applyFont="1" applyFill="1" applyBorder="1" applyAlignment="1" applyProtection="1">
      <alignment horizontal="left"/>
    </xf>
    <xf numFmtId="14" fontId="24" fillId="0" borderId="14" xfId="8" applyNumberFormat="1" applyFont="1" applyFill="1" applyBorder="1" applyAlignment="1" applyProtection="1"/>
    <xf numFmtId="0" fontId="24" fillId="0" borderId="14" xfId="8" applyFont="1" applyFill="1" applyBorder="1" applyAlignment="1" applyProtection="1">
      <alignment horizontal="center"/>
    </xf>
    <xf numFmtId="14" fontId="24" fillId="0" borderId="15" xfId="8" applyNumberFormat="1" applyFont="1" applyFill="1" applyBorder="1" applyAlignment="1" applyProtection="1">
      <alignment horizontal="right"/>
    </xf>
    <xf numFmtId="0" fontId="71" fillId="0" borderId="7" xfId="8" applyFont="1" applyFill="1" applyBorder="1" applyProtection="1"/>
    <xf numFmtId="0" fontId="71" fillId="2" borderId="0" xfId="8" applyFont="1" applyFill="1" applyProtection="1"/>
    <xf numFmtId="0" fontId="4" fillId="0" borderId="0" xfId="8" applyFont="1" applyProtection="1"/>
    <xf numFmtId="0" fontId="4" fillId="2" borderId="0" xfId="8" applyFont="1" applyFill="1" applyBorder="1" applyProtection="1"/>
    <xf numFmtId="0" fontId="50" fillId="0" borderId="0" xfId="8" applyFont="1" applyBorder="1" applyAlignment="1" applyProtection="1"/>
    <xf numFmtId="3" fontId="2" fillId="0" borderId="0" xfId="8" applyNumberFormat="1" applyFont="1" applyFill="1" applyBorder="1" applyAlignment="1" applyProtection="1">
      <alignment horizontal="center"/>
    </xf>
    <xf numFmtId="0" fontId="11" fillId="0" borderId="0" xfId="8" applyFont="1" applyBorder="1" applyAlignment="1" applyProtection="1">
      <alignment vertical="center"/>
    </xf>
    <xf numFmtId="0" fontId="11" fillId="0" borderId="0" xfId="8" applyFont="1" applyBorder="1" applyAlignment="1" applyProtection="1">
      <alignment horizontal="center"/>
    </xf>
    <xf numFmtId="0" fontId="50" fillId="0" borderId="0" xfId="8" applyFont="1" applyBorder="1" applyAlignment="1" applyProtection="1">
      <alignment horizontal="left"/>
    </xf>
    <xf numFmtId="0" fontId="2" fillId="0" borderId="0" xfId="8" applyFont="1" applyFill="1" applyBorder="1" applyProtection="1"/>
    <xf numFmtId="0" fontId="70" fillId="0" borderId="7" xfId="8" applyFont="1" applyFill="1" applyBorder="1" applyProtection="1"/>
    <xf numFmtId="0" fontId="2" fillId="0" borderId="7" xfId="8" applyFont="1" applyBorder="1" applyAlignment="1" applyProtection="1">
      <alignment vertical="center" wrapText="1"/>
    </xf>
    <xf numFmtId="0" fontId="2" fillId="0" borderId="0" xfId="8" applyFont="1" applyBorder="1" applyAlignment="1" applyProtection="1">
      <alignment horizontal="left" vertical="center" wrapText="1"/>
    </xf>
    <xf numFmtId="0" fontId="2" fillId="0" borderId="7" xfId="8" applyFont="1" applyBorder="1" applyAlignment="1" applyProtection="1">
      <alignment horizontal="left" vertical="center" wrapText="1"/>
    </xf>
    <xf numFmtId="0" fontId="4" fillId="0" borderId="27" xfId="8" applyFont="1" applyBorder="1" applyAlignment="1" applyProtection="1">
      <alignment wrapText="1"/>
    </xf>
    <xf numFmtId="3" fontId="4" fillId="9" borderId="44" xfId="8" applyNumberFormat="1" applyFont="1" applyFill="1" applyBorder="1" applyAlignment="1" applyProtection="1">
      <alignment horizontal="center"/>
    </xf>
    <xf numFmtId="0" fontId="4" fillId="0" borderId="3" xfId="8" applyFont="1" applyBorder="1" applyProtection="1"/>
    <xf numFmtId="0" fontId="5" fillId="0" borderId="0" xfId="8" applyFont="1" applyBorder="1" applyAlignment="1" applyProtection="1">
      <alignment horizontal="center"/>
    </xf>
    <xf numFmtId="0" fontId="4" fillId="0" borderId="45" xfId="8" applyFont="1" applyBorder="1" applyAlignment="1" applyProtection="1">
      <alignment wrapText="1"/>
    </xf>
    <xf numFmtId="3" fontId="4" fillId="6" borderId="64" xfId="8" applyNumberFormat="1" applyFont="1" applyFill="1" applyBorder="1" applyAlignment="1" applyProtection="1">
      <alignment horizontal="center"/>
    </xf>
    <xf numFmtId="0" fontId="17" fillId="4" borderId="14" xfId="8" applyFont="1" applyFill="1" applyBorder="1" applyAlignment="1">
      <alignment horizontal="center" vertical="center" wrapText="1"/>
    </xf>
    <xf numFmtId="0" fontId="73" fillId="4" borderId="104" xfId="8" applyFont="1" applyFill="1" applyBorder="1" applyAlignment="1">
      <alignment horizontal="center" vertical="center" wrapText="1"/>
    </xf>
    <xf numFmtId="0" fontId="73" fillId="13" borderId="108" xfId="8" applyFont="1" applyFill="1" applyBorder="1" applyAlignment="1" applyProtection="1">
      <alignment horizontal="center" vertical="center" wrapText="1"/>
    </xf>
    <xf numFmtId="0" fontId="73" fillId="13" borderId="107" xfId="8" applyFont="1" applyFill="1" applyBorder="1" applyAlignment="1" applyProtection="1">
      <alignment vertical="center" wrapText="1"/>
    </xf>
    <xf numFmtId="0" fontId="73" fillId="13" borderId="31" xfId="8" applyFont="1" applyFill="1" applyBorder="1" applyAlignment="1" applyProtection="1">
      <alignment vertical="center" wrapText="1"/>
    </xf>
    <xf numFmtId="0" fontId="73" fillId="13" borderId="30" xfId="8" applyFont="1" applyFill="1" applyBorder="1" applyAlignment="1" applyProtection="1">
      <alignment vertical="center" wrapText="1"/>
    </xf>
    <xf numFmtId="0" fontId="70" fillId="0" borderId="0" xfId="8" applyFont="1" applyFill="1" applyBorder="1" applyProtection="1"/>
    <xf numFmtId="0" fontId="71" fillId="8" borderId="7" xfId="8" applyFont="1" applyFill="1" applyBorder="1" applyProtection="1"/>
    <xf numFmtId="0" fontId="4" fillId="0" borderId="27" xfId="8" applyFont="1" applyBorder="1" applyAlignment="1" applyProtection="1">
      <alignment horizontal="left" indent="3"/>
    </xf>
    <xf numFmtId="3" fontId="4" fillId="9" borderId="17" xfId="8" applyNumberFormat="1" applyFont="1" applyFill="1" applyBorder="1" applyAlignment="1" applyProtection="1">
      <alignment horizontal="center"/>
    </xf>
    <xf numFmtId="0" fontId="4" fillId="9" borderId="17" xfId="8" applyFont="1" applyFill="1" applyBorder="1" applyAlignment="1" applyProtection="1">
      <alignment horizontal="center" vertical="center" wrapText="1"/>
    </xf>
    <xf numFmtId="0" fontId="4" fillId="0" borderId="29" xfId="8" applyFont="1" applyBorder="1" applyAlignment="1" applyProtection="1">
      <alignment horizontal="left" indent="3"/>
    </xf>
    <xf numFmtId="0" fontId="4" fillId="8" borderId="38" xfId="8" applyFont="1" applyFill="1" applyBorder="1" applyAlignment="1" applyProtection="1">
      <alignment horizontal="left" indent="3"/>
    </xf>
    <xf numFmtId="3" fontId="4" fillId="9" borderId="51" xfId="8" applyNumberFormat="1" applyFont="1" applyFill="1" applyBorder="1" applyAlignment="1" applyProtection="1">
      <alignment horizontal="center"/>
    </xf>
    <xf numFmtId="0" fontId="4" fillId="9" borderId="51" xfId="8" applyFont="1" applyFill="1" applyBorder="1" applyAlignment="1" applyProtection="1">
      <alignment horizontal="center" vertical="center" wrapText="1"/>
    </xf>
    <xf numFmtId="0" fontId="17" fillId="4" borderId="42" xfId="8" applyFont="1" applyFill="1" applyBorder="1" applyAlignment="1" applyProtection="1">
      <alignment vertical="center" wrapText="1"/>
    </xf>
    <xf numFmtId="0" fontId="17" fillId="4" borderId="31" xfId="8" applyFont="1" applyFill="1" applyBorder="1" applyAlignment="1">
      <alignment horizontal="center" vertical="center" wrapText="1"/>
    </xf>
    <xf numFmtId="0" fontId="73" fillId="13" borderId="103" xfId="8" applyFont="1" applyFill="1" applyBorder="1" applyAlignment="1" applyProtection="1">
      <alignment horizontal="center" vertical="center" wrapText="1"/>
    </xf>
    <xf numFmtId="0" fontId="73" fillId="13" borderId="103" xfId="8" applyFont="1" applyFill="1" applyBorder="1" applyAlignment="1">
      <alignment horizontal="center" vertical="center" wrapText="1"/>
    </xf>
    <xf numFmtId="0" fontId="73" fillId="13" borderId="106" xfId="8" applyFont="1" applyFill="1" applyBorder="1" applyAlignment="1" applyProtection="1">
      <alignment horizontal="center" vertical="center" wrapText="1"/>
    </xf>
    <xf numFmtId="0" fontId="73" fillId="13" borderId="114" xfId="8" applyFont="1" applyFill="1" applyBorder="1" applyAlignment="1" applyProtection="1">
      <alignment vertical="center" wrapText="1"/>
    </xf>
    <xf numFmtId="0" fontId="73" fillId="13" borderId="32" xfId="8" applyFont="1" applyFill="1" applyBorder="1" applyAlignment="1" applyProtection="1">
      <alignment vertical="center" wrapText="1"/>
    </xf>
    <xf numFmtId="3" fontId="4" fillId="9" borderId="28" xfId="8" applyNumberFormat="1" applyFont="1" applyFill="1" applyBorder="1" applyAlignment="1" applyProtection="1">
      <alignment horizontal="center"/>
    </xf>
    <xf numFmtId="0" fontId="4" fillId="9" borderId="28" xfId="8" applyFont="1" applyFill="1" applyBorder="1" applyAlignment="1" applyProtection="1">
      <alignment horizontal="center" wrapText="1"/>
    </xf>
    <xf numFmtId="0" fontId="4" fillId="0" borderId="43" xfId="8" applyFont="1" applyBorder="1" applyAlignment="1" applyProtection="1">
      <alignment horizontal="left" indent="3"/>
    </xf>
    <xf numFmtId="0" fontId="4" fillId="3" borderId="0" xfId="8" applyFont="1" applyFill="1" applyBorder="1" applyAlignment="1" applyProtection="1">
      <alignment horizontal="left" indent="3"/>
    </xf>
    <xf numFmtId="0" fontId="4" fillId="3" borderId="0" xfId="8" applyFont="1" applyFill="1" applyBorder="1" applyAlignment="1" applyProtection="1">
      <alignment horizontal="center"/>
    </xf>
    <xf numFmtId="0" fontId="27" fillId="0" borderId="0" xfId="8" applyFont="1" applyBorder="1" applyAlignment="1" applyProtection="1">
      <alignment horizontal="left" vertical="top" wrapText="1"/>
    </xf>
    <xf numFmtId="0" fontId="2" fillId="2" borderId="0" xfId="8" applyFill="1" applyBorder="1" applyAlignment="1" applyProtection="1">
      <alignment wrapText="1"/>
    </xf>
    <xf numFmtId="0" fontId="4" fillId="0" borderId="2" xfId="8" applyFont="1" applyBorder="1" applyAlignment="1" applyProtection="1">
      <alignment wrapText="1"/>
    </xf>
    <xf numFmtId="0" fontId="2" fillId="0" borderId="0" xfId="8" applyFont="1" applyBorder="1" applyAlignment="1" applyProtection="1">
      <alignment horizontal="left" wrapText="1"/>
    </xf>
    <xf numFmtId="0" fontId="70" fillId="0" borderId="7" xfId="8" applyFont="1" applyBorder="1" applyAlignment="1" applyProtection="1">
      <alignment horizontal="left" wrapText="1"/>
    </xf>
    <xf numFmtId="0" fontId="71" fillId="2" borderId="0" xfId="8" applyFont="1" applyFill="1" applyAlignment="1" applyProtection="1">
      <alignment wrapText="1"/>
    </xf>
    <xf numFmtId="0" fontId="4" fillId="0" borderId="0" xfId="8" applyFont="1" applyAlignment="1" applyProtection="1">
      <alignment wrapText="1"/>
    </xf>
    <xf numFmtId="0" fontId="4" fillId="0" borderId="0" xfId="8" applyFont="1" applyFill="1" applyBorder="1" applyProtection="1"/>
    <xf numFmtId="0" fontId="17" fillId="4" borderId="40" xfId="8" applyFont="1" applyFill="1" applyBorder="1" applyAlignment="1" applyProtection="1"/>
    <xf numFmtId="0" fontId="17" fillId="4" borderId="23" xfId="8" applyFont="1" applyFill="1" applyBorder="1" applyAlignment="1" applyProtection="1"/>
    <xf numFmtId="0" fontId="2" fillId="4" borderId="53" xfId="8" applyFill="1" applyBorder="1" applyAlignment="1" applyProtection="1"/>
    <xf numFmtId="4" fontId="4" fillId="6" borderId="41" xfId="8" applyNumberFormat="1" applyFont="1" applyFill="1" applyBorder="1" applyAlignment="1" applyProtection="1">
      <alignment horizontal="center"/>
    </xf>
    <xf numFmtId="4" fontId="4" fillId="3" borderId="25" xfId="8" applyNumberFormat="1" applyFont="1" applyFill="1" applyBorder="1" applyAlignment="1" applyProtection="1">
      <alignment horizontal="center"/>
    </xf>
    <xf numFmtId="0" fontId="4" fillId="9" borderId="52" xfId="8" applyFont="1" applyFill="1" applyBorder="1" applyAlignment="1" applyProtection="1">
      <alignment horizontal="center" vertical="center" wrapText="1"/>
    </xf>
    <xf numFmtId="0" fontId="17" fillId="4" borderId="9" xfId="8" applyFont="1" applyFill="1" applyBorder="1" applyAlignment="1" applyProtection="1"/>
    <xf numFmtId="0" fontId="17" fillId="4" borderId="6" xfId="8" applyFont="1" applyFill="1" applyBorder="1" applyAlignment="1" applyProtection="1"/>
    <xf numFmtId="0" fontId="17" fillId="4" borderId="6" xfId="8" applyFont="1" applyFill="1" applyBorder="1" applyAlignment="1" applyProtection="1">
      <alignment horizontal="left"/>
    </xf>
    <xf numFmtId="0" fontId="4" fillId="4" borderId="54" xfId="8" applyFont="1" applyFill="1" applyBorder="1" applyAlignment="1" applyProtection="1">
      <alignment horizontal="left"/>
    </xf>
    <xf numFmtId="0" fontId="17" fillId="4" borderId="23" xfId="8" applyFont="1" applyFill="1" applyBorder="1" applyAlignment="1" applyProtection="1">
      <alignment horizontal="left"/>
    </xf>
    <xf numFmtId="0" fontId="4" fillId="4" borderId="53" xfId="8" applyFont="1" applyFill="1" applyBorder="1" applyAlignment="1" applyProtection="1">
      <alignment horizontal="left"/>
    </xf>
    <xf numFmtId="4" fontId="4" fillId="3" borderId="7" xfId="8" applyNumberFormat="1" applyFont="1" applyFill="1" applyBorder="1" applyAlignment="1" applyProtection="1">
      <alignment horizontal="center"/>
    </xf>
    <xf numFmtId="0" fontId="17" fillId="4" borderId="41" xfId="8" applyFont="1" applyFill="1" applyBorder="1" applyAlignment="1" applyProtection="1"/>
    <xf numFmtId="0" fontId="17" fillId="4" borderId="24" xfId="8" applyFont="1" applyFill="1" applyBorder="1" applyAlignment="1" applyProtection="1"/>
    <xf numFmtId="0" fontId="17" fillId="4" borderId="24" xfId="8" applyFont="1" applyFill="1" applyBorder="1" applyAlignment="1" applyProtection="1">
      <alignment horizontal="left"/>
    </xf>
    <xf numFmtId="0" fontId="4" fillId="4" borderId="52" xfId="8" applyFont="1" applyFill="1" applyBorder="1" applyAlignment="1" applyProtection="1">
      <alignment horizontal="left"/>
    </xf>
    <xf numFmtId="0" fontId="71" fillId="0" borderId="0" xfId="8" applyFont="1" applyFill="1" applyBorder="1" applyProtection="1"/>
    <xf numFmtId="0" fontId="4" fillId="4" borderId="24" xfId="8" applyFont="1" applyFill="1" applyBorder="1" applyAlignment="1" applyProtection="1">
      <alignment horizontal="left"/>
    </xf>
    <xf numFmtId="0" fontId="5" fillId="0" borderId="42" xfId="8" applyFont="1" applyBorder="1" applyAlignment="1" applyProtection="1">
      <alignment horizontal="left" vertical="center"/>
    </xf>
    <xf numFmtId="4" fontId="4" fillId="6" borderId="40" xfId="8" applyNumberFormat="1" applyFont="1" applyFill="1" applyBorder="1" applyAlignment="1" applyProtection="1">
      <alignment horizontal="center"/>
    </xf>
    <xf numFmtId="4" fontId="4" fillId="3" borderId="35" xfId="8" applyNumberFormat="1" applyFont="1" applyFill="1" applyBorder="1" applyAlignment="1" applyProtection="1">
      <alignment horizontal="center"/>
    </xf>
    <xf numFmtId="0" fontId="4" fillId="9" borderId="53" xfId="8" applyFont="1" applyFill="1" applyBorder="1" applyAlignment="1" applyProtection="1">
      <alignment horizontal="center" vertical="center" wrapText="1"/>
    </xf>
    <xf numFmtId="4" fontId="4" fillId="6" borderId="21" xfId="8" applyNumberFormat="1" applyFont="1" applyFill="1" applyBorder="1" applyAlignment="1" applyProtection="1">
      <alignment horizontal="center"/>
    </xf>
    <xf numFmtId="4" fontId="4" fillId="3" borderId="26" xfId="8" applyNumberFormat="1" applyFont="1" applyFill="1" applyBorder="1" applyAlignment="1" applyProtection="1">
      <alignment horizontal="center"/>
    </xf>
    <xf numFmtId="0" fontId="4" fillId="9" borderId="58" xfId="8" applyFont="1" applyFill="1" applyBorder="1" applyAlignment="1" applyProtection="1">
      <alignment horizontal="center" vertical="center" wrapText="1"/>
    </xf>
    <xf numFmtId="0" fontId="4" fillId="8" borderId="0" xfId="8" applyFont="1" applyFill="1" applyBorder="1" applyProtection="1"/>
    <xf numFmtId="4" fontId="4" fillId="6" borderId="2" xfId="8" applyNumberFormat="1" applyFont="1" applyFill="1" applyBorder="1" applyAlignment="1" applyProtection="1">
      <alignment horizontal="center"/>
    </xf>
    <xf numFmtId="4" fontId="4" fillId="3" borderId="8" xfId="8" applyNumberFormat="1" applyFont="1" applyFill="1" applyBorder="1" applyAlignment="1" applyProtection="1">
      <alignment horizontal="center"/>
    </xf>
    <xf numFmtId="0" fontId="4" fillId="9" borderId="54" xfId="8" applyFont="1" applyFill="1" applyBorder="1" applyAlignment="1" applyProtection="1">
      <alignment horizontal="center" vertical="center" wrapText="1"/>
    </xf>
    <xf numFmtId="4" fontId="4" fillId="6" borderId="10" xfId="8" applyNumberFormat="1" applyFont="1" applyFill="1" applyBorder="1" applyAlignment="1" applyProtection="1">
      <alignment horizontal="center"/>
    </xf>
    <xf numFmtId="4" fontId="4" fillId="3" borderId="12" xfId="8" applyNumberFormat="1" applyFont="1" applyFill="1" applyBorder="1" applyAlignment="1" applyProtection="1">
      <alignment horizontal="center"/>
    </xf>
    <xf numFmtId="0" fontId="4" fillId="9" borderId="57" xfId="8" applyFont="1" applyFill="1" applyBorder="1" applyAlignment="1" applyProtection="1">
      <alignment horizontal="center" vertical="center" wrapText="1"/>
    </xf>
    <xf numFmtId="0" fontId="5" fillId="0" borderId="13" xfId="8" applyFont="1" applyBorder="1" applyAlignment="1" applyProtection="1">
      <alignment horizontal="left"/>
    </xf>
    <xf numFmtId="4" fontId="4" fillId="6" borderId="47" xfId="8" applyNumberFormat="1" applyFont="1" applyFill="1" applyBorder="1" applyAlignment="1" applyProtection="1">
      <alignment horizontal="center"/>
    </xf>
    <xf numFmtId="4" fontId="4" fillId="3" borderId="37" xfId="8" applyNumberFormat="1" applyFont="1" applyFill="1" applyBorder="1" applyAlignment="1" applyProtection="1">
      <alignment horizontal="center"/>
    </xf>
    <xf numFmtId="0" fontId="4" fillId="9" borderId="15" xfId="8" applyFont="1" applyFill="1" applyBorder="1" applyAlignment="1" applyProtection="1">
      <alignment horizontal="center" vertical="center" wrapText="1"/>
    </xf>
    <xf numFmtId="0" fontId="4" fillId="0" borderId="47" xfId="8" applyFont="1" applyBorder="1" applyProtection="1"/>
    <xf numFmtId="0" fontId="4" fillId="0" borderId="14" xfId="8" applyFont="1" applyBorder="1" applyProtection="1"/>
    <xf numFmtId="3" fontId="4" fillId="3" borderId="37" xfId="8" applyNumberFormat="1" applyFont="1" applyFill="1" applyBorder="1" applyAlignment="1" applyProtection="1">
      <alignment horizontal="center"/>
    </xf>
    <xf numFmtId="0" fontId="46" fillId="0" borderId="0" xfId="8" applyFont="1" applyBorder="1" applyAlignment="1" applyProtection="1">
      <alignment vertical="center"/>
    </xf>
    <xf numFmtId="0" fontId="42" fillId="0" borderId="0" xfId="8" applyFont="1" applyBorder="1" applyAlignment="1" applyProtection="1">
      <alignment vertical="center"/>
    </xf>
    <xf numFmtId="0" fontId="2" fillId="0" borderId="0" xfId="8" applyFont="1" applyBorder="1" applyAlignment="1" applyProtection="1">
      <alignment wrapText="1"/>
    </xf>
    <xf numFmtId="0" fontId="2" fillId="0" borderId="7" xfId="8" applyFont="1" applyBorder="1" applyAlignment="1" applyProtection="1">
      <alignment wrapText="1"/>
    </xf>
    <xf numFmtId="0" fontId="4" fillId="0" borderId="0" xfId="8" applyFont="1" applyFill="1" applyBorder="1" applyAlignment="1" applyProtection="1">
      <alignment vertical="center" wrapText="1"/>
    </xf>
    <xf numFmtId="0" fontId="71" fillId="0" borderId="7" xfId="8" applyFont="1" applyFill="1" applyBorder="1" applyAlignment="1" applyProtection="1">
      <alignment vertical="center" wrapText="1"/>
    </xf>
    <xf numFmtId="165" fontId="4" fillId="0" borderId="0" xfId="8" applyNumberFormat="1" applyFont="1" applyFill="1" applyBorder="1" applyAlignment="1" applyProtection="1">
      <alignment horizontal="center" vertical="center"/>
    </xf>
    <xf numFmtId="0" fontId="2" fillId="0" borderId="0" xfId="8" applyBorder="1" applyProtection="1"/>
    <xf numFmtId="0" fontId="2" fillId="0" borderId="0" xfId="8" applyFill="1" applyBorder="1" applyProtection="1"/>
    <xf numFmtId="0" fontId="2" fillId="0" borderId="0" xfId="8" applyProtection="1"/>
    <xf numFmtId="0" fontId="4" fillId="0" borderId="34" xfId="8" applyFont="1" applyBorder="1" applyProtection="1"/>
    <xf numFmtId="0" fontId="2" fillId="0" borderId="0" xfId="8" applyBorder="1" applyAlignment="1" applyProtection="1"/>
    <xf numFmtId="0" fontId="2" fillId="0" borderId="0" xfId="8" applyFill="1" applyBorder="1" applyAlignment="1" applyProtection="1"/>
    <xf numFmtId="0" fontId="5" fillId="0" borderId="5" xfId="8" applyFont="1" applyBorder="1" applyAlignment="1" applyProtection="1">
      <alignment vertical="justify"/>
    </xf>
    <xf numFmtId="2" fontId="4" fillId="0" borderId="3" xfId="8" applyNumberFormat="1" applyFont="1" applyBorder="1" applyAlignment="1" applyProtection="1">
      <alignment horizontal="center"/>
    </xf>
    <xf numFmtId="0" fontId="4" fillId="0" borderId="4" xfId="8" applyFont="1" applyBorder="1" applyAlignment="1" applyProtection="1">
      <alignment horizontal="center"/>
    </xf>
    <xf numFmtId="0" fontId="4" fillId="0" borderId="9" xfId="8" applyFont="1" applyBorder="1" applyProtection="1"/>
    <xf numFmtId="0" fontId="78" fillId="0" borderId="6" xfId="8" applyFont="1" applyBorder="1" applyProtection="1"/>
    <xf numFmtId="0" fontId="4" fillId="0" borderId="6" xfId="8" applyFont="1" applyBorder="1" applyProtection="1"/>
    <xf numFmtId="0" fontId="4" fillId="0" borderId="6" xfId="8" applyFont="1" applyFill="1" applyBorder="1" applyProtection="1"/>
    <xf numFmtId="0" fontId="71" fillId="0" borderId="8" xfId="8" applyFont="1" applyFill="1" applyBorder="1" applyProtection="1"/>
    <xf numFmtId="0" fontId="4" fillId="2" borderId="0" xfId="8" applyFont="1" applyFill="1" applyProtection="1"/>
    <xf numFmtId="0" fontId="4" fillId="0" borderId="0" xfId="8" applyFont="1" applyFill="1" applyProtection="1"/>
    <xf numFmtId="0" fontId="71" fillId="0" borderId="0" xfId="8" applyFont="1" applyFill="1" applyProtection="1"/>
    <xf numFmtId="0" fontId="2" fillId="0" borderId="0" xfId="8"/>
    <xf numFmtId="0" fontId="4" fillId="11" borderId="0" xfId="8" applyFont="1" applyFill="1" applyProtection="1"/>
    <xf numFmtId="0" fontId="71" fillId="11" borderId="0" xfId="8" applyFont="1" applyFill="1" applyProtection="1"/>
    <xf numFmtId="0" fontId="24" fillId="0" borderId="16" xfId="8" applyFont="1" applyBorder="1" applyAlignment="1" applyProtection="1">
      <alignment horizontal="left"/>
    </xf>
    <xf numFmtId="14" fontId="24" fillId="0" borderId="14" xfId="8" applyNumberFormat="1" applyFont="1" applyBorder="1" applyAlignment="1" applyProtection="1"/>
    <xf numFmtId="0" fontId="24" fillId="0" borderId="14" xfId="8" applyFont="1" applyBorder="1" applyAlignment="1" applyProtection="1">
      <alignment horizontal="center"/>
    </xf>
    <xf numFmtId="14" fontId="24" fillId="0" borderId="15" xfId="8" applyNumberFormat="1" applyFont="1" applyBorder="1" applyAlignment="1" applyProtection="1">
      <alignment horizontal="right"/>
    </xf>
    <xf numFmtId="0" fontId="71" fillId="0" borderId="7" xfId="8" applyFont="1" applyBorder="1" applyProtection="1"/>
    <xf numFmtId="3" fontId="2" fillId="0" borderId="0" xfId="8" applyNumberFormat="1" applyFill="1" applyBorder="1" applyAlignment="1" applyProtection="1">
      <alignment horizontal="center"/>
    </xf>
    <xf numFmtId="0" fontId="5" fillId="0" borderId="0" xfId="8" applyFont="1" applyBorder="1" applyAlignment="1" applyProtection="1">
      <alignment vertical="center"/>
    </xf>
    <xf numFmtId="0" fontId="18" fillId="0" borderId="0" xfId="8" applyFont="1" applyBorder="1" applyAlignment="1" applyProtection="1">
      <alignment horizontal="left"/>
    </xf>
    <xf numFmtId="0" fontId="4" fillId="0" borderId="43" xfId="8" applyFont="1" applyBorder="1" applyAlignment="1" applyProtection="1">
      <alignment wrapText="1"/>
    </xf>
    <xf numFmtId="3" fontId="4" fillId="6" borderId="20" xfId="8" applyNumberFormat="1" applyFont="1" applyFill="1" applyBorder="1" applyAlignment="1" applyProtection="1">
      <alignment horizontal="center"/>
    </xf>
    <xf numFmtId="0" fontId="17" fillId="4" borderId="5" xfId="8" applyFont="1" applyFill="1" applyBorder="1" applyAlignment="1" applyProtection="1">
      <alignment wrapText="1"/>
    </xf>
    <xf numFmtId="0" fontId="73" fillId="13" borderId="102" xfId="8" applyFont="1" applyFill="1" applyBorder="1" applyAlignment="1" applyProtection="1">
      <alignment horizontal="center" vertical="center" wrapText="1"/>
    </xf>
    <xf numFmtId="0" fontId="4" fillId="8" borderId="43" xfId="8" applyFont="1" applyFill="1" applyBorder="1" applyAlignment="1" applyProtection="1">
      <alignment horizontal="left" indent="3"/>
    </xf>
    <xf numFmtId="0" fontId="17" fillId="4" borderId="5" xfId="8" applyFont="1" applyFill="1" applyBorder="1" applyAlignment="1" applyProtection="1">
      <alignment vertical="center" wrapText="1"/>
    </xf>
    <xf numFmtId="0" fontId="4" fillId="0" borderId="0" xfId="8" applyFont="1" applyBorder="1" applyAlignment="1" applyProtection="1">
      <alignment horizontal="left" indent="3"/>
    </xf>
    <xf numFmtId="0" fontId="12" fillId="0" borderId="0" xfId="8" applyFont="1" applyBorder="1" applyAlignment="1" applyProtection="1">
      <alignment horizontal="left" vertical="top" wrapText="1"/>
    </xf>
    <xf numFmtId="0" fontId="2" fillId="0" borderId="0" xfId="8" applyAlignment="1" applyProtection="1"/>
    <xf numFmtId="0" fontId="2" fillId="4" borderId="23" xfId="8" applyFill="1" applyBorder="1" applyAlignment="1" applyProtection="1"/>
    <xf numFmtId="0" fontId="2" fillId="13" borderId="24" xfId="8" applyFill="1" applyBorder="1" applyAlignment="1" applyProtection="1"/>
    <xf numFmtId="0" fontId="4" fillId="4" borderId="6" xfId="8" applyFont="1" applyFill="1" applyBorder="1" applyAlignment="1" applyProtection="1">
      <alignment horizontal="left"/>
    </xf>
    <xf numFmtId="0" fontId="2" fillId="13" borderId="23" xfId="8" applyFill="1" applyBorder="1" applyAlignment="1" applyProtection="1"/>
    <xf numFmtId="0" fontId="4" fillId="4" borderId="23" xfId="8" applyFont="1" applyFill="1" applyBorder="1" applyAlignment="1" applyProtection="1">
      <alignment horizontal="left"/>
    </xf>
    <xf numFmtId="0" fontId="5" fillId="0" borderId="42" xfId="8" applyFont="1" applyBorder="1" applyAlignment="1" applyProtection="1">
      <alignment horizontal="left"/>
    </xf>
    <xf numFmtId="0" fontId="4" fillId="9" borderId="32" xfId="8" applyFont="1" applyFill="1" applyBorder="1" applyAlignment="1" applyProtection="1">
      <alignment horizontal="center" vertical="center" wrapText="1"/>
    </xf>
    <xf numFmtId="0" fontId="4" fillId="0" borderId="40" xfId="8" applyFont="1" applyBorder="1" applyAlignment="1" applyProtection="1"/>
    <xf numFmtId="0" fontId="2" fillId="0" borderId="35" xfId="8" applyBorder="1" applyAlignment="1" applyProtection="1"/>
    <xf numFmtId="0" fontId="71" fillId="3" borderId="7" xfId="8" applyFont="1" applyFill="1" applyBorder="1" applyProtection="1"/>
    <xf numFmtId="0" fontId="4" fillId="0" borderId="0" xfId="8" applyFont="1" applyBorder="1" applyAlignment="1" applyProtection="1">
      <alignment vertical="center" wrapText="1"/>
    </xf>
    <xf numFmtId="0" fontId="70" fillId="0" borderId="7" xfId="8" applyFont="1" applyBorder="1" applyProtection="1"/>
    <xf numFmtId="0" fontId="71" fillId="3" borderId="8" xfId="8" applyFont="1" applyFill="1" applyBorder="1" applyProtection="1"/>
    <xf numFmtId="0" fontId="2" fillId="11" borderId="0" xfId="8" applyFill="1" applyProtection="1"/>
    <xf numFmtId="0" fontId="2" fillId="11" borderId="0" xfId="8" applyFill="1"/>
    <xf numFmtId="0" fontId="4" fillId="3" borderId="10" xfId="8" applyFont="1" applyFill="1" applyBorder="1"/>
    <xf numFmtId="0" fontId="4" fillId="3" borderId="11" xfId="8" applyFont="1" applyFill="1" applyBorder="1"/>
    <xf numFmtId="0" fontId="11" fillId="3" borderId="11" xfId="8" applyFont="1" applyFill="1" applyBorder="1" applyAlignment="1">
      <alignment horizontal="center" vertical="top" wrapText="1"/>
    </xf>
    <xf numFmtId="0" fontId="4" fillId="3" borderId="2" xfId="8" applyFont="1" applyFill="1" applyBorder="1"/>
    <xf numFmtId="0" fontId="4" fillId="8" borderId="0" xfId="8" applyFont="1" applyFill="1" applyBorder="1"/>
    <xf numFmtId="0" fontId="24" fillId="3" borderId="16" xfId="8" applyFont="1" applyFill="1" applyBorder="1" applyAlignment="1">
      <alignment horizontal="center"/>
    </xf>
    <xf numFmtId="0" fontId="24" fillId="3" borderId="14" xfId="8" applyFont="1" applyFill="1" applyBorder="1" applyAlignment="1">
      <alignment horizontal="center"/>
    </xf>
    <xf numFmtId="14" fontId="24" fillId="3" borderId="14" xfId="8" applyNumberFormat="1" applyFont="1" applyFill="1" applyBorder="1" applyAlignment="1">
      <alignment horizontal="right"/>
    </xf>
    <xf numFmtId="14" fontId="24" fillId="3" borderId="15" xfId="8" applyNumberFormat="1" applyFont="1" applyFill="1" applyBorder="1" applyAlignment="1">
      <alignment horizontal="left"/>
    </xf>
    <xf numFmtId="0" fontId="2" fillId="3" borderId="3" xfId="8" applyFont="1" applyFill="1" applyBorder="1"/>
    <xf numFmtId="0" fontId="29" fillId="11" borderId="0" xfId="8" applyFont="1" applyFill="1"/>
    <xf numFmtId="0" fontId="24" fillId="3" borderId="0" xfId="8" applyFont="1" applyFill="1" applyBorder="1" applyAlignment="1"/>
    <xf numFmtId="14" fontId="24" fillId="3" borderId="0" xfId="8" applyNumberFormat="1" applyFont="1" applyFill="1" applyBorder="1" applyAlignment="1">
      <alignment horizontal="right"/>
    </xf>
    <xf numFmtId="0" fontId="24" fillId="3" borderId="0" xfId="8" applyFont="1" applyFill="1" applyBorder="1" applyAlignment="1">
      <alignment horizontal="center"/>
    </xf>
    <xf numFmtId="0" fontId="2" fillId="3" borderId="0" xfId="8" applyFont="1" applyFill="1" applyBorder="1"/>
    <xf numFmtId="0" fontId="2" fillId="3" borderId="0" xfId="9" applyNumberFormat="1" applyFont="1" applyFill="1" applyAlignment="1">
      <alignment wrapText="1"/>
    </xf>
    <xf numFmtId="0" fontId="4" fillId="3" borderId="0" xfId="8" applyFont="1" applyFill="1" applyBorder="1"/>
    <xf numFmtId="0" fontId="2" fillId="3" borderId="0" xfId="9" applyNumberFormat="1" applyFont="1" applyFill="1" applyAlignment="1">
      <alignment horizontal="left" wrapText="1"/>
    </xf>
    <xf numFmtId="3" fontId="4" fillId="3" borderId="0" xfId="8" applyNumberFormat="1" applyFont="1" applyFill="1" applyBorder="1" applyAlignment="1" applyProtection="1">
      <alignment horizontal="center"/>
    </xf>
    <xf numFmtId="0" fontId="2" fillId="3" borderId="0" xfId="8" applyFont="1" applyFill="1" applyBorder="1" applyProtection="1"/>
    <xf numFmtId="0" fontId="4" fillId="0" borderId="27" xfId="8" applyFont="1" applyBorder="1" applyAlignment="1" applyProtection="1"/>
    <xf numFmtId="3" fontId="4" fillId="6" borderId="28" xfId="8" applyNumberFormat="1" applyFont="1" applyFill="1" applyBorder="1" applyAlignment="1" applyProtection="1">
      <alignment horizontal="center"/>
      <protection locked="0"/>
    </xf>
    <xf numFmtId="3" fontId="4" fillId="6" borderId="40" xfId="8" applyNumberFormat="1" applyFont="1" applyFill="1" applyBorder="1" applyAlignment="1" applyProtection="1">
      <alignment horizontal="center"/>
      <protection locked="0"/>
    </xf>
    <xf numFmtId="0" fontId="4" fillId="8" borderId="44" xfId="8" applyFont="1" applyFill="1" applyBorder="1" applyAlignment="1" applyProtection="1">
      <alignment horizontal="center"/>
    </xf>
    <xf numFmtId="0" fontId="4" fillId="0" borderId="67" xfId="8" applyFont="1" applyBorder="1" applyAlignment="1" applyProtection="1"/>
    <xf numFmtId="3" fontId="4" fillId="6" borderId="17" xfId="8" applyNumberFormat="1" applyFont="1" applyFill="1" applyBorder="1" applyAlignment="1" applyProtection="1">
      <alignment horizontal="center"/>
      <protection locked="0"/>
    </xf>
    <xf numFmtId="3" fontId="4" fillId="8" borderId="54" xfId="8" applyNumberFormat="1" applyFont="1" applyFill="1" applyBorder="1" applyAlignment="1" applyProtection="1">
      <alignment horizontal="center"/>
    </xf>
    <xf numFmtId="0" fontId="2" fillId="8" borderId="0" xfId="8" applyFont="1" applyFill="1" applyBorder="1" applyProtection="1"/>
    <xf numFmtId="3" fontId="4" fillId="6" borderId="41" xfId="8" applyNumberFormat="1" applyFont="1" applyFill="1" applyBorder="1" applyAlignment="1" applyProtection="1">
      <alignment horizontal="center"/>
      <protection locked="0"/>
    </xf>
    <xf numFmtId="3" fontId="4" fillId="8" borderId="17" xfId="8" applyNumberFormat="1" applyFont="1" applyFill="1" applyBorder="1" applyAlignment="1" applyProtection="1">
      <alignment horizontal="center"/>
    </xf>
    <xf numFmtId="3" fontId="4" fillId="8" borderId="96" xfId="8" applyNumberFormat="1" applyFont="1" applyFill="1" applyBorder="1" applyAlignment="1" applyProtection="1">
      <alignment horizontal="center"/>
    </xf>
    <xf numFmtId="0" fontId="4" fillId="8" borderId="29" xfId="8" applyFont="1" applyFill="1" applyBorder="1" applyAlignment="1" applyProtection="1">
      <alignment horizontal="left" indent="3"/>
    </xf>
    <xf numFmtId="3" fontId="4" fillId="3" borderId="17" xfId="8" applyNumberFormat="1" applyFont="1" applyFill="1" applyBorder="1" applyAlignment="1" applyProtection="1">
      <alignment horizontal="center"/>
    </xf>
    <xf numFmtId="3" fontId="4" fillId="3" borderId="19" xfId="8" applyNumberFormat="1" applyFont="1" applyFill="1" applyBorder="1" applyAlignment="1" applyProtection="1">
      <alignment horizontal="center"/>
    </xf>
    <xf numFmtId="3" fontId="4" fillId="8" borderId="19" xfId="8" applyNumberFormat="1" applyFont="1" applyFill="1" applyBorder="1" applyAlignment="1" applyProtection="1">
      <alignment horizontal="center"/>
    </xf>
    <xf numFmtId="3" fontId="4" fillId="6" borderId="18" xfId="8" applyNumberFormat="1" applyFont="1" applyFill="1" applyBorder="1" applyAlignment="1" applyProtection="1">
      <alignment horizontal="center"/>
      <protection locked="0"/>
    </xf>
    <xf numFmtId="3" fontId="4" fillId="6" borderId="10" xfId="8" applyNumberFormat="1" applyFont="1" applyFill="1" applyBorder="1" applyAlignment="1" applyProtection="1">
      <alignment horizontal="center"/>
      <protection locked="0"/>
    </xf>
    <xf numFmtId="0" fontId="4" fillId="0" borderId="38" xfId="8" applyFont="1" applyBorder="1" applyAlignment="1" applyProtection="1">
      <alignment horizontal="left" indent="3"/>
    </xf>
    <xf numFmtId="3" fontId="4" fillId="3" borderId="51" xfId="8" applyNumberFormat="1" applyFont="1" applyFill="1" applyBorder="1" applyAlignment="1" applyProtection="1">
      <alignment horizontal="center"/>
    </xf>
    <xf numFmtId="3" fontId="4" fillId="6" borderId="101" xfId="8" applyNumberFormat="1" applyFont="1" applyFill="1" applyBorder="1" applyAlignment="1" applyProtection="1">
      <alignment horizontal="center"/>
      <protection locked="0"/>
    </xf>
    <xf numFmtId="3" fontId="4" fillId="3" borderId="46" xfId="8" applyNumberFormat="1" applyFont="1" applyFill="1" applyBorder="1" applyAlignment="1" applyProtection="1">
      <alignment horizontal="center"/>
    </xf>
    <xf numFmtId="0" fontId="54" fillId="3" borderId="0" xfId="8" applyFont="1" applyFill="1" applyBorder="1" applyAlignment="1" applyProtection="1"/>
    <xf numFmtId="0" fontId="4" fillId="3" borderId="0" xfId="8" applyFont="1" applyFill="1" applyBorder="1" applyProtection="1"/>
    <xf numFmtId="0" fontId="5" fillId="3" borderId="0" xfId="8" applyFont="1" applyFill="1" applyBorder="1" applyAlignment="1" applyProtection="1">
      <alignment horizontal="center"/>
    </xf>
    <xf numFmtId="0" fontId="11" fillId="3" borderId="0" xfId="8" applyFont="1" applyFill="1" applyBorder="1" applyAlignment="1" applyProtection="1">
      <alignment horizontal="center"/>
    </xf>
    <xf numFmtId="0" fontId="5" fillId="3" borderId="5" xfId="8" applyFont="1" applyFill="1" applyBorder="1" applyAlignment="1" applyProtection="1">
      <alignment vertical="justify"/>
    </xf>
    <xf numFmtId="2" fontId="4" fillId="3" borderId="3" xfId="8" applyNumberFormat="1" applyFont="1" applyFill="1" applyBorder="1" applyAlignment="1" applyProtection="1">
      <alignment horizontal="center"/>
    </xf>
    <xf numFmtId="0" fontId="4" fillId="3" borderId="3" xfId="8" applyFont="1" applyFill="1" applyBorder="1" applyProtection="1"/>
    <xf numFmtId="0" fontId="4" fillId="3" borderId="4" xfId="8" applyFont="1" applyFill="1" applyBorder="1" applyAlignment="1" applyProtection="1">
      <alignment horizontal="center"/>
    </xf>
    <xf numFmtId="0" fontId="4" fillId="3" borderId="9" xfId="8" applyFont="1" applyFill="1" applyBorder="1"/>
    <xf numFmtId="0" fontId="9" fillId="8" borderId="6" xfId="8" applyFont="1" applyFill="1" applyBorder="1"/>
    <xf numFmtId="0" fontId="4" fillId="3" borderId="6" xfId="8" applyFont="1" applyFill="1" applyBorder="1"/>
    <xf numFmtId="0" fontId="2" fillId="3" borderId="6" xfId="8" applyFont="1" applyFill="1" applyBorder="1"/>
    <xf numFmtId="0" fontId="2" fillId="11" borderId="0" xfId="8" applyFill="1" applyBorder="1"/>
    <xf numFmtId="0" fontId="4" fillId="11" borderId="0" xfId="8" applyFont="1" applyFill="1"/>
    <xf numFmtId="0" fontId="54" fillId="0" borderId="0" xfId="8" applyFont="1" applyFill="1" applyBorder="1" applyAlignment="1" applyProtection="1"/>
    <xf numFmtId="0" fontId="4" fillId="0" borderId="0" xfId="0" applyFont="1" applyFill="1" applyBorder="1" applyAlignment="1" applyProtection="1">
      <alignment vertical="center"/>
    </xf>
    <xf numFmtId="0" fontId="0" fillId="0" borderId="3" xfId="0" applyFill="1" applyBorder="1" applyAlignment="1" applyProtection="1">
      <alignment horizontal="left" vertical="center" wrapText="1" indent="1"/>
    </xf>
    <xf numFmtId="0" fontId="22" fillId="0" borderId="6" xfId="0" applyFont="1" applyFill="1" applyBorder="1" applyAlignment="1" applyProtection="1">
      <alignment horizontal="right" wrapText="1"/>
    </xf>
    <xf numFmtId="3" fontId="4" fillId="0" borderId="125" xfId="0" applyNumberFormat="1" applyFont="1" applyFill="1" applyBorder="1" applyAlignment="1" applyProtection="1">
      <alignment horizontal="center"/>
    </xf>
    <xf numFmtId="0" fontId="23" fillId="8" borderId="17" xfId="0" applyFont="1" applyFill="1" applyBorder="1" applyAlignment="1" applyProtection="1">
      <alignment horizontal="left" indent="1"/>
    </xf>
    <xf numFmtId="0" fontId="23" fillId="8" borderId="17" xfId="0" applyFont="1" applyFill="1" applyBorder="1" applyAlignment="1" applyProtection="1">
      <alignment horizontal="right" indent="1"/>
    </xf>
    <xf numFmtId="0" fontId="23" fillId="8" borderId="17" xfId="0" applyFont="1" applyFill="1" applyBorder="1" applyAlignment="1" applyProtection="1">
      <alignment horizontal="right"/>
    </xf>
    <xf numFmtId="0" fontId="2" fillId="0" borderId="122" xfId="0" applyFont="1" applyFill="1" applyBorder="1" applyAlignment="1" applyProtection="1">
      <alignment horizontal="center"/>
    </xf>
    <xf numFmtId="3" fontId="4" fillId="9" borderId="10" xfId="0" applyNumberFormat="1" applyFont="1" applyFill="1" applyBorder="1" applyAlignment="1" applyProtection="1">
      <alignment horizontal="center"/>
    </xf>
    <xf numFmtId="3" fontId="4" fillId="9" borderId="17" xfId="0" applyNumberFormat="1" applyFont="1" applyFill="1" applyBorder="1" applyAlignment="1" applyProtection="1">
      <alignment horizontal="center" vertical="center" wrapText="1"/>
    </xf>
    <xf numFmtId="3" fontId="4" fillId="9" borderId="28" xfId="0" applyNumberFormat="1" applyFont="1" applyFill="1" applyBorder="1" applyAlignment="1" applyProtection="1">
      <alignment horizontal="center"/>
    </xf>
    <xf numFmtId="3" fontId="4" fillId="9" borderId="28" xfId="0" applyNumberFormat="1" applyFont="1" applyFill="1" applyBorder="1" applyAlignment="1" applyProtection="1">
      <alignment horizontal="center" vertical="center" wrapText="1"/>
    </xf>
    <xf numFmtId="0" fontId="4" fillId="9" borderId="19" xfId="0" applyFont="1" applyFill="1" applyBorder="1" applyAlignment="1" applyProtection="1">
      <alignment horizontal="center"/>
    </xf>
    <xf numFmtId="0" fontId="4" fillId="9" borderId="46" xfId="0" applyFont="1" applyFill="1" applyBorder="1" applyAlignment="1" applyProtection="1">
      <alignment horizontal="center"/>
    </xf>
    <xf numFmtId="0" fontId="4" fillId="9" borderId="54" xfId="0" applyFont="1" applyFill="1" applyBorder="1" applyAlignment="1" applyProtection="1">
      <alignment horizontal="center"/>
    </xf>
    <xf numFmtId="0" fontId="4" fillId="9" borderId="33" xfId="0" applyFont="1" applyFill="1" applyBorder="1" applyAlignment="1" applyProtection="1">
      <alignment horizontal="center"/>
    </xf>
    <xf numFmtId="0" fontId="4" fillId="9" borderId="53" xfId="0" applyFont="1" applyFill="1" applyBorder="1" applyAlignment="1" applyProtection="1">
      <alignment horizontal="center"/>
    </xf>
    <xf numFmtId="0" fontId="4" fillId="9" borderId="15" xfId="0" applyFont="1" applyFill="1" applyBorder="1" applyAlignment="1" applyProtection="1">
      <alignment horizontal="center"/>
    </xf>
    <xf numFmtId="3" fontId="4" fillId="0" borderId="51" xfId="0" applyNumberFormat="1" applyFont="1" applyFill="1" applyBorder="1" applyAlignment="1" applyProtection="1">
      <alignment horizontal="center"/>
    </xf>
    <xf numFmtId="0" fontId="24" fillId="0" borderId="16" xfId="0" applyFont="1" applyBorder="1" applyAlignment="1" applyProtection="1">
      <alignment horizontal="left" vertical="center"/>
    </xf>
    <xf numFmtId="0" fontId="24" fillId="0" borderId="16" xfId="0" applyFont="1" applyFill="1" applyBorder="1" applyAlignment="1">
      <alignment horizontal="left" vertical="center"/>
    </xf>
    <xf numFmtId="0" fontId="4" fillId="9" borderId="32" xfId="0" applyFont="1" applyFill="1" applyBorder="1" applyAlignment="1" applyProtection="1">
      <alignment horizontal="center" vertical="center"/>
    </xf>
    <xf numFmtId="0" fontId="4" fillId="9" borderId="19" xfId="0" applyFont="1" applyFill="1" applyBorder="1" applyAlignment="1" applyProtection="1">
      <alignment horizontal="center" vertical="center"/>
    </xf>
    <xf numFmtId="0" fontId="4" fillId="9" borderId="46" xfId="0" applyFont="1" applyFill="1" applyBorder="1" applyAlignment="1" applyProtection="1">
      <alignment horizontal="center" vertical="center"/>
    </xf>
    <xf numFmtId="0" fontId="4" fillId="9" borderId="66" xfId="0" applyFont="1" applyFill="1" applyBorder="1" applyAlignment="1" applyProtection="1">
      <alignment horizontal="center" vertical="center"/>
    </xf>
    <xf numFmtId="0" fontId="4" fillId="9" borderId="15" xfId="0" applyFont="1" applyFill="1" applyBorder="1" applyAlignment="1" applyProtection="1">
      <alignment horizontal="center" vertical="center"/>
    </xf>
    <xf numFmtId="3" fontId="4" fillId="3" borderId="90" xfId="0" applyNumberFormat="1" applyFont="1" applyFill="1" applyBorder="1" applyAlignment="1">
      <alignment horizontal="center" vertical="center" wrapText="1"/>
    </xf>
    <xf numFmtId="3" fontId="4" fillId="3" borderId="110" xfId="0" applyNumberFormat="1" applyFont="1" applyFill="1" applyBorder="1" applyAlignment="1">
      <alignment horizontal="center" vertical="center" wrapText="1"/>
    </xf>
    <xf numFmtId="164" fontId="9" fillId="8" borderId="96" xfId="0" applyNumberFormat="1" applyFont="1" applyFill="1" applyBorder="1" applyAlignment="1">
      <alignment horizontal="center" vertical="center" wrapText="1"/>
    </xf>
    <xf numFmtId="164" fontId="9" fillId="3" borderId="66" xfId="0" applyNumberFormat="1" applyFont="1" applyFill="1" applyBorder="1" applyAlignment="1">
      <alignment horizontal="center" vertical="center" wrapText="1"/>
    </xf>
    <xf numFmtId="164" fontId="9" fillId="8" borderId="17" xfId="0" applyNumberFormat="1" applyFont="1" applyFill="1" applyBorder="1" applyAlignment="1">
      <alignment horizontal="center" vertical="center" wrapText="1"/>
    </xf>
    <xf numFmtId="164" fontId="9" fillId="3" borderId="19" xfId="0" applyNumberFormat="1" applyFont="1" applyFill="1" applyBorder="1" applyAlignment="1">
      <alignment horizontal="center" vertical="center" wrapText="1"/>
    </xf>
    <xf numFmtId="164" fontId="9" fillId="0" borderId="17" xfId="0" applyNumberFormat="1" applyFont="1" applyFill="1" applyBorder="1" applyAlignment="1">
      <alignment horizontal="center" vertical="center" wrapText="1"/>
    </xf>
    <xf numFmtId="164" fontId="9" fillId="0" borderId="19" xfId="0" applyNumberFormat="1" applyFont="1" applyFill="1" applyBorder="1" applyAlignment="1">
      <alignment horizontal="center" vertical="center" wrapText="1"/>
    </xf>
    <xf numFmtId="164" fontId="36" fillId="8" borderId="18" xfId="0" applyNumberFormat="1" applyFont="1" applyFill="1" applyBorder="1" applyAlignment="1">
      <alignment horizontal="center" vertical="center" wrapText="1"/>
    </xf>
    <xf numFmtId="164" fontId="36" fillId="8" borderId="20" xfId="0" applyNumberFormat="1" applyFont="1" applyFill="1" applyBorder="1" applyAlignment="1">
      <alignment horizontal="center" vertical="center" wrapText="1"/>
    </xf>
    <xf numFmtId="164" fontId="49" fillId="4" borderId="14" xfId="0" applyNumberFormat="1" applyFont="1" applyFill="1" applyBorder="1" applyAlignment="1">
      <alignment vertical="center" wrapText="1"/>
    </xf>
    <xf numFmtId="164" fontId="49" fillId="4" borderId="15" xfId="0" applyNumberFormat="1" applyFont="1" applyFill="1" applyBorder="1" applyAlignment="1">
      <alignment vertical="center" wrapText="1"/>
    </xf>
    <xf numFmtId="164" fontId="9" fillId="0" borderId="96" xfId="0" applyNumberFormat="1" applyFont="1" applyFill="1" applyBorder="1" applyAlignment="1">
      <alignment horizontal="center" vertical="center" wrapText="1"/>
    </xf>
    <xf numFmtId="164" fontId="36" fillId="0" borderId="18" xfId="0" applyNumberFormat="1" applyFont="1" applyFill="1" applyBorder="1" applyAlignment="1">
      <alignment horizontal="center" vertical="center" wrapText="1"/>
    </xf>
    <xf numFmtId="164" fontId="36" fillId="3" borderId="20" xfId="0" applyNumberFormat="1" applyFont="1" applyFill="1" applyBorder="1" applyAlignment="1">
      <alignment horizontal="center" vertical="center" wrapText="1"/>
    </xf>
    <xf numFmtId="164" fontId="33" fillId="4" borderId="22" xfId="0" applyNumberFormat="1" applyFont="1" applyFill="1" applyBorder="1" applyAlignment="1">
      <alignment horizontal="center" vertical="center" wrapText="1"/>
    </xf>
    <xf numFmtId="164" fontId="47" fillId="4" borderId="39" xfId="0" applyNumberFormat="1" applyFont="1" applyFill="1" applyBorder="1" applyAlignment="1">
      <alignment vertical="center" wrapText="1"/>
    </xf>
    <xf numFmtId="2" fontId="9" fillId="3" borderId="96" xfId="0" applyNumberFormat="1" applyFont="1" applyFill="1" applyBorder="1" applyAlignment="1">
      <alignment horizontal="center" vertical="center" wrapText="1"/>
    </xf>
    <xf numFmtId="2" fontId="9" fillId="0" borderId="96" xfId="0" applyNumberFormat="1" applyFont="1" applyFill="1" applyBorder="1" applyAlignment="1">
      <alignment horizontal="center" vertical="center" wrapText="1"/>
    </xf>
    <xf numFmtId="2" fontId="9" fillId="0" borderId="96" xfId="4" applyNumberFormat="1" applyFont="1" applyFill="1" applyBorder="1" applyAlignment="1">
      <alignment horizontal="center" vertical="center" wrapText="1"/>
    </xf>
    <xf numFmtId="2" fontId="9" fillId="0" borderId="66" xfId="4" applyNumberFormat="1" applyFont="1" applyFill="1" applyBorder="1" applyAlignment="1">
      <alignment horizontal="center" vertical="center" wrapText="1"/>
    </xf>
    <xf numFmtId="164" fontId="9" fillId="0" borderId="17" xfId="4" applyNumberFormat="1" applyFont="1" applyFill="1" applyBorder="1" applyAlignment="1">
      <alignment horizontal="center" vertical="center" wrapText="1"/>
    </xf>
    <xf numFmtId="164" fontId="9" fillId="0" borderId="19" xfId="4" applyNumberFormat="1" applyFont="1" applyFill="1" applyBorder="1" applyAlignment="1">
      <alignment horizontal="center" vertical="center" wrapText="1"/>
    </xf>
    <xf numFmtId="2" fontId="9" fillId="3" borderId="17" xfId="0" applyNumberFormat="1" applyFont="1" applyFill="1" applyBorder="1" applyAlignment="1">
      <alignment horizontal="center" vertical="center" wrapText="1"/>
    </xf>
    <xf numFmtId="2" fontId="9" fillId="0" borderId="17" xfId="0" applyNumberFormat="1" applyFont="1" applyFill="1" applyBorder="1" applyAlignment="1">
      <alignment horizontal="center" vertical="center" wrapText="1"/>
    </xf>
    <xf numFmtId="2" fontId="9" fillId="0" borderId="17" xfId="4" applyNumberFormat="1" applyFont="1" applyFill="1" applyBorder="1" applyAlignment="1">
      <alignment horizontal="center" vertical="center" wrapText="1"/>
    </xf>
    <xf numFmtId="2" fontId="9" fillId="0" borderId="19" xfId="4" applyNumberFormat="1" applyFont="1" applyFill="1" applyBorder="1" applyAlignment="1">
      <alignment horizontal="center" vertical="center" wrapText="1"/>
    </xf>
    <xf numFmtId="2" fontId="9" fillId="8" borderId="51" xfId="0" applyNumberFormat="1" applyFont="1" applyFill="1" applyBorder="1" applyAlignment="1">
      <alignment horizontal="center" vertical="center" wrapText="1"/>
    </xf>
    <xf numFmtId="2" fontId="9" fillId="0" borderId="51" xfId="0" applyNumberFormat="1" applyFont="1" applyFill="1" applyBorder="1" applyAlignment="1">
      <alignment horizontal="center" vertical="center" wrapText="1"/>
    </xf>
    <xf numFmtId="2" fontId="9" fillId="0" borderId="51" xfId="4" applyNumberFormat="1" applyFont="1" applyFill="1" applyBorder="1" applyAlignment="1">
      <alignment horizontal="center" vertical="center" wrapText="1"/>
    </xf>
    <xf numFmtId="2" fontId="9" fillId="0" borderId="46" xfId="4" applyNumberFormat="1" applyFont="1" applyFill="1" applyBorder="1" applyAlignment="1">
      <alignment horizontal="center" vertical="center" wrapText="1"/>
    </xf>
    <xf numFmtId="0" fontId="17" fillId="4" borderId="132" xfId="0" applyFont="1" applyFill="1" applyBorder="1" applyAlignment="1">
      <alignment horizontal="center" vertical="center" wrapText="1"/>
    </xf>
    <xf numFmtId="0" fontId="17" fillId="4" borderId="133" xfId="0" applyFont="1" applyFill="1" applyBorder="1" applyAlignment="1">
      <alignment horizontal="center" vertical="center" wrapText="1"/>
    </xf>
    <xf numFmtId="0" fontId="4" fillId="3" borderId="45" xfId="0" applyFont="1" applyFill="1" applyBorder="1" applyAlignment="1">
      <alignment horizontal="left" vertical="center" wrapText="1" indent="2"/>
    </xf>
    <xf numFmtId="0" fontId="73" fillId="13" borderId="111" xfId="8" applyFont="1" applyFill="1" applyBorder="1" applyAlignment="1">
      <alignment horizontal="left" vertical="center" wrapText="1"/>
    </xf>
    <xf numFmtId="2" fontId="4" fillId="6" borderId="53" xfId="0" applyNumberFormat="1" applyFont="1" applyFill="1" applyBorder="1" applyAlignment="1" applyProtection="1">
      <alignment horizontal="center" vertical="center"/>
    </xf>
    <xf numFmtId="2" fontId="4" fillId="6" borderId="53" xfId="0" applyNumberFormat="1" applyFont="1" applyFill="1" applyBorder="1" applyAlignment="1" applyProtection="1">
      <alignment horizontal="center"/>
    </xf>
    <xf numFmtId="0" fontId="4" fillId="9" borderId="125" xfId="0" applyFont="1" applyFill="1" applyBorder="1" applyAlignment="1" applyProtection="1">
      <alignment horizontal="center"/>
    </xf>
    <xf numFmtId="0" fontId="17" fillId="4" borderId="122" xfId="0" applyFont="1" applyFill="1" applyBorder="1" applyAlignment="1" applyProtection="1">
      <alignment horizontal="center"/>
    </xf>
    <xf numFmtId="0" fontId="4" fillId="9" borderId="122" xfId="0" applyFont="1" applyFill="1" applyBorder="1" applyAlignment="1" applyProtection="1">
      <alignment horizontal="center"/>
    </xf>
    <xf numFmtId="0" fontId="4" fillId="0" borderId="17" xfId="0" applyFont="1" applyFill="1" applyBorder="1" applyAlignment="1" applyProtection="1">
      <alignment horizontal="center" vertical="center" wrapText="1"/>
    </xf>
    <xf numFmtId="0" fontId="4" fillId="0" borderId="51" xfId="0" applyFont="1" applyFill="1" applyBorder="1" applyAlignment="1" applyProtection="1">
      <alignment horizontal="center" vertical="center" wrapText="1"/>
    </xf>
    <xf numFmtId="0" fontId="4" fillId="0" borderId="17" xfId="0" applyFont="1" applyFill="1" applyBorder="1" applyAlignment="1" applyProtection="1">
      <alignment horizontal="center"/>
    </xf>
    <xf numFmtId="0" fontId="2" fillId="0" borderId="27" xfId="0" applyFont="1" applyBorder="1"/>
    <xf numFmtId="170" fontId="2" fillId="0" borderId="29" xfId="0" applyNumberFormat="1" applyFont="1" applyBorder="1"/>
    <xf numFmtId="0" fontId="2" fillId="0" borderId="38" xfId="0" applyFont="1" applyBorder="1"/>
    <xf numFmtId="9" fontId="0" fillId="0" borderId="44" xfId="4" applyFont="1" applyBorder="1"/>
    <xf numFmtId="9" fontId="0" fillId="0" borderId="46" xfId="4" applyFont="1" applyBorder="1"/>
    <xf numFmtId="170" fontId="2" fillId="0" borderId="38" xfId="0" applyNumberFormat="1" applyFont="1" applyBorder="1"/>
    <xf numFmtId="0" fontId="0" fillId="0" borderId="2" xfId="0" applyBorder="1" applyAlignment="1">
      <alignment vertical="center"/>
    </xf>
    <xf numFmtId="0" fontId="0" fillId="0" borderId="3" xfId="0" applyBorder="1" applyAlignment="1">
      <alignment horizontal="left" vertical="center" wrapText="1"/>
    </xf>
    <xf numFmtId="0" fontId="0" fillId="0" borderId="7" xfId="0" applyBorder="1" applyAlignment="1">
      <alignment vertical="center"/>
    </xf>
    <xf numFmtId="0" fontId="0" fillId="0" borderId="0" xfId="0" applyAlignment="1">
      <alignment vertical="center"/>
    </xf>
    <xf numFmtId="0" fontId="11" fillId="0" borderId="44" xfId="0" applyFont="1" applyFill="1" applyBorder="1" applyAlignment="1">
      <alignment horizontal="center"/>
    </xf>
    <xf numFmtId="0" fontId="0" fillId="0" borderId="51" xfId="0" applyBorder="1"/>
    <xf numFmtId="0" fontId="73" fillId="13" borderId="17" xfId="0" applyFont="1" applyFill="1" applyBorder="1" applyAlignment="1">
      <alignment horizontal="center" vertical="center" wrapText="1"/>
    </xf>
    <xf numFmtId="3" fontId="4" fillId="0" borderId="17" xfId="0" applyNumberFormat="1" applyFont="1" applyFill="1" applyBorder="1" applyAlignment="1" applyProtection="1">
      <alignment horizontal="center"/>
    </xf>
    <xf numFmtId="0" fontId="71" fillId="0" borderId="7" xfId="0" applyFont="1" applyFill="1" applyBorder="1" applyAlignment="1">
      <alignment wrapText="1"/>
    </xf>
    <xf numFmtId="0" fontId="4" fillId="0" borderId="43" xfId="0" applyFont="1" applyBorder="1" applyAlignment="1">
      <alignment wrapText="1"/>
    </xf>
    <xf numFmtId="0" fontId="4" fillId="6" borderId="20" xfId="0" applyNumberFormat="1" applyFont="1" applyFill="1" applyBorder="1" applyAlignment="1" applyProtection="1">
      <alignment horizontal="center"/>
      <protection locked="0"/>
    </xf>
    <xf numFmtId="0" fontId="73" fillId="13" borderId="27" xfId="0" applyFont="1" applyFill="1" applyBorder="1" applyAlignment="1">
      <alignment horizontal="left" vertical="center"/>
    </xf>
    <xf numFmtId="0" fontId="73" fillId="13" borderId="28" xfId="0" applyFont="1" applyFill="1" applyBorder="1" applyAlignment="1">
      <alignment horizontal="center" vertical="center" wrapText="1"/>
    </xf>
    <xf numFmtId="0" fontId="73" fillId="13" borderId="29" xfId="0" applyFont="1" applyFill="1" applyBorder="1" applyAlignment="1">
      <alignment horizontal="left" vertical="center"/>
    </xf>
    <xf numFmtId="0" fontId="17" fillId="4" borderId="17" xfId="0" applyFont="1" applyFill="1" applyBorder="1" applyAlignment="1">
      <alignment horizontal="center" vertical="center" wrapText="1"/>
    </xf>
    <xf numFmtId="0" fontId="73" fillId="4" borderId="17"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73" fillId="4" borderId="28" xfId="0" applyFont="1" applyFill="1" applyBorder="1" applyAlignment="1">
      <alignment horizontal="center" vertical="center" wrapText="1"/>
    </xf>
    <xf numFmtId="4" fontId="4" fillId="8" borderId="50" xfId="0" applyNumberFormat="1" applyFont="1" applyFill="1" applyBorder="1" applyAlignment="1" applyProtection="1">
      <alignment horizontal="center"/>
    </xf>
    <xf numFmtId="172" fontId="0" fillId="0" borderId="44" xfId="4" applyNumberFormat="1" applyFont="1" applyBorder="1"/>
    <xf numFmtId="172" fontId="0" fillId="0" borderId="19" xfId="4" applyNumberFormat="1" applyFont="1" applyBorder="1"/>
    <xf numFmtId="0" fontId="0" fillId="2" borderId="0" xfId="0" applyFill="1" applyProtection="1">
      <protection locked="0"/>
    </xf>
    <xf numFmtId="0" fontId="4" fillId="2" borderId="0" xfId="0" applyFont="1" applyFill="1" applyProtection="1">
      <protection locked="0"/>
    </xf>
    <xf numFmtId="0" fontId="19" fillId="0" borderId="2" xfId="0" applyFont="1" applyBorder="1" applyProtection="1">
      <protection locked="0"/>
    </xf>
    <xf numFmtId="0" fontId="19" fillId="2" borderId="0" xfId="0" applyFont="1" applyFill="1" applyProtection="1">
      <protection locked="0"/>
    </xf>
    <xf numFmtId="0" fontId="19" fillId="2" borderId="0" xfId="0" applyFont="1" applyFill="1" applyBorder="1" applyProtection="1">
      <protection locked="0"/>
    </xf>
    <xf numFmtId="0" fontId="19" fillId="0" borderId="0" xfId="0" applyFont="1" applyProtection="1">
      <protection locked="0"/>
    </xf>
    <xf numFmtId="0" fontId="14" fillId="0" borderId="7" xfId="0" applyFont="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0" fontId="2" fillId="21"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indent="1"/>
      <protection locked="0"/>
    </xf>
    <xf numFmtId="0" fontId="2" fillId="23" borderId="0" xfId="0" applyFont="1" applyFill="1" applyBorder="1" applyAlignment="1" applyProtection="1">
      <alignment horizontal="left" vertical="center" wrapText="1"/>
      <protection locked="0"/>
    </xf>
    <xf numFmtId="0" fontId="2" fillId="24" borderId="0" xfId="0" applyFont="1" applyFill="1" applyBorder="1" applyAlignment="1" applyProtection="1">
      <alignment horizontal="left" vertical="center" wrapText="1"/>
      <protection locked="0"/>
    </xf>
    <xf numFmtId="0" fontId="2" fillId="0" borderId="0" xfId="0" applyFont="1" applyBorder="1" applyAlignment="1" applyProtection="1">
      <alignment horizontal="center" vertical="center" wrapText="1"/>
      <protection locked="0"/>
    </xf>
    <xf numFmtId="0" fontId="0" fillId="0" borderId="0" xfId="0" applyProtection="1">
      <protection locked="0"/>
    </xf>
    <xf numFmtId="0" fontId="19" fillId="0" borderId="2" xfId="0" applyFont="1" applyBorder="1" applyProtection="1"/>
    <xf numFmtId="0" fontId="19" fillId="2" borderId="0" xfId="0" applyFont="1" applyFill="1" applyProtection="1"/>
    <xf numFmtId="0" fontId="19" fillId="2" borderId="0" xfId="0" applyFont="1" applyFill="1" applyBorder="1" applyProtection="1"/>
    <xf numFmtId="0" fontId="19" fillId="0" borderId="0" xfId="0" applyFont="1" applyProtection="1"/>
    <xf numFmtId="0" fontId="87" fillId="22" borderId="0" xfId="0" applyFont="1" applyFill="1" applyBorder="1" applyAlignment="1" applyProtection="1">
      <alignment horizontal="left" vertical="center" wrapText="1"/>
      <protection locked="0" hidden="1"/>
    </xf>
    <xf numFmtId="0" fontId="2" fillId="0" borderId="0" xfId="0" applyFont="1" applyBorder="1" applyAlignment="1" applyProtection="1">
      <alignment horizontal="left" vertical="center" wrapText="1"/>
    </xf>
    <xf numFmtId="0" fontId="2" fillId="0" borderId="0" xfId="0" applyFont="1" applyFill="1" applyBorder="1" applyAlignment="1" applyProtection="1">
      <alignment horizontal="left" vertical="center" wrapText="1"/>
    </xf>
    <xf numFmtId="0" fontId="14" fillId="0" borderId="0" xfId="0" applyFont="1" applyBorder="1" applyAlignment="1" applyProtection="1">
      <alignment horizontal="left" vertical="center" wrapText="1"/>
    </xf>
    <xf numFmtId="0" fontId="14" fillId="0" borderId="7" xfId="0" applyFont="1" applyBorder="1" applyAlignment="1" applyProtection="1">
      <alignment horizontal="left" vertical="center" wrapText="1"/>
    </xf>
    <xf numFmtId="0" fontId="2" fillId="0" borderId="0" xfId="0" applyFont="1" applyBorder="1" applyAlignment="1" applyProtection="1">
      <alignment horizontal="left" vertical="center" wrapText="1" indent="1"/>
    </xf>
    <xf numFmtId="0" fontId="2" fillId="0" borderId="0" xfId="0" applyFont="1" applyBorder="1" applyAlignment="1" applyProtection="1">
      <alignment horizontal="center" vertical="center" wrapText="1"/>
    </xf>
    <xf numFmtId="0" fontId="2" fillId="0" borderId="0" xfId="0" applyFont="1" applyBorder="1" applyAlignment="1" applyProtection="1">
      <alignment horizontal="left" vertical="center" wrapText="1" indent="1"/>
      <protection hidden="1"/>
    </xf>
    <xf numFmtId="168" fontId="0" fillId="0" borderId="0" xfId="6" applyNumberFormat="1" applyFont="1" applyFill="1" applyBorder="1"/>
    <xf numFmtId="0" fontId="0" fillId="0" borderId="27" xfId="0" applyFill="1" applyBorder="1"/>
    <xf numFmtId="170" fontId="0" fillId="0" borderId="29" xfId="0" applyNumberFormat="1" applyFill="1" applyBorder="1"/>
    <xf numFmtId="0" fontId="5" fillId="0" borderId="0" xfId="0" applyFont="1" applyFill="1" applyBorder="1" applyAlignment="1">
      <alignment horizontal="left" wrapText="1"/>
    </xf>
    <xf numFmtId="0" fontId="9" fillId="0" borderId="0" xfId="0" applyFont="1" applyFill="1" applyBorder="1" applyAlignment="1">
      <alignment horizontal="right" vertical="top" wrapText="1"/>
    </xf>
    <xf numFmtId="168" fontId="2" fillId="0" borderId="46" xfId="10" applyNumberFormat="1" applyFont="1" applyFill="1" applyBorder="1" applyAlignment="1">
      <alignment horizontal="right" wrapText="1"/>
    </xf>
    <xf numFmtId="168" fontId="2" fillId="0" borderId="19" xfId="10" applyNumberFormat="1" applyFont="1" applyFill="1" applyBorder="1" applyAlignment="1">
      <alignment horizontal="right" wrapText="1"/>
    </xf>
    <xf numFmtId="168" fontId="0" fillId="0" borderId="19" xfId="10" applyNumberFormat="1" applyFont="1" applyFill="1" applyBorder="1" applyAlignment="1">
      <alignment horizontal="right"/>
    </xf>
    <xf numFmtId="0" fontId="3" fillId="0" borderId="0" xfId="0" applyFont="1"/>
    <xf numFmtId="0" fontId="0" fillId="0" borderId="2" xfId="0" applyBorder="1" applyProtection="1"/>
    <xf numFmtId="0" fontId="0" fillId="0" borderId="7" xfId="0" applyBorder="1" applyProtection="1"/>
    <xf numFmtId="0" fontId="2" fillId="0" borderId="3" xfId="0" applyFont="1" applyBorder="1" applyAlignment="1" applyProtection="1">
      <alignment horizontal="left" vertical="top" wrapText="1" indent="1"/>
    </xf>
    <xf numFmtId="0" fontId="4" fillId="6" borderId="41" xfId="0" applyFont="1" applyFill="1" applyBorder="1" applyAlignment="1" applyProtection="1">
      <alignment horizontal="center" wrapText="1"/>
      <protection locked="0"/>
    </xf>
    <xf numFmtId="0" fontId="4" fillId="6" borderId="52" xfId="0" applyFont="1" applyFill="1" applyBorder="1" applyAlignment="1" applyProtection="1">
      <alignment horizontal="center" wrapText="1"/>
      <protection locked="0"/>
    </xf>
    <xf numFmtId="0" fontId="4" fillId="6" borderId="41" xfId="0" applyFont="1" applyFill="1" applyBorder="1" applyAlignment="1" applyProtection="1">
      <alignment horizontal="left" wrapText="1"/>
      <protection locked="0"/>
    </xf>
    <xf numFmtId="0" fontId="4" fillId="6" borderId="25" xfId="0" applyFont="1" applyFill="1" applyBorder="1" applyAlignment="1" applyProtection="1">
      <alignment horizontal="left" wrapText="1"/>
      <protection locked="0"/>
    </xf>
    <xf numFmtId="0" fontId="15" fillId="10" borderId="17" xfId="0" applyFont="1" applyFill="1" applyBorder="1" applyAlignment="1" applyProtection="1">
      <alignment horizontal="center"/>
      <protection locked="0"/>
    </xf>
    <xf numFmtId="0" fontId="15" fillId="10" borderId="19" xfId="0" applyFont="1" applyFill="1" applyBorder="1" applyAlignment="1" applyProtection="1">
      <alignment horizontal="center"/>
      <protection locked="0"/>
    </xf>
    <xf numFmtId="165" fontId="4" fillId="6" borderId="96" xfId="0" applyNumberFormat="1" applyFont="1" applyFill="1" applyBorder="1" applyAlignment="1" applyProtection="1">
      <alignment horizontal="center"/>
      <protection locked="0"/>
    </xf>
    <xf numFmtId="165" fontId="4" fillId="6" borderId="28" xfId="0" applyNumberFormat="1" applyFont="1" applyFill="1" applyBorder="1" applyAlignment="1" applyProtection="1">
      <alignment horizontal="center"/>
      <protection locked="0"/>
    </xf>
    <xf numFmtId="165" fontId="4" fillId="6" borderId="51" xfId="0" applyNumberFormat="1" applyFont="1" applyFill="1" applyBorder="1" applyAlignment="1" applyProtection="1">
      <alignment horizontal="center"/>
      <protection locked="0"/>
    </xf>
    <xf numFmtId="165" fontId="4" fillId="6" borderId="22" xfId="0" applyNumberFormat="1" applyFont="1" applyFill="1" applyBorder="1" applyAlignment="1" applyProtection="1">
      <alignment horizontal="center"/>
      <protection locked="0"/>
    </xf>
    <xf numFmtId="3" fontId="4" fillId="6" borderId="65" xfId="0" applyNumberFormat="1" applyFont="1" applyFill="1" applyBorder="1" applyAlignment="1" applyProtection="1">
      <alignment horizontal="center"/>
      <protection locked="0"/>
    </xf>
    <xf numFmtId="165" fontId="4" fillId="6" borderId="18" xfId="0" applyNumberFormat="1" applyFont="1" applyFill="1" applyBorder="1" applyAlignment="1" applyProtection="1">
      <alignment horizontal="center"/>
      <protection locked="0"/>
    </xf>
    <xf numFmtId="165" fontId="17" fillId="4" borderId="17" xfId="0" applyNumberFormat="1" applyFont="1" applyFill="1" applyBorder="1" applyAlignment="1" applyProtection="1">
      <alignment horizontal="left"/>
    </xf>
    <xf numFmtId="165" fontId="17" fillId="4" borderId="96" xfId="0" applyNumberFormat="1" applyFont="1" applyFill="1" applyBorder="1" applyAlignment="1" applyProtection="1">
      <alignment horizontal="left"/>
    </xf>
    <xf numFmtId="165" fontId="17" fillId="4" borderId="28" xfId="0" applyNumberFormat="1" applyFont="1" applyFill="1" applyBorder="1" applyAlignment="1" applyProtection="1">
      <alignment horizontal="left"/>
    </xf>
    <xf numFmtId="3" fontId="4" fillId="6" borderId="22" xfId="0" applyNumberFormat="1" applyFont="1" applyFill="1" applyBorder="1" applyAlignment="1" applyProtection="1">
      <alignment horizontal="center"/>
      <protection locked="0"/>
    </xf>
    <xf numFmtId="3" fontId="4" fillId="6" borderId="96" xfId="0" applyNumberFormat="1" applyFont="1" applyFill="1" applyBorder="1" applyAlignment="1" applyProtection="1">
      <alignment horizontal="center"/>
      <protection locked="0"/>
    </xf>
    <xf numFmtId="3" fontId="4" fillId="6" borderId="51" xfId="0" applyNumberFormat="1" applyFont="1" applyFill="1" applyBorder="1" applyAlignment="1" applyProtection="1">
      <alignment horizontal="center"/>
      <protection locked="0"/>
    </xf>
    <xf numFmtId="169" fontId="4" fillId="0" borderId="17" xfId="0" applyNumberFormat="1" applyFont="1" applyFill="1" applyBorder="1" applyAlignment="1">
      <alignment horizontal="right" vertical="center" wrapText="1"/>
    </xf>
    <xf numFmtId="169" fontId="4" fillId="0" borderId="17" xfId="0" applyNumberFormat="1" applyFont="1" applyFill="1" applyBorder="1" applyAlignment="1">
      <alignment horizontal="right"/>
    </xf>
    <xf numFmtId="169" fontId="4" fillId="0" borderId="19" xfId="0" applyNumberFormat="1" applyFont="1" applyFill="1" applyBorder="1" applyAlignment="1">
      <alignment horizontal="right"/>
    </xf>
    <xf numFmtId="169" fontId="4" fillId="0" borderId="51" xfId="0" applyNumberFormat="1" applyFont="1" applyFill="1" applyBorder="1" applyAlignment="1">
      <alignment horizontal="right" vertical="center" wrapText="1"/>
    </xf>
    <xf numFmtId="169" fontId="4" fillId="0" borderId="51" xfId="0" applyNumberFormat="1" applyFont="1" applyFill="1" applyBorder="1" applyAlignment="1">
      <alignment horizontal="right"/>
    </xf>
    <xf numFmtId="169" fontId="4" fillId="0" borderId="46" xfId="0" applyNumberFormat="1" applyFont="1" applyFill="1" applyBorder="1" applyAlignment="1">
      <alignment horizontal="right"/>
    </xf>
    <xf numFmtId="0" fontId="0" fillId="25" borderId="0" xfId="0" applyFill="1" applyProtection="1"/>
    <xf numFmtId="0" fontId="0" fillId="25" borderId="0" xfId="0" applyFill="1" applyBorder="1" applyProtection="1"/>
    <xf numFmtId="0" fontId="14" fillId="25" borderId="0" xfId="0" applyFont="1" applyFill="1" applyBorder="1" applyProtection="1"/>
    <xf numFmtId="0" fontId="0" fillId="25" borderId="0" xfId="0" applyFill="1" applyBorder="1" applyAlignment="1" applyProtection="1">
      <alignment wrapText="1"/>
    </xf>
    <xf numFmtId="0" fontId="14" fillId="25" borderId="0" xfId="0" applyFont="1" applyFill="1" applyProtection="1"/>
    <xf numFmtId="0" fontId="0" fillId="25" borderId="0" xfId="0" applyFill="1" applyAlignment="1" applyProtection="1">
      <alignment wrapText="1"/>
    </xf>
    <xf numFmtId="0" fontId="0" fillId="25" borderId="6" xfId="0" applyFill="1" applyBorder="1" applyProtection="1"/>
    <xf numFmtId="0" fontId="4" fillId="25" borderId="0" xfId="0" applyFont="1" applyFill="1" applyBorder="1" applyProtection="1"/>
    <xf numFmtId="0" fontId="19" fillId="25" borderId="0" xfId="0" applyFont="1" applyFill="1" applyProtection="1"/>
    <xf numFmtId="0" fontId="19" fillId="25" borderId="0" xfId="0" applyFont="1" applyFill="1" applyProtection="1">
      <protection locked="0"/>
    </xf>
    <xf numFmtId="0" fontId="4" fillId="25" borderId="0" xfId="0" applyFont="1" applyFill="1" applyProtection="1"/>
    <xf numFmtId="0" fontId="20" fillId="25" borderId="0" xfId="0" applyFont="1" applyFill="1" applyBorder="1" applyProtection="1"/>
    <xf numFmtId="0" fontId="20" fillId="25" borderId="0" xfId="0" applyFont="1" applyFill="1" applyBorder="1" applyProtection="1">
      <protection locked="0"/>
    </xf>
    <xf numFmtId="0" fontId="0" fillId="8" borderId="0" xfId="0" applyFill="1" applyProtection="1">
      <protection locked="0"/>
    </xf>
    <xf numFmtId="0" fontId="0" fillId="8" borderId="0" xfId="0" applyFill="1" applyBorder="1" applyProtection="1">
      <protection locked="0"/>
    </xf>
    <xf numFmtId="0" fontId="0" fillId="25" borderId="0" xfId="0" applyFill="1" applyBorder="1"/>
    <xf numFmtId="0" fontId="20" fillId="25" borderId="0" xfId="0" applyFont="1" applyFill="1" applyBorder="1"/>
    <xf numFmtId="0" fontId="4" fillId="25" borderId="0" xfId="0" applyFont="1" applyFill="1" applyBorder="1"/>
    <xf numFmtId="0" fontId="0" fillId="25" borderId="0" xfId="0" applyFill="1"/>
    <xf numFmtId="0" fontId="19" fillId="25" borderId="0" xfId="0" applyFont="1" applyFill="1"/>
    <xf numFmtId="0" fontId="4" fillId="25" borderId="0" xfId="0" applyFont="1" applyFill="1"/>
    <xf numFmtId="0" fontId="0" fillId="25" borderId="6" xfId="0" applyFill="1" applyBorder="1"/>
    <xf numFmtId="9" fontId="4" fillId="25" borderId="0" xfId="8" applyNumberFormat="1" applyFont="1" applyFill="1" applyBorder="1" applyAlignment="1">
      <alignment horizontal="left"/>
    </xf>
    <xf numFmtId="0" fontId="2" fillId="25" borderId="6" xfId="8" applyFill="1" applyBorder="1"/>
    <xf numFmtId="0" fontId="2" fillId="25" borderId="0" xfId="8" applyFill="1" applyBorder="1"/>
    <xf numFmtId="0" fontId="28" fillId="25" borderId="0" xfId="8" applyFont="1" applyFill="1"/>
    <xf numFmtId="0" fontId="29" fillId="25" borderId="0" xfId="8" applyFont="1" applyFill="1" applyBorder="1"/>
    <xf numFmtId="0" fontId="29" fillId="25" borderId="0" xfId="8" applyFont="1" applyFill="1"/>
    <xf numFmtId="0" fontId="4" fillId="25" borderId="0" xfId="8" applyFont="1" applyFill="1"/>
    <xf numFmtId="0" fontId="4" fillId="25" borderId="0" xfId="8" applyFont="1" applyFill="1" applyBorder="1"/>
    <xf numFmtId="0" fontId="2" fillId="8" borderId="0" xfId="8" applyFill="1" applyBorder="1"/>
    <xf numFmtId="0" fontId="4" fillId="8" borderId="0" xfId="8" applyFont="1" applyFill="1"/>
    <xf numFmtId="0" fontId="29" fillId="8" borderId="0" xfId="8" applyFont="1" applyFill="1"/>
    <xf numFmtId="0" fontId="2" fillId="8" borderId="0" xfId="8" applyFill="1"/>
    <xf numFmtId="0" fontId="29" fillId="8" borderId="0" xfId="8" applyFont="1" applyFill="1" applyBorder="1"/>
    <xf numFmtId="0" fontId="14" fillId="25" borderId="6" xfId="0" applyFont="1" applyFill="1" applyBorder="1" applyProtection="1"/>
    <xf numFmtId="0" fontId="29" fillId="25" borderId="0" xfId="0" applyFont="1" applyFill="1" applyProtection="1"/>
    <xf numFmtId="0" fontId="14" fillId="25" borderId="0" xfId="0" applyFont="1" applyFill="1" applyAlignment="1" applyProtection="1">
      <alignment horizontal="center"/>
    </xf>
    <xf numFmtId="0" fontId="14" fillId="25" borderId="0" xfId="0" applyFont="1" applyFill="1" applyBorder="1" applyAlignment="1" applyProtection="1">
      <alignment horizontal="center"/>
    </xf>
    <xf numFmtId="0" fontId="14" fillId="25" borderId="6" xfId="0" applyFont="1" applyFill="1" applyBorder="1" applyAlignment="1" applyProtection="1">
      <alignment horizontal="center"/>
    </xf>
    <xf numFmtId="0" fontId="71" fillId="25" borderId="0" xfId="0" applyFont="1" applyFill="1"/>
    <xf numFmtId="0" fontId="4" fillId="25" borderId="0" xfId="0" applyFont="1" applyFill="1" applyBorder="1" applyAlignment="1" applyProtection="1">
      <alignment vertical="top"/>
    </xf>
    <xf numFmtId="0" fontId="4" fillId="25" borderId="0" xfId="0" applyFont="1" applyFill="1" applyAlignment="1" applyProtection="1">
      <alignment horizontal="center"/>
    </xf>
    <xf numFmtId="0" fontId="71" fillId="25" borderId="0" xfId="0" applyFont="1" applyFill="1" applyProtection="1"/>
    <xf numFmtId="0" fontId="70" fillId="25" borderId="0" xfId="0" applyFont="1" applyFill="1" applyProtection="1"/>
    <xf numFmtId="0" fontId="71" fillId="25" borderId="0" xfId="0" applyFont="1" applyFill="1" applyBorder="1" applyProtection="1"/>
    <xf numFmtId="0" fontId="71" fillId="25" borderId="0" xfId="0" applyFont="1" applyFill="1" applyBorder="1" applyAlignment="1" applyProtection="1">
      <alignment wrapText="1"/>
    </xf>
    <xf numFmtId="0" fontId="71" fillId="25" borderId="0" xfId="0" applyFont="1" applyFill="1" applyAlignment="1" applyProtection="1">
      <alignment vertical="top"/>
    </xf>
    <xf numFmtId="0" fontId="70" fillId="25" borderId="0" xfId="0" applyFont="1" applyFill="1" applyBorder="1" applyProtection="1"/>
    <xf numFmtId="0" fontId="4" fillId="25" borderId="0" xfId="0" applyFont="1" applyFill="1" applyAlignment="1">
      <alignment horizontal="center"/>
    </xf>
    <xf numFmtId="0" fontId="70" fillId="25" borderId="0" xfId="0" applyFont="1" applyFill="1"/>
    <xf numFmtId="0" fontId="71" fillId="25" borderId="0" xfId="0" applyFont="1" applyFill="1" applyBorder="1"/>
    <xf numFmtId="0" fontId="71" fillId="25" borderId="0" xfId="0" applyFont="1" applyFill="1" applyAlignment="1">
      <alignment wrapText="1"/>
    </xf>
    <xf numFmtId="0" fontId="71" fillId="25" borderId="0" xfId="0" applyFont="1" applyFill="1" applyProtection="1">
      <protection locked="0"/>
    </xf>
    <xf numFmtId="0" fontId="71" fillId="25" borderId="0" xfId="0" applyFont="1" applyFill="1" applyAlignment="1">
      <alignment vertical="top"/>
    </xf>
    <xf numFmtId="9" fontId="4" fillId="25" borderId="0" xfId="0" applyNumberFormat="1" applyFont="1" applyFill="1" applyBorder="1" applyAlignment="1">
      <alignment horizontal="left"/>
    </xf>
    <xf numFmtId="0" fontId="14" fillId="25" borderId="6" xfId="0" applyFont="1" applyFill="1" applyBorder="1" applyAlignment="1">
      <alignment horizontal="center"/>
    </xf>
    <xf numFmtId="0" fontId="70" fillId="25" borderId="0" xfId="0" applyFont="1" applyFill="1" applyBorder="1"/>
    <xf numFmtId="0" fontId="0" fillId="25" borderId="0" xfId="0" applyFill="1" applyBorder="1" applyAlignment="1">
      <alignment wrapText="1"/>
    </xf>
    <xf numFmtId="0" fontId="4" fillId="25" borderId="0" xfId="0" applyFont="1" applyFill="1" applyBorder="1" applyProtection="1">
      <protection locked="0"/>
    </xf>
    <xf numFmtId="0" fontId="0" fillId="25" borderId="0" xfId="0" applyFill="1" applyBorder="1" applyProtection="1">
      <protection locked="0"/>
    </xf>
    <xf numFmtId="0" fontId="0" fillId="25" borderId="0" xfId="0" applyFill="1" applyBorder="1" applyAlignment="1">
      <alignment vertical="top"/>
    </xf>
    <xf numFmtId="0" fontId="64" fillId="25" borderId="0" xfId="0" applyFont="1" applyFill="1" applyProtection="1"/>
    <xf numFmtId="0" fontId="14" fillId="25" borderId="0" xfId="0" applyFont="1" applyFill="1" applyAlignment="1" applyProtection="1">
      <alignment wrapText="1"/>
    </xf>
    <xf numFmtId="0" fontId="72" fillId="25" borderId="6" xfId="0" applyFont="1" applyFill="1" applyBorder="1"/>
    <xf numFmtId="0" fontId="4" fillId="25" borderId="0" xfId="0" applyFont="1" applyFill="1" applyAlignment="1" applyProtection="1">
      <alignment horizontal="right" vertical="center"/>
    </xf>
    <xf numFmtId="0" fontId="73" fillId="25" borderId="0" xfId="0" applyFont="1" applyFill="1" applyProtection="1"/>
    <xf numFmtId="0" fontId="4" fillId="25" borderId="0" xfId="0" applyFont="1" applyFill="1" applyAlignment="1">
      <alignment horizontal="right" vertical="center"/>
    </xf>
    <xf numFmtId="0" fontId="73" fillId="25" borderId="0" xfId="0" applyFont="1" applyFill="1"/>
    <xf numFmtId="0" fontId="21" fillId="25" borderId="0" xfId="0" applyFont="1" applyFill="1" applyBorder="1"/>
    <xf numFmtId="0" fontId="13" fillId="25" borderId="0" xfId="0" applyFont="1" applyFill="1" applyBorder="1"/>
    <xf numFmtId="0" fontId="4" fillId="25" borderId="0" xfId="0" applyFont="1" applyFill="1" applyBorder="1" applyAlignment="1">
      <alignment vertical="center"/>
    </xf>
    <xf numFmtId="0" fontId="0" fillId="25" borderId="0" xfId="0" applyFill="1" applyBorder="1" applyAlignment="1">
      <alignment vertical="center"/>
    </xf>
    <xf numFmtId="0" fontId="11" fillId="8" borderId="32" xfId="0" applyFont="1" applyFill="1" applyBorder="1" applyProtection="1"/>
    <xf numFmtId="0" fontId="9" fillId="0" borderId="6" xfId="0" applyFont="1" applyFill="1" applyBorder="1" applyAlignment="1"/>
    <xf numFmtId="0" fontId="15" fillId="10" borderId="17" xfId="0" applyFont="1" applyFill="1" applyBorder="1" applyAlignment="1" applyProtection="1">
      <alignment horizontal="center"/>
      <protection locked="0"/>
    </xf>
    <xf numFmtId="0" fontId="15" fillId="10" borderId="19" xfId="0" applyFont="1" applyFill="1" applyBorder="1" applyAlignment="1" applyProtection="1">
      <alignment horizontal="center"/>
      <protection locked="0"/>
    </xf>
    <xf numFmtId="0" fontId="30" fillId="0" borderId="31" xfId="0" applyFont="1" applyBorder="1"/>
    <xf numFmtId="0" fontId="16" fillId="0" borderId="30" xfId="0" applyFont="1" applyBorder="1"/>
    <xf numFmtId="0" fontId="0" fillId="25" borderId="0" xfId="0" applyFill="1" applyBorder="1" applyAlignment="1"/>
    <xf numFmtId="0" fontId="11" fillId="0" borderId="0" xfId="0" applyFont="1" applyBorder="1" applyAlignment="1">
      <alignment horizontal="center"/>
    </xf>
    <xf numFmtId="0" fontId="16" fillId="0" borderId="0" xfId="0" applyFont="1" applyBorder="1" applyAlignment="1">
      <alignment horizontal="center"/>
    </xf>
    <xf numFmtId="0" fontId="2" fillId="0" borderId="3" xfId="0" applyFont="1" applyBorder="1" applyAlignment="1">
      <alignment horizontal="left" wrapText="1"/>
    </xf>
    <xf numFmtId="0" fontId="2" fillId="0" borderId="0" xfId="0" applyFont="1" applyBorder="1" applyAlignment="1">
      <alignment horizontal="left" wrapText="1"/>
    </xf>
    <xf numFmtId="0" fontId="2" fillId="0" borderId="32" xfId="0" applyFont="1" applyBorder="1" applyAlignment="1">
      <alignment horizontal="left" wrapText="1"/>
    </xf>
    <xf numFmtId="0" fontId="21" fillId="0" borderId="4" xfId="0" applyFont="1" applyBorder="1" applyAlignment="1">
      <alignment horizontal="left" wrapText="1"/>
    </xf>
    <xf numFmtId="0" fontId="21" fillId="0" borderId="56" xfId="0" applyFont="1" applyBorder="1" applyAlignment="1">
      <alignment horizontal="left" wrapText="1"/>
    </xf>
    <xf numFmtId="0" fontId="21" fillId="0" borderId="33" xfId="0" applyFont="1" applyBorder="1" applyAlignment="1">
      <alignment horizontal="left" wrapText="1"/>
    </xf>
    <xf numFmtId="0" fontId="2" fillId="0" borderId="4" xfId="0" applyFont="1" applyFill="1" applyBorder="1" applyAlignment="1">
      <alignment horizontal="left" wrapText="1"/>
    </xf>
    <xf numFmtId="0" fontId="2" fillId="0" borderId="56" xfId="0" applyFont="1" applyFill="1" applyBorder="1" applyAlignment="1">
      <alignment horizontal="left" wrapText="1"/>
    </xf>
    <xf numFmtId="0" fontId="2" fillId="0" borderId="33" xfId="0" applyFont="1" applyFill="1" applyBorder="1" applyAlignment="1">
      <alignment horizontal="left" wrapText="1"/>
    </xf>
    <xf numFmtId="0" fontId="11" fillId="0" borderId="0" xfId="0" applyFont="1" applyBorder="1" applyAlignment="1">
      <alignment horizontal="left" wrapText="1"/>
    </xf>
    <xf numFmtId="0" fontId="11" fillId="0" borderId="32" xfId="0" applyFont="1" applyBorder="1" applyAlignment="1">
      <alignment horizontal="left" wrapText="1"/>
    </xf>
    <xf numFmtId="0" fontId="41" fillId="0" borderId="0" xfId="0" applyFont="1" applyBorder="1" applyAlignment="1">
      <alignment horizontal="center"/>
    </xf>
    <xf numFmtId="0" fontId="14" fillId="0" borderId="32" xfId="0" applyFont="1" applyBorder="1" applyAlignment="1">
      <alignment horizontal="left" wrapText="1"/>
    </xf>
    <xf numFmtId="0" fontId="0" fillId="0" borderId="3" xfId="0" applyBorder="1" applyAlignment="1">
      <alignment horizontal="left" wrapText="1"/>
    </xf>
    <xf numFmtId="0" fontId="0" fillId="0" borderId="0" xfId="0" applyBorder="1" applyAlignment="1">
      <alignment horizontal="left" wrapText="1"/>
    </xf>
    <xf numFmtId="0" fontId="0" fillId="0" borderId="32" xfId="0" applyBorder="1" applyAlignment="1">
      <alignment horizontal="left" wrapText="1"/>
    </xf>
    <xf numFmtId="0" fontId="2" fillId="0" borderId="0" xfId="0" applyFont="1" applyFill="1" applyBorder="1" applyAlignment="1">
      <alignment horizontal="left" wrapText="1"/>
    </xf>
    <xf numFmtId="0" fontId="2" fillId="0" borderId="32" xfId="0" applyFont="1" applyFill="1" applyBorder="1" applyAlignment="1">
      <alignment horizontal="left" wrapText="1"/>
    </xf>
    <xf numFmtId="0" fontId="2" fillId="0" borderId="0" xfId="0" applyFont="1" applyBorder="1" applyAlignment="1">
      <alignment horizontal="left" vertical="center" wrapText="1"/>
    </xf>
    <xf numFmtId="0" fontId="2" fillId="0" borderId="32" xfId="0" applyFont="1" applyBorder="1" applyAlignment="1">
      <alignment horizontal="left" vertical="center" wrapText="1"/>
    </xf>
    <xf numFmtId="0" fontId="2" fillId="0" borderId="0" xfId="0" applyFont="1" applyBorder="1" applyAlignment="1">
      <alignment horizontal="left" vertical="top" wrapText="1"/>
    </xf>
    <xf numFmtId="0" fontId="2" fillId="0" borderId="32" xfId="0" applyFont="1" applyBorder="1" applyAlignment="1">
      <alignment horizontal="left" vertical="top" wrapText="1"/>
    </xf>
    <xf numFmtId="0" fontId="69" fillId="3" borderId="11" xfId="0" applyFont="1" applyFill="1" applyBorder="1" applyAlignment="1">
      <alignment horizontal="right" vertical="top" wrapText="1"/>
    </xf>
    <xf numFmtId="0" fontId="69" fillId="3" borderId="12" xfId="0" applyFont="1" applyFill="1" applyBorder="1" applyAlignment="1">
      <alignment horizontal="right" vertical="top" wrapText="1"/>
    </xf>
    <xf numFmtId="0" fontId="11" fillId="3" borderId="11" xfId="0" applyFont="1" applyFill="1" applyBorder="1" applyAlignment="1">
      <alignment horizontal="center" wrapText="1"/>
    </xf>
    <xf numFmtId="0" fontId="4" fillId="6" borderId="6" xfId="0" applyFont="1" applyFill="1" applyBorder="1" applyAlignment="1" applyProtection="1">
      <alignment horizontal="left"/>
      <protection locked="0"/>
    </xf>
    <xf numFmtId="0" fontId="4" fillId="6" borderId="6" xfId="0" applyFont="1" applyFill="1" applyBorder="1" applyAlignment="1" applyProtection="1">
      <alignment horizontal="center" vertical="center"/>
      <protection locked="0"/>
    </xf>
    <xf numFmtId="0" fontId="5" fillId="0" borderId="3" xfId="0" applyFont="1" applyBorder="1" applyAlignment="1" applyProtection="1">
      <alignment horizontal="left" wrapText="1" indent="2"/>
    </xf>
    <xf numFmtId="0" fontId="5" fillId="0" borderId="0" xfId="0" applyFont="1" applyBorder="1" applyAlignment="1" applyProtection="1">
      <alignment horizontal="left" wrapText="1" indent="2"/>
    </xf>
    <xf numFmtId="0" fontId="4" fillId="6" borderId="24" xfId="0" applyFont="1" applyFill="1" applyBorder="1" applyAlignment="1" applyProtection="1">
      <alignment horizontal="left"/>
      <protection locked="0"/>
    </xf>
    <xf numFmtId="0" fontId="6" fillId="6" borderId="6" xfId="2" applyFill="1" applyBorder="1" applyAlignment="1" applyProtection="1">
      <alignment horizontal="left"/>
      <protection locked="0"/>
    </xf>
    <xf numFmtId="0" fontId="5" fillId="3" borderId="40" xfId="0" applyFont="1" applyFill="1" applyBorder="1" applyAlignment="1" applyProtection="1">
      <alignment horizontal="center" vertical="center"/>
    </xf>
    <xf numFmtId="0" fontId="5" fillId="3" borderId="23" xfId="0" applyFont="1" applyFill="1" applyBorder="1" applyAlignment="1" applyProtection="1">
      <alignment horizontal="center" vertical="center"/>
    </xf>
    <xf numFmtId="0" fontId="5" fillId="3" borderId="53" xfId="0" applyFont="1" applyFill="1" applyBorder="1" applyAlignment="1" applyProtection="1">
      <alignment horizontal="center" vertical="center"/>
    </xf>
    <xf numFmtId="0" fontId="5" fillId="3" borderId="97" xfId="0" applyFont="1" applyFill="1" applyBorder="1" applyAlignment="1" applyProtection="1">
      <alignment horizontal="center" vertical="top" wrapText="1"/>
    </xf>
    <xf numFmtId="0" fontId="5" fillId="3" borderId="30" xfId="0" applyFont="1" applyFill="1" applyBorder="1" applyAlignment="1" applyProtection="1">
      <alignment horizontal="center" vertical="top" wrapText="1"/>
    </xf>
    <xf numFmtId="0" fontId="5" fillId="3" borderId="9" xfId="0" applyFont="1" applyFill="1" applyBorder="1" applyAlignment="1" applyProtection="1">
      <alignment horizontal="center" vertical="top" wrapText="1"/>
    </xf>
    <xf numFmtId="0" fontId="5" fillId="3" borderId="54" xfId="0" applyFont="1" applyFill="1" applyBorder="1" applyAlignment="1" applyProtection="1">
      <alignment horizontal="center" vertical="top" wrapText="1"/>
    </xf>
    <xf numFmtId="0" fontId="5" fillId="3" borderId="40" xfId="0" applyFont="1" applyFill="1" applyBorder="1" applyAlignment="1" applyProtection="1">
      <alignment horizontal="center" vertical="top"/>
    </xf>
    <xf numFmtId="0" fontId="5" fillId="3" borderId="35" xfId="0" applyFont="1" applyFill="1" applyBorder="1" applyAlignment="1" applyProtection="1">
      <alignment horizontal="center" vertical="top"/>
    </xf>
    <xf numFmtId="0" fontId="5" fillId="8" borderId="27" xfId="0" applyFont="1" applyFill="1" applyBorder="1" applyAlignment="1" applyProtection="1">
      <alignment horizontal="center"/>
    </xf>
    <xf numFmtId="0" fontId="5" fillId="8" borderId="28" xfId="0" applyFont="1" applyFill="1" applyBorder="1" applyAlignment="1" applyProtection="1">
      <alignment horizontal="center"/>
    </xf>
    <xf numFmtId="0" fontId="5" fillId="8" borderId="44" xfId="0" applyFont="1" applyFill="1" applyBorder="1" applyAlignment="1" applyProtection="1">
      <alignment horizontal="center"/>
    </xf>
    <xf numFmtId="0" fontId="5" fillId="0" borderId="17" xfId="0" applyFont="1" applyBorder="1" applyAlignment="1" applyProtection="1">
      <alignment horizontal="center" vertical="center" wrapText="1"/>
    </xf>
    <xf numFmtId="0" fontId="5" fillId="0" borderId="19" xfId="0" applyFont="1" applyBorder="1" applyAlignment="1" applyProtection="1">
      <alignment horizontal="center" vertical="center" wrapText="1"/>
    </xf>
    <xf numFmtId="0" fontId="15" fillId="10" borderId="17" xfId="0" applyFont="1" applyFill="1" applyBorder="1" applyAlignment="1" applyProtection="1">
      <alignment horizontal="center"/>
      <protection locked="0"/>
    </xf>
    <xf numFmtId="0" fontId="15" fillId="10" borderId="19" xfId="0" applyFont="1" applyFill="1" applyBorder="1" applyAlignment="1" applyProtection="1">
      <alignment horizontal="center"/>
      <protection locked="0"/>
    </xf>
    <xf numFmtId="0" fontId="4" fillId="6" borderId="17" xfId="0" applyFont="1" applyFill="1" applyBorder="1" applyAlignment="1" applyProtection="1">
      <alignment horizontal="left" wrapText="1"/>
      <protection locked="0"/>
    </xf>
    <xf numFmtId="0" fontId="4" fillId="6" borderId="41" xfId="0" applyFont="1" applyFill="1" applyBorder="1" applyAlignment="1" applyProtection="1">
      <alignment horizontal="left" wrapText="1"/>
      <protection locked="0"/>
    </xf>
    <xf numFmtId="0" fontId="4" fillId="6" borderId="25" xfId="0" applyFont="1" applyFill="1" applyBorder="1" applyAlignment="1" applyProtection="1">
      <alignment horizontal="left" wrapText="1"/>
      <protection locked="0"/>
    </xf>
    <xf numFmtId="0" fontId="4" fillId="6" borderId="41" xfId="0" applyFont="1" applyFill="1" applyBorder="1" applyAlignment="1" applyProtection="1">
      <alignment horizontal="center" wrapText="1"/>
      <protection locked="0"/>
    </xf>
    <xf numFmtId="0" fontId="4" fillId="6" borderId="52" xfId="0" applyFont="1" applyFill="1" applyBorder="1" applyAlignment="1" applyProtection="1">
      <alignment horizontal="center" wrapText="1"/>
      <protection locked="0"/>
    </xf>
    <xf numFmtId="0" fontId="4" fillId="6" borderId="51" xfId="0" applyFont="1" applyFill="1" applyBorder="1" applyAlignment="1" applyProtection="1">
      <alignment horizontal="left" wrapText="1"/>
      <protection locked="0"/>
    </xf>
    <xf numFmtId="0" fontId="5" fillId="3" borderId="97" xfId="0" applyFont="1" applyFill="1" applyBorder="1" applyAlignment="1" applyProtection="1">
      <alignment horizontal="center" vertical="top"/>
    </xf>
    <xf numFmtId="0" fontId="5" fillId="3" borderId="98" xfId="0" applyFont="1" applyFill="1" applyBorder="1" applyAlignment="1" applyProtection="1">
      <alignment horizontal="center" vertical="top"/>
    </xf>
    <xf numFmtId="0" fontId="5" fillId="3" borderId="2" xfId="0" applyFont="1" applyFill="1" applyBorder="1" applyAlignment="1" applyProtection="1">
      <alignment horizontal="center" vertical="top"/>
    </xf>
    <xf numFmtId="0" fontId="5" fillId="3" borderId="7" xfId="0" applyFont="1" applyFill="1" applyBorder="1" applyAlignment="1" applyProtection="1">
      <alignment horizontal="center" vertical="top"/>
    </xf>
    <xf numFmtId="0" fontId="4" fillId="6" borderId="55" xfId="0" applyFont="1" applyFill="1" applyBorder="1" applyAlignment="1" applyProtection="1">
      <alignment horizontal="center" wrapText="1"/>
      <protection locked="0"/>
    </xf>
    <xf numFmtId="0" fontId="4" fillId="6" borderId="58" xfId="0" applyFont="1" applyFill="1" applyBorder="1" applyAlignment="1" applyProtection="1">
      <alignment horizontal="center" wrapText="1"/>
      <protection locked="0"/>
    </xf>
    <xf numFmtId="0" fontId="5" fillId="3" borderId="28" xfId="0" applyFont="1" applyFill="1" applyBorder="1" applyAlignment="1" applyProtection="1">
      <alignment horizontal="center" vertical="top"/>
    </xf>
    <xf numFmtId="0" fontId="5" fillId="3" borderId="17" xfId="0" applyFont="1" applyFill="1" applyBorder="1" applyAlignment="1" applyProtection="1">
      <alignment horizontal="center" vertical="top"/>
    </xf>
    <xf numFmtId="0" fontId="5" fillId="3" borderId="9" xfId="0" applyFont="1" applyFill="1" applyBorder="1" applyAlignment="1" applyProtection="1">
      <alignment horizontal="center" vertical="top"/>
    </xf>
    <xf numFmtId="0" fontId="5" fillId="3" borderId="8" xfId="0" applyFont="1" applyFill="1" applyBorder="1" applyAlignment="1" applyProtection="1">
      <alignment horizontal="center" vertical="top"/>
    </xf>
    <xf numFmtId="0" fontId="69" fillId="3" borderId="0" xfId="0" applyFont="1" applyFill="1" applyBorder="1" applyAlignment="1" applyProtection="1">
      <alignment horizontal="right" vertical="top" wrapText="1"/>
    </xf>
    <xf numFmtId="0" fontId="2" fillId="3" borderId="0" xfId="0" applyFont="1" applyFill="1" applyBorder="1" applyAlignment="1" applyProtection="1">
      <alignment vertical="center" wrapText="1"/>
    </xf>
    <xf numFmtId="0" fontId="2" fillId="0" borderId="0" xfId="0" applyFont="1" applyBorder="1" applyAlignment="1" applyProtection="1">
      <alignment vertical="center"/>
    </xf>
    <xf numFmtId="0" fontId="5" fillId="3" borderId="40" xfId="0" applyFont="1" applyFill="1" applyBorder="1" applyAlignment="1" applyProtection="1">
      <alignment horizontal="center"/>
    </xf>
    <xf numFmtId="0" fontId="5" fillId="3" borderId="23" xfId="0" applyFont="1" applyFill="1" applyBorder="1" applyAlignment="1" applyProtection="1">
      <alignment horizontal="center"/>
    </xf>
    <xf numFmtId="0" fontId="5" fillId="3" borderId="53" xfId="0" applyFont="1" applyFill="1" applyBorder="1" applyAlignment="1" applyProtection="1">
      <alignment horizontal="center"/>
    </xf>
    <xf numFmtId="0" fontId="5" fillId="3" borderId="18" xfId="0" applyFont="1" applyFill="1" applyBorder="1" applyAlignment="1" applyProtection="1">
      <alignment horizontal="center" vertical="top"/>
    </xf>
    <xf numFmtId="0" fontId="15" fillId="6" borderId="17" xfId="0" applyFont="1" applyFill="1" applyBorder="1" applyAlignment="1" applyProtection="1">
      <alignment horizontal="left" wrapText="1"/>
      <protection locked="0"/>
    </xf>
    <xf numFmtId="0" fontId="15" fillId="6" borderId="9" xfId="0" applyFont="1" applyFill="1" applyBorder="1" applyAlignment="1" applyProtection="1">
      <alignment horizontal="left" wrapText="1"/>
      <protection locked="0"/>
    </xf>
    <xf numFmtId="0" fontId="15" fillId="6" borderId="8" xfId="0" applyFont="1" applyFill="1" applyBorder="1" applyAlignment="1" applyProtection="1">
      <alignment horizontal="left" wrapText="1"/>
      <protection locked="0"/>
    </xf>
    <xf numFmtId="0" fontId="5" fillId="3" borderId="49" xfId="0" applyFont="1" applyFill="1" applyBorder="1" applyAlignment="1" applyProtection="1">
      <alignment horizontal="center" vertical="top" wrapText="1"/>
    </xf>
    <xf numFmtId="0" fontId="5" fillId="3" borderId="23" xfId="0" applyFont="1" applyFill="1" applyBorder="1" applyAlignment="1" applyProtection="1">
      <alignment horizontal="center" vertical="top" wrapText="1"/>
    </xf>
    <xf numFmtId="49" fontId="4" fillId="6" borderId="5" xfId="0" applyNumberFormat="1" applyFont="1" applyFill="1" applyBorder="1" applyAlignment="1" applyProtection="1">
      <alignment horizontal="left" vertical="top" wrapText="1"/>
      <protection locked="0"/>
    </xf>
    <xf numFmtId="49" fontId="4" fillId="6" borderId="31" xfId="0" applyNumberFormat="1" applyFont="1" applyFill="1" applyBorder="1" applyAlignment="1" applyProtection="1">
      <alignment horizontal="left" vertical="top" wrapText="1"/>
      <protection locked="0"/>
    </xf>
    <xf numFmtId="49" fontId="4" fillId="6" borderId="30"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wrapText="1"/>
      <protection locked="0"/>
    </xf>
    <xf numFmtId="49" fontId="4" fillId="6" borderId="0" xfId="0" applyNumberFormat="1" applyFont="1" applyFill="1" applyBorder="1" applyAlignment="1" applyProtection="1">
      <alignment horizontal="left" vertical="top" wrapText="1"/>
      <protection locked="0"/>
    </xf>
    <xf numFmtId="49" fontId="4" fillId="6" borderId="32" xfId="0" applyNumberFormat="1" applyFont="1" applyFill="1" applyBorder="1" applyAlignment="1" applyProtection="1">
      <alignment horizontal="left" vertical="top" wrapText="1"/>
      <protection locked="0"/>
    </xf>
    <xf numFmtId="49" fontId="4" fillId="6" borderId="4" xfId="0" applyNumberFormat="1" applyFont="1" applyFill="1" applyBorder="1" applyAlignment="1" applyProtection="1">
      <alignment horizontal="left" vertical="top" wrapText="1"/>
      <protection locked="0"/>
    </xf>
    <xf numFmtId="49" fontId="4" fillId="6" borderId="56" xfId="0" applyNumberFormat="1" applyFont="1" applyFill="1" applyBorder="1" applyAlignment="1" applyProtection="1">
      <alignment horizontal="left" vertical="top" wrapText="1"/>
      <protection locked="0"/>
    </xf>
    <xf numFmtId="49" fontId="4" fillId="6" borderId="33" xfId="0" applyNumberFormat="1" applyFont="1" applyFill="1" applyBorder="1" applyAlignment="1" applyProtection="1">
      <alignment horizontal="left" vertical="top" wrapText="1"/>
      <protection locked="0"/>
    </xf>
    <xf numFmtId="0" fontId="4" fillId="0" borderId="17" xfId="0" applyFont="1" applyBorder="1" applyAlignment="1"/>
    <xf numFmtId="0" fontId="4" fillId="0" borderId="55" xfId="0" applyFont="1" applyBorder="1" applyAlignment="1"/>
    <xf numFmtId="0" fontId="0" fillId="0" borderId="26" xfId="0" applyBorder="1" applyAlignment="1"/>
    <xf numFmtId="166" fontId="4" fillId="6" borderId="55" xfId="0" applyNumberFormat="1" applyFont="1" applyFill="1" applyBorder="1" applyAlignment="1" applyProtection="1">
      <alignment horizontal="center" vertical="center"/>
      <protection locked="0"/>
    </xf>
    <xf numFmtId="166" fontId="4" fillId="6" borderId="58" xfId="0" applyNumberFormat="1" applyFont="1" applyFill="1" applyBorder="1" applyAlignment="1" applyProtection="1">
      <alignment horizontal="center" vertical="center"/>
      <protection locked="0"/>
    </xf>
    <xf numFmtId="164" fontId="4" fillId="6" borderId="41" xfId="0" applyNumberFormat="1" applyFont="1" applyFill="1" applyBorder="1" applyAlignment="1" applyProtection="1">
      <alignment horizontal="center" vertical="center"/>
      <protection locked="0"/>
    </xf>
    <xf numFmtId="164" fontId="4" fillId="6" borderId="52" xfId="0" applyNumberFormat="1" applyFont="1" applyFill="1" applyBorder="1" applyAlignment="1" applyProtection="1">
      <alignment horizontal="center" vertical="center"/>
      <protection locked="0"/>
    </xf>
    <xf numFmtId="0" fontId="4" fillId="0" borderId="2" xfId="0" applyFont="1" applyBorder="1" applyAlignment="1"/>
    <xf numFmtId="0" fontId="0" fillId="0" borderId="7" xfId="0" applyBorder="1" applyAlignment="1"/>
    <xf numFmtId="0" fontId="4" fillId="0" borderId="47" xfId="0" applyFont="1" applyBorder="1" applyAlignment="1"/>
    <xf numFmtId="0" fontId="0" fillId="0" borderId="37" xfId="0" applyBorder="1" applyAlignment="1"/>
    <xf numFmtId="2" fontId="4" fillId="0" borderId="40" xfId="0" applyNumberFormat="1" applyFont="1" applyFill="1" applyBorder="1" applyAlignment="1" applyProtection="1">
      <alignment horizontal="center" vertical="center"/>
    </xf>
    <xf numFmtId="2" fontId="4" fillId="0" borderId="53" xfId="0" applyNumberFormat="1" applyFont="1" applyFill="1" applyBorder="1" applyAlignment="1" applyProtection="1">
      <alignment horizontal="center" vertical="center"/>
    </xf>
    <xf numFmtId="0" fontId="5" fillId="0" borderId="63" xfId="0" applyFont="1" applyBorder="1" applyAlignment="1">
      <alignment horizontal="left" vertical="center"/>
    </xf>
    <xf numFmtId="0" fontId="5" fillId="0" borderId="45" xfId="0" applyFont="1" applyBorder="1" applyAlignment="1">
      <alignment horizontal="left" vertical="center"/>
    </xf>
    <xf numFmtId="0" fontId="5" fillId="0" borderId="27" xfId="0" applyFont="1" applyBorder="1" applyAlignment="1">
      <alignment horizontal="left" vertical="center"/>
    </xf>
    <xf numFmtId="0" fontId="5" fillId="0" borderId="38" xfId="0" applyFont="1" applyBorder="1" applyAlignment="1">
      <alignment horizontal="left" vertical="center"/>
    </xf>
    <xf numFmtId="0" fontId="5" fillId="0" borderId="61" xfId="0" applyFont="1" applyBorder="1" applyAlignment="1">
      <alignment horizontal="left" vertical="center" wrapText="1"/>
    </xf>
    <xf numFmtId="0" fontId="5" fillId="0" borderId="26" xfId="0" applyFont="1" applyBorder="1" applyAlignment="1">
      <alignment horizontal="left" vertical="center" wrapText="1"/>
    </xf>
    <xf numFmtId="0" fontId="5" fillId="0" borderId="48" xfId="0" applyFont="1" applyBorder="1" applyAlignment="1">
      <alignment horizontal="left" wrapText="1"/>
    </xf>
    <xf numFmtId="0" fontId="5" fillId="0" borderId="25" xfId="0" applyFont="1" applyBorder="1" applyAlignment="1">
      <alignment horizontal="left" wrapText="1"/>
    </xf>
    <xf numFmtId="0" fontId="5" fillId="0" borderId="49" xfId="0" applyFont="1" applyBorder="1" applyAlignment="1">
      <alignment horizontal="left" wrapText="1"/>
    </xf>
    <xf numFmtId="0" fontId="5" fillId="0" borderId="35" xfId="0" applyFont="1" applyBorder="1" applyAlignment="1">
      <alignment horizontal="left" wrapText="1"/>
    </xf>
    <xf numFmtId="0" fontId="4" fillId="0" borderId="41" xfId="0" applyFont="1" applyBorder="1" applyAlignment="1"/>
    <xf numFmtId="0" fontId="0" fillId="0" borderId="25" xfId="0" applyBorder="1" applyAlignment="1"/>
    <xf numFmtId="0" fontId="4" fillId="0" borderId="97" xfId="0" applyFont="1" applyBorder="1" applyAlignment="1"/>
    <xf numFmtId="0" fontId="0" fillId="0" borderId="98" xfId="0" applyBorder="1" applyAlignment="1"/>
    <xf numFmtId="0" fontId="5" fillId="0" borderId="63"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5" xfId="0" applyFont="1" applyBorder="1" applyAlignment="1">
      <alignment horizontal="center" vertical="center" wrapText="1"/>
    </xf>
    <xf numFmtId="0" fontId="4" fillId="0" borderId="41" xfId="0" applyFont="1" applyBorder="1" applyAlignment="1" applyProtection="1"/>
    <xf numFmtId="0" fontId="0" fillId="0" borderId="25" xfId="0" applyBorder="1" applyProtection="1"/>
    <xf numFmtId="0" fontId="4" fillId="0" borderId="17" xfId="0" applyFont="1" applyBorder="1" applyAlignment="1" applyProtection="1"/>
    <xf numFmtId="0" fontId="0" fillId="0" borderId="17" xfId="0" applyBorder="1" applyProtection="1"/>
    <xf numFmtId="0" fontId="0" fillId="0" borderId="17" xfId="0" applyBorder="1" applyAlignment="1"/>
    <xf numFmtId="0" fontId="5" fillId="0" borderId="42" xfId="0" applyFont="1" applyBorder="1" applyAlignment="1">
      <alignment horizontal="left"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0" fillId="0" borderId="21" xfId="0" applyBorder="1" applyAlignment="1">
      <alignment horizontal="center" vertical="center"/>
    </xf>
    <xf numFmtId="0" fontId="0" fillId="0" borderId="36" xfId="0" applyBorder="1" applyAlignment="1">
      <alignment horizontal="center" vertical="center"/>
    </xf>
    <xf numFmtId="0" fontId="5" fillId="0" borderId="97" xfId="0" applyFont="1" applyBorder="1" applyAlignment="1">
      <alignment horizontal="center" vertical="center" wrapText="1"/>
    </xf>
    <xf numFmtId="0" fontId="0" fillId="0" borderId="98" xfId="0" applyBorder="1" applyAlignment="1">
      <alignment horizontal="center" vertical="center" wrapText="1"/>
    </xf>
    <xf numFmtId="0" fontId="0" fillId="0" borderId="21" xfId="0" applyBorder="1" applyAlignment="1">
      <alignment horizontal="center" vertical="center" wrapText="1"/>
    </xf>
    <xf numFmtId="0" fontId="0" fillId="0" borderId="36" xfId="0" applyBorder="1" applyAlignment="1">
      <alignment horizontal="center" vertical="center" wrapText="1"/>
    </xf>
    <xf numFmtId="0" fontId="51" fillId="0" borderId="0" xfId="0" applyFont="1" applyBorder="1" applyAlignment="1">
      <alignment horizontal="left" vertical="top" wrapText="1"/>
    </xf>
    <xf numFmtId="0" fontId="5" fillId="0" borderId="63" xfId="0" applyFont="1" applyBorder="1" applyAlignment="1">
      <alignment horizontal="center" vertical="center"/>
    </xf>
    <xf numFmtId="0" fontId="0" fillId="0" borderId="45" xfId="0" applyBorder="1" applyAlignment="1">
      <alignment horizontal="center" vertical="center"/>
    </xf>
    <xf numFmtId="0" fontId="5" fillId="0" borderId="59" xfId="0" applyFont="1" applyBorder="1" applyAlignment="1">
      <alignment horizontal="center" vertical="center" wrapText="1"/>
    </xf>
    <xf numFmtId="0" fontId="5" fillId="0" borderId="64" xfId="0" applyFont="1" applyBorder="1" applyAlignment="1">
      <alignment horizontal="center" vertical="center" wrapText="1"/>
    </xf>
    <xf numFmtId="0" fontId="71" fillId="8" borderId="0" xfId="0" applyFont="1" applyFill="1" applyBorder="1" applyAlignment="1" applyProtection="1">
      <alignment horizontal="left" vertical="top" wrapText="1"/>
    </xf>
    <xf numFmtId="0" fontId="71" fillId="0" borderId="0" xfId="0" applyFont="1" applyFill="1" applyBorder="1" applyAlignment="1">
      <alignment horizontal="left" vertical="top" wrapText="1"/>
    </xf>
    <xf numFmtId="0" fontId="4" fillId="9" borderId="17" xfId="0" applyFont="1" applyFill="1" applyBorder="1" applyAlignment="1" applyProtection="1">
      <alignment horizontal="center" vertical="center"/>
      <protection locked="0"/>
    </xf>
    <xf numFmtId="0" fontId="4" fillId="9" borderId="19" xfId="0" applyFont="1" applyFill="1" applyBorder="1" applyAlignment="1" applyProtection="1">
      <alignment horizontal="center" vertical="center"/>
      <protection locked="0"/>
    </xf>
    <xf numFmtId="0" fontId="4" fillId="9" borderId="51" xfId="0" applyFont="1" applyFill="1" applyBorder="1" applyAlignment="1" applyProtection="1">
      <alignment horizontal="center" vertical="center"/>
      <protection locked="0"/>
    </xf>
    <xf numFmtId="0" fontId="4" fillId="9" borderId="46" xfId="0" applyFont="1" applyFill="1" applyBorder="1" applyAlignment="1" applyProtection="1">
      <alignment horizontal="center" vertical="center"/>
      <protection locked="0"/>
    </xf>
    <xf numFmtId="0" fontId="73" fillId="13" borderId="17" xfId="0" applyFont="1" applyFill="1" applyBorder="1" applyAlignment="1">
      <alignment horizontal="center" vertical="center" wrapText="1"/>
    </xf>
    <xf numFmtId="0" fontId="73" fillId="13" borderId="19" xfId="0" applyFont="1" applyFill="1" applyBorder="1" applyAlignment="1">
      <alignment horizontal="center" vertical="center" wrapText="1"/>
    </xf>
    <xf numFmtId="0" fontId="69" fillId="0" borderId="62" xfId="0" applyFont="1" applyFill="1" applyBorder="1" applyAlignment="1">
      <alignment horizontal="right" vertical="top" wrapText="1"/>
    </xf>
    <xf numFmtId="0" fontId="70" fillId="0" borderId="62" xfId="0" applyFont="1" applyBorder="1" applyAlignment="1">
      <alignment vertical="top"/>
    </xf>
    <xf numFmtId="0" fontId="70" fillId="0" borderId="12" xfId="0" applyFont="1" applyBorder="1" applyAlignment="1">
      <alignment vertical="top"/>
    </xf>
    <xf numFmtId="0" fontId="2" fillId="0" borderId="56" xfId="0" applyFont="1" applyBorder="1" applyAlignment="1">
      <alignment horizontal="left" vertical="top" wrapText="1"/>
    </xf>
    <xf numFmtId="0" fontId="2" fillId="0" borderId="56" xfId="0" applyFont="1" applyBorder="1" applyAlignment="1">
      <alignment horizontal="left" wrapText="1"/>
    </xf>
    <xf numFmtId="0" fontId="2" fillId="0" borderId="0" xfId="0" applyFont="1" applyFill="1" applyBorder="1" applyAlignment="1">
      <alignment horizontal="left" vertical="top" wrapText="1"/>
    </xf>
    <xf numFmtId="0" fontId="73" fillId="13" borderId="28" xfId="0" applyFont="1" applyFill="1" applyBorder="1" applyAlignment="1">
      <alignment horizontal="center" vertical="center" wrapText="1"/>
    </xf>
    <xf numFmtId="0" fontId="73" fillId="13" borderId="44" xfId="0" applyFont="1" applyFill="1" applyBorder="1" applyAlignment="1">
      <alignment horizontal="center" vertical="center" wrapText="1"/>
    </xf>
    <xf numFmtId="0" fontId="27" fillId="0" borderId="0" xfId="8" applyFont="1" applyBorder="1" applyAlignment="1" applyProtection="1">
      <alignment horizontal="left" vertical="top" wrapText="1"/>
    </xf>
    <xf numFmtId="0" fontId="27" fillId="0" borderId="7" xfId="8" applyFont="1" applyBorder="1" applyAlignment="1" applyProtection="1">
      <alignment horizontal="left" vertical="top" wrapText="1"/>
    </xf>
    <xf numFmtId="0" fontId="69" fillId="0" borderId="62" xfId="8" applyFont="1" applyFill="1" applyBorder="1" applyAlignment="1" applyProtection="1">
      <alignment horizontal="right" vertical="top" wrapText="1"/>
    </xf>
    <xf numFmtId="0" fontId="70" fillId="0" borderId="62" xfId="8" applyFont="1" applyBorder="1" applyAlignment="1" applyProtection="1">
      <alignment vertical="top"/>
    </xf>
    <xf numFmtId="0" fontId="2" fillId="0" borderId="0" xfId="8" applyFont="1" applyBorder="1" applyAlignment="1">
      <alignment horizontal="left" wrapText="1"/>
    </xf>
    <xf numFmtId="0" fontId="2" fillId="0" borderId="0" xfId="8" applyFont="1" applyBorder="1" applyAlignment="1">
      <alignment horizontal="left" vertical="center" wrapText="1"/>
    </xf>
    <xf numFmtId="0" fontId="4" fillId="9" borderId="2" xfId="8" applyFont="1" applyFill="1" applyBorder="1" applyAlignment="1" applyProtection="1">
      <alignment horizontal="center" vertical="center"/>
    </xf>
    <xf numFmtId="0" fontId="4" fillId="9" borderId="0" xfId="8" applyFont="1" applyFill="1" applyBorder="1" applyAlignment="1" applyProtection="1">
      <alignment horizontal="center" vertical="center"/>
    </xf>
    <xf numFmtId="0" fontId="4" fillId="9" borderId="32" xfId="8" applyFont="1" applyFill="1" applyBorder="1" applyAlignment="1" applyProtection="1">
      <alignment horizontal="center" vertical="center"/>
    </xf>
    <xf numFmtId="0" fontId="4" fillId="9" borderId="21" xfId="8" applyFont="1" applyFill="1" applyBorder="1" applyAlignment="1" applyProtection="1">
      <alignment horizontal="center" vertical="center"/>
    </xf>
    <xf numFmtId="0" fontId="4" fillId="9" borderId="56" xfId="8" applyFont="1" applyFill="1" applyBorder="1" applyAlignment="1" applyProtection="1">
      <alignment horizontal="center" vertical="center"/>
    </xf>
    <xf numFmtId="0" fontId="4" fillId="9" borderId="33" xfId="8" applyFont="1" applyFill="1" applyBorder="1" applyAlignment="1" applyProtection="1">
      <alignment horizontal="center" vertical="center"/>
    </xf>
    <xf numFmtId="0" fontId="4" fillId="9" borderId="2" xfId="8" applyFont="1" applyFill="1" applyBorder="1" applyAlignment="1" applyProtection="1">
      <alignment horizontal="center" vertical="center" wrapText="1"/>
    </xf>
    <xf numFmtId="0" fontId="4" fillId="9" borderId="32" xfId="8" applyFont="1" applyFill="1" applyBorder="1" applyAlignment="1" applyProtection="1">
      <alignment horizontal="center" vertical="center" wrapText="1"/>
    </xf>
    <xf numFmtId="0" fontId="4" fillId="9" borderId="21" xfId="8" applyFont="1" applyFill="1" applyBorder="1" applyAlignment="1" applyProtection="1">
      <alignment horizontal="center" vertical="center" wrapText="1"/>
    </xf>
    <xf numFmtId="0" fontId="4" fillId="9" borderId="33" xfId="8" applyFont="1" applyFill="1" applyBorder="1" applyAlignment="1" applyProtection="1">
      <alignment horizontal="center" vertical="center" wrapText="1"/>
    </xf>
    <xf numFmtId="0" fontId="4" fillId="0" borderId="41" xfId="8" applyFont="1" applyBorder="1" applyAlignment="1" applyProtection="1"/>
    <xf numFmtId="0" fontId="2" fillId="0" borderId="25" xfId="8" applyBorder="1" applyAlignment="1" applyProtection="1"/>
    <xf numFmtId="0" fontId="2" fillId="0" borderId="25" xfId="8" applyBorder="1" applyProtection="1"/>
    <xf numFmtId="0" fontId="2" fillId="0" borderId="56" xfId="8" applyFont="1" applyBorder="1" applyAlignment="1">
      <alignment horizontal="left" vertical="top" wrapText="1"/>
    </xf>
    <xf numFmtId="0" fontId="2" fillId="0" borderId="56" xfId="8" applyFont="1" applyBorder="1" applyAlignment="1">
      <alignment horizontal="left" wrapText="1"/>
    </xf>
    <xf numFmtId="0" fontId="5" fillId="0" borderId="63" xfId="8" applyFont="1" applyBorder="1" applyAlignment="1" applyProtection="1">
      <alignment horizontal="center" vertical="center" wrapText="1"/>
    </xf>
    <xf numFmtId="0" fontId="5" fillId="0" borderId="42" xfId="8" applyFont="1" applyBorder="1" applyAlignment="1" applyProtection="1">
      <alignment horizontal="center" vertical="center" wrapText="1"/>
    </xf>
    <xf numFmtId="0" fontId="5" fillId="0" borderId="45" xfId="8" applyFont="1" applyBorder="1" applyAlignment="1" applyProtection="1">
      <alignment horizontal="center" vertical="center" wrapText="1"/>
    </xf>
    <xf numFmtId="0" fontId="4" fillId="0" borderId="10" xfId="8" applyFont="1" applyBorder="1" applyAlignment="1" applyProtection="1"/>
    <xf numFmtId="0" fontId="2" fillId="0" borderId="12" xfId="8" applyBorder="1" applyAlignment="1" applyProtection="1"/>
    <xf numFmtId="0" fontId="4" fillId="0" borderId="25" xfId="8" applyFont="1" applyBorder="1" applyAlignment="1" applyProtection="1"/>
    <xf numFmtId="0" fontId="5" fillId="0" borderId="63" xfId="8" applyFont="1" applyBorder="1" applyAlignment="1" applyProtection="1">
      <alignment horizontal="left" vertical="center"/>
    </xf>
    <xf numFmtId="0" fontId="5" fillId="0" borderId="45" xfId="8" applyFont="1" applyBorder="1" applyAlignment="1" applyProtection="1">
      <alignment horizontal="left" vertical="center"/>
    </xf>
    <xf numFmtId="0" fontId="4" fillId="0" borderId="97" xfId="8" applyFont="1" applyBorder="1" applyAlignment="1" applyProtection="1"/>
    <xf numFmtId="0" fontId="2" fillId="0" borderId="98" xfId="8" applyBorder="1" applyAlignment="1" applyProtection="1"/>
    <xf numFmtId="0" fontId="4" fillId="0" borderId="55" xfId="8" applyFont="1" applyBorder="1" applyAlignment="1" applyProtection="1"/>
    <xf numFmtId="0" fontId="2" fillId="0" borderId="26" xfId="8" applyBorder="1" applyAlignment="1" applyProtection="1"/>
    <xf numFmtId="0" fontId="5" fillId="0" borderId="42" xfId="8" applyFont="1" applyBorder="1" applyAlignment="1" applyProtection="1">
      <alignment horizontal="left" vertical="center"/>
    </xf>
    <xf numFmtId="0" fontId="5" fillId="0" borderId="60" xfId="8" applyFont="1" applyBorder="1" applyAlignment="1" applyProtection="1">
      <alignment horizontal="left" vertical="center"/>
    </xf>
    <xf numFmtId="0" fontId="5" fillId="0" borderId="43" xfId="8" applyFont="1" applyBorder="1" applyAlignment="1" applyProtection="1">
      <alignment horizontal="left" vertical="center"/>
    </xf>
    <xf numFmtId="0" fontId="4" fillId="0" borderId="2" xfId="8" applyFont="1" applyBorder="1" applyAlignment="1" applyProtection="1"/>
    <xf numFmtId="0" fontId="2" fillId="0" borderId="7" xfId="8" applyBorder="1" applyAlignment="1" applyProtection="1"/>
    <xf numFmtId="0" fontId="4" fillId="0" borderId="47" xfId="8" applyFont="1" applyBorder="1" applyAlignment="1" applyProtection="1"/>
    <xf numFmtId="0" fontId="2" fillId="0" borderId="37" xfId="8" applyBorder="1" applyAlignment="1" applyProtection="1"/>
    <xf numFmtId="0" fontId="4" fillId="6" borderId="5" xfId="0" applyNumberFormat="1" applyFont="1" applyFill="1" applyBorder="1" applyAlignment="1" applyProtection="1">
      <alignment horizontal="left" vertical="top" wrapText="1"/>
      <protection locked="0"/>
    </xf>
    <xf numFmtId="0" fontId="4" fillId="6" borderId="31" xfId="0" applyNumberFormat="1" applyFont="1" applyFill="1" applyBorder="1" applyAlignment="1" applyProtection="1">
      <alignment horizontal="left" vertical="top" wrapText="1"/>
      <protection locked="0"/>
    </xf>
    <xf numFmtId="0" fontId="4" fillId="6" borderId="30" xfId="0" applyNumberFormat="1" applyFont="1" applyFill="1" applyBorder="1" applyAlignment="1" applyProtection="1">
      <alignment horizontal="left" vertical="top" wrapText="1"/>
      <protection locked="0"/>
    </xf>
    <xf numFmtId="0" fontId="4" fillId="6" borderId="3" xfId="0" applyNumberFormat="1" applyFont="1" applyFill="1" applyBorder="1" applyAlignment="1" applyProtection="1">
      <alignment horizontal="left" vertical="top" wrapText="1"/>
      <protection locked="0"/>
    </xf>
    <xf numFmtId="0" fontId="4" fillId="6" borderId="0" xfId="0" applyNumberFormat="1" applyFont="1" applyFill="1" applyBorder="1" applyAlignment="1" applyProtection="1">
      <alignment horizontal="left" vertical="top" wrapText="1"/>
      <protection locked="0"/>
    </xf>
    <xf numFmtId="0" fontId="4" fillId="6" borderId="32" xfId="0" applyNumberFormat="1" applyFont="1" applyFill="1" applyBorder="1" applyAlignment="1" applyProtection="1">
      <alignment horizontal="left" vertical="top" wrapText="1"/>
      <protection locked="0"/>
    </xf>
    <xf numFmtId="0" fontId="4" fillId="6" borderId="4" xfId="0" applyNumberFormat="1" applyFont="1" applyFill="1" applyBorder="1" applyAlignment="1" applyProtection="1">
      <alignment horizontal="left" vertical="top" wrapText="1"/>
      <protection locked="0"/>
    </xf>
    <xf numFmtId="0" fontId="4" fillId="6" borderId="56" xfId="0" applyNumberFormat="1" applyFont="1" applyFill="1" applyBorder="1" applyAlignment="1" applyProtection="1">
      <alignment horizontal="left" vertical="top" wrapText="1"/>
      <protection locked="0"/>
    </xf>
    <xf numFmtId="0" fontId="4" fillId="6" borderId="33" xfId="0" applyNumberFormat="1" applyFont="1" applyFill="1" applyBorder="1" applyAlignment="1" applyProtection="1">
      <alignment horizontal="left" vertical="top" wrapText="1"/>
      <protection locked="0"/>
    </xf>
    <xf numFmtId="0" fontId="5" fillId="0" borderId="49" xfId="8" applyFont="1" applyBorder="1" applyAlignment="1" applyProtection="1">
      <alignment horizontal="left" wrapText="1"/>
    </xf>
    <xf numFmtId="0" fontId="5" fillId="0" borderId="35" xfId="8" applyFont="1" applyBorder="1" applyAlignment="1" applyProtection="1">
      <alignment horizontal="left" wrapText="1"/>
    </xf>
    <xf numFmtId="2" fontId="4" fillId="6" borderId="40" xfId="8" applyNumberFormat="1" applyFont="1" applyFill="1" applyBorder="1" applyAlignment="1" applyProtection="1">
      <alignment horizontal="center" vertical="center"/>
    </xf>
    <xf numFmtId="2" fontId="4" fillId="6" borderId="53" xfId="8" applyNumberFormat="1" applyFont="1" applyFill="1" applyBorder="1" applyAlignment="1" applyProtection="1">
      <alignment horizontal="center" vertical="center"/>
    </xf>
    <xf numFmtId="0" fontId="5" fillId="0" borderId="48" xfId="8" applyFont="1" applyBorder="1" applyAlignment="1" applyProtection="1">
      <alignment horizontal="left" wrapText="1"/>
    </xf>
    <xf numFmtId="0" fontId="2" fillId="0" borderId="24" xfId="8" applyBorder="1" applyAlignment="1" applyProtection="1">
      <alignment horizontal="left"/>
    </xf>
    <xf numFmtId="164" fontId="4" fillId="6" borderId="41" xfId="8" applyNumberFormat="1" applyFont="1" applyFill="1" applyBorder="1" applyAlignment="1" applyProtection="1">
      <alignment horizontal="center" vertical="center"/>
    </xf>
    <xf numFmtId="164" fontId="4" fillId="6" borderId="52" xfId="8" applyNumberFormat="1" applyFont="1" applyFill="1" applyBorder="1" applyAlignment="1" applyProtection="1">
      <alignment horizontal="center" vertical="center"/>
    </xf>
    <xf numFmtId="0" fontId="5" fillId="0" borderId="61" xfId="8" applyFont="1" applyBorder="1" applyAlignment="1" applyProtection="1">
      <alignment horizontal="left" wrapText="1"/>
    </xf>
    <xf numFmtId="0" fontId="5" fillId="0" borderId="26" xfId="8" applyFont="1" applyBorder="1" applyAlignment="1" applyProtection="1">
      <alignment horizontal="left" wrapText="1"/>
    </xf>
    <xf numFmtId="166" fontId="4" fillId="6" borderId="55" xfId="8" applyNumberFormat="1" applyFont="1" applyFill="1" applyBorder="1" applyAlignment="1" applyProtection="1">
      <alignment horizontal="center" vertical="center"/>
    </xf>
    <xf numFmtId="166" fontId="4" fillId="6" borderId="58" xfId="8" applyNumberFormat="1" applyFont="1" applyFill="1" applyBorder="1" applyAlignment="1" applyProtection="1">
      <alignment horizontal="center" vertical="center"/>
    </xf>
    <xf numFmtId="0" fontId="5" fillId="0" borderId="63" xfId="0" applyFont="1" applyBorder="1" applyAlignment="1" applyProtection="1">
      <alignment horizontal="center" vertical="center" wrapText="1"/>
    </xf>
    <xf numFmtId="0" fontId="5" fillId="0" borderId="42" xfId="0" applyFont="1" applyBorder="1" applyAlignment="1" applyProtection="1">
      <alignment horizontal="center" vertical="center" wrapText="1"/>
    </xf>
    <xf numFmtId="0" fontId="5" fillId="0" borderId="45" xfId="0" applyFont="1" applyBorder="1" applyAlignment="1" applyProtection="1">
      <alignment horizontal="center" vertical="center" wrapText="1"/>
    </xf>
    <xf numFmtId="0" fontId="2" fillId="0" borderId="0" xfId="0" applyFont="1" applyAlignment="1" applyProtection="1">
      <alignment horizontal="left" wrapText="1"/>
    </xf>
    <xf numFmtId="0" fontId="14" fillId="0" borderId="0" xfId="0" applyFont="1" applyAlignment="1" applyProtection="1">
      <alignment horizontal="left" wrapText="1"/>
    </xf>
    <xf numFmtId="0" fontId="5" fillId="0" borderId="97" xfId="0" applyFont="1" applyBorder="1" applyAlignment="1" applyProtection="1">
      <alignment horizontal="center" vertical="center" wrapText="1"/>
    </xf>
    <xf numFmtId="0" fontId="0" fillId="0" borderId="98" xfId="0" applyBorder="1" applyProtection="1"/>
    <xf numFmtId="0" fontId="0" fillId="0" borderId="2" xfId="0" applyBorder="1" applyProtection="1"/>
    <xf numFmtId="0" fontId="0" fillId="0" borderId="7" xfId="0" applyBorder="1" applyProtection="1"/>
    <xf numFmtId="0" fontId="69" fillId="0" borderId="62" xfId="0" applyFont="1" applyBorder="1" applyAlignment="1" applyProtection="1">
      <alignment horizontal="right" vertical="top" wrapText="1"/>
    </xf>
    <xf numFmtId="0" fontId="12" fillId="0" borderId="0" xfId="0" applyFont="1" applyBorder="1" applyAlignment="1" applyProtection="1">
      <alignment horizontal="left" vertical="top" wrapText="1"/>
    </xf>
    <xf numFmtId="0" fontId="2" fillId="0" borderId="0" xfId="0" applyFont="1" applyFill="1" applyBorder="1" applyAlignment="1" applyProtection="1">
      <alignment horizontal="left" vertical="center" wrapText="1"/>
    </xf>
    <xf numFmtId="0" fontId="5" fillId="0" borderId="63" xfId="0" applyFont="1" applyBorder="1" applyAlignment="1" applyProtection="1">
      <alignment horizontal="center" vertical="center"/>
    </xf>
    <xf numFmtId="0" fontId="0" fillId="0" borderId="42" xfId="0" applyBorder="1" applyAlignment="1" applyProtection="1">
      <alignment horizontal="center" vertical="center"/>
    </xf>
    <xf numFmtId="0" fontId="5" fillId="0" borderId="59" xfId="0" applyFont="1" applyBorder="1" applyAlignment="1" applyProtection="1">
      <alignment horizontal="center" vertical="center" wrapText="1"/>
    </xf>
    <xf numFmtId="0" fontId="5" fillId="0" borderId="34" xfId="0" applyFont="1" applyBorder="1" applyAlignment="1" applyProtection="1">
      <alignment horizontal="center" vertical="center" wrapText="1"/>
    </xf>
    <xf numFmtId="0" fontId="5" fillId="0" borderId="97" xfId="0" applyFont="1" applyBorder="1" applyAlignment="1" applyProtection="1">
      <alignment horizontal="center" vertical="center"/>
    </xf>
    <xf numFmtId="0" fontId="2" fillId="0" borderId="56" xfId="0" applyFont="1" applyBorder="1" applyAlignment="1" applyProtection="1">
      <alignment horizontal="left" vertical="top" wrapText="1"/>
    </xf>
    <xf numFmtId="0" fontId="2" fillId="0" borderId="56" xfId="0" applyFont="1" applyBorder="1" applyAlignment="1" applyProtection="1">
      <alignment horizontal="left" wrapText="1"/>
    </xf>
    <xf numFmtId="0" fontId="4" fillId="6" borderId="97" xfId="0" applyFont="1" applyFill="1" applyBorder="1" applyAlignment="1" applyProtection="1">
      <alignment horizontal="left" vertical="center" wrapText="1"/>
      <protection locked="0"/>
    </xf>
    <xf numFmtId="0" fontId="4" fillId="6" borderId="31" xfId="0" applyFont="1" applyFill="1" applyBorder="1" applyAlignment="1" applyProtection="1">
      <alignment horizontal="left" vertical="center" wrapText="1"/>
      <protection locked="0"/>
    </xf>
    <xf numFmtId="0" fontId="4" fillId="0" borderId="31" xfId="0" applyFont="1" applyBorder="1" applyAlignment="1" applyProtection="1">
      <alignment vertical="center" wrapText="1"/>
      <protection locked="0"/>
    </xf>
    <xf numFmtId="0" fontId="4" fillId="0" borderId="30" xfId="0" applyFont="1" applyBorder="1" applyAlignment="1" applyProtection="1">
      <alignment vertical="center" wrapText="1"/>
      <protection locked="0"/>
    </xf>
    <xf numFmtId="0" fontId="4" fillId="6" borderId="2" xfId="0" applyFont="1" applyFill="1" applyBorder="1" applyAlignment="1" applyProtection="1">
      <alignment horizontal="left" vertical="center" wrapText="1"/>
      <protection locked="0"/>
    </xf>
    <xf numFmtId="0" fontId="4" fillId="6" borderId="0" xfId="0" applyFont="1" applyFill="1" applyBorder="1" applyAlignment="1" applyProtection="1">
      <alignment horizontal="left" vertical="center" wrapText="1"/>
      <protection locked="0"/>
    </xf>
    <xf numFmtId="0" fontId="4" fillId="0" borderId="0" xfId="0" applyFont="1" applyBorder="1" applyAlignment="1" applyProtection="1">
      <alignment vertical="center" wrapText="1"/>
      <protection locked="0"/>
    </xf>
    <xf numFmtId="0" fontId="4" fillId="0" borderId="32" xfId="0" applyFont="1" applyBorder="1" applyAlignment="1" applyProtection="1">
      <alignment vertical="center" wrapText="1"/>
      <protection locked="0"/>
    </xf>
    <xf numFmtId="0" fontId="4" fillId="6" borderId="21" xfId="0" applyFont="1" applyFill="1" applyBorder="1" applyAlignment="1" applyProtection="1">
      <alignment horizontal="left" vertical="center" wrapText="1"/>
      <protection locked="0"/>
    </xf>
    <xf numFmtId="0" fontId="4" fillId="6" borderId="56" xfId="0" applyFont="1" applyFill="1" applyBorder="1" applyAlignment="1" applyProtection="1">
      <alignment horizontal="left" vertical="center" wrapText="1"/>
      <protection locked="0"/>
    </xf>
    <xf numFmtId="0" fontId="4" fillId="0" borderId="56" xfId="0" applyFont="1" applyBorder="1" applyAlignment="1" applyProtection="1">
      <alignment vertical="center" wrapText="1"/>
      <protection locked="0"/>
    </xf>
    <xf numFmtId="0" fontId="4" fillId="0" borderId="33" xfId="0" applyFont="1" applyBorder="1" applyAlignment="1" applyProtection="1">
      <alignment vertical="center" wrapText="1"/>
      <protection locked="0"/>
    </xf>
    <xf numFmtId="0" fontId="4" fillId="0" borderId="51" xfId="0" applyFont="1" applyBorder="1" applyAlignment="1" applyProtection="1"/>
    <xf numFmtId="0" fontId="4" fillId="0" borderId="28" xfId="0" applyFont="1" applyBorder="1" applyAlignment="1" applyProtection="1"/>
    <xf numFmtId="0" fontId="4" fillId="0" borderId="50" xfId="0" applyFont="1" applyBorder="1" applyAlignment="1" applyProtection="1"/>
    <xf numFmtId="0" fontId="0" fillId="0" borderId="50" xfId="0" applyBorder="1" applyAlignment="1" applyProtection="1"/>
    <xf numFmtId="0" fontId="0" fillId="0" borderId="51" xfId="0" applyBorder="1" applyAlignment="1" applyProtection="1"/>
    <xf numFmtId="0" fontId="5" fillId="0" borderId="48" xfId="0" applyFont="1" applyBorder="1" applyAlignment="1" applyProtection="1">
      <alignment horizontal="left" wrapText="1"/>
    </xf>
    <xf numFmtId="0" fontId="0" fillId="0" borderId="24" xfId="0" applyBorder="1" applyAlignment="1" applyProtection="1">
      <alignment horizontal="left"/>
    </xf>
    <xf numFmtId="164" fontId="4" fillId="6" borderId="41" xfId="0" applyNumberFormat="1" applyFont="1" applyFill="1" applyBorder="1" applyAlignment="1" applyProtection="1">
      <alignment horizontal="center"/>
      <protection locked="0"/>
    </xf>
    <xf numFmtId="164" fontId="4" fillId="6" borderId="52" xfId="0" applyNumberFormat="1" applyFont="1" applyFill="1" applyBorder="1" applyAlignment="1" applyProtection="1">
      <alignment horizontal="center"/>
      <protection locked="0"/>
    </xf>
    <xf numFmtId="0" fontId="5" fillId="0" borderId="49" xfId="0" applyFont="1" applyBorder="1" applyAlignment="1" applyProtection="1">
      <alignment horizontal="left" wrapText="1"/>
    </xf>
    <xf numFmtId="0" fontId="5" fillId="0" borderId="35" xfId="0" applyFont="1" applyBorder="1" applyAlignment="1" applyProtection="1">
      <alignment horizontal="left" wrapText="1"/>
    </xf>
    <xf numFmtId="0" fontId="5" fillId="0" borderId="5" xfId="0" applyFont="1" applyBorder="1" applyAlignment="1" applyProtection="1">
      <alignment horizontal="left" vertical="center"/>
    </xf>
    <xf numFmtId="0" fontId="5" fillId="0" borderId="4" xfId="0" applyFont="1" applyBorder="1" applyAlignment="1" applyProtection="1">
      <alignment horizontal="left" vertical="center"/>
    </xf>
    <xf numFmtId="0" fontId="2" fillId="0" borderId="0" xfId="0" applyFont="1" applyBorder="1" applyAlignment="1" applyProtection="1">
      <alignment horizontal="left" vertical="center" wrapText="1"/>
    </xf>
    <xf numFmtId="0" fontId="5" fillId="0" borderId="61" xfId="0" applyFont="1" applyBorder="1" applyAlignment="1" applyProtection="1">
      <alignment horizontal="left" wrapText="1"/>
    </xf>
    <xf numFmtId="0" fontId="5" fillId="0" borderId="26" xfId="0" applyFont="1" applyBorder="1" applyAlignment="1" applyProtection="1">
      <alignment horizontal="left" wrapText="1"/>
    </xf>
    <xf numFmtId="0" fontId="5" fillId="0" borderId="49" xfId="0" applyFont="1" applyBorder="1" applyAlignment="1" applyProtection="1">
      <alignment horizontal="left" vertical="center"/>
    </xf>
    <xf numFmtId="0" fontId="5" fillId="0" borderId="61" xfId="0" applyFont="1" applyBorder="1" applyAlignment="1" applyProtection="1">
      <alignment horizontal="left" vertical="center"/>
    </xf>
    <xf numFmtId="0" fontId="5" fillId="0" borderId="3"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2" fontId="4" fillId="0" borderId="40" xfId="0" applyNumberFormat="1" applyFont="1" applyFill="1" applyBorder="1" applyAlignment="1" applyProtection="1">
      <alignment horizontal="center"/>
    </xf>
    <xf numFmtId="2" fontId="4" fillId="0" borderId="53" xfId="0" applyNumberFormat="1" applyFont="1" applyFill="1" applyBorder="1" applyAlignment="1" applyProtection="1">
      <alignment horizontal="center"/>
    </xf>
    <xf numFmtId="0" fontId="5" fillId="0" borderId="3" xfId="0" applyFont="1" applyBorder="1" applyAlignment="1" applyProtection="1">
      <alignment horizontal="left" vertical="center"/>
    </xf>
    <xf numFmtId="0" fontId="0" fillId="0" borderId="17" xfId="0" applyBorder="1" applyAlignment="1" applyProtection="1"/>
    <xf numFmtId="0" fontId="71" fillId="0" borderId="0" xfId="0" applyFont="1" applyBorder="1" applyAlignment="1" applyProtection="1">
      <alignment horizontal="left" vertical="top" wrapText="1"/>
    </xf>
    <xf numFmtId="0" fontId="71" fillId="0" borderId="0" xfId="0" applyFont="1" applyFill="1" applyBorder="1" applyAlignment="1" applyProtection="1">
      <alignment horizontal="left" vertical="top" wrapText="1"/>
    </xf>
    <xf numFmtId="0" fontId="4" fillId="0" borderId="47" xfId="0" applyFont="1" applyBorder="1" applyAlignment="1" applyProtection="1">
      <alignment horizontal="left"/>
    </xf>
    <xf numFmtId="0" fontId="4" fillId="0" borderId="37" xfId="0" applyFont="1" applyBorder="1" applyAlignment="1" applyProtection="1">
      <alignment horizontal="left"/>
    </xf>
    <xf numFmtId="0" fontId="4" fillId="0" borderId="9" xfId="0" applyFont="1" applyBorder="1" applyAlignment="1" applyProtection="1">
      <alignment horizontal="left"/>
    </xf>
    <xf numFmtId="0" fontId="4" fillId="0" borderId="8" xfId="0" applyFont="1" applyBorder="1" applyAlignment="1" applyProtection="1">
      <alignment horizontal="left"/>
    </xf>
    <xf numFmtId="0" fontId="73" fillId="13" borderId="107" xfId="8" applyFont="1" applyFill="1" applyBorder="1" applyAlignment="1" applyProtection="1">
      <alignment horizontal="center" vertical="center" wrapText="1"/>
    </xf>
    <xf numFmtId="0" fontId="73" fillId="13" borderId="31" xfId="8" applyFont="1" applyFill="1" applyBorder="1" applyAlignment="1" applyProtection="1">
      <alignment horizontal="center" vertical="center" wrapText="1"/>
    </xf>
    <xf numFmtId="0" fontId="73" fillId="13" borderId="30" xfId="8" applyFont="1" applyFill="1" applyBorder="1" applyAlignment="1" applyProtection="1">
      <alignment horizontal="center" vertical="center" wrapText="1"/>
    </xf>
    <xf numFmtId="0" fontId="69" fillId="0" borderId="62" xfId="8" applyFont="1" applyBorder="1" applyAlignment="1" applyProtection="1">
      <alignment horizontal="right" vertical="top" wrapText="1"/>
    </xf>
    <xf numFmtId="0" fontId="2" fillId="0" borderId="0" xfId="8" applyFont="1" applyAlignment="1" applyProtection="1">
      <alignment horizontal="left" wrapText="1"/>
    </xf>
    <xf numFmtId="0" fontId="4" fillId="9" borderId="2" xfId="0" applyFont="1" applyFill="1" applyBorder="1" applyAlignment="1" applyProtection="1">
      <alignment horizontal="center" vertical="center"/>
    </xf>
    <xf numFmtId="0" fontId="4" fillId="9" borderId="0" xfId="0" applyFont="1" applyFill="1" applyBorder="1" applyAlignment="1" applyProtection="1">
      <alignment horizontal="center" vertical="center"/>
    </xf>
    <xf numFmtId="0" fontId="4" fillId="9" borderId="32" xfId="0" applyFont="1" applyFill="1" applyBorder="1" applyAlignment="1" applyProtection="1">
      <alignment horizontal="center" vertical="center"/>
    </xf>
    <xf numFmtId="0" fontId="4" fillId="9" borderId="21" xfId="0" applyFont="1" applyFill="1" applyBorder="1" applyAlignment="1" applyProtection="1">
      <alignment horizontal="center" vertical="center"/>
    </xf>
    <xf numFmtId="0" fontId="4" fillId="9" borderId="56" xfId="0" applyFont="1" applyFill="1" applyBorder="1" applyAlignment="1" applyProtection="1">
      <alignment horizontal="center" vertical="center"/>
    </xf>
    <xf numFmtId="0" fontId="4" fillId="9" borderId="33" xfId="0" applyFont="1" applyFill="1" applyBorder="1" applyAlignment="1" applyProtection="1">
      <alignment horizontal="center" vertical="center"/>
    </xf>
    <xf numFmtId="0" fontId="4" fillId="9" borderId="97" xfId="0" applyFont="1" applyFill="1" applyBorder="1" applyAlignment="1" applyProtection="1">
      <alignment horizontal="center" vertical="center" wrapText="1"/>
    </xf>
    <xf numFmtId="0" fontId="4" fillId="9" borderId="31" xfId="0" applyFont="1" applyFill="1" applyBorder="1" applyAlignment="1" applyProtection="1">
      <alignment horizontal="center" vertical="center" wrapText="1"/>
    </xf>
    <xf numFmtId="0" fontId="4" fillId="9" borderId="30"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9" borderId="0" xfId="0" applyFont="1" applyFill="1" applyBorder="1" applyAlignment="1" applyProtection="1">
      <alignment horizontal="center" vertical="center" wrapText="1"/>
    </xf>
    <xf numFmtId="0" fontId="4" fillId="9" borderId="32" xfId="0" applyFont="1" applyFill="1" applyBorder="1" applyAlignment="1" applyProtection="1">
      <alignment horizontal="center" vertical="center" wrapText="1"/>
    </xf>
    <xf numFmtId="0" fontId="4" fillId="9" borderId="21" xfId="0" applyFont="1" applyFill="1" applyBorder="1" applyAlignment="1" applyProtection="1">
      <alignment horizontal="center" vertical="center" wrapText="1"/>
    </xf>
    <xf numFmtId="0" fontId="4" fillId="9" borderId="56" xfId="0" applyFont="1" applyFill="1" applyBorder="1" applyAlignment="1" applyProtection="1">
      <alignment horizontal="center" vertical="center" wrapText="1"/>
    </xf>
    <xf numFmtId="0" fontId="4" fillId="9" borderId="33" xfId="0" applyFont="1" applyFill="1" applyBorder="1" applyAlignment="1" applyProtection="1">
      <alignment horizontal="center" vertical="center" wrapText="1"/>
    </xf>
    <xf numFmtId="0" fontId="12" fillId="0" borderId="0" xfId="8" applyFont="1" applyBorder="1" applyAlignment="1" applyProtection="1">
      <alignment horizontal="left" vertical="top" wrapText="1"/>
    </xf>
    <xf numFmtId="0" fontId="2" fillId="0" borderId="56" xfId="8" applyFont="1" applyBorder="1" applyAlignment="1" applyProtection="1">
      <alignment horizontal="left" vertical="top" wrapText="1"/>
    </xf>
    <xf numFmtId="0" fontId="2" fillId="0" borderId="56" xfId="8" applyBorder="1" applyAlignment="1" applyProtection="1">
      <alignment horizontal="left" wrapText="1"/>
    </xf>
    <xf numFmtId="0" fontId="5" fillId="0" borderId="63" xfId="8" applyFont="1" applyBorder="1" applyAlignment="1" applyProtection="1">
      <alignment horizontal="center" vertical="center"/>
    </xf>
    <xf numFmtId="0" fontId="2" fillId="0" borderId="45" xfId="8" applyBorder="1" applyAlignment="1" applyProtection="1">
      <alignment horizontal="center" vertical="center"/>
    </xf>
    <xf numFmtId="0" fontId="5" fillId="0" borderId="97" xfId="8" applyFont="1" applyBorder="1" applyAlignment="1" applyProtection="1">
      <alignment horizontal="center" vertical="center"/>
    </xf>
    <xf numFmtId="0" fontId="2" fillId="0" borderId="98" xfId="8" applyBorder="1" applyProtection="1"/>
    <xf numFmtId="0" fontId="2" fillId="0" borderId="21" xfId="8" applyBorder="1" applyProtection="1"/>
    <xf numFmtId="0" fontId="2" fillId="0" borderId="36" xfId="8" applyBorder="1" applyProtection="1"/>
    <xf numFmtId="0" fontId="5" fillId="0" borderId="97" xfId="8" applyFont="1" applyBorder="1" applyAlignment="1" applyProtection="1">
      <alignment horizontal="center" vertical="center" wrapText="1"/>
    </xf>
    <xf numFmtId="0" fontId="5" fillId="0" borderId="59" xfId="8" applyFont="1" applyBorder="1" applyAlignment="1" applyProtection="1">
      <alignment horizontal="center" vertical="center" wrapText="1"/>
    </xf>
    <xf numFmtId="0" fontId="5" fillId="0" borderId="64" xfId="8" applyFont="1" applyBorder="1" applyAlignment="1" applyProtection="1">
      <alignment horizontal="center" vertical="center" wrapText="1"/>
    </xf>
    <xf numFmtId="0" fontId="2" fillId="0" borderId="24" xfId="8" applyBorder="1" applyProtection="1"/>
    <xf numFmtId="0" fontId="2" fillId="0" borderId="11" xfId="8" applyBorder="1" applyProtection="1"/>
    <xf numFmtId="0" fontId="2" fillId="0" borderId="12" xfId="8" applyBorder="1" applyProtection="1"/>
    <xf numFmtId="0" fontId="5" fillId="0" borderId="27" xfId="8" applyFont="1" applyBorder="1" applyAlignment="1" applyProtection="1">
      <alignment horizontal="left" vertical="center"/>
    </xf>
    <xf numFmtId="0" fontId="5" fillId="0" borderId="38" xfId="8" applyFont="1" applyBorder="1" applyAlignment="1" applyProtection="1">
      <alignment horizontal="left" vertical="center"/>
    </xf>
    <xf numFmtId="0" fontId="5" fillId="0" borderId="63" xfId="8" applyFont="1" applyBorder="1" applyAlignment="1" applyProtection="1">
      <alignment horizontal="left" vertical="center" wrapText="1"/>
    </xf>
    <xf numFmtId="0" fontId="4" fillId="0" borderId="45" xfId="8" applyFont="1" applyBorder="1" applyAlignment="1" applyProtection="1">
      <alignment horizontal="left" vertical="center" wrapText="1"/>
    </xf>
    <xf numFmtId="0" fontId="2" fillId="0" borderId="0" xfId="8" applyFont="1" applyBorder="1" applyAlignment="1" applyProtection="1">
      <alignment horizontal="left" wrapText="1"/>
    </xf>
    <xf numFmtId="2" fontId="4" fillId="6" borderId="40" xfId="8" applyNumberFormat="1" applyFont="1" applyFill="1" applyBorder="1" applyAlignment="1" applyProtection="1">
      <alignment horizontal="center"/>
    </xf>
    <xf numFmtId="2" fontId="4" fillId="6" borderId="53" xfId="8" applyNumberFormat="1" applyFont="1" applyFill="1" applyBorder="1" applyAlignment="1" applyProtection="1">
      <alignment horizontal="center"/>
    </xf>
    <xf numFmtId="164" fontId="4" fillId="6" borderId="41" xfId="8" applyNumberFormat="1" applyFont="1" applyFill="1" applyBorder="1" applyAlignment="1" applyProtection="1">
      <alignment horizontal="center"/>
    </xf>
    <xf numFmtId="164" fontId="4" fillId="6" borderId="52" xfId="8" applyNumberFormat="1" applyFont="1" applyFill="1" applyBorder="1" applyAlignment="1" applyProtection="1">
      <alignment horizontal="center"/>
    </xf>
    <xf numFmtId="0" fontId="0" fillId="0" borderId="24" xfId="0" applyBorder="1" applyProtection="1"/>
    <xf numFmtId="0" fontId="4" fillId="0" borderId="55" xfId="0" applyFont="1" applyBorder="1" applyAlignment="1" applyProtection="1"/>
    <xf numFmtId="0" fontId="0" fillId="0" borderId="62" xfId="0" applyBorder="1" applyProtection="1"/>
    <xf numFmtId="0" fontId="0" fillId="0" borderId="25" xfId="0" applyBorder="1" applyAlignment="1" applyProtection="1"/>
    <xf numFmtId="0" fontId="17" fillId="4" borderId="40" xfId="0" applyFont="1" applyFill="1" applyBorder="1" applyAlignment="1" applyProtection="1">
      <alignment horizontal="left"/>
    </xf>
    <xf numFmtId="0" fontId="17" fillId="4" borderId="23" xfId="0" applyFont="1" applyFill="1" applyBorder="1" applyAlignment="1" applyProtection="1">
      <alignment horizontal="left"/>
    </xf>
    <xf numFmtId="0" fontId="17" fillId="4" borderId="35" xfId="0" applyFont="1" applyFill="1" applyBorder="1" applyAlignment="1" applyProtection="1">
      <alignment horizontal="left"/>
    </xf>
    <xf numFmtId="0" fontId="4" fillId="0" borderId="47" xfId="0" applyFont="1" applyBorder="1" applyAlignment="1" applyProtection="1"/>
    <xf numFmtId="0" fontId="0" fillId="0" borderId="37" xfId="0" applyBorder="1" applyAlignment="1" applyProtection="1"/>
    <xf numFmtId="0" fontId="14" fillId="6" borderId="5" xfId="0" applyFont="1" applyFill="1" applyBorder="1" applyAlignment="1" applyProtection="1">
      <alignment horizontal="left" vertical="top" wrapText="1"/>
    </xf>
    <xf numFmtId="0" fontId="14" fillId="6" borderId="31" xfId="0" applyFont="1" applyFill="1" applyBorder="1" applyAlignment="1" applyProtection="1">
      <alignment horizontal="left" vertical="top" wrapText="1"/>
    </xf>
    <xf numFmtId="0" fontId="14" fillId="6" borderId="3" xfId="0" applyFont="1" applyFill="1" applyBorder="1" applyAlignment="1" applyProtection="1">
      <alignment horizontal="left" vertical="top" wrapText="1"/>
    </xf>
    <xf numFmtId="0" fontId="14" fillId="6" borderId="0" xfId="0" applyFont="1" applyFill="1" applyBorder="1" applyAlignment="1" applyProtection="1">
      <alignment horizontal="left" vertical="top" wrapText="1"/>
    </xf>
    <xf numFmtId="0" fontId="14" fillId="6" borderId="4" xfId="0" applyFont="1" applyFill="1" applyBorder="1" applyAlignment="1" applyProtection="1">
      <alignment horizontal="left" vertical="top" wrapText="1"/>
    </xf>
    <xf numFmtId="0" fontId="14" fillId="6" borderId="56" xfId="0" applyFont="1" applyFill="1" applyBorder="1" applyAlignment="1" applyProtection="1">
      <alignment horizontal="left" vertical="top" wrapText="1"/>
    </xf>
    <xf numFmtId="0" fontId="2" fillId="0" borderId="0" xfId="0" applyFont="1" applyBorder="1" applyAlignment="1" applyProtection="1">
      <alignment horizontal="left" wrapText="1"/>
    </xf>
    <xf numFmtId="0" fontId="14" fillId="0" borderId="0" xfId="0" applyFont="1" applyBorder="1" applyAlignment="1" applyProtection="1">
      <alignment horizontal="left" wrapText="1"/>
    </xf>
    <xf numFmtId="0" fontId="5" fillId="0" borderId="27" xfId="0" applyFont="1" applyBorder="1" applyAlignment="1" applyProtection="1">
      <alignment horizontal="left" wrapText="1"/>
    </xf>
    <xf numFmtId="0" fontId="0" fillId="0" borderId="28" xfId="0" applyBorder="1" applyAlignment="1" applyProtection="1">
      <alignment horizontal="left" wrapText="1"/>
    </xf>
    <xf numFmtId="164" fontId="4" fillId="6" borderId="40" xfId="0" applyNumberFormat="1" applyFont="1" applyFill="1" applyBorder="1" applyAlignment="1" applyProtection="1">
      <alignment horizontal="center"/>
    </xf>
    <xf numFmtId="164" fontId="4" fillId="6" borderId="53" xfId="0" applyNumberFormat="1" applyFont="1" applyFill="1" applyBorder="1" applyAlignment="1" applyProtection="1">
      <alignment horizontal="center"/>
    </xf>
    <xf numFmtId="0" fontId="5" fillId="0" borderId="29" xfId="0" applyFont="1" applyBorder="1" applyAlignment="1" applyProtection="1">
      <alignment horizontal="left" wrapText="1"/>
    </xf>
    <xf numFmtId="0" fontId="0" fillId="0" borderId="17" xfId="0" applyBorder="1" applyAlignment="1" applyProtection="1">
      <alignment horizontal="left" wrapText="1"/>
    </xf>
    <xf numFmtId="164" fontId="4" fillId="6" borderId="41" xfId="0" applyNumberFormat="1" applyFont="1" applyFill="1" applyBorder="1" applyAlignment="1" applyProtection="1">
      <alignment horizontal="center"/>
    </xf>
    <xf numFmtId="164" fontId="4" fillId="6" borderId="52" xfId="0" applyNumberFormat="1" applyFont="1" applyFill="1" applyBorder="1" applyAlignment="1" applyProtection="1">
      <alignment horizontal="center"/>
    </xf>
    <xf numFmtId="0" fontId="4" fillId="0" borderId="38" xfId="0" applyFont="1" applyBorder="1" applyAlignment="1" applyProtection="1">
      <alignment horizontal="left" wrapText="1"/>
    </xf>
    <xf numFmtId="0" fontId="2" fillId="0" borderId="51" xfId="0" applyFont="1" applyBorder="1" applyAlignment="1" applyProtection="1">
      <alignment horizontal="left" wrapText="1"/>
    </xf>
    <xf numFmtId="166" fontId="4" fillId="6" borderId="55" xfId="0" applyNumberFormat="1" applyFont="1" applyFill="1" applyBorder="1" applyAlignment="1" applyProtection="1">
      <alignment horizontal="center" vertical="center"/>
    </xf>
    <xf numFmtId="166" fontId="4" fillId="6" borderId="58" xfId="0" applyNumberFormat="1" applyFont="1" applyFill="1" applyBorder="1" applyAlignment="1" applyProtection="1">
      <alignment horizontal="center" vertical="center"/>
    </xf>
    <xf numFmtId="0" fontId="4" fillId="0" borderId="40" xfId="0" applyFont="1" applyBorder="1" applyAlignment="1" applyProtection="1"/>
    <xf numFmtId="0" fontId="0" fillId="0" borderId="35" xfId="0" applyBorder="1" applyAlignment="1" applyProtection="1"/>
    <xf numFmtId="0" fontId="0" fillId="0" borderId="26" xfId="0" applyBorder="1" applyAlignment="1" applyProtection="1"/>
    <xf numFmtId="0" fontId="5" fillId="0" borderId="42" xfId="0" applyFont="1" applyBorder="1" applyAlignment="1" applyProtection="1">
      <alignment vertical="center"/>
    </xf>
    <xf numFmtId="0" fontId="5" fillId="0" borderId="45" xfId="0" applyFont="1" applyBorder="1" applyAlignment="1" applyProtection="1">
      <alignment vertical="center"/>
    </xf>
    <xf numFmtId="0" fontId="4" fillId="0" borderId="9" xfId="0" applyFont="1" applyBorder="1" applyAlignment="1" applyProtection="1"/>
    <xf numFmtId="0" fontId="0" fillId="0" borderId="8" xfId="0" applyBorder="1" applyAlignment="1" applyProtection="1"/>
    <xf numFmtId="0" fontId="5" fillId="0" borderId="27" xfId="0" applyFont="1" applyBorder="1" applyAlignment="1" applyProtection="1">
      <alignment vertical="center"/>
    </xf>
    <xf numFmtId="0" fontId="5" fillId="0" borderId="38" xfId="0" applyFont="1" applyBorder="1" applyAlignment="1" applyProtection="1">
      <alignment vertical="center"/>
    </xf>
    <xf numFmtId="0" fontId="0" fillId="0" borderId="45" xfId="0" applyBorder="1" applyAlignment="1" applyProtection="1">
      <alignment horizontal="center" vertical="center"/>
    </xf>
    <xf numFmtId="0" fontId="5" fillId="0" borderId="98" xfId="0" applyFont="1" applyBorder="1" applyAlignment="1" applyProtection="1">
      <alignment horizontal="center" vertical="center"/>
    </xf>
    <xf numFmtId="0" fontId="0" fillId="0" borderId="21" xfId="0" applyBorder="1" applyAlignment="1" applyProtection="1">
      <alignment horizontal="center" vertical="center"/>
    </xf>
    <xf numFmtId="0" fontId="0" fillId="0" borderId="36" xfId="0" applyBorder="1" applyAlignment="1" applyProtection="1">
      <alignment horizontal="center" vertical="center"/>
    </xf>
    <xf numFmtId="0" fontId="0" fillId="0" borderId="98" xfId="0" applyBorder="1" applyAlignment="1" applyProtection="1">
      <alignment horizontal="center" vertical="center" wrapText="1"/>
    </xf>
    <xf numFmtId="0" fontId="0" fillId="0" borderId="21" xfId="0" applyBorder="1" applyAlignment="1" applyProtection="1">
      <alignment horizontal="center" vertical="center" wrapText="1"/>
    </xf>
    <xf numFmtId="0" fontId="0" fillId="0" borderId="36" xfId="0" applyBorder="1" applyAlignment="1" applyProtection="1">
      <alignment horizontal="center" vertical="center" wrapText="1"/>
    </xf>
    <xf numFmtId="0" fontId="5" fillId="0" borderId="64" xfId="0" applyFont="1" applyBorder="1" applyAlignment="1" applyProtection="1">
      <alignment horizontal="center" vertical="center" wrapText="1"/>
    </xf>
    <xf numFmtId="0" fontId="2" fillId="0" borderId="56" xfId="0" applyNumberFormat="1" applyFont="1" applyBorder="1" applyAlignment="1" applyProtection="1">
      <alignment horizontal="left" vertical="top" wrapText="1"/>
    </xf>
    <xf numFmtId="0" fontId="14" fillId="0" borderId="56" xfId="0" applyNumberFormat="1" applyFont="1" applyBorder="1" applyAlignment="1" applyProtection="1">
      <alignment horizontal="left" vertical="top" wrapText="1"/>
    </xf>
    <xf numFmtId="0" fontId="40" fillId="0" borderId="62" xfId="0" applyFont="1" applyBorder="1" applyAlignment="1" applyProtection="1">
      <alignment horizontal="right" vertical="top" wrapText="1"/>
    </xf>
    <xf numFmtId="0" fontId="14" fillId="0" borderId="0" xfId="0" applyFont="1" applyBorder="1" applyAlignment="1" applyProtection="1">
      <alignment horizontal="left" vertical="center" wrapText="1"/>
    </xf>
    <xf numFmtId="0" fontId="73" fillId="13" borderId="112" xfId="0" applyFont="1" applyFill="1" applyBorder="1" applyAlignment="1" applyProtection="1">
      <alignment horizontal="center" vertical="center" wrapText="1"/>
    </xf>
    <xf numFmtId="0" fontId="73" fillId="13" borderId="23" xfId="0" applyFont="1" applyFill="1" applyBorder="1" applyAlignment="1" applyProtection="1">
      <alignment horizontal="center" vertical="center" wrapText="1"/>
    </xf>
    <xf numFmtId="0" fontId="73" fillId="13" borderId="53"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4" fillId="9" borderId="11" xfId="0" applyFont="1" applyFill="1" applyBorder="1" applyAlignment="1" applyProtection="1">
      <alignment horizontal="center" vertical="center" wrapText="1"/>
    </xf>
    <xf numFmtId="0" fontId="4" fillId="9" borderId="57" xfId="0" applyFont="1" applyFill="1" applyBorder="1" applyAlignment="1" applyProtection="1">
      <alignment horizontal="center" vertical="center" wrapText="1"/>
    </xf>
    <xf numFmtId="165" fontId="4" fillId="0" borderId="17" xfId="0" applyNumberFormat="1" applyFont="1" applyBorder="1" applyAlignment="1" applyProtection="1"/>
    <xf numFmtId="165" fontId="0" fillId="0" borderId="17" xfId="0" applyNumberFormat="1" applyBorder="1" applyAlignment="1" applyProtection="1"/>
    <xf numFmtId="0" fontId="12" fillId="0" borderId="7" xfId="0" applyFont="1" applyBorder="1" applyAlignment="1" applyProtection="1">
      <alignment horizontal="left" vertical="top" wrapText="1"/>
    </xf>
    <xf numFmtId="0" fontId="73" fillId="13" borderId="105" xfId="0" applyFont="1" applyFill="1" applyBorder="1" applyAlignment="1" applyProtection="1">
      <alignment horizontal="center" vertical="center" wrapText="1"/>
    </xf>
    <xf numFmtId="0" fontId="73" fillId="13" borderId="14" xfId="0" applyFont="1" applyFill="1" applyBorder="1" applyAlignment="1" applyProtection="1">
      <alignment horizontal="center" vertical="center" wrapText="1"/>
    </xf>
    <xf numFmtId="0" fontId="73" fillId="13" borderId="15" xfId="0" applyFont="1" applyFill="1" applyBorder="1" applyAlignment="1" applyProtection="1">
      <alignment horizontal="center" vertical="center" wrapText="1"/>
    </xf>
    <xf numFmtId="0" fontId="4" fillId="9" borderId="97" xfId="0" applyFont="1" applyFill="1" applyBorder="1" applyAlignment="1" applyProtection="1">
      <alignment horizontal="center" vertical="center"/>
      <protection locked="0"/>
    </xf>
    <xf numFmtId="0" fontId="4" fillId="9" borderId="31" xfId="0" applyFont="1" applyFill="1" applyBorder="1" applyAlignment="1" applyProtection="1">
      <alignment horizontal="center" vertical="center"/>
      <protection locked="0"/>
    </xf>
    <xf numFmtId="0" fontId="4" fillId="9" borderId="30" xfId="0" applyFont="1" applyFill="1" applyBorder="1" applyAlignment="1" applyProtection="1">
      <alignment horizontal="center" vertical="center"/>
      <protection locked="0"/>
    </xf>
    <xf numFmtId="0" fontId="4" fillId="9" borderId="2" xfId="0" applyFont="1" applyFill="1" applyBorder="1" applyAlignment="1" applyProtection="1">
      <alignment horizontal="center" vertical="center"/>
      <protection locked="0"/>
    </xf>
    <xf numFmtId="0" fontId="4" fillId="9" borderId="0" xfId="0" applyFont="1" applyFill="1" applyBorder="1" applyAlignment="1" applyProtection="1">
      <alignment horizontal="center" vertical="center"/>
      <protection locked="0"/>
    </xf>
    <xf numFmtId="0" fontId="4" fillId="9" borderId="32" xfId="0" applyFont="1" applyFill="1" applyBorder="1" applyAlignment="1" applyProtection="1">
      <alignment horizontal="center" vertical="center"/>
      <protection locked="0"/>
    </xf>
    <xf numFmtId="0" fontId="4" fillId="9" borderId="21" xfId="0" applyFont="1" applyFill="1" applyBorder="1" applyAlignment="1" applyProtection="1">
      <alignment horizontal="center" vertical="center"/>
      <protection locked="0"/>
    </xf>
    <xf numFmtId="0" fontId="4" fillId="9" borderId="56" xfId="0" applyFont="1" applyFill="1" applyBorder="1" applyAlignment="1" applyProtection="1">
      <alignment horizontal="center" vertical="center"/>
      <protection locked="0"/>
    </xf>
    <xf numFmtId="0" fontId="4" fillId="9" borderId="33" xfId="0" applyFont="1" applyFill="1" applyBorder="1" applyAlignment="1" applyProtection="1">
      <alignment horizontal="center" vertical="center"/>
      <protection locked="0"/>
    </xf>
    <xf numFmtId="0" fontId="71" fillId="0" borderId="7" xfId="0" applyFont="1" applyBorder="1" applyAlignment="1" applyProtection="1">
      <alignment horizontal="left" vertical="top" wrapText="1"/>
    </xf>
    <xf numFmtId="0" fontId="14" fillId="0" borderId="7" xfId="0" applyFont="1" applyBorder="1" applyAlignment="1" applyProtection="1">
      <alignment horizontal="left" vertical="center" wrapText="1"/>
    </xf>
    <xf numFmtId="0" fontId="4" fillId="6" borderId="30" xfId="0" applyFont="1" applyFill="1" applyBorder="1" applyAlignment="1" applyProtection="1">
      <alignment horizontal="left" vertical="center" wrapText="1"/>
      <protection locked="0"/>
    </xf>
    <xf numFmtId="0" fontId="4" fillId="6" borderId="32" xfId="0" applyFont="1" applyFill="1" applyBorder="1" applyAlignment="1" applyProtection="1">
      <alignment horizontal="left" vertical="center" wrapText="1"/>
      <protection locked="0"/>
    </xf>
    <xf numFmtId="0" fontId="4" fillId="6" borderId="33" xfId="0" applyFont="1" applyFill="1" applyBorder="1" applyAlignment="1" applyProtection="1">
      <alignment horizontal="left" vertical="center" wrapText="1"/>
      <protection locked="0"/>
    </xf>
    <xf numFmtId="165" fontId="4" fillId="0" borderId="55" xfId="0" applyNumberFormat="1" applyFont="1" applyBorder="1" applyAlignment="1" applyProtection="1"/>
    <xf numFmtId="165" fontId="0" fillId="0" borderId="26" xfId="0" applyNumberFormat="1" applyBorder="1" applyAlignment="1" applyProtection="1"/>
    <xf numFmtId="165" fontId="4" fillId="0" borderId="9" xfId="0" applyNumberFormat="1" applyFont="1" applyBorder="1" applyAlignment="1" applyProtection="1"/>
    <xf numFmtId="165" fontId="0" fillId="0" borderId="8" xfId="0" applyNumberFormat="1" applyBorder="1" applyAlignment="1" applyProtection="1"/>
    <xf numFmtId="0" fontId="5" fillId="0" borderId="61" xfId="0" applyFont="1" applyBorder="1" applyAlignment="1" applyProtection="1">
      <alignment horizontal="left" vertical="top" wrapText="1"/>
    </xf>
    <xf numFmtId="0" fontId="5" fillId="0" borderId="62" xfId="0" applyFont="1" applyBorder="1" applyAlignment="1" applyProtection="1">
      <alignment horizontal="left" vertical="top" wrapText="1"/>
    </xf>
    <xf numFmtId="166" fontId="4" fillId="6" borderId="55" xfId="1" applyNumberFormat="1" applyFont="1" applyFill="1" applyBorder="1" applyAlignment="1" applyProtection="1">
      <alignment horizontal="center" vertical="center"/>
      <protection locked="0"/>
    </xf>
    <xf numFmtId="166" fontId="4" fillId="6" borderId="58" xfId="1" applyNumberFormat="1" applyFont="1" applyFill="1" applyBorder="1" applyAlignment="1" applyProtection="1">
      <alignment horizontal="center" vertical="center"/>
      <protection locked="0"/>
    </xf>
    <xf numFmtId="0" fontId="0" fillId="0" borderId="35" xfId="0" applyBorder="1" applyAlignment="1" applyProtection="1">
      <alignment horizontal="left" wrapText="1"/>
    </xf>
    <xf numFmtId="165" fontId="4" fillId="0" borderId="10" xfId="0" applyNumberFormat="1" applyFont="1" applyBorder="1" applyAlignment="1" applyProtection="1"/>
    <xf numFmtId="165" fontId="0" fillId="0" borderId="12" xfId="0" applyNumberFormat="1" applyBorder="1" applyAlignment="1" applyProtection="1"/>
    <xf numFmtId="0" fontId="5" fillId="0" borderId="60" xfId="0" applyFont="1" applyBorder="1" applyAlignment="1" applyProtection="1">
      <alignment vertical="center"/>
    </xf>
    <xf numFmtId="0" fontId="5" fillId="0" borderId="43" xfId="0" applyFont="1" applyBorder="1" applyAlignment="1" applyProtection="1">
      <alignment vertical="center"/>
    </xf>
    <xf numFmtId="165" fontId="4" fillId="0" borderId="47" xfId="0" applyNumberFormat="1" applyFont="1" applyBorder="1" applyAlignment="1" applyProtection="1"/>
    <xf numFmtId="165" fontId="0" fillId="0" borderId="37" xfId="0" applyNumberFormat="1" applyBorder="1" applyAlignment="1" applyProtection="1"/>
    <xf numFmtId="164" fontId="4" fillId="6" borderId="40" xfId="0" applyNumberFormat="1" applyFont="1" applyFill="1" applyBorder="1" applyAlignment="1" applyProtection="1">
      <alignment horizontal="center"/>
      <protection locked="0"/>
    </xf>
    <xf numFmtId="164" fontId="4" fillId="6" borderId="53" xfId="0" applyNumberFormat="1" applyFont="1" applyFill="1" applyBorder="1" applyAlignment="1" applyProtection="1">
      <alignment horizontal="center"/>
      <protection locked="0"/>
    </xf>
    <xf numFmtId="0" fontId="0" fillId="0" borderId="41" xfId="0" applyBorder="1" applyProtection="1"/>
    <xf numFmtId="0" fontId="73" fillId="13" borderId="107" xfId="0" applyFont="1" applyFill="1" applyBorder="1" applyAlignment="1" applyProtection="1">
      <alignment horizontal="center" vertical="center" wrapText="1"/>
    </xf>
    <xf numFmtId="0" fontId="73" fillId="13" borderId="31" xfId="0" applyFont="1" applyFill="1" applyBorder="1" applyAlignment="1" applyProtection="1">
      <alignment horizontal="center" vertical="center" wrapText="1"/>
    </xf>
    <xf numFmtId="0" fontId="73" fillId="13" borderId="30"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protection locked="0"/>
    </xf>
    <xf numFmtId="0" fontId="4" fillId="9" borderId="11" xfId="0" applyFont="1" applyFill="1" applyBorder="1" applyAlignment="1" applyProtection="1">
      <alignment horizontal="center" vertical="center" wrapText="1"/>
      <protection locked="0"/>
    </xf>
    <xf numFmtId="0" fontId="4" fillId="9" borderId="57" xfId="0" applyFont="1" applyFill="1" applyBorder="1" applyAlignment="1" applyProtection="1">
      <alignment horizontal="center" vertical="center" wrapText="1"/>
      <protection locked="0"/>
    </xf>
    <xf numFmtId="0" fontId="4" fillId="9" borderId="2" xfId="0" applyFont="1" applyFill="1" applyBorder="1" applyAlignment="1" applyProtection="1">
      <alignment horizontal="center" vertical="center" wrapText="1"/>
      <protection locked="0"/>
    </xf>
    <xf numFmtId="0" fontId="4" fillId="9" borderId="0" xfId="0" applyFont="1" applyFill="1" applyBorder="1" applyAlignment="1" applyProtection="1">
      <alignment horizontal="center" vertical="center" wrapText="1"/>
      <protection locked="0"/>
    </xf>
    <xf numFmtId="0" fontId="4" fillId="9" borderId="32" xfId="0" applyFont="1" applyFill="1" applyBorder="1" applyAlignment="1" applyProtection="1">
      <alignment horizontal="center" vertical="center" wrapText="1"/>
      <protection locked="0"/>
    </xf>
    <xf numFmtId="0" fontId="4" fillId="9" borderId="21" xfId="0" applyFont="1" applyFill="1" applyBorder="1" applyAlignment="1" applyProtection="1">
      <alignment horizontal="center" vertical="center" wrapText="1"/>
      <protection locked="0"/>
    </xf>
    <xf numFmtId="0" fontId="4" fillId="9" borderId="56" xfId="0" applyFont="1" applyFill="1" applyBorder="1" applyAlignment="1" applyProtection="1">
      <alignment horizontal="center" vertical="center" wrapText="1"/>
      <protection locked="0"/>
    </xf>
    <xf numFmtId="0" fontId="4" fillId="9" borderId="33" xfId="0" applyFont="1" applyFill="1" applyBorder="1" applyAlignment="1" applyProtection="1">
      <alignment horizontal="center" vertical="center" wrapText="1"/>
      <protection locked="0"/>
    </xf>
    <xf numFmtId="0" fontId="0" fillId="0" borderId="55" xfId="0" applyBorder="1" applyProtection="1"/>
    <xf numFmtId="0" fontId="4" fillId="6" borderId="5" xfId="0" applyFont="1" applyFill="1" applyBorder="1" applyAlignment="1" applyProtection="1">
      <alignment horizontal="left" vertical="center" wrapText="1"/>
      <protection locked="0"/>
    </xf>
    <xf numFmtId="0" fontId="4" fillId="6" borderId="3" xfId="0" applyFont="1" applyFill="1" applyBorder="1" applyAlignment="1" applyProtection="1">
      <alignment horizontal="left" vertical="center" wrapText="1"/>
      <protection locked="0"/>
    </xf>
    <xf numFmtId="0" fontId="4" fillId="6" borderId="4" xfId="0" applyFont="1" applyFill="1" applyBorder="1" applyAlignment="1" applyProtection="1">
      <alignment horizontal="left" vertical="center" wrapText="1"/>
      <protection locked="0"/>
    </xf>
    <xf numFmtId="0" fontId="5" fillId="0" borderId="26" xfId="0" applyFont="1" applyBorder="1" applyAlignment="1" applyProtection="1">
      <alignment horizontal="left" vertical="top" wrapText="1"/>
    </xf>
    <xf numFmtId="0" fontId="0" fillId="0" borderId="51" xfId="0" applyBorder="1" applyProtection="1"/>
    <xf numFmtId="0" fontId="4" fillId="9" borderId="97" xfId="0" applyFont="1" applyFill="1" applyBorder="1" applyAlignment="1" applyProtection="1">
      <alignment horizontal="center" vertical="center"/>
    </xf>
    <xf numFmtId="0" fontId="4" fillId="9" borderId="31" xfId="0" applyFont="1" applyFill="1" applyBorder="1" applyAlignment="1" applyProtection="1">
      <alignment horizontal="center" vertical="center"/>
    </xf>
    <xf numFmtId="0" fontId="4" fillId="9" borderId="30" xfId="0" applyFont="1" applyFill="1" applyBorder="1" applyAlignment="1" applyProtection="1">
      <alignment horizontal="center" vertical="center"/>
    </xf>
    <xf numFmtId="0" fontId="14" fillId="6" borderId="30" xfId="0" applyFont="1" applyFill="1" applyBorder="1" applyAlignment="1" applyProtection="1">
      <alignment horizontal="left" vertical="top" wrapText="1"/>
    </xf>
    <xf numFmtId="0" fontId="14" fillId="6" borderId="32" xfId="0" applyFont="1" applyFill="1" applyBorder="1" applyAlignment="1" applyProtection="1">
      <alignment horizontal="left" vertical="top" wrapText="1"/>
    </xf>
    <xf numFmtId="0" fontId="14" fillId="6" borderId="33" xfId="0" applyFont="1" applyFill="1" applyBorder="1" applyAlignment="1" applyProtection="1">
      <alignment horizontal="left" vertical="top" wrapText="1"/>
    </xf>
    <xf numFmtId="0" fontId="5" fillId="0" borderId="11" xfId="0" applyFont="1" applyBorder="1" applyAlignment="1" applyProtection="1">
      <alignment horizontal="left" wrapText="1"/>
    </xf>
    <xf numFmtId="0" fontId="5" fillId="0" borderId="12" xfId="0" applyFont="1" applyBorder="1" applyAlignment="1" applyProtection="1">
      <alignment horizontal="left" wrapText="1"/>
    </xf>
    <xf numFmtId="0" fontId="5" fillId="0" borderId="56" xfId="0" applyFont="1" applyBorder="1" applyAlignment="1" applyProtection="1">
      <alignment horizontal="left" wrapText="1"/>
    </xf>
    <xf numFmtId="0" fontId="5" fillId="0" borderId="36" xfId="0" applyFont="1" applyBorder="1" applyAlignment="1" applyProtection="1">
      <alignment horizontal="left" wrapText="1"/>
    </xf>
    <xf numFmtId="166" fontId="4" fillId="6" borderId="10" xfId="0" applyNumberFormat="1" applyFont="1" applyFill="1" applyBorder="1" applyAlignment="1" applyProtection="1">
      <alignment horizontal="center" vertical="center"/>
    </xf>
    <xf numFmtId="166" fontId="4" fillId="6" borderId="57" xfId="0" applyNumberFormat="1" applyFont="1" applyFill="1" applyBorder="1" applyAlignment="1" applyProtection="1">
      <alignment horizontal="center" vertical="center"/>
    </xf>
    <xf numFmtId="166" fontId="4" fillId="6" borderId="21" xfId="0" applyNumberFormat="1" applyFont="1" applyFill="1" applyBorder="1" applyAlignment="1" applyProtection="1">
      <alignment horizontal="center" vertical="center"/>
    </xf>
    <xf numFmtId="166" fontId="4" fillId="6" borderId="33" xfId="0" applyNumberFormat="1" applyFont="1" applyFill="1" applyBorder="1" applyAlignment="1" applyProtection="1">
      <alignment horizontal="center" vertical="center"/>
    </xf>
    <xf numFmtId="0" fontId="12" fillId="0" borderId="0" xfId="8" applyFont="1" applyFill="1" applyAlignment="1" applyProtection="1">
      <alignment horizontal="left" vertical="top" wrapText="1"/>
    </xf>
    <xf numFmtId="0" fontId="69" fillId="3" borderId="62" xfId="8" applyFont="1" applyFill="1" applyBorder="1" applyAlignment="1">
      <alignment horizontal="right" vertical="top" wrapText="1"/>
    </xf>
    <xf numFmtId="0" fontId="70" fillId="3" borderId="62" xfId="8" applyFont="1" applyFill="1" applyBorder="1" applyAlignment="1">
      <alignment vertical="top"/>
    </xf>
    <xf numFmtId="0" fontId="70" fillId="3" borderId="11" xfId="8" applyFont="1" applyFill="1" applyBorder="1" applyAlignment="1">
      <alignment vertical="top"/>
    </xf>
    <xf numFmtId="0" fontId="16" fillId="3" borderId="0" xfId="8" applyFont="1" applyFill="1" applyBorder="1" applyAlignment="1">
      <alignment horizontal="left" wrapText="1"/>
    </xf>
    <xf numFmtId="0" fontId="2" fillId="3" borderId="0" xfId="9" applyNumberFormat="1" applyFont="1" applyFill="1" applyAlignment="1">
      <alignment horizontal="left" vertical="center" wrapText="1"/>
    </xf>
    <xf numFmtId="0" fontId="11" fillId="3" borderId="0" xfId="9" applyNumberFormat="1" applyFont="1" applyFill="1" applyAlignment="1">
      <alignment horizontal="left" wrapText="1"/>
    </xf>
    <xf numFmtId="0" fontId="17" fillId="4" borderId="48" xfId="8" applyFont="1" applyFill="1" applyBorder="1" applyAlignment="1" applyProtection="1">
      <alignment horizontal="center" wrapText="1"/>
    </xf>
    <xf numFmtId="0" fontId="17" fillId="4" borderId="24" xfId="8" applyFont="1" applyFill="1" applyBorder="1" applyAlignment="1" applyProtection="1">
      <alignment horizontal="center" wrapText="1"/>
    </xf>
    <xf numFmtId="0" fontId="17" fillId="4" borderId="52" xfId="8" applyFont="1" applyFill="1" applyBorder="1" applyAlignment="1" applyProtection="1">
      <alignment horizontal="center" wrapText="1"/>
    </xf>
    <xf numFmtId="0" fontId="12" fillId="8" borderId="3" xfId="8" applyFont="1" applyFill="1" applyBorder="1" applyAlignment="1" applyProtection="1">
      <alignment horizontal="left" wrapText="1"/>
    </xf>
    <xf numFmtId="0" fontId="12" fillId="8" borderId="0" xfId="8" applyFont="1" applyFill="1" applyBorder="1" applyAlignment="1" applyProtection="1">
      <alignment horizontal="left" wrapText="1"/>
    </xf>
    <xf numFmtId="0" fontId="73" fillId="4" borderId="48" xfId="8" applyFont="1" applyFill="1" applyBorder="1" applyAlignment="1" applyProtection="1">
      <alignment horizontal="center" vertical="center" wrapText="1"/>
    </xf>
    <xf numFmtId="0" fontId="73" fillId="4" borderId="24" xfId="8" applyFont="1" applyFill="1" applyBorder="1" applyAlignment="1" applyProtection="1">
      <alignment horizontal="center" vertical="center" wrapText="1"/>
    </xf>
    <xf numFmtId="0" fontId="73" fillId="4" borderId="52" xfId="8" applyFont="1" applyFill="1" applyBorder="1" applyAlignment="1" applyProtection="1">
      <alignment horizontal="center" vertical="center" wrapText="1"/>
    </xf>
    <xf numFmtId="0" fontId="12" fillId="0" borderId="0" xfId="8" applyFont="1" applyFill="1" applyBorder="1" applyAlignment="1" applyProtection="1">
      <alignment horizontal="left" wrapText="1"/>
    </xf>
    <xf numFmtId="0" fontId="12" fillId="0" borderId="0" xfId="8" applyFont="1" applyFill="1" applyAlignment="1" applyProtection="1">
      <alignment horizontal="left" wrapText="1"/>
    </xf>
    <xf numFmtId="0" fontId="4" fillId="6" borderId="5" xfId="8" applyFont="1" applyFill="1" applyBorder="1" applyAlignment="1" applyProtection="1">
      <alignment horizontal="left" vertical="center" wrapText="1"/>
      <protection locked="0"/>
    </xf>
    <xf numFmtId="0" fontId="4" fillId="6" borderId="31" xfId="8" applyFont="1" applyFill="1" applyBorder="1" applyAlignment="1" applyProtection="1">
      <alignment horizontal="left" vertical="center" wrapText="1"/>
      <protection locked="0"/>
    </xf>
    <xf numFmtId="0" fontId="4" fillId="6" borderId="30" xfId="8" applyFont="1" applyFill="1" applyBorder="1" applyAlignment="1" applyProtection="1">
      <alignment horizontal="left" vertical="center" wrapText="1"/>
      <protection locked="0"/>
    </xf>
    <xf numFmtId="0" fontId="4" fillId="6" borderId="3" xfId="8" applyFont="1" applyFill="1" applyBorder="1" applyAlignment="1" applyProtection="1">
      <alignment horizontal="left" vertical="center" wrapText="1"/>
      <protection locked="0"/>
    </xf>
    <xf numFmtId="0" fontId="4" fillId="6" borderId="0" xfId="8" applyFont="1" applyFill="1" applyBorder="1" applyAlignment="1" applyProtection="1">
      <alignment horizontal="left" vertical="center" wrapText="1"/>
      <protection locked="0"/>
    </xf>
    <xf numFmtId="0" fontId="4" fillId="6" borderId="32" xfId="8" applyFont="1" applyFill="1" applyBorder="1" applyAlignment="1" applyProtection="1">
      <alignment horizontal="left" vertical="center" wrapText="1"/>
      <protection locked="0"/>
    </xf>
    <xf numFmtId="0" fontId="4" fillId="6" borderId="4" xfId="8" applyFont="1" applyFill="1" applyBorder="1" applyAlignment="1" applyProtection="1">
      <alignment horizontal="left" vertical="center" wrapText="1"/>
      <protection locked="0"/>
    </xf>
    <xf numFmtId="0" fontId="4" fillId="6" borderId="56" xfId="8" applyFont="1" applyFill="1" applyBorder="1" applyAlignment="1" applyProtection="1">
      <alignment horizontal="left" vertical="center" wrapText="1"/>
      <protection locked="0"/>
    </xf>
    <xf numFmtId="0" fontId="4" fillId="6" borderId="33" xfId="8" applyFont="1" applyFill="1" applyBorder="1" applyAlignment="1" applyProtection="1">
      <alignment horizontal="left" vertical="center" wrapText="1"/>
      <protection locked="0"/>
    </xf>
    <xf numFmtId="0" fontId="31" fillId="4" borderId="37" xfId="0" applyFont="1" applyFill="1" applyBorder="1" applyAlignment="1">
      <alignment horizontal="center" wrapText="1"/>
    </xf>
    <xf numFmtId="0" fontId="31" fillId="4" borderId="22" xfId="0" applyFont="1" applyFill="1" applyBorder="1" applyAlignment="1">
      <alignment horizontal="center" wrapText="1"/>
    </xf>
    <xf numFmtId="0" fontId="31" fillId="4" borderId="39" xfId="0" applyFont="1" applyFill="1" applyBorder="1" applyAlignment="1">
      <alignment horizontal="center" wrapText="1"/>
    </xf>
    <xf numFmtId="0" fontId="2" fillId="3" borderId="0" xfId="0" applyFont="1" applyFill="1" applyBorder="1" applyAlignment="1">
      <alignment horizontal="left" wrapText="1"/>
    </xf>
    <xf numFmtId="0" fontId="67" fillId="3" borderId="56" xfId="0" applyFont="1" applyFill="1" applyBorder="1" applyAlignment="1">
      <alignment horizontal="left" wrapText="1"/>
    </xf>
    <xf numFmtId="165" fontId="4" fillId="8" borderId="2" xfId="0" applyNumberFormat="1" applyFont="1" applyFill="1" applyBorder="1" applyAlignment="1" applyProtection="1">
      <alignment horizontal="center"/>
    </xf>
    <xf numFmtId="165" fontId="4" fillId="8" borderId="0" xfId="0" applyNumberFormat="1" applyFont="1" applyFill="1" applyBorder="1" applyAlignment="1" applyProtection="1">
      <alignment horizontal="center"/>
    </xf>
    <xf numFmtId="165" fontId="5" fillId="0" borderId="2" xfId="0" applyNumberFormat="1" applyFont="1" applyFill="1" applyBorder="1" applyAlignment="1" applyProtection="1">
      <alignment horizontal="center"/>
    </xf>
    <xf numFmtId="165" fontId="5" fillId="0" borderId="7" xfId="0" applyNumberFormat="1" applyFont="1" applyFill="1" applyBorder="1" applyAlignment="1" applyProtection="1">
      <alignment horizontal="center"/>
    </xf>
    <xf numFmtId="165" fontId="4" fillId="0" borderId="2" xfId="0" applyNumberFormat="1" applyFont="1" applyBorder="1" applyAlignment="1" applyProtection="1">
      <alignment horizontal="center"/>
    </xf>
    <xf numFmtId="165" fontId="4" fillId="0" borderId="7" xfId="0" applyNumberFormat="1" applyFont="1" applyBorder="1" applyAlignment="1" applyProtection="1">
      <alignment horizontal="center"/>
    </xf>
    <xf numFmtId="165" fontId="4" fillId="0" borderId="99" xfId="0" applyNumberFormat="1" applyFont="1" applyBorder="1" applyAlignment="1" applyProtection="1">
      <alignment horizontal="center"/>
    </xf>
    <xf numFmtId="165" fontId="4" fillId="0" borderId="100" xfId="0" applyNumberFormat="1" applyFont="1" applyBorder="1" applyAlignment="1" applyProtection="1">
      <alignment horizontal="center"/>
    </xf>
    <xf numFmtId="0" fontId="69" fillId="0" borderId="11" xfId="0" applyFont="1" applyBorder="1" applyAlignment="1">
      <alignment horizontal="right" vertical="top" wrapText="1"/>
    </xf>
    <xf numFmtId="0" fontId="69" fillId="0" borderId="12" xfId="0" applyFont="1" applyBorder="1" applyAlignment="1">
      <alignment horizontal="right" vertical="top" wrapText="1"/>
    </xf>
    <xf numFmtId="0" fontId="11" fillId="0" borderId="0" xfId="0" applyFont="1" applyBorder="1" applyAlignment="1" applyProtection="1">
      <alignment horizontal="left" wrapText="1"/>
    </xf>
    <xf numFmtId="0" fontId="14" fillId="0" borderId="56" xfId="0" applyFont="1" applyBorder="1" applyAlignment="1" applyProtection="1">
      <alignment horizontal="left" vertical="top" wrapText="1"/>
    </xf>
    <xf numFmtId="0" fontId="14" fillId="0" borderId="0" xfId="0" applyFont="1" applyBorder="1" applyAlignment="1" applyProtection="1">
      <alignment horizontal="left" vertical="top" wrapText="1"/>
    </xf>
    <xf numFmtId="0" fontId="5" fillId="0" borderId="40" xfId="0" applyFont="1" applyFill="1" applyBorder="1" applyAlignment="1" applyProtection="1">
      <alignment horizontal="center" vertical="center" wrapText="1"/>
    </xf>
    <xf numFmtId="0" fontId="5" fillId="0" borderId="35" xfId="0" applyFont="1" applyFill="1" applyBorder="1" applyAlignment="1" applyProtection="1">
      <alignment horizontal="center" vertical="center" wrapText="1"/>
    </xf>
    <xf numFmtId="0" fontId="5" fillId="0" borderId="59" xfId="0" applyFont="1" applyFill="1" applyBorder="1" applyAlignment="1" applyProtection="1">
      <alignment horizontal="center" vertical="center" wrapText="1"/>
    </xf>
    <xf numFmtId="0" fontId="5" fillId="0" borderId="34" xfId="0" applyFont="1" applyFill="1" applyBorder="1" applyAlignment="1" applyProtection="1">
      <alignment horizontal="center" vertical="center" wrapText="1"/>
    </xf>
    <xf numFmtId="0" fontId="5" fillId="0" borderId="63" xfId="0" applyFont="1" applyFill="1" applyBorder="1" applyAlignment="1" applyProtection="1">
      <alignment horizontal="center" vertical="center"/>
    </xf>
    <xf numFmtId="0" fontId="5" fillId="0" borderId="42" xfId="0" applyFont="1" applyFill="1" applyBorder="1" applyAlignment="1" applyProtection="1">
      <alignment horizontal="center" vertical="center"/>
    </xf>
    <xf numFmtId="0" fontId="5" fillId="0" borderId="97" xfId="0" applyFont="1" applyFill="1" applyBorder="1" applyAlignment="1" applyProtection="1">
      <alignment horizontal="center" vertical="center" wrapText="1"/>
    </xf>
    <xf numFmtId="0" fontId="5" fillId="0" borderId="98" xfId="0" applyFont="1" applyFill="1" applyBorder="1" applyAlignment="1" applyProtection="1">
      <alignment horizontal="center" vertical="center" wrapText="1"/>
    </xf>
    <xf numFmtId="0" fontId="0" fillId="0" borderId="2" xfId="0" applyBorder="1" applyAlignment="1" applyProtection="1">
      <alignment horizontal="center" vertical="center" wrapText="1"/>
    </xf>
    <xf numFmtId="0" fontId="0" fillId="0" borderId="7" xfId="0" applyBorder="1" applyAlignment="1" applyProtection="1">
      <alignment horizontal="center" vertical="center" wrapText="1"/>
    </xf>
    <xf numFmtId="165" fontId="4" fillId="8" borderId="7" xfId="0" applyNumberFormat="1" applyFont="1" applyFill="1" applyBorder="1" applyAlignment="1" applyProtection="1">
      <alignment horizontal="center"/>
    </xf>
    <xf numFmtId="2" fontId="9" fillId="0" borderId="0" xfId="0" applyNumberFormat="1" applyFont="1" applyBorder="1" applyAlignment="1">
      <alignment horizontal="center"/>
    </xf>
    <xf numFmtId="165" fontId="4" fillId="0" borderId="2" xfId="0" applyNumberFormat="1" applyFont="1" applyFill="1" applyBorder="1" applyAlignment="1" applyProtection="1">
      <alignment horizontal="center"/>
    </xf>
    <xf numFmtId="165" fontId="4" fillId="0" borderId="0" xfId="0" applyNumberFormat="1" applyFont="1" applyFill="1" applyBorder="1" applyAlignment="1" applyProtection="1">
      <alignment horizontal="center"/>
    </xf>
    <xf numFmtId="0" fontId="9" fillId="0" borderId="0" xfId="0" applyFont="1" applyFill="1" applyBorder="1" applyAlignment="1">
      <alignment horizontal="left" wrapText="1"/>
    </xf>
    <xf numFmtId="0" fontId="42" fillId="0" borderId="0" xfId="0" applyFont="1" applyFill="1" applyBorder="1" applyAlignment="1">
      <alignment horizontal="left" wrapText="1"/>
    </xf>
    <xf numFmtId="0" fontId="14" fillId="0" borderId="0" xfId="0" applyFont="1" applyBorder="1" applyAlignment="1">
      <alignment horizontal="left" wrapText="1"/>
    </xf>
    <xf numFmtId="0" fontId="37" fillId="0" borderId="0" xfId="0" applyFont="1" applyFill="1" applyBorder="1" applyAlignment="1">
      <alignment horizontal="left" vertical="top" wrapText="1"/>
    </xf>
    <xf numFmtId="0" fontId="9" fillId="0" borderId="0" xfId="0" applyFont="1" applyFill="1" applyBorder="1" applyAlignment="1">
      <alignment horizontal="left" vertical="top" wrapText="1"/>
    </xf>
    <xf numFmtId="165" fontId="5" fillId="0" borderId="10" xfId="0" applyNumberFormat="1" applyFont="1" applyFill="1" applyBorder="1" applyAlignment="1" applyProtection="1">
      <alignment horizontal="center"/>
    </xf>
    <xf numFmtId="165" fontId="5" fillId="0" borderId="57" xfId="0" applyNumberFormat="1" applyFont="1" applyFill="1" applyBorder="1" applyAlignment="1" applyProtection="1">
      <alignment horizontal="center"/>
    </xf>
    <xf numFmtId="165" fontId="5" fillId="0" borderId="97" xfId="0" applyNumberFormat="1" applyFont="1" applyFill="1" applyBorder="1" applyAlignment="1" applyProtection="1">
      <alignment horizontal="center"/>
    </xf>
    <xf numFmtId="165" fontId="5" fillId="0" borderId="31" xfId="0" applyNumberFormat="1" applyFont="1" applyFill="1" applyBorder="1" applyAlignment="1" applyProtection="1">
      <alignment horizontal="center"/>
    </xf>
    <xf numFmtId="0" fontId="35" fillId="0" borderId="0" xfId="0" applyFont="1" applyFill="1" applyBorder="1" applyAlignment="1" applyProtection="1">
      <alignment horizontal="left" wrapText="1"/>
    </xf>
    <xf numFmtId="0" fontId="37" fillId="0" borderId="0" xfId="0" applyFont="1" applyFill="1" applyBorder="1" applyAlignment="1" applyProtection="1">
      <alignment horizontal="left" wrapText="1"/>
    </xf>
    <xf numFmtId="0" fontId="37" fillId="0" borderId="0" xfId="0" applyFont="1" applyFill="1" applyBorder="1" applyAlignment="1">
      <alignment horizontal="left" wrapText="1"/>
    </xf>
    <xf numFmtId="171" fontId="31" fillId="4" borderId="55" xfId="0" applyNumberFormat="1" applyFont="1" applyFill="1" applyBorder="1" applyAlignment="1" applyProtection="1">
      <alignment horizontal="center"/>
    </xf>
    <xf numFmtId="171" fontId="0" fillId="0" borderId="58" xfId="0" applyNumberFormat="1" applyBorder="1" applyAlignment="1" applyProtection="1">
      <alignment horizontal="center"/>
    </xf>
    <xf numFmtId="165" fontId="4" fillId="0" borderId="97" xfId="0" applyNumberFormat="1" applyFont="1" applyBorder="1" applyAlignment="1" applyProtection="1">
      <alignment horizontal="center"/>
    </xf>
    <xf numFmtId="165" fontId="4" fillId="0" borderId="98" xfId="0" applyNumberFormat="1" applyFont="1" applyBorder="1" applyAlignment="1" applyProtection="1">
      <alignment horizontal="center"/>
    </xf>
    <xf numFmtId="2" fontId="9" fillId="0" borderId="0" xfId="0" applyNumberFormat="1" applyFont="1" applyBorder="1" applyAlignment="1" applyProtection="1">
      <alignment horizontal="center"/>
    </xf>
    <xf numFmtId="0" fontId="9" fillId="0" borderId="0" xfId="0" applyFont="1" applyFill="1" applyBorder="1" applyAlignment="1" applyProtection="1">
      <alignment horizontal="left" wrapText="1"/>
    </xf>
    <xf numFmtId="0" fontId="37" fillId="0" borderId="0" xfId="0" applyFont="1" applyFill="1" applyBorder="1" applyAlignment="1" applyProtection="1">
      <alignment horizontal="left" vertical="top" wrapText="1"/>
    </xf>
    <xf numFmtId="0" fontId="9" fillId="0" borderId="0" xfId="0" applyFont="1" applyFill="1" applyBorder="1" applyAlignment="1" applyProtection="1">
      <alignment horizontal="left" vertical="top" wrapText="1"/>
    </xf>
    <xf numFmtId="0" fontId="42" fillId="0" borderId="0" xfId="0" applyFont="1" applyFill="1" applyBorder="1" applyAlignment="1" applyProtection="1">
      <alignment horizontal="left" wrapText="1"/>
    </xf>
    <xf numFmtId="0" fontId="11" fillId="0" borderId="0" xfId="0" applyFont="1" applyAlignment="1" applyProtection="1">
      <alignment horizontal="left" wrapText="1"/>
    </xf>
    <xf numFmtId="0" fontId="0" fillId="0" borderId="0" xfId="0" applyAlignment="1" applyProtection="1">
      <alignment horizontal="left" wrapText="1"/>
    </xf>
    <xf numFmtId="165" fontId="31" fillId="4" borderId="55" xfId="0" applyNumberFormat="1" applyFont="1" applyFill="1" applyBorder="1" applyAlignment="1" applyProtection="1">
      <alignment horizontal="center"/>
    </xf>
    <xf numFmtId="165" fontId="0" fillId="0" borderId="58" xfId="0" applyNumberFormat="1" applyBorder="1" applyAlignment="1" applyProtection="1">
      <alignment horizontal="center"/>
    </xf>
    <xf numFmtId="0" fontId="69" fillId="0" borderId="11" xfId="0" applyFont="1" applyBorder="1" applyAlignment="1" applyProtection="1">
      <alignment horizontal="right" vertical="top" wrapText="1"/>
    </xf>
    <xf numFmtId="0" fontId="69" fillId="0" borderId="12" xfId="0" applyFont="1" applyBorder="1" applyAlignment="1" applyProtection="1">
      <alignment horizontal="right" vertical="top" wrapText="1"/>
    </xf>
    <xf numFmtId="3" fontId="5" fillId="0" borderId="47" xfId="0" applyNumberFormat="1" applyFont="1" applyBorder="1" applyAlignment="1">
      <alignment horizontal="center"/>
    </xf>
    <xf numFmtId="3" fontId="5" fillId="0" borderId="37" xfId="0" applyNumberFormat="1" applyFont="1" applyBorder="1" applyAlignment="1">
      <alignment horizontal="center"/>
    </xf>
    <xf numFmtId="0" fontId="0" fillId="3" borderId="11" xfId="0" applyFill="1" applyBorder="1" applyAlignment="1">
      <alignment horizontal="center" wrapText="1"/>
    </xf>
    <xf numFmtId="0" fontId="0" fillId="3" borderId="11" xfId="0" applyFill="1" applyBorder="1" applyAlignment="1">
      <alignment horizontal="center"/>
    </xf>
    <xf numFmtId="0" fontId="14" fillId="0" borderId="0" xfId="0" applyFont="1" applyBorder="1" applyAlignment="1">
      <alignment horizontal="left" vertical="center" wrapText="1"/>
    </xf>
    <xf numFmtId="0" fontId="14" fillId="0" borderId="7" xfId="0" applyFont="1" applyBorder="1" applyAlignment="1">
      <alignment horizontal="left" vertical="center" wrapText="1"/>
    </xf>
    <xf numFmtId="3" fontId="4" fillId="0" borderId="18" xfId="0" applyNumberFormat="1" applyFont="1" applyBorder="1" applyAlignment="1">
      <alignment horizontal="center"/>
    </xf>
    <xf numFmtId="3" fontId="0" fillId="0" borderId="18" xfId="0" applyNumberFormat="1" applyBorder="1" applyAlignment="1">
      <alignment horizontal="center"/>
    </xf>
    <xf numFmtId="0" fontId="5" fillId="0" borderId="47" xfId="0" applyFont="1" applyBorder="1" applyAlignment="1">
      <alignment horizontal="center"/>
    </xf>
    <xf numFmtId="0" fontId="0" fillId="0" borderId="14" xfId="0" applyBorder="1" applyAlignment="1">
      <alignment horizontal="center"/>
    </xf>
    <xf numFmtId="3" fontId="4" fillId="8" borderId="17" xfId="0" applyNumberFormat="1" applyFont="1" applyFill="1" applyBorder="1" applyAlignment="1">
      <alignment horizontal="center"/>
    </xf>
    <xf numFmtId="3" fontId="0" fillId="8" borderId="17" xfId="0" applyNumberFormat="1" applyFill="1" applyBorder="1" applyAlignment="1">
      <alignment horizontal="center"/>
    </xf>
    <xf numFmtId="3" fontId="4" fillId="0" borderId="17" xfId="0" applyNumberFormat="1" applyFont="1" applyBorder="1" applyAlignment="1">
      <alignment horizontal="center"/>
    </xf>
    <xf numFmtId="3" fontId="0" fillId="0" borderId="17" xfId="0" applyNumberFormat="1" applyBorder="1" applyAlignment="1">
      <alignment horizontal="center"/>
    </xf>
    <xf numFmtId="0" fontId="16" fillId="0" borderId="0" xfId="0" applyFont="1" applyBorder="1" applyAlignment="1">
      <alignment wrapText="1"/>
    </xf>
    <xf numFmtId="0" fontId="25" fillId="0" borderId="0" xfId="0" applyFont="1" applyBorder="1" applyAlignment="1">
      <alignment wrapText="1"/>
    </xf>
    <xf numFmtId="0" fontId="3" fillId="3" borderId="11" xfId="0" applyFont="1" applyFill="1" applyBorder="1" applyAlignment="1">
      <alignment horizontal="right" vertical="top" wrapText="1"/>
    </xf>
    <xf numFmtId="0" fontId="3" fillId="3" borderId="12" xfId="0" applyFont="1" applyFill="1" applyBorder="1" applyAlignment="1">
      <alignment horizontal="right" vertical="top" wrapText="1"/>
    </xf>
    <xf numFmtId="0" fontId="2" fillId="0" borderId="0" xfId="0" applyFont="1" applyBorder="1" applyAlignment="1" applyProtection="1">
      <alignment horizontal="left" vertical="center" wrapText="1" indent="5"/>
      <protection locked="0" hidden="1"/>
    </xf>
    <xf numFmtId="0" fontId="2" fillId="0" borderId="56" xfId="0" applyFont="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0" fontId="2" fillId="0" borderId="0" xfId="0" applyFont="1" applyBorder="1" applyAlignment="1" applyProtection="1">
      <alignment horizontal="left" vertical="center" wrapText="1" indent="2"/>
      <protection locked="0"/>
    </xf>
    <xf numFmtId="0" fontId="2" fillId="0" borderId="0" xfId="0" applyFont="1" applyBorder="1" applyAlignment="1" applyProtection="1">
      <alignment horizontal="left" vertical="center" wrapText="1" indent="1"/>
      <protection locked="0" hidden="1"/>
    </xf>
    <xf numFmtId="0" fontId="2" fillId="0" borderId="31" xfId="0" applyFont="1" applyBorder="1" applyAlignment="1" applyProtection="1">
      <alignment horizontal="left" vertical="center" wrapText="1"/>
      <protection locked="0" hidden="1"/>
    </xf>
    <xf numFmtId="0" fontId="67" fillId="3" borderId="56" xfId="0" applyFont="1" applyFill="1" applyBorder="1" applyAlignment="1" applyProtection="1">
      <alignment horizontal="left" wrapText="1"/>
      <protection locked="0"/>
    </xf>
    <xf numFmtId="0" fontId="2" fillId="0" borderId="0" xfId="0" applyFont="1" applyBorder="1" applyAlignment="1" applyProtection="1">
      <alignment horizontal="left" vertical="center" wrapText="1" indent="3"/>
      <protection locked="0" hidden="1"/>
    </xf>
    <xf numFmtId="0" fontId="2" fillId="0" borderId="31" xfId="0" applyFont="1" applyBorder="1" applyAlignment="1" applyProtection="1">
      <alignment horizontal="center" vertical="center" wrapText="1"/>
    </xf>
    <xf numFmtId="0" fontId="0" fillId="3" borderId="11" xfId="0" applyFill="1" applyBorder="1" applyAlignment="1" applyProtection="1">
      <alignment horizontal="center" wrapText="1"/>
    </xf>
    <xf numFmtId="0" fontId="0" fillId="3" borderId="11" xfId="0" applyFill="1" applyBorder="1" applyAlignment="1" applyProtection="1">
      <alignment horizontal="center"/>
    </xf>
    <xf numFmtId="0" fontId="69" fillId="3" borderId="11" xfId="0" applyFont="1" applyFill="1" applyBorder="1" applyAlignment="1" applyProtection="1">
      <alignment horizontal="right" vertical="top" wrapText="1"/>
    </xf>
    <xf numFmtId="0" fontId="69" fillId="3" borderId="12" xfId="0" applyFont="1" applyFill="1" applyBorder="1" applyAlignment="1" applyProtection="1">
      <alignment horizontal="right" vertical="top" wrapText="1"/>
    </xf>
    <xf numFmtId="0" fontId="16" fillId="0" borderId="0" xfId="0" applyFont="1" applyBorder="1" applyAlignment="1" applyProtection="1">
      <alignment wrapText="1"/>
    </xf>
    <xf numFmtId="0" fontId="25" fillId="0" borderId="0" xfId="0" applyFont="1" applyBorder="1" applyAlignment="1" applyProtection="1">
      <alignment wrapText="1"/>
    </xf>
    <xf numFmtId="0" fontId="67" fillId="3" borderId="56" xfId="0" applyFont="1" applyFill="1" applyBorder="1" applyAlignment="1" applyProtection="1">
      <alignment horizontal="left" wrapText="1"/>
      <protection locked="0" hidden="1"/>
    </xf>
    <xf numFmtId="0" fontId="2" fillId="3" borderId="0" xfId="0" applyFont="1" applyFill="1" applyBorder="1" applyAlignment="1" applyProtection="1">
      <alignment horizontal="left" vertical="center" wrapText="1"/>
    </xf>
    <xf numFmtId="0" fontId="14" fillId="3" borderId="0" xfId="0" applyFont="1" applyFill="1" applyBorder="1" applyAlignment="1" applyProtection="1">
      <alignment horizontal="left" vertical="center" wrapText="1"/>
    </xf>
    <xf numFmtId="0" fontId="2" fillId="9" borderId="0" xfId="0" applyFont="1" applyFill="1" applyBorder="1" applyAlignment="1" applyProtection="1">
      <alignment horizontal="left" vertical="center" wrapText="1"/>
      <protection locked="0"/>
    </xf>
    <xf numFmtId="0" fontId="0" fillId="9" borderId="0" xfId="0" applyFill="1" applyBorder="1" applyAlignment="1" applyProtection="1">
      <alignment horizontal="left" vertical="center" wrapText="1"/>
      <protection locked="0"/>
    </xf>
    <xf numFmtId="0" fontId="2" fillId="0" borderId="3" xfId="0" applyFont="1" applyBorder="1" applyAlignment="1" applyProtection="1">
      <alignment horizontal="left" vertical="top" wrapText="1" indent="1"/>
    </xf>
    <xf numFmtId="0" fontId="2" fillId="3" borderId="0" xfId="0" applyFont="1" applyFill="1" applyBorder="1" applyAlignment="1" applyProtection="1">
      <alignment horizontal="left" wrapText="1"/>
    </xf>
    <xf numFmtId="0" fontId="14" fillId="3" borderId="0" xfId="0" applyFont="1" applyFill="1" applyBorder="1" applyAlignment="1" applyProtection="1">
      <alignment horizontal="left" wrapText="1"/>
    </xf>
    <xf numFmtId="0" fontId="14" fillId="0" borderId="0" xfId="0" applyFont="1" applyAlignment="1" applyProtection="1"/>
    <xf numFmtId="0" fontId="0" fillId="0" borderId="0" xfId="0" applyAlignment="1" applyProtection="1"/>
    <xf numFmtId="0" fontId="4" fillId="6" borderId="56" xfId="0" applyFont="1" applyFill="1" applyBorder="1" applyAlignment="1" applyProtection="1">
      <alignment horizontal="center"/>
      <protection locked="0"/>
    </xf>
    <xf numFmtId="0" fontId="48" fillId="0" borderId="0" xfId="0" applyFont="1" applyAlignment="1" applyProtection="1">
      <alignment horizontal="left" wrapText="1"/>
    </xf>
    <xf numFmtId="0" fontId="5" fillId="0" borderId="42" xfId="0" applyFont="1" applyBorder="1" applyAlignment="1" applyProtection="1">
      <alignment horizontal="center" vertical="center"/>
    </xf>
    <xf numFmtId="0" fontId="5" fillId="0" borderId="45" xfId="0" applyFont="1" applyBorder="1" applyAlignment="1" applyProtection="1">
      <alignment horizontal="center" vertical="center"/>
    </xf>
    <xf numFmtId="0" fontId="5" fillId="0" borderId="63" xfId="0" applyFont="1" applyBorder="1" applyAlignment="1" applyProtection="1">
      <alignment horizontal="left" vertical="center"/>
    </xf>
    <xf numFmtId="0" fontId="5" fillId="0" borderId="42" xfId="0" applyFont="1" applyBorder="1" applyAlignment="1" applyProtection="1">
      <alignment horizontal="left" vertical="center"/>
    </xf>
    <xf numFmtId="0" fontId="5" fillId="0" borderId="27" xfId="0" applyFont="1" applyBorder="1" applyAlignment="1" applyProtection="1">
      <alignment horizontal="left" vertical="center"/>
    </xf>
    <xf numFmtId="0" fontId="5" fillId="0" borderId="38" xfId="0" applyFont="1" applyBorder="1" applyAlignment="1" applyProtection="1">
      <alignment horizontal="left" vertical="center"/>
    </xf>
    <xf numFmtId="0" fontId="5" fillId="0" borderId="45" xfId="0" applyFont="1" applyBorder="1" applyAlignment="1" applyProtection="1">
      <alignment horizontal="left" vertical="center"/>
    </xf>
    <xf numFmtId="0" fontId="5" fillId="0" borderId="63" xfId="0" applyFont="1" applyBorder="1" applyAlignment="1" applyProtection="1">
      <alignment horizontal="left" vertical="center" wrapText="1"/>
    </xf>
    <xf numFmtId="0" fontId="4" fillId="0" borderId="45" xfId="0" applyFont="1" applyBorder="1" applyAlignment="1" applyProtection="1">
      <alignment horizontal="left" vertical="center" wrapText="1"/>
    </xf>
    <xf numFmtId="0" fontId="0" fillId="7" borderId="0" xfId="0" applyFill="1" applyBorder="1" applyAlignment="1" applyProtection="1">
      <alignment horizontal="left"/>
    </xf>
    <xf numFmtId="0" fontId="0" fillId="7" borderId="69" xfId="0" applyFill="1" applyBorder="1" applyAlignment="1" applyProtection="1">
      <alignment horizontal="left"/>
    </xf>
    <xf numFmtId="0" fontId="5" fillId="0" borderId="134" xfId="0" applyFont="1" applyFill="1" applyBorder="1" applyAlignment="1" applyProtection="1">
      <alignment horizontal="center" vertical="center" wrapText="1"/>
    </xf>
    <xf numFmtId="0" fontId="32" fillId="0" borderId="76" xfId="0" applyFont="1" applyFill="1" applyBorder="1" applyAlignment="1" applyProtection="1"/>
    <xf numFmtId="0" fontId="5" fillId="0" borderId="63" xfId="0" applyFont="1" applyBorder="1" applyAlignment="1" applyProtection="1">
      <alignment vertical="center"/>
    </xf>
    <xf numFmtId="0" fontId="5" fillId="0" borderId="63" xfId="0" applyFont="1" applyBorder="1" applyAlignment="1" applyProtection="1">
      <alignment vertical="center" wrapText="1"/>
    </xf>
    <xf numFmtId="0" fontId="5" fillId="0" borderId="42" xfId="0" applyFont="1" applyBorder="1" applyAlignment="1" applyProtection="1">
      <alignment vertical="center" wrapText="1"/>
    </xf>
    <xf numFmtId="0" fontId="5" fillId="0" borderId="45" xfId="0" applyFont="1" applyBorder="1" applyAlignment="1" applyProtection="1">
      <alignment vertical="center" wrapText="1"/>
    </xf>
    <xf numFmtId="0" fontId="5" fillId="0" borderId="10" xfId="0" applyFont="1" applyFill="1" applyBorder="1" applyAlignment="1" applyProtection="1">
      <alignment horizontal="center" vertical="center" wrapText="1"/>
    </xf>
    <xf numFmtId="0" fontId="32" fillId="0" borderId="9" xfId="0" applyFont="1" applyFill="1" applyBorder="1" applyAlignment="1" applyProtection="1"/>
    <xf numFmtId="0" fontId="5" fillId="0" borderId="5" xfId="0" applyFont="1" applyBorder="1" applyAlignment="1" applyProtection="1">
      <alignment vertical="center" wrapText="1"/>
    </xf>
    <xf numFmtId="0" fontId="5" fillId="0" borderId="3" xfId="0" applyFont="1" applyBorder="1" applyAlignment="1" applyProtection="1">
      <alignment vertical="center" wrapText="1"/>
    </xf>
    <xf numFmtId="0" fontId="5" fillId="0" borderId="4" xfId="0" applyFont="1" applyBorder="1" applyAlignment="1" applyProtection="1">
      <alignment vertical="center" wrapText="1"/>
    </xf>
    <xf numFmtId="0" fontId="5" fillId="0" borderId="42" xfId="0" applyFont="1" applyBorder="1" applyAlignment="1" applyProtection="1">
      <alignment horizontal="left" vertical="center" wrapText="1"/>
    </xf>
    <xf numFmtId="0" fontId="5" fillId="0" borderId="45" xfId="0" applyFont="1" applyBorder="1" applyAlignment="1" applyProtection="1">
      <alignment horizontal="left" vertical="center" wrapText="1"/>
    </xf>
    <xf numFmtId="0" fontId="5" fillId="0" borderId="43" xfId="0" applyFont="1" applyBorder="1" applyAlignment="1" applyProtection="1">
      <alignment horizontal="left" vertical="center"/>
    </xf>
    <xf numFmtId="10" fontId="3" fillId="0" borderId="0" xfId="0" applyNumberFormat="1" applyFont="1" applyBorder="1" applyAlignment="1">
      <alignment horizontal="left" vertical="center" wrapText="1"/>
    </xf>
    <xf numFmtId="0" fontId="2" fillId="0" borderId="28" xfId="0" applyFont="1" applyFill="1" applyBorder="1"/>
    <xf numFmtId="0" fontId="2" fillId="0" borderId="44" xfId="0" applyFont="1" applyFill="1" applyBorder="1"/>
    <xf numFmtId="0" fontId="2" fillId="0" borderId="17" xfId="0" applyFont="1" applyFill="1" applyBorder="1"/>
    <xf numFmtId="0" fontId="2" fillId="0" borderId="19" xfId="0" applyFont="1" applyFill="1" applyBorder="1"/>
    <xf numFmtId="0" fontId="2" fillId="0" borderId="51" xfId="0" applyFont="1" applyFill="1" applyBorder="1"/>
    <xf numFmtId="0" fontId="2" fillId="0" borderId="46" xfId="0" applyFont="1" applyFill="1" applyBorder="1"/>
    <xf numFmtId="168" fontId="2" fillId="0" borderId="51" xfId="6" applyNumberFormat="1" applyFont="1" applyBorder="1"/>
    <xf numFmtId="168" fontId="2" fillId="0" borderId="41" xfId="6" applyNumberFormat="1" applyFont="1" applyBorder="1"/>
    <xf numFmtId="168" fontId="2" fillId="0" borderId="24" xfId="6" applyNumberFormat="1" applyFont="1" applyBorder="1"/>
    <xf numFmtId="168" fontId="2" fillId="0" borderId="25" xfId="6" applyNumberFormat="1" applyFont="1" applyBorder="1"/>
    <xf numFmtId="168" fontId="2" fillId="0" borderId="62" xfId="6" applyNumberFormat="1" applyFont="1" applyBorder="1"/>
    <xf numFmtId="168" fontId="2" fillId="0" borderId="26" xfId="6" applyNumberFormat="1" applyFont="1" applyBorder="1"/>
    <xf numFmtId="168" fontId="2" fillId="0" borderId="40" xfId="6" applyNumberFormat="1" applyFont="1" applyBorder="1"/>
    <xf numFmtId="168" fontId="2" fillId="0" borderId="23" xfId="6" applyNumberFormat="1" applyFont="1" applyBorder="1"/>
    <xf numFmtId="168" fontId="2" fillId="0" borderId="35" xfId="6" applyNumberFormat="1" applyFont="1" applyBorder="1"/>
    <xf numFmtId="168" fontId="2" fillId="0" borderId="28" xfId="6" applyNumberFormat="1" applyFont="1" applyBorder="1"/>
    <xf numFmtId="0" fontId="11" fillId="8" borderId="0" xfId="7" applyFont="1" applyFill="1" applyAlignment="1">
      <alignment horizontal="center" readingOrder="1"/>
    </xf>
  </cellXfs>
  <cellStyles count="11">
    <cellStyle name="Comma" xfId="6" builtinId="3"/>
    <cellStyle name="Comma 2" xfId="10" xr:uid="{00000000-0005-0000-0000-000001000000}"/>
    <cellStyle name="Currency" xfId="1" builtinId="4"/>
    <cellStyle name="Hyperlink" xfId="2" builtinId="8"/>
    <cellStyle name="Normal" xfId="0" builtinId="0"/>
    <cellStyle name="Normal 2" xfId="3" xr:uid="{00000000-0005-0000-0000-000005000000}"/>
    <cellStyle name="Normal 2 2" xfId="9" xr:uid="{00000000-0005-0000-0000-000006000000}"/>
    <cellStyle name="Normal 3" xfId="7" xr:uid="{00000000-0005-0000-0000-000007000000}"/>
    <cellStyle name="Normal 4" xfId="8" xr:uid="{00000000-0005-0000-0000-000008000000}"/>
    <cellStyle name="Percent" xfId="4" builtinId="5"/>
    <cellStyle name="Percent 2" xfId="5" xr:uid="{00000000-0005-0000-0000-00000A000000}"/>
  </cellStyles>
  <dxfs count="23">
    <dxf>
      <font>
        <color theme="0" tint="-0.34998626667073579"/>
      </font>
    </dxf>
    <dxf>
      <font>
        <color theme="0"/>
      </font>
      <fill>
        <patternFill>
          <bgColor theme="0"/>
        </patternFill>
      </fill>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ill>
        <patternFill patternType="solid">
          <bgColor indexed="55"/>
        </patternFill>
      </fill>
    </dxf>
    <dxf>
      <fill>
        <patternFill>
          <bgColor theme="0" tint="-0.24994659260841701"/>
        </patternFill>
      </fill>
      <border>
        <bottom style="thin">
          <color indexed="64"/>
        </bottom>
      </border>
    </dxf>
  </dxfs>
  <tableStyles count="0" defaultTableStyle="TableStyleMedium9" defaultPivotStyle="PivotStyleLight16"/>
  <colors>
    <mruColors>
      <color rgb="FFC0C0C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35" Type="http://schemas.microsoft.com/office/2006/relationships/vbaProject" Target="vbaProject.bin"/></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D0CE-4F60-99D1-778E130BE5AD}"/>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D0CE-4F60-99D1-778E130BE5AD}"/>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D0CE-4F60-99D1-778E130BE5AD}"/>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D0CE-4F60-99D1-778E130BE5AD}"/>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'Step 5-QA_Input Data Summary'!$D$7:$G$7</c:f>
              <c:strCache>
                <c:ptCount val="4"/>
                <c:pt idx="0">
                  <c:v>Refrigerators</c:v>
                </c:pt>
                <c:pt idx="1">
                  <c:v>Stand-Alone Freezers</c:v>
                </c:pt>
                <c:pt idx="2">
                  <c:v>Air-Conditioning Units</c:v>
                </c:pt>
                <c:pt idx="3">
                  <c:v>Dehumidifiers</c:v>
                </c:pt>
              </c:strCache>
            </c:strRef>
          </c:cat>
          <c:val>
            <c:numRef>
              <c:f>'Step 5-QA_Input Data Summary'!$D$8:$G$8</c:f>
              <c:numCache>
                <c:formatCode>#,##0</c:formatCode>
                <c:ptCount val="4"/>
                <c:pt idx="0">
                  <c:v>0</c:v>
                </c:pt>
                <c:pt idx="1">
                  <c:v>0</c:v>
                </c:pt>
                <c:pt idx="2">
                  <c:v>0</c:v>
                </c:pt>
                <c:pt idx="3">
                  <c:v>0</c:v>
                </c:pt>
              </c:numCache>
            </c:numRef>
          </c:val>
          <c:extLst>
            <c:ext xmlns:c16="http://schemas.microsoft.com/office/drawing/2014/chart" uri="{C3380CC4-5D6E-409C-BE32-E72D297353CC}">
              <c16:uniqueId val="{00000008-D0CE-4F60-99D1-778E130BE5AD}"/>
            </c:ext>
          </c:extLst>
        </c:ser>
        <c:dLbls>
          <c:showLegendKey val="0"/>
          <c:showVal val="0"/>
          <c:showCatName val="0"/>
          <c:showSerName val="0"/>
          <c:showPercent val="0"/>
          <c:showBubbleSize val="0"/>
          <c:showLeaderLines val="1"/>
        </c:dLbls>
      </c:pie3DChart>
      <c:spPr>
        <a:noFill/>
        <a:ln>
          <a:noFill/>
        </a:ln>
        <a:effectLst/>
      </c:spPr>
    </c:plotArea>
    <c:legend>
      <c:legendPos val="b"/>
      <c:layout>
        <c:manualLayout>
          <c:xMode val="edge"/>
          <c:yMode val="edge"/>
          <c:x val="8.5692694663167104E-2"/>
          <c:y val="0.78931904345290171"/>
          <c:w val="0.80917016622922144"/>
          <c:h val="0.1829031787693205"/>
        </c:manualLayout>
      </c:layout>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solidFill>
              <a:schemeClr val="accent1"/>
            </a:solidFill>
            <a:ln>
              <a:noFill/>
            </a:ln>
            <a:effectLst/>
            <a:sp3d/>
          </c:spPr>
          <c:invertIfNegative val="0"/>
          <c:dPt>
            <c:idx val="1"/>
            <c:invertIfNegative val="0"/>
            <c:bubble3D val="0"/>
            <c:spPr>
              <a:solidFill>
                <a:srgbClr val="C0504D"/>
              </a:solidFill>
              <a:ln>
                <a:noFill/>
              </a:ln>
              <a:effectLst/>
              <a:sp3d/>
            </c:spPr>
            <c:extLst>
              <c:ext xmlns:c16="http://schemas.microsoft.com/office/drawing/2014/chart" uri="{C3380CC4-5D6E-409C-BE32-E72D297353CC}">
                <c16:uniqueId val="{00000001-20F1-46A4-B2A7-1920E58F4AB8}"/>
              </c:ext>
            </c:extLst>
          </c:dPt>
          <c:dPt>
            <c:idx val="2"/>
            <c:invertIfNegative val="0"/>
            <c:bubble3D val="0"/>
            <c:spPr>
              <a:solidFill>
                <a:srgbClr val="9BBB59"/>
              </a:solidFill>
              <a:ln>
                <a:noFill/>
              </a:ln>
              <a:effectLst/>
              <a:sp3d/>
            </c:spPr>
            <c:extLst>
              <c:ext xmlns:c16="http://schemas.microsoft.com/office/drawing/2014/chart" uri="{C3380CC4-5D6E-409C-BE32-E72D297353CC}">
                <c16:uniqueId val="{00000003-20F1-46A4-B2A7-1920E58F4AB8}"/>
              </c:ext>
            </c:extLst>
          </c:dPt>
          <c:dPt>
            <c:idx val="3"/>
            <c:invertIfNegative val="0"/>
            <c:bubble3D val="0"/>
            <c:spPr>
              <a:solidFill>
                <a:srgbClr val="8064A2"/>
              </a:solidFill>
              <a:ln>
                <a:noFill/>
              </a:ln>
              <a:effectLst/>
              <a:sp3d/>
            </c:spPr>
            <c:extLst>
              <c:ext xmlns:c16="http://schemas.microsoft.com/office/drawing/2014/chart" uri="{C3380CC4-5D6E-409C-BE32-E72D297353CC}">
                <c16:uniqueId val="{00000005-20F1-46A4-B2A7-1920E58F4AB8}"/>
              </c:ext>
            </c:extLst>
          </c:dPt>
          <c:dLbls>
            <c:dLbl>
              <c:idx val="0"/>
              <c:layout>
                <c:manualLayout>
                  <c:x val="2.2222222222222195E-2"/>
                  <c:y val="-4.16666666666666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0F1-46A4-B2A7-1920E58F4AB8}"/>
                </c:ext>
              </c:extLst>
            </c:dLbl>
            <c:dLbl>
              <c:idx val="1"/>
              <c:layout>
                <c:manualLayout>
                  <c:x val="1.9444444444444393E-2"/>
                  <c:y val="-4.16666666666666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0F1-46A4-B2A7-1920E58F4AB8}"/>
                </c:ext>
              </c:extLst>
            </c:dLbl>
            <c:dLbl>
              <c:idx val="2"/>
              <c:layout>
                <c:manualLayout>
                  <c:x val="2.2222222222222223E-2"/>
                  <c:y val="-4.16666666666666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0F1-46A4-B2A7-1920E58F4AB8}"/>
                </c:ext>
              </c:extLst>
            </c:dLbl>
            <c:dLbl>
              <c:idx val="3"/>
              <c:layout>
                <c:manualLayout>
                  <c:x val="2.5000000000000001E-2"/>
                  <c:y val="-4.16666666666666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0F1-46A4-B2A7-1920E58F4AB8}"/>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'Step 5-QA_Input Data Summary'!$D$7:$G$7</c:f>
              <c:strCache>
                <c:ptCount val="4"/>
                <c:pt idx="0">
                  <c:v>Refrigerators</c:v>
                </c:pt>
                <c:pt idx="1">
                  <c:v>Stand-Alone Freezers</c:v>
                </c:pt>
                <c:pt idx="2">
                  <c:v>Air-Conditioning Units</c:v>
                </c:pt>
                <c:pt idx="3">
                  <c:v>Dehumidifiers</c:v>
                </c:pt>
              </c:strCache>
            </c:strRef>
          </c:cat>
          <c:val>
            <c:numRef>
              <c:f>'Step 5-QA_Input Data Summary'!$D$8:$G$8</c:f>
              <c:numCache>
                <c:formatCode>#,##0</c:formatCode>
                <c:ptCount val="4"/>
                <c:pt idx="0">
                  <c:v>0</c:v>
                </c:pt>
                <c:pt idx="1">
                  <c:v>0</c:v>
                </c:pt>
                <c:pt idx="2">
                  <c:v>0</c:v>
                </c:pt>
                <c:pt idx="3">
                  <c:v>0</c:v>
                </c:pt>
              </c:numCache>
            </c:numRef>
          </c:val>
          <c:extLst>
            <c:ext xmlns:c16="http://schemas.microsoft.com/office/drawing/2014/chart" uri="{C3380CC4-5D6E-409C-BE32-E72D297353CC}">
              <c16:uniqueId val="{00000007-20F1-46A4-B2A7-1920E58F4AB8}"/>
            </c:ext>
          </c:extLst>
        </c:ser>
        <c:dLbls>
          <c:showLegendKey val="0"/>
          <c:showVal val="0"/>
          <c:showCatName val="0"/>
          <c:showSerName val="0"/>
          <c:showPercent val="0"/>
          <c:showBubbleSize val="0"/>
        </c:dLbls>
        <c:gapWidth val="150"/>
        <c:shape val="box"/>
        <c:axId val="233930752"/>
        <c:axId val="233931144"/>
        <c:axId val="0"/>
      </c:bar3DChart>
      <c:catAx>
        <c:axId val="233930752"/>
        <c:scaling>
          <c:orientation val="minMax"/>
        </c:scaling>
        <c:delete val="0"/>
        <c:axPos val="b"/>
        <c:numFmt formatCode="General" sourceLinked="1"/>
        <c:majorTickMark val="none"/>
        <c:minorTickMark val="none"/>
        <c:tickLblPos val="nextTo"/>
        <c:spPr>
          <a:noFill/>
          <a:ln>
            <a:noFill/>
          </a:ln>
          <a:effectLst/>
        </c:spPr>
        <c:txPr>
          <a:bodyPr rot="0" spcFirstLastPara="1" vertOverflow="ellipsis" wrap="square" anchor="b" anchorCtr="1"/>
          <a:lstStyle/>
          <a:p>
            <a:pPr>
              <a:defRPr sz="900" b="0" i="0" u="none" strike="noStrike" kern="1200" baseline="0">
                <a:solidFill>
                  <a:sysClr val="windowText" lastClr="000000"/>
                </a:solidFill>
                <a:latin typeface="+mn-lt"/>
                <a:ea typeface="+mn-ea"/>
                <a:cs typeface="+mn-cs"/>
              </a:defRPr>
            </a:pPr>
            <a:endParaRPr lang="en-US"/>
          </a:p>
        </c:txPr>
        <c:crossAx val="233931144"/>
        <c:crosses val="autoZero"/>
        <c:auto val="1"/>
        <c:lblAlgn val="ctr"/>
        <c:lblOffset val="100"/>
        <c:noMultiLvlLbl val="0"/>
      </c:catAx>
      <c:valAx>
        <c:axId val="2339311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r>
                  <a:rPr lang="en-US" sz="1100">
                    <a:solidFill>
                      <a:sysClr val="windowText" lastClr="000000"/>
                    </a:solidFill>
                  </a:rPr>
                  <a:t>Number of Appliances Processed</a:t>
                </a:r>
              </a:p>
            </c:rich>
          </c:tx>
          <c:layout>
            <c:manualLayout>
              <c:xMode val="edge"/>
              <c:yMode val="edge"/>
              <c:x val="3.5955161854768151E-2"/>
              <c:y val="5.4236293379994166E-2"/>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crossAx val="23393075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716F-40BE-A8A2-FB67398C2B84}"/>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716F-40BE-A8A2-FB67398C2B84}"/>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716F-40BE-A8A2-FB67398C2B84}"/>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716F-40BE-A8A2-FB67398C2B84}"/>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Assumptions!$B$54:$B$57</c:f>
              <c:strCache>
                <c:ptCount val="4"/>
                <c:pt idx="0">
                  <c:v>Reclaiming or destroying refrigerants</c:v>
                </c:pt>
                <c:pt idx="1">
                  <c:v>Reclaiming or destroying foam-blowing agents</c:v>
                </c:pt>
                <c:pt idx="2">
                  <c:v>Recycling durable materials</c:v>
                </c:pt>
                <c:pt idx="3">
                  <c:v>Removing old units from the grid</c:v>
                </c:pt>
              </c:strCache>
            </c:strRef>
          </c:cat>
          <c:val>
            <c:numRef>
              <c:f>Assumptions!$F$54:$F$57</c:f>
              <c:numCache>
                <c:formatCode>0.0%</c:formatCode>
                <c:ptCount val="4"/>
                <c:pt idx="0">
                  <c:v>0</c:v>
                </c:pt>
                <c:pt idx="1">
                  <c:v>0</c:v>
                </c:pt>
                <c:pt idx="2">
                  <c:v>0</c:v>
                </c:pt>
                <c:pt idx="3" formatCode="0%">
                  <c:v>#N/A</c:v>
                </c:pt>
              </c:numCache>
            </c:numRef>
          </c:val>
          <c:extLst>
            <c:ext xmlns:c16="http://schemas.microsoft.com/office/drawing/2014/chart" uri="{C3380CC4-5D6E-409C-BE32-E72D297353CC}">
              <c16:uniqueId val="{00000008-716F-40BE-A8A2-FB67398C2B84}"/>
            </c:ext>
          </c:extLst>
        </c:ser>
        <c:dLbls>
          <c:showLegendKey val="0"/>
          <c:showVal val="0"/>
          <c:showCatName val="0"/>
          <c:showSerName val="0"/>
          <c:showPercent val="0"/>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381A-4CFE-81B5-08CA662459DA}"/>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381A-4CFE-81B5-08CA662459DA}"/>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381A-4CFE-81B5-08CA662459DA}"/>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381A-4CFE-81B5-08CA662459DA}"/>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Assumptions!$B$60:$B$61</c:f>
              <c:strCache>
                <c:ptCount val="2"/>
                <c:pt idx="0">
                  <c:v>Reclaiming or destroying refrigerants</c:v>
                </c:pt>
                <c:pt idx="1">
                  <c:v>Reclaiming or destroying foam-blowing agents</c:v>
                </c:pt>
              </c:strCache>
            </c:strRef>
          </c:cat>
          <c:val>
            <c:numRef>
              <c:f>Assumptions!$F$60:$F$61</c:f>
              <c:numCache>
                <c:formatCode>0%</c:formatCode>
                <c:ptCount val="2"/>
                <c:pt idx="0">
                  <c:v>0</c:v>
                </c:pt>
                <c:pt idx="1">
                  <c:v>0</c:v>
                </c:pt>
              </c:numCache>
            </c:numRef>
          </c:val>
          <c:extLst>
            <c:ext xmlns:c16="http://schemas.microsoft.com/office/drawing/2014/chart" uri="{C3380CC4-5D6E-409C-BE32-E72D297353CC}">
              <c16:uniqueId val="{00000008-381A-4CFE-81B5-08CA662459DA}"/>
            </c:ext>
          </c:extLst>
        </c:ser>
        <c:dLbls>
          <c:showLegendKey val="0"/>
          <c:showVal val="0"/>
          <c:showCatName val="0"/>
          <c:showSerName val="0"/>
          <c:showPercent val="0"/>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solidFill>
              <a:schemeClr val="accent1"/>
            </a:solidFill>
            <a:ln>
              <a:noFill/>
            </a:ln>
            <a:effectLst/>
            <a:sp3d/>
          </c:spPr>
          <c:invertIfNegative val="0"/>
          <c:dLbls>
            <c:dLbl>
              <c:idx val="0"/>
              <c:layout>
                <c:manualLayout>
                  <c:x val="2.2222222222222223E-2"/>
                  <c:y val="-3.24074074074074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F03-48D6-8706-7866DDAA40A4}"/>
                </c:ext>
              </c:extLst>
            </c:dLbl>
            <c:dLbl>
              <c:idx val="1"/>
              <c:layout>
                <c:manualLayout>
                  <c:x val="1.9444444444444445E-2"/>
                  <c:y val="-3.08337535394282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F03-48D6-8706-7866DDAA40A4}"/>
                </c:ext>
              </c:extLst>
            </c:dLbl>
            <c:dLbl>
              <c:idx val="2"/>
              <c:layout>
                <c:manualLayout>
                  <c:x val="2.4999999999999897E-2"/>
                  <c:y val="-2.46305418719212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F03-48D6-8706-7866DDAA40A4}"/>
                </c:ext>
              </c:extLst>
            </c:dLbl>
            <c:dLbl>
              <c:idx val="3"/>
              <c:layout>
                <c:manualLayout>
                  <c:x val="2.4999999999999897E-2"/>
                  <c:y val="-2.87356321839081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F03-48D6-8706-7866DDAA40A4}"/>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ysClr val="windowText" lastClr="00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'Step 5-Energy Impacts '!$C$10:$C$13</c:f>
              <c:strCache>
                <c:ptCount val="4"/>
                <c:pt idx="0">
                  <c:v>Refrigerators </c:v>
                </c:pt>
                <c:pt idx="1">
                  <c:v>Stand Alone Freezers</c:v>
                </c:pt>
                <c:pt idx="2">
                  <c:v>Air-Conditioning Units</c:v>
                </c:pt>
                <c:pt idx="3">
                  <c:v>Dehumidifiers</c:v>
                </c:pt>
              </c:strCache>
            </c:strRef>
          </c:cat>
          <c:val>
            <c:numRef>
              <c:f>'Step 5-Energy Impacts '!$F$10:$F$13</c:f>
              <c:numCache>
                <c:formatCode>#,##0.0</c:formatCode>
                <c:ptCount val="4"/>
                <c:pt idx="0">
                  <c:v>0</c:v>
                </c:pt>
                <c:pt idx="1">
                  <c:v>0</c:v>
                </c:pt>
                <c:pt idx="2">
                  <c:v>0</c:v>
                </c:pt>
                <c:pt idx="3">
                  <c:v>0</c:v>
                </c:pt>
              </c:numCache>
            </c:numRef>
          </c:val>
          <c:extLst>
            <c:ext xmlns:c16="http://schemas.microsoft.com/office/drawing/2014/chart" uri="{C3380CC4-5D6E-409C-BE32-E72D297353CC}">
              <c16:uniqueId val="{00000004-DF03-48D6-8706-7866DDAA40A4}"/>
            </c:ext>
          </c:extLst>
        </c:ser>
        <c:dLbls>
          <c:showLegendKey val="0"/>
          <c:showVal val="0"/>
          <c:showCatName val="0"/>
          <c:showSerName val="0"/>
          <c:showPercent val="0"/>
          <c:showBubbleSize val="0"/>
        </c:dLbls>
        <c:gapWidth val="150"/>
        <c:shape val="box"/>
        <c:axId val="375845096"/>
        <c:axId val="375844704"/>
        <c:axId val="0"/>
      </c:bar3DChart>
      <c:catAx>
        <c:axId val="375845096"/>
        <c:scaling>
          <c:orientation val="minMax"/>
        </c:scaling>
        <c:delete val="0"/>
        <c:axPos val="b"/>
        <c:numFmt formatCode="General" sourceLinked="1"/>
        <c:majorTickMark val="none"/>
        <c:minorTickMark val="none"/>
        <c:tickLblPos val="nextTo"/>
        <c:spPr>
          <a:noFill/>
          <a:ln>
            <a:noFill/>
          </a:ln>
          <a:effectLst/>
        </c:spPr>
        <c:txPr>
          <a:bodyPr rot="-2400000" spcFirstLastPara="1" vertOverflow="ellipsis" wrap="square" anchor="ctr" anchorCtr="1"/>
          <a:lstStyle/>
          <a:p>
            <a:pPr>
              <a:defRPr sz="1000" b="0" i="0" u="none" strike="noStrike" kern="1200" baseline="0">
                <a:solidFill>
                  <a:sysClr val="windowText" lastClr="000000"/>
                </a:solidFill>
                <a:latin typeface="+mn-lt"/>
                <a:ea typeface="+mn-ea"/>
                <a:cs typeface="+mn-cs"/>
              </a:defRPr>
            </a:pPr>
            <a:endParaRPr lang="en-US"/>
          </a:p>
        </c:txPr>
        <c:crossAx val="375844704"/>
        <c:crosses val="autoZero"/>
        <c:auto val="1"/>
        <c:lblAlgn val="ctr"/>
        <c:lblOffset val="100"/>
        <c:noMultiLvlLbl val="0"/>
      </c:catAx>
      <c:valAx>
        <c:axId val="375844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r>
                  <a:rPr lang="en-US" sz="1050">
                    <a:solidFill>
                      <a:sysClr val="windowText" lastClr="000000"/>
                    </a:solidFill>
                  </a:rPr>
                  <a:t>Energy Saved (kWh)</a:t>
                </a:r>
              </a:p>
            </c:rich>
          </c:tx>
          <c:layout>
            <c:manualLayout>
              <c:xMode val="edge"/>
              <c:yMode val="edge"/>
              <c:x val="2.949453193350831E-2"/>
              <c:y val="0.15980470113649589"/>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3758450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spPr>
            <a:solidFill>
              <a:srgbClr val="9BBB59"/>
            </a:solidFill>
            <a:ln>
              <a:noFill/>
            </a:ln>
            <a:effectLst/>
            <a:sp3d/>
          </c:spPr>
          <c:invertIfNegative val="0"/>
          <c:dLbls>
            <c:dLbl>
              <c:idx val="0"/>
              <c:layout>
                <c:manualLayout>
                  <c:x val="2.5000000000000001E-2"/>
                  <c:y val="-3.67156398349615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2D2-4C67-85BD-772374A1E569}"/>
                </c:ext>
              </c:extLst>
            </c:dLbl>
            <c:dLbl>
              <c:idx val="1"/>
              <c:layout>
                <c:manualLayout>
                  <c:x val="1.9444444444444445E-2"/>
                  <c:y val="-3.49551812680220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2D2-4C67-85BD-772374A1E569}"/>
                </c:ext>
              </c:extLst>
            </c:dLbl>
            <c:dLbl>
              <c:idx val="2"/>
              <c:layout>
                <c:manualLayout>
                  <c:x val="1.6666666666666666E-2"/>
                  <c:y val="-3.28731097961867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2D2-4C67-85BD-772374A1E569}"/>
                </c:ext>
              </c:extLst>
            </c:dLbl>
            <c:dLbl>
              <c:idx val="3"/>
              <c:layout>
                <c:manualLayout>
                  <c:x val="2.2222222222222223E-2"/>
                  <c:y val="-3.69822485207100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2D2-4C67-85BD-772374A1E569}"/>
                </c:ext>
              </c:extLst>
            </c:dLbl>
            <c:numFmt formatCode="&quot;$&quot;#,##0" sourceLinked="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ysClr val="windowText" lastClr="00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'Step 5-Energy Impacts '!$C$10:$C$13</c:f>
              <c:strCache>
                <c:ptCount val="4"/>
                <c:pt idx="0">
                  <c:v>Refrigerators </c:v>
                </c:pt>
                <c:pt idx="1">
                  <c:v>Stand Alone Freezers</c:v>
                </c:pt>
                <c:pt idx="2">
                  <c:v>Air-Conditioning Units</c:v>
                </c:pt>
                <c:pt idx="3">
                  <c:v>Dehumidifiers</c:v>
                </c:pt>
              </c:strCache>
            </c:strRef>
          </c:cat>
          <c:val>
            <c:numRef>
              <c:f>'Step 5-Energy Impacts '!$G$10:$G$13</c:f>
              <c:numCache>
                <c:formatCode>"$"#,##0.00</c:formatCode>
                <c:ptCount val="4"/>
                <c:pt idx="0">
                  <c:v>0</c:v>
                </c:pt>
                <c:pt idx="1">
                  <c:v>0</c:v>
                </c:pt>
                <c:pt idx="2">
                  <c:v>0</c:v>
                </c:pt>
                <c:pt idx="3">
                  <c:v>0</c:v>
                </c:pt>
              </c:numCache>
            </c:numRef>
          </c:val>
          <c:extLst>
            <c:ext xmlns:c16="http://schemas.microsoft.com/office/drawing/2014/chart" uri="{C3380CC4-5D6E-409C-BE32-E72D297353CC}">
              <c16:uniqueId val="{00000004-D2D2-4C67-85BD-772374A1E569}"/>
            </c:ext>
          </c:extLst>
        </c:ser>
        <c:dLbls>
          <c:showLegendKey val="0"/>
          <c:showVal val="0"/>
          <c:showCatName val="0"/>
          <c:showSerName val="0"/>
          <c:showPercent val="0"/>
          <c:showBubbleSize val="0"/>
        </c:dLbls>
        <c:gapWidth val="150"/>
        <c:shape val="box"/>
        <c:axId val="375843920"/>
        <c:axId val="375843528"/>
        <c:axId val="0"/>
      </c:bar3DChart>
      <c:catAx>
        <c:axId val="375843920"/>
        <c:scaling>
          <c:orientation val="minMax"/>
        </c:scaling>
        <c:delete val="0"/>
        <c:axPos val="b"/>
        <c:numFmt formatCode="General" sourceLinked="1"/>
        <c:majorTickMark val="none"/>
        <c:minorTickMark val="none"/>
        <c:tickLblPos val="nextTo"/>
        <c:spPr>
          <a:noFill/>
          <a:ln>
            <a:noFill/>
          </a:ln>
          <a:effectLst/>
        </c:spPr>
        <c:txPr>
          <a:bodyPr rot="-2400000" spcFirstLastPara="1" vertOverflow="ellipsis" wrap="square" anchor="ctr" anchorCtr="1"/>
          <a:lstStyle/>
          <a:p>
            <a:pPr>
              <a:defRPr sz="1000" b="0" i="0" u="none" strike="noStrike" kern="1200" baseline="0">
                <a:solidFill>
                  <a:sysClr val="windowText" lastClr="000000"/>
                </a:solidFill>
                <a:latin typeface="+mn-lt"/>
                <a:ea typeface="+mn-ea"/>
                <a:cs typeface="+mn-cs"/>
              </a:defRPr>
            </a:pPr>
            <a:endParaRPr lang="en-US"/>
          </a:p>
        </c:txPr>
        <c:crossAx val="375843528"/>
        <c:crosses val="autoZero"/>
        <c:auto val="1"/>
        <c:lblAlgn val="ctr"/>
        <c:lblOffset val="100"/>
        <c:noMultiLvlLbl val="0"/>
      </c:catAx>
      <c:valAx>
        <c:axId val="375843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r>
                  <a:rPr lang="en-US" sz="1050">
                    <a:solidFill>
                      <a:sysClr val="windowText" lastClr="000000"/>
                    </a:solidFill>
                  </a:rPr>
                  <a:t>Customer Savings ($)</a:t>
                </a:r>
              </a:p>
            </c:rich>
          </c:tx>
          <c:layout>
            <c:manualLayout>
              <c:xMode val="edge"/>
              <c:yMode val="edge"/>
              <c:x val="2.6716754155730535E-2"/>
              <c:y val="0.16921077357933811"/>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ysClr val="windowText" lastClr="000000"/>
                  </a:solidFill>
                  <a:latin typeface="+mn-lt"/>
                  <a:ea typeface="+mn-ea"/>
                  <a:cs typeface="+mn-cs"/>
                </a:defRPr>
              </a:pPr>
              <a:endParaRPr lang="en-US"/>
            </a:p>
          </c:txPr>
        </c:title>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crossAx val="37584392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DOE Freezer Survival Curve </a:t>
            </a:r>
          </a:p>
        </c:rich>
      </c:tx>
      <c:overlay val="0"/>
    </c:title>
    <c:autoTitleDeleted val="0"/>
    <c:plotArea>
      <c:layout/>
      <c:areaChart>
        <c:grouping val="standard"/>
        <c:varyColors val="0"/>
        <c:ser>
          <c:idx val="0"/>
          <c:order val="0"/>
          <c:val>
            <c:numLit>
              <c:formatCode>General</c:formatCode>
              <c:ptCount val="63"/>
              <c:pt idx="0">
                <c:v>1</c:v>
              </c:pt>
              <c:pt idx="1">
                <c:v>1</c:v>
              </c:pt>
              <c:pt idx="2">
                <c:v>1</c:v>
              </c:pt>
              <c:pt idx="3">
                <c:v>1</c:v>
              </c:pt>
              <c:pt idx="4">
                <c:v>1</c:v>
              </c:pt>
              <c:pt idx="5">
                <c:v>1</c:v>
              </c:pt>
              <c:pt idx="6">
                <c:v>0.99919780983253004</c:v>
              </c:pt>
              <c:pt idx="7">
                <c:v>0.99577327363138357</c:v>
              </c:pt>
              <c:pt idx="8">
                <c:v>0.98885420622266784</c:v>
              </c:pt>
              <c:pt idx="9">
                <c:v>0.97789196979537507</c:v>
              </c:pt>
              <c:pt idx="10">
                <c:v>0.96252750873594706</c:v>
              </c:pt>
              <c:pt idx="11">
                <c:v>0.94255769151004365</c:v>
              </c:pt>
              <c:pt idx="12">
                <c:v>0.91792277404327438</c:v>
              </c:pt>
              <c:pt idx="13">
                <c:v>0.88869954228798986</c:v>
              </c:pt>
              <c:pt idx="14">
                <c:v>0.85509476128857342</c:v>
              </c:pt>
              <c:pt idx="15">
                <c:v>0.8174366071003708</c:v>
              </c:pt>
              <c:pt idx="16">
                <c:v>0.7761630538264408</c:v>
              </c:pt>
              <c:pt idx="17">
                <c:v>0.73180690583435115</c:v>
              </c:pt>
              <c:pt idx="18">
                <c:v>0.6849776468438622</c:v>
              </c:pt>
              <c:pt idx="19">
                <c:v>0.6363406342232597</c:v>
              </c:pt>
              <c:pt idx="20">
                <c:v>0.5865944331937597</c:v>
              </c:pt>
              <c:pt idx="21">
                <c:v>0.5364472691558525</c:v>
              </c:pt>
              <c:pt idx="22">
                <c:v>0.48659367596119235</c:v>
              </c:pt>
              <c:pt idx="23">
                <c:v>0.43769243236484873</c:v>
              </c:pt>
              <c:pt idx="24">
                <c:v>0.39034681048824221</c:v>
              </c:pt>
              <c:pt idx="25">
                <c:v>0.34508801663580413</c:v>
              </c:pt>
              <c:pt idx="26">
                <c:v>0.30236249956488265</c:v>
              </c:pt>
              <c:pt idx="27">
                <c:v>0.2625235524383846</c:v>
              </c:pt>
              <c:pt idx="28">
                <c:v>0.22582736358691038</c:v>
              </c:pt>
              <c:pt idx="29">
                <c:v>0.19243340052073904</c:v>
              </c:pt>
              <c:pt idx="30">
                <c:v>0.16240876307944196</c:v>
              </c:pt>
              <c:pt idx="31">
                <c:v>0.13573593390049846</c:v>
              </c:pt>
              <c:pt idx="32">
                <c:v>0.11232320153606504</c:v>
              </c:pt>
              <c:pt idx="33">
                <c:v>9.2016941728222959E-2</c:v>
              </c:pt>
              <c:pt idx="34">
                <c:v>7.4614917484283727E-2</c:v>
              </c:pt>
              <c:pt idx="35">
                <c:v>5.9879794604884413E-2</c:v>
              </c:pt>
              <c:pt idx="36">
                <c:v>4.7552157061094454E-2</c:v>
              </c:pt>
              <c:pt idx="37">
                <c:v>3.7362433256381306E-2</c:v>
              </c:pt>
              <c:pt idx="38">
                <c:v>2.9041294882375543E-2</c:v>
              </c:pt>
              <c:pt idx="39">
                <c:v>2.2328249605779584E-2</c:v>
              </c:pt>
              <c:pt idx="40">
                <c:v>1.6978303263691347E-2</c:v>
              </c:pt>
              <c:pt idx="41">
                <c:v>1.2766705108345006E-2</c:v>
              </c:pt>
              <c:pt idx="42">
                <c:v>9.4919026864885188E-3</c:v>
              </c:pt>
              <c:pt idx="43">
                <c:v>6.9769164836066093E-3</c:v>
              </c:pt>
              <c:pt idx="44">
                <c:v>5.0693972729910072E-3</c:v>
              </c:pt>
              <c:pt idx="45">
                <c:v>3.640652915630059E-3</c:v>
              </c:pt>
              <c:pt idx="46">
                <c:v>2.5839301407076468E-3</c:v>
              </c:pt>
              <c:pt idx="47">
                <c:v>1.8122160001182849E-3</c:v>
              </c:pt>
              <c:pt idx="48">
                <c:v>1.2557892328766463E-3</c:v>
              </c:pt>
              <c:pt idx="49">
                <c:v>8.5970957292871419E-4</c:v>
              </c:pt>
              <c:pt idx="50">
                <c:v>5.8138828794648129E-4</c:v>
              </c:pt>
              <c:pt idx="51">
                <c:v>3.8834011815602933E-4</c:v>
              </c:pt>
              <c:pt idx="52">
                <c:v>2.5617827307362467E-4</c:v>
              </c:pt>
              <c:pt idx="53">
                <c:v>1.6688203645893489E-4</c:v>
              </c:pt>
              <c:pt idx="54">
                <c:v>1.0734157164163256E-4</c:v>
              </c:pt>
              <c:pt idx="55">
                <c:v>6.8166617512537738E-5</c:v>
              </c:pt>
              <c:pt idx="56">
                <c:v>4.2734232098255181E-5</c:v>
              </c:pt>
              <c:pt idx="57">
                <c:v>2.6444532681986692E-5</c:v>
              </c:pt>
              <c:pt idx="58">
                <c:v>1.6151308386230626E-5</c:v>
              </c:pt>
              <c:pt idx="59">
                <c:v>9.7352662968284274E-6</c:v>
              </c:pt>
              <c:pt idx="60">
                <c:v>5.7904625640591576E-6</c:v>
              </c:pt>
              <c:pt idx="61">
                <c:v>3.3982978085961679E-6</c:v>
              </c:pt>
              <c:pt idx="62">
                <c:v>1.9676610431519684E-6</c:v>
              </c:pt>
            </c:numLit>
          </c:val>
          <c:extLst>
            <c:ext xmlns:c16="http://schemas.microsoft.com/office/drawing/2014/chart" uri="{C3380CC4-5D6E-409C-BE32-E72D297353CC}">
              <c16:uniqueId val="{00000000-3E8D-4E4F-9EA7-024D3E935BCC}"/>
            </c:ext>
          </c:extLst>
        </c:ser>
        <c:dLbls>
          <c:showLegendKey val="0"/>
          <c:showVal val="0"/>
          <c:showCatName val="0"/>
          <c:showSerName val="0"/>
          <c:showPercent val="0"/>
          <c:showBubbleSize val="0"/>
        </c:dLbls>
        <c:axId val="375845880"/>
        <c:axId val="375846272"/>
      </c:areaChart>
      <c:catAx>
        <c:axId val="375845880"/>
        <c:scaling>
          <c:orientation val="minMax"/>
        </c:scaling>
        <c:delete val="0"/>
        <c:axPos val="b"/>
        <c:majorTickMark val="out"/>
        <c:minorTickMark val="none"/>
        <c:tickLblPos val="nextTo"/>
        <c:crossAx val="375846272"/>
        <c:crosses val="autoZero"/>
        <c:auto val="1"/>
        <c:lblAlgn val="ctr"/>
        <c:lblOffset val="100"/>
        <c:noMultiLvlLbl val="0"/>
      </c:catAx>
      <c:valAx>
        <c:axId val="375846272"/>
        <c:scaling>
          <c:orientation val="minMax"/>
          <c:max val="1"/>
        </c:scaling>
        <c:delete val="0"/>
        <c:axPos val="l"/>
        <c:majorGridlines/>
        <c:numFmt formatCode="General" sourceLinked="1"/>
        <c:majorTickMark val="out"/>
        <c:minorTickMark val="none"/>
        <c:tickLblPos val="nextTo"/>
        <c:crossAx val="375845880"/>
        <c:crosses val="autoZero"/>
        <c:crossBetween val="midCat"/>
      </c:valAx>
    </c:plotArea>
    <c:plotVisOnly val="1"/>
    <c:dispBlanksAs val="zero"/>
    <c:showDLblsOverMax val="0"/>
  </c:chart>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DOE Refrigerator Survival Curve </a:t>
            </a:r>
          </a:p>
        </c:rich>
      </c:tx>
      <c:overlay val="0"/>
    </c:title>
    <c:autoTitleDeleted val="0"/>
    <c:plotArea>
      <c:layout>
        <c:manualLayout>
          <c:layoutTarget val="inner"/>
          <c:xMode val="edge"/>
          <c:yMode val="edge"/>
          <c:x val="7.1959795348162117E-2"/>
          <c:y val="0.14002511823466968"/>
          <c:w val="0.90335510480544756"/>
          <c:h val="0.7766083360781032"/>
        </c:manualLayout>
      </c:layout>
      <c:areaChart>
        <c:grouping val="standard"/>
        <c:varyColors val="0"/>
        <c:ser>
          <c:idx val="0"/>
          <c:order val="0"/>
          <c:val>
            <c:numLit>
              <c:formatCode>General</c:formatCode>
              <c:ptCount val="61"/>
              <c:pt idx="0">
                <c:v>1</c:v>
              </c:pt>
              <c:pt idx="1">
                <c:v>1</c:v>
              </c:pt>
              <c:pt idx="2">
                <c:v>1</c:v>
              </c:pt>
              <c:pt idx="3">
                <c:v>1</c:v>
              </c:pt>
              <c:pt idx="4">
                <c:v>1</c:v>
              </c:pt>
              <c:pt idx="5">
                <c:v>1</c:v>
              </c:pt>
              <c:pt idx="6">
                <c:v>0.98807091630081945</c:v>
              </c:pt>
              <c:pt idx="7">
                <c:v>0.96227602870947149</c:v>
              </c:pt>
              <c:pt idx="8">
                <c:v>0.92682260673494365</c:v>
              </c:pt>
              <c:pt idx="9">
                <c:v>0.88407165359954765</c:v>
              </c:pt>
              <c:pt idx="10">
                <c:v>0.8358897004934519</c:v>
              </c:pt>
              <c:pt idx="11">
                <c:v>0.78387703381912399</c:v>
              </c:pt>
              <c:pt idx="12">
                <c:v>0.72943691282148404</c:v>
              </c:pt>
              <c:pt idx="13">
                <c:v>0.67379980838071729</c:v>
              </c:pt>
              <c:pt idx="14">
                <c:v>0.61803292967942425</c:v>
              </c:pt>
              <c:pt idx="15">
                <c:v>0.56304557892553542</c:v>
              </c:pt>
              <c:pt idx="16">
                <c:v>0.50959445501199618</c:v>
              </c:pt>
              <c:pt idx="17">
                <c:v>0.45829048743905515</c:v>
              </c:pt>
              <c:pt idx="18">
                <c:v>0.40960764238581499</c:v>
              </c:pt>
              <c:pt idx="19">
                <c:v>0.3638935957358192</c:v>
              </c:pt>
              <c:pt idx="20">
                <c:v>0.32138190564028829</c:v>
              </c:pt>
              <c:pt idx="21">
                <c:v>0.2822052066560426</c:v>
              </c:pt>
              <c:pt idx="22">
                <c:v>0.24640892368095516</c:v>
              </c:pt>
              <c:pt idx="23">
                <c:v>0.21396503138029341</c:v>
              </c:pt>
              <c:pt idx="24">
                <c:v>0.18478544213129627</c:v>
              </c:pt>
              <c:pt idx="25">
                <c:v>0.15873467868740435</c:v>
              </c:pt>
              <c:pt idx="26">
                <c:v>0.13564156712638523</c:v>
              </c:pt>
              <c:pt idx="27">
                <c:v>0.11530976443912837</c:v>
              </c:pt>
              <c:pt idx="28">
                <c:v>9.7527008678134269E-2</c:v>
              </c:pt>
              <c:pt idx="29">
                <c:v>8.2073044874093656E-2</c:v>
              </c:pt>
              <c:pt idx="30">
                <c:v>6.8726235182532236E-2</c:v>
              </c:pt>
              <c:pt idx="31">
                <c:v>5.7268906189332863E-2</c:v>
              </c:pt>
              <c:pt idx="32">
                <c:v>4.7491520015728088E-2</c:v>
              </c:pt>
              <c:pt idx="33">
                <c:v>3.9195779432106566E-2</c:v>
              </c:pt>
              <c:pt idx="34">
                <c:v>3.2196791629691052E-2</c:v>
              </c:pt>
              <c:pt idx="35">
                <c:v>2.6324421871635049E-2</c:v>
              </c:pt>
              <c:pt idx="36">
                <c:v>2.142396833092176E-2</c:v>
              </c:pt>
              <c:pt idx="37">
                <c:v>1.7356284417253013E-2</c:v>
              </c:pt>
              <c:pt idx="38">
                <c:v>1.3997466130504933E-2</c:v>
              </c:pt>
              <c:pt idx="39">
                <c:v>1.1238210665847251E-2</c:v>
              </c:pt>
              <c:pt idx="40">
                <c:v>8.9829396911520407E-3</c:v>
              </c:pt>
              <c:pt idx="41">
                <c:v>7.148767302907609E-3</c:v>
              </c:pt>
              <c:pt idx="42">
                <c:v>5.664379346734796E-3</c:v>
              </c:pt>
              <c:pt idx="43">
                <c:v>4.4688780959963263E-3</c:v>
              </c:pt>
              <c:pt idx="44">
                <c:v>3.5106345936566255E-3</c:v>
              </c:pt>
              <c:pt idx="45">
                <c:v>2.7461805182088027E-3</c:v>
              </c:pt>
              <c:pt idx="46">
                <c:v>2.1391623588120291E-3</c:v>
              </c:pt>
              <c:pt idx="47">
                <c:v>1.6593730099755933E-3</c:v>
              </c:pt>
              <c:pt idx="48">
                <c:v>1.2818695836813651E-3</c:v>
              </c:pt>
              <c:pt idx="49">
                <c:v>9.8618119743454271E-4</c:v>
              </c:pt>
              <c:pt idx="50">
                <c:v>7.5560660764680042E-4</c:v>
              </c:pt>
              <c:pt idx="51">
                <c:v>5.7659867743994171E-4</c:v>
              </c:pt>
              <c:pt idx="52">
                <c:v>4.3823064775405776E-4</c:v>
              </c:pt>
              <c:pt idx="53">
                <c:v>3.3173787373544817E-4</c:v>
              </c:pt>
              <c:pt idx="54">
                <c:v>2.5012795623795161E-4</c:v>
              </c:pt>
              <c:pt idx="55">
                <c:v>1.8785191493120084E-4</c:v>
              </c:pt>
              <c:pt idx="56">
                <c:v>1.4052910403216325E-4</c:v>
              </c:pt>
              <c:pt idx="57">
                <c:v>1.0471886917698597E-4</c:v>
              </c:pt>
              <c:pt idx="58">
                <c:v>7.7732405529688748E-5</c:v>
              </c:pt>
              <c:pt idx="59">
                <c:v>5.7478839124746977E-5</c:v>
              </c:pt>
              <c:pt idx="60">
                <c:v>4.2340165686434256E-5</c:v>
              </c:pt>
            </c:numLit>
          </c:val>
          <c:extLst>
            <c:ext xmlns:c16="http://schemas.microsoft.com/office/drawing/2014/chart" uri="{C3380CC4-5D6E-409C-BE32-E72D297353CC}">
              <c16:uniqueId val="{00000000-DCE7-481A-B9DD-24D86C0980F8}"/>
            </c:ext>
          </c:extLst>
        </c:ser>
        <c:dLbls>
          <c:showLegendKey val="0"/>
          <c:showVal val="0"/>
          <c:showCatName val="0"/>
          <c:showSerName val="0"/>
          <c:showPercent val="0"/>
          <c:showBubbleSize val="0"/>
        </c:dLbls>
        <c:axId val="233929968"/>
        <c:axId val="374370192"/>
      </c:areaChart>
      <c:catAx>
        <c:axId val="233929968"/>
        <c:scaling>
          <c:orientation val="minMax"/>
        </c:scaling>
        <c:delete val="0"/>
        <c:axPos val="b"/>
        <c:majorTickMark val="out"/>
        <c:minorTickMark val="none"/>
        <c:tickLblPos val="nextTo"/>
        <c:crossAx val="374370192"/>
        <c:crossesAt val="0"/>
        <c:auto val="1"/>
        <c:lblAlgn val="ctr"/>
        <c:lblOffset val="100"/>
        <c:noMultiLvlLbl val="0"/>
      </c:catAx>
      <c:valAx>
        <c:axId val="374370192"/>
        <c:scaling>
          <c:orientation val="minMax"/>
          <c:max val="1"/>
          <c:min val="0"/>
        </c:scaling>
        <c:delete val="0"/>
        <c:axPos val="l"/>
        <c:majorGridlines/>
        <c:numFmt formatCode="General" sourceLinked="1"/>
        <c:majorTickMark val="out"/>
        <c:minorTickMark val="none"/>
        <c:tickLblPos val="nextTo"/>
        <c:crossAx val="233929968"/>
        <c:crosses val="autoZero"/>
        <c:crossBetween val="midCat"/>
        <c:majorUnit val="0.1"/>
      </c:valAx>
    </c:plotArea>
    <c:plotVisOnly val="1"/>
    <c:dispBlanksAs val="zero"/>
    <c:showDLblsOverMax val="0"/>
  </c:chart>
  <c:printSettings>
    <c:headerFooter/>
    <c:pageMargins b="0.75000000000000044" l="0.7000000000000004" r="0.7000000000000004" t="0.75000000000000044" header="0.30000000000000021" footer="0.3000000000000002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scatterChart>
        <c:scatterStyle val="lineMarker"/>
        <c:varyColors val="0"/>
        <c:ser>
          <c:idx val="0"/>
          <c:order val="0"/>
          <c:tx>
            <c:v>DOE RUL Schedule (REF) </c:v>
          </c:tx>
          <c:spPr>
            <a:ln w="28575">
              <a:noFill/>
            </a:ln>
          </c:spPr>
          <c:xVal>
            <c:numLit>
              <c:formatCode>General</c:formatCode>
              <c:ptCount val="60"/>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numLit>
          </c:xVal>
          <c:yVal>
            <c:numLit>
              <c:formatCode>General</c:formatCode>
              <c:ptCount val="60"/>
              <c:pt idx="0">
                <c:v>17.92156661040854</c:v>
              </c:pt>
              <c:pt idx="1">
                <c:v>16.92156661040854</c:v>
              </c:pt>
              <c:pt idx="2">
                <c:v>15.921566610408545</c:v>
              </c:pt>
              <c:pt idx="3">
                <c:v>14.921566610408545</c:v>
              </c:pt>
              <c:pt idx="4">
                <c:v>13.921566610408545</c:v>
              </c:pt>
              <c:pt idx="5">
                <c:v>12.921566610408544</c:v>
              </c:pt>
              <c:pt idx="6">
                <c:v>12.065496933196854</c:v>
              </c:pt>
              <c:pt idx="7">
                <c:v>11.362119982112477</c:v>
              </c:pt>
              <c:pt idx="8">
                <c:v>10.758498544317296</c:v>
              </c:pt>
              <c:pt idx="9">
                <c:v>10.230389156623829</c:v>
              </c:pt>
              <c:pt idx="10">
                <c:v>9.7624428202027964</c:v>
              </c:pt>
              <c:pt idx="11">
                <c:v>9.3438580141644874</c:v>
              </c:pt>
              <c:pt idx="12">
                <c:v>8.9665858085685635</c:v>
              </c:pt>
              <c:pt idx="13">
                <c:v>8.6244039930718408</c:v>
              </c:pt>
              <c:pt idx="14">
                <c:v>8.312375769708142</c:v>
              </c:pt>
              <c:pt idx="15">
                <c:v>8.0265065369907607</c:v>
              </c:pt>
              <c:pt idx="16">
                <c:v>7.7635135194924576</c:v>
              </c:pt>
              <c:pt idx="17">
                <c:v>7.5206644702403356</c:v>
              </c:pt>
              <c:pt idx="18">
                <c:v>7.2956609917893003</c:v>
              </c:pt>
              <c:pt idx="19">
                <c:v>7.0865519105735748</c:v>
              </c:pt>
              <c:pt idx="20">
                <c:v>6.8916675814672379</c:v>
              </c:pt>
              <c:pt idx="21">
                <c:v>6.709569171907078</c:v>
              </c:pt>
              <c:pt idx="22">
                <c:v>6.5390089125231672</c:v>
              </c:pt>
              <c:pt idx="23">
                <c:v>6.3788985311725934</c:v>
              </c:pt>
              <c:pt idx="24">
                <c:v>6.228283893684698</c:v>
              </c:pt>
              <c:pt idx="25">
                <c:v>6.0863244180247493</c:v>
              </c:pt>
              <c:pt idx="26">
                <c:v>5.9522762033763428</c:v>
              </c:pt>
              <c:pt idx="27">
                <c:v>5.8254780792937844</c:v>
              </c:pt>
              <c:pt idx="28">
                <c:v>5.7053399686019013</c:v>
              </c:pt>
              <c:pt idx="29">
                <c:v>5.5913330942624837</c:v>
              </c:pt>
              <c:pt idx="30">
                <c:v>5.4829816601548922</c:v>
              </c:pt>
              <c:pt idx="31">
                <c:v>5.379855708719151</c:v>
              </c:pt>
              <c:pt idx="32">
                <c:v>5.2815649114280232</c:v>
              </c:pt>
              <c:pt idx="33">
                <c:v>5.1877530855570138</c:v>
              </c:pt>
              <c:pt idx="34">
                <c:v>5.0980932555481289</c:v>
              </c:pt>
              <c:pt idx="35">
                <c:v>5.0122830910143739</c:v>
              </c:pt>
              <c:pt idx="36">
                <c:v>4.9300405566715062</c:v>
              </c:pt>
              <c:pt idx="37">
                <c:v>4.8510996018060402</c:v>
              </c:pt>
              <c:pt idx="38">
                <c:v>4.7752056968688157</c:v>
              </c:pt>
              <c:pt idx="39">
                <c:v>4.7021109898037921</c:v>
              </c:pt>
              <c:pt idx="40">
                <c:v>4.6315688006614621</c:v>
              </c:pt>
              <c:pt idx="41">
                <c:v>4.5633270937974002</c:v>
              </c:pt>
              <c:pt idx="42">
                <c:v>4.4971204536976606</c:v>
              </c:pt>
              <c:pt idx="43">
                <c:v>4.4326599306245953</c:v>
              </c:pt>
              <c:pt idx="44">
                <c:v>4.3696198979781764</c:v>
              </c:pt>
              <c:pt idx="45">
                <c:v>4.3076207492112326</c:v>
              </c:pt>
              <c:pt idx="46">
                <c:v>4.2462058224282995</c:v>
              </c:pt>
              <c:pt idx="47">
                <c:v>4.1848103244714103</c:v>
              </c:pt>
              <c:pt idx="48">
                <c:v>4.1227191608230811</c:v>
              </c:pt>
              <c:pt idx="49">
                <c:v>4.0590093595896173</c:v>
              </c:pt>
              <c:pt idx="50">
                <c:v>3.9924710592442323</c:v>
              </c:pt>
              <c:pt idx="51">
                <c:v>3.9214985986371427</c:v>
              </c:pt>
              <c:pt idx="52">
                <c:v>3.8439397991675994</c:v>
              </c:pt>
              <c:pt idx="53">
                <c:v>3.7568866235534299</c:v>
              </c:pt>
              <c:pt idx="54">
                <c:v>3.6563833982526601</c:v>
              </c:pt>
              <c:pt idx="55">
                <c:v>3.5370187769057688</c:v>
              </c:pt>
              <c:pt idx="56">
                <c:v>3.3913532626599876</c:v>
              </c:pt>
              <c:pt idx="57">
                <c:v>3.2091134488668929</c:v>
              </c:pt>
              <c:pt idx="58">
                <c:v>2.9760543324580002</c:v>
              </c:pt>
              <c:pt idx="59">
                <c:v>2.672347929399832</c:v>
              </c:pt>
            </c:numLit>
          </c:yVal>
          <c:smooth val="0"/>
          <c:extLst>
            <c:ext xmlns:c16="http://schemas.microsoft.com/office/drawing/2014/chart" uri="{C3380CC4-5D6E-409C-BE32-E72D297353CC}">
              <c16:uniqueId val="{00000000-83F0-47D6-850C-586943FDDD31}"/>
            </c:ext>
          </c:extLst>
        </c:ser>
        <c:dLbls>
          <c:showLegendKey val="0"/>
          <c:showVal val="0"/>
          <c:showCatName val="0"/>
          <c:showSerName val="0"/>
          <c:showPercent val="0"/>
          <c:showBubbleSize val="0"/>
        </c:dLbls>
        <c:axId val="374370976"/>
        <c:axId val="374371368"/>
      </c:scatterChart>
      <c:valAx>
        <c:axId val="374370976"/>
        <c:scaling>
          <c:orientation val="minMax"/>
        </c:scaling>
        <c:delete val="0"/>
        <c:axPos val="b"/>
        <c:numFmt formatCode="General" sourceLinked="1"/>
        <c:majorTickMark val="out"/>
        <c:minorTickMark val="none"/>
        <c:tickLblPos val="nextTo"/>
        <c:crossAx val="374371368"/>
        <c:crosses val="autoZero"/>
        <c:crossBetween val="midCat"/>
      </c:valAx>
      <c:valAx>
        <c:axId val="374371368"/>
        <c:scaling>
          <c:orientation val="minMax"/>
        </c:scaling>
        <c:delete val="0"/>
        <c:axPos val="l"/>
        <c:majorGridlines/>
        <c:numFmt formatCode="General" sourceLinked="1"/>
        <c:majorTickMark val="out"/>
        <c:minorTickMark val="none"/>
        <c:tickLblPos val="nextTo"/>
        <c:crossAx val="374370976"/>
        <c:crosses val="autoZero"/>
        <c:crossBetween val="midCat"/>
      </c:valAx>
    </c:plotArea>
    <c:legend>
      <c:legendPos val="r"/>
      <c:overlay val="0"/>
    </c:legend>
    <c:plotVisOnly val="1"/>
    <c:dispBlanksAs val="gap"/>
    <c:showDLblsOverMax val="0"/>
  </c:chart>
  <c:printSettings>
    <c:headerFooter/>
    <c:pageMargins b="0.75000000000000044" l="0.7000000000000004" r="0.7000000000000004" t="0.75000000000000044" header="0.30000000000000021" footer="0.30000000000000021"/>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chart" Target="../charts/chart2.xml"/><Relationship Id="rId7" Type="http://schemas.openxmlformats.org/officeDocument/2006/relationships/chart" Target="../charts/chart4.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3.xml"/><Relationship Id="rId11" Type="http://schemas.openxmlformats.org/officeDocument/2006/relationships/image" Target="../media/image5.png"/><Relationship Id="rId5" Type="http://schemas.openxmlformats.org/officeDocument/2006/relationships/image" Target="../media/image3.png"/><Relationship Id="rId10" Type="http://schemas.openxmlformats.org/officeDocument/2006/relationships/image" Target="../media/image4.png"/><Relationship Id="rId4" Type="http://schemas.openxmlformats.org/officeDocument/2006/relationships/image" Target="../media/image2.png"/><Relationship Id="rId9" Type="http://schemas.openxmlformats.org/officeDocument/2006/relationships/chart" Target="../charts/chart6.xml"/></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3" Type="http://schemas.openxmlformats.org/officeDocument/2006/relationships/chart" Target="../charts/chart8.xml"/><Relationship Id="rId7" Type="http://schemas.openxmlformats.org/officeDocument/2006/relationships/image" Target="../media/image9.emf"/><Relationship Id="rId2" Type="http://schemas.openxmlformats.org/officeDocument/2006/relationships/chart" Target="../charts/chart7.xml"/><Relationship Id="rId1" Type="http://schemas.openxmlformats.org/officeDocument/2006/relationships/image" Target="../media/image6.png"/><Relationship Id="rId6" Type="http://schemas.openxmlformats.org/officeDocument/2006/relationships/image" Target="../media/image8.emf"/><Relationship Id="rId5" Type="http://schemas.openxmlformats.org/officeDocument/2006/relationships/image" Target="../media/image7.png"/><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1</xdr:row>
      <xdr:rowOff>85725</xdr:rowOff>
    </xdr:from>
    <xdr:to>
      <xdr:col>3</xdr:col>
      <xdr:colOff>876300</xdr:colOff>
      <xdr:row>2</xdr:row>
      <xdr:rowOff>142875</xdr:rowOff>
    </xdr:to>
    <xdr:pic>
      <xdr:nvPicPr>
        <xdr:cNvPr id="1045" name="Picture 17" descr="EPA_sized">
          <a:extLst>
            <a:ext uri="{FF2B5EF4-FFF2-40B4-BE49-F238E27FC236}">
              <a16:creationId xmlns:a16="http://schemas.microsoft.com/office/drawing/2014/main" id="{00000000-0008-0000-0000-000015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1950" y="247650"/>
          <a:ext cx="1247775" cy="400050"/>
        </a:xfrm>
        <a:prstGeom prst="rect">
          <a:avLst/>
        </a:prstGeom>
        <a:noFill/>
        <a:ln w="9525">
          <a:noFill/>
          <a:miter lim="800000"/>
          <a:headEnd/>
          <a:tailEnd/>
        </a:ln>
      </xdr:spPr>
    </xdr:pic>
    <xdr:clientData/>
  </xdr:twoCellAnchor>
  <xdr:twoCellAnchor>
    <xdr:from>
      <xdr:col>3</xdr:col>
      <xdr:colOff>2543175</xdr:colOff>
      <xdr:row>53</xdr:row>
      <xdr:rowOff>79863</xdr:rowOff>
    </xdr:from>
    <xdr:to>
      <xdr:col>4</xdr:col>
      <xdr:colOff>1797539</xdr:colOff>
      <xdr:row>55</xdr:row>
      <xdr:rowOff>75711</xdr:rowOff>
    </xdr:to>
    <xdr:sp macro="" textlink="" fLocksText="0">
      <xdr:nvSpPr>
        <xdr:cNvPr id="8210" name="Text Box 18">
          <a:extLst>
            <a:ext uri="{FF2B5EF4-FFF2-40B4-BE49-F238E27FC236}">
              <a16:creationId xmlns:a16="http://schemas.microsoft.com/office/drawing/2014/main" id="{00000000-0008-0000-0000-000012200000}"/>
            </a:ext>
          </a:extLst>
        </xdr:cNvPr>
        <xdr:cNvSpPr txBox="1">
          <a:spLocks noChangeArrowheads="1"/>
        </xdr:cNvSpPr>
      </xdr:nvSpPr>
      <xdr:spPr bwMode="auto">
        <a:xfrm>
          <a:off x="3276600" y="13443438"/>
          <a:ext cx="2883389" cy="481623"/>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0" i="0" u="none" strike="noStrike">
              <a:solidFill>
                <a:srgbClr val="FFFFFF"/>
              </a:solidFill>
              <a:latin typeface="Arial"/>
              <a:cs typeface="Arial"/>
            </a:rPr>
            <a:t>Sally Hamlin, Stratospheric Protection Division</a:t>
          </a:r>
        </a:p>
        <a:p>
          <a:pPr algn="l" rtl="0">
            <a:defRPr sz="1000"/>
          </a:pPr>
          <a:r>
            <a:rPr lang="en-US" sz="1000" b="0" i="0" strike="noStrike">
              <a:solidFill>
                <a:srgbClr val="FFFFFF"/>
              </a:solidFill>
              <a:latin typeface="Arial"/>
              <a:cs typeface="Arial"/>
            </a:rPr>
            <a:t>Hamlin.Sally@epa.gov</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1</xdr:row>
      <xdr:rowOff>76200</xdr:rowOff>
    </xdr:from>
    <xdr:to>
      <xdr:col>2</xdr:col>
      <xdr:colOff>1095375</xdr:colOff>
      <xdr:row>1</xdr:row>
      <xdr:rowOff>476250</xdr:rowOff>
    </xdr:to>
    <xdr:pic>
      <xdr:nvPicPr>
        <xdr:cNvPr id="2055" name="Picture 37" descr="EPA_sized">
          <a:extLst>
            <a:ext uri="{FF2B5EF4-FFF2-40B4-BE49-F238E27FC236}">
              <a16:creationId xmlns:a16="http://schemas.microsoft.com/office/drawing/2014/main" id="{00000000-0008-0000-0100-0000070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0" y="238125"/>
          <a:ext cx="1247775" cy="4000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1247775</xdr:colOff>
      <xdr:row>2</xdr:row>
      <xdr:rowOff>400050</xdr:rowOff>
    </xdr:to>
    <xdr:pic>
      <xdr:nvPicPr>
        <xdr:cNvPr id="3083" name="Picture 6" descr="EPA_sized">
          <a:extLst>
            <a:ext uri="{FF2B5EF4-FFF2-40B4-BE49-F238E27FC236}">
              <a16:creationId xmlns:a16="http://schemas.microsoft.com/office/drawing/2014/main" id="{00000000-0008-0000-0200-00000B0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6725" y="314325"/>
          <a:ext cx="1247775" cy="400050"/>
        </a:xfrm>
        <a:prstGeom prst="rect">
          <a:avLst/>
        </a:prstGeom>
        <a:noFill/>
        <a:ln w="9525">
          <a:noFill/>
          <a:miter lim="800000"/>
          <a:headEnd/>
          <a:tailEnd/>
        </a:ln>
      </xdr:spPr>
    </xdr:pic>
    <xdr:clientData/>
  </xdr:twoCellAnchor>
  <xdr:twoCellAnchor>
    <xdr:from>
      <xdr:col>1</xdr:col>
      <xdr:colOff>9525</xdr:colOff>
      <xdr:row>1</xdr:row>
      <xdr:rowOff>66675</xdr:rowOff>
    </xdr:from>
    <xdr:to>
      <xdr:col>14</xdr:col>
      <xdr:colOff>0</xdr:colOff>
      <xdr:row>2</xdr:row>
      <xdr:rowOff>704850</xdr:rowOff>
    </xdr:to>
    <xdr:sp macro="" textlink="">
      <xdr:nvSpPr>
        <xdr:cNvPr id="13577" name="Text Box 265">
          <a:extLst>
            <a:ext uri="{FF2B5EF4-FFF2-40B4-BE49-F238E27FC236}">
              <a16:creationId xmlns:a16="http://schemas.microsoft.com/office/drawing/2014/main" id="{00000000-0008-0000-0200-000009350000}"/>
            </a:ext>
          </a:extLst>
        </xdr:cNvPr>
        <xdr:cNvSpPr txBox="1">
          <a:spLocks noChangeArrowheads="1"/>
        </xdr:cNvSpPr>
      </xdr:nvSpPr>
      <xdr:spPr bwMode="auto">
        <a:xfrm>
          <a:off x="123825" y="228600"/>
          <a:ext cx="775335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66675</xdr:colOff>
      <xdr:row>1</xdr:row>
      <xdr:rowOff>57150</xdr:rowOff>
    </xdr:from>
    <xdr:to>
      <xdr:col>2</xdr:col>
      <xdr:colOff>933450</xdr:colOff>
      <xdr:row>1</xdr:row>
      <xdr:rowOff>457200</xdr:rowOff>
    </xdr:to>
    <xdr:pic>
      <xdr:nvPicPr>
        <xdr:cNvPr id="4110" name="Picture 253" descr="EPA_sized">
          <a:extLst>
            <a:ext uri="{FF2B5EF4-FFF2-40B4-BE49-F238E27FC236}">
              <a16:creationId xmlns:a16="http://schemas.microsoft.com/office/drawing/2014/main" id="{00000000-0008-0000-0300-00000E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3375" y="219075"/>
          <a:ext cx="1247775" cy="400050"/>
        </a:xfrm>
        <a:prstGeom prst="rect">
          <a:avLst/>
        </a:prstGeom>
        <a:noFill/>
        <a:ln w="9525">
          <a:noFill/>
          <a:miter lim="800000"/>
          <a:headEnd/>
          <a:tailEnd/>
        </a:ln>
      </xdr:spPr>
    </xdr:pic>
    <xdr:clientData/>
  </xdr:twoCellAnchor>
  <xdr:twoCellAnchor>
    <xdr:from>
      <xdr:col>2</xdr:col>
      <xdr:colOff>1847850</xdr:colOff>
      <xdr:row>1</xdr:row>
      <xdr:rowOff>47625</xdr:rowOff>
    </xdr:from>
    <xdr:to>
      <xdr:col>8</xdr:col>
      <xdr:colOff>0</xdr:colOff>
      <xdr:row>2</xdr:row>
      <xdr:rowOff>0</xdr:rowOff>
    </xdr:to>
    <xdr:sp macro="" textlink="">
      <xdr:nvSpPr>
        <xdr:cNvPr id="1279" name="Text Box 255">
          <a:extLst>
            <a:ext uri="{FF2B5EF4-FFF2-40B4-BE49-F238E27FC236}">
              <a16:creationId xmlns:a16="http://schemas.microsoft.com/office/drawing/2014/main" id="{00000000-0008-0000-0300-0000FF040000}"/>
            </a:ext>
          </a:extLst>
        </xdr:cNvPr>
        <xdr:cNvSpPr txBox="1">
          <a:spLocks noChangeArrowheads="1"/>
        </xdr:cNvSpPr>
      </xdr:nvSpPr>
      <xdr:spPr bwMode="auto">
        <a:xfrm>
          <a:off x="2076450" y="209550"/>
          <a:ext cx="56388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66675</xdr:colOff>
      <xdr:row>1</xdr:row>
      <xdr:rowOff>57150</xdr:rowOff>
    </xdr:from>
    <xdr:to>
      <xdr:col>2</xdr:col>
      <xdr:colOff>1000125</xdr:colOff>
      <xdr:row>1</xdr:row>
      <xdr:rowOff>457200</xdr:rowOff>
    </xdr:to>
    <xdr:pic>
      <xdr:nvPicPr>
        <xdr:cNvPr id="2" name="Picture 253" descr="EPA_siz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09575" y="219075"/>
          <a:ext cx="1247775" cy="400050"/>
        </a:xfrm>
        <a:prstGeom prst="rect">
          <a:avLst/>
        </a:prstGeom>
        <a:noFill/>
        <a:ln w="9525">
          <a:noFill/>
          <a:miter lim="800000"/>
          <a:headEnd/>
          <a:tailEnd/>
        </a:ln>
      </xdr:spPr>
    </xdr:pic>
    <xdr:clientData/>
  </xdr:twoCellAnchor>
  <xdr:twoCellAnchor>
    <xdr:from>
      <xdr:col>2</xdr:col>
      <xdr:colOff>1847850</xdr:colOff>
      <xdr:row>1</xdr:row>
      <xdr:rowOff>47625</xdr:rowOff>
    </xdr:from>
    <xdr:to>
      <xdr:col>8</xdr:col>
      <xdr:colOff>0</xdr:colOff>
      <xdr:row>2</xdr:row>
      <xdr:rowOff>0</xdr:rowOff>
    </xdr:to>
    <xdr:sp macro="" textlink="">
      <xdr:nvSpPr>
        <xdr:cNvPr id="3" name="Text Box 255">
          <a:extLst>
            <a:ext uri="{FF2B5EF4-FFF2-40B4-BE49-F238E27FC236}">
              <a16:creationId xmlns:a16="http://schemas.microsoft.com/office/drawing/2014/main" id="{00000000-0008-0000-0400-000003000000}"/>
            </a:ext>
          </a:extLst>
        </xdr:cNvPr>
        <xdr:cNvSpPr txBox="1">
          <a:spLocks noChangeArrowheads="1"/>
        </xdr:cNvSpPr>
      </xdr:nvSpPr>
      <xdr:spPr bwMode="auto">
        <a:xfrm>
          <a:off x="2505075" y="209550"/>
          <a:ext cx="51054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1</xdr:row>
      <xdr:rowOff>66675</xdr:rowOff>
    </xdr:from>
    <xdr:to>
      <xdr:col>2</xdr:col>
      <xdr:colOff>1047750</xdr:colOff>
      <xdr:row>1</xdr:row>
      <xdr:rowOff>466725</xdr:rowOff>
    </xdr:to>
    <xdr:pic>
      <xdr:nvPicPr>
        <xdr:cNvPr id="6157" name="Picture 157" descr="EPA_sized">
          <a:extLst>
            <a:ext uri="{FF2B5EF4-FFF2-40B4-BE49-F238E27FC236}">
              <a16:creationId xmlns:a16="http://schemas.microsoft.com/office/drawing/2014/main" id="{00000000-0008-0000-0500-00000D1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1475" y="228600"/>
          <a:ext cx="1247775" cy="400050"/>
        </a:xfrm>
        <a:prstGeom prst="rect">
          <a:avLst/>
        </a:prstGeom>
        <a:noFill/>
        <a:ln w="9525">
          <a:noFill/>
          <a:miter lim="800000"/>
          <a:headEnd/>
          <a:tailEnd/>
        </a:ln>
      </xdr:spPr>
    </xdr:pic>
    <xdr:clientData/>
  </xdr:twoCellAnchor>
  <xdr:twoCellAnchor>
    <xdr:from>
      <xdr:col>2</xdr:col>
      <xdr:colOff>1838325</xdr:colOff>
      <xdr:row>1</xdr:row>
      <xdr:rowOff>28575</xdr:rowOff>
    </xdr:from>
    <xdr:to>
      <xdr:col>8</xdr:col>
      <xdr:colOff>0</xdr:colOff>
      <xdr:row>1</xdr:row>
      <xdr:rowOff>819150</xdr:rowOff>
    </xdr:to>
    <xdr:sp macro="" textlink="">
      <xdr:nvSpPr>
        <xdr:cNvPr id="9374" name="Text Box 158">
          <a:extLst>
            <a:ext uri="{FF2B5EF4-FFF2-40B4-BE49-F238E27FC236}">
              <a16:creationId xmlns:a16="http://schemas.microsoft.com/office/drawing/2014/main" id="{00000000-0008-0000-0500-00009E240000}"/>
            </a:ext>
          </a:extLst>
        </xdr:cNvPr>
        <xdr:cNvSpPr txBox="1">
          <a:spLocks noChangeArrowheads="1"/>
        </xdr:cNvSpPr>
      </xdr:nvSpPr>
      <xdr:spPr bwMode="auto">
        <a:xfrm>
          <a:off x="2066925" y="190500"/>
          <a:ext cx="56388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1</xdr:row>
      <xdr:rowOff>66675</xdr:rowOff>
    </xdr:from>
    <xdr:to>
      <xdr:col>2</xdr:col>
      <xdr:colOff>952500</xdr:colOff>
      <xdr:row>1</xdr:row>
      <xdr:rowOff>466725</xdr:rowOff>
    </xdr:to>
    <xdr:pic>
      <xdr:nvPicPr>
        <xdr:cNvPr id="2" name="Picture 157" descr="EPA_sized">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1475" y="228600"/>
          <a:ext cx="1247775" cy="400050"/>
        </a:xfrm>
        <a:prstGeom prst="rect">
          <a:avLst/>
        </a:prstGeom>
        <a:noFill/>
        <a:ln w="9525">
          <a:noFill/>
          <a:miter lim="800000"/>
          <a:headEnd/>
          <a:tailEnd/>
        </a:ln>
      </xdr:spPr>
    </xdr:pic>
    <xdr:clientData/>
  </xdr:twoCellAnchor>
  <xdr:twoCellAnchor>
    <xdr:from>
      <xdr:col>2</xdr:col>
      <xdr:colOff>1838325</xdr:colOff>
      <xdr:row>1</xdr:row>
      <xdr:rowOff>28575</xdr:rowOff>
    </xdr:from>
    <xdr:to>
      <xdr:col>8</xdr:col>
      <xdr:colOff>0</xdr:colOff>
      <xdr:row>1</xdr:row>
      <xdr:rowOff>819150</xdr:rowOff>
    </xdr:to>
    <xdr:sp macro="" textlink="">
      <xdr:nvSpPr>
        <xdr:cNvPr id="3" name="Text Box 158">
          <a:extLst>
            <a:ext uri="{FF2B5EF4-FFF2-40B4-BE49-F238E27FC236}">
              <a16:creationId xmlns:a16="http://schemas.microsoft.com/office/drawing/2014/main" id="{00000000-0008-0000-0600-000003000000}"/>
            </a:ext>
          </a:extLst>
        </xdr:cNvPr>
        <xdr:cNvSpPr txBox="1">
          <a:spLocks noChangeArrowheads="1"/>
        </xdr:cNvSpPr>
      </xdr:nvSpPr>
      <xdr:spPr bwMode="auto">
        <a:xfrm>
          <a:off x="2505075" y="190500"/>
          <a:ext cx="49530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1</xdr:row>
      <xdr:rowOff>57150</xdr:rowOff>
    </xdr:from>
    <xdr:to>
      <xdr:col>2</xdr:col>
      <xdr:colOff>1209675</xdr:colOff>
      <xdr:row>1</xdr:row>
      <xdr:rowOff>457200</xdr:rowOff>
    </xdr:to>
    <xdr:pic>
      <xdr:nvPicPr>
        <xdr:cNvPr id="9227" name="Picture 165" descr="EPA_sized">
          <a:extLst>
            <a:ext uri="{FF2B5EF4-FFF2-40B4-BE49-F238E27FC236}">
              <a16:creationId xmlns:a16="http://schemas.microsoft.com/office/drawing/2014/main" id="{00000000-0008-0000-0700-00000B2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0" y="219075"/>
          <a:ext cx="1247775" cy="400050"/>
        </a:xfrm>
        <a:prstGeom prst="rect">
          <a:avLst/>
        </a:prstGeom>
        <a:noFill/>
        <a:ln w="9525">
          <a:noFill/>
          <a:miter lim="800000"/>
          <a:headEnd/>
          <a:tailEnd/>
        </a:ln>
      </xdr:spPr>
    </xdr:pic>
    <xdr:clientData/>
  </xdr:twoCellAnchor>
  <xdr:twoCellAnchor>
    <xdr:from>
      <xdr:col>2</xdr:col>
      <xdr:colOff>1838325</xdr:colOff>
      <xdr:row>1</xdr:row>
      <xdr:rowOff>38100</xdr:rowOff>
    </xdr:from>
    <xdr:to>
      <xdr:col>8</xdr:col>
      <xdr:colOff>0</xdr:colOff>
      <xdr:row>1</xdr:row>
      <xdr:rowOff>828675</xdr:rowOff>
    </xdr:to>
    <xdr:sp macro="" textlink="">
      <xdr:nvSpPr>
        <xdr:cNvPr id="3" name="Text Box 166">
          <a:extLst>
            <a:ext uri="{FF2B5EF4-FFF2-40B4-BE49-F238E27FC236}">
              <a16:creationId xmlns:a16="http://schemas.microsoft.com/office/drawing/2014/main" id="{00000000-0008-0000-0700-000003000000}"/>
            </a:ext>
          </a:extLst>
        </xdr:cNvPr>
        <xdr:cNvSpPr txBox="1">
          <a:spLocks noChangeArrowheads="1"/>
        </xdr:cNvSpPr>
      </xdr:nvSpPr>
      <xdr:spPr bwMode="auto">
        <a:xfrm>
          <a:off x="2066925" y="200025"/>
          <a:ext cx="56388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1</xdr:row>
      <xdr:rowOff>57150</xdr:rowOff>
    </xdr:from>
    <xdr:to>
      <xdr:col>2</xdr:col>
      <xdr:colOff>1076325</xdr:colOff>
      <xdr:row>1</xdr:row>
      <xdr:rowOff>457200</xdr:rowOff>
    </xdr:to>
    <xdr:pic>
      <xdr:nvPicPr>
        <xdr:cNvPr id="8204" name="Picture 165" descr="EPA_sized">
          <a:extLst>
            <a:ext uri="{FF2B5EF4-FFF2-40B4-BE49-F238E27FC236}">
              <a16:creationId xmlns:a16="http://schemas.microsoft.com/office/drawing/2014/main" id="{00000000-0008-0000-0800-00000C2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1475" y="219075"/>
          <a:ext cx="1247775" cy="400050"/>
        </a:xfrm>
        <a:prstGeom prst="rect">
          <a:avLst/>
        </a:prstGeom>
        <a:noFill/>
        <a:ln w="9525">
          <a:noFill/>
          <a:miter lim="800000"/>
          <a:headEnd/>
          <a:tailEnd/>
        </a:ln>
      </xdr:spPr>
    </xdr:pic>
    <xdr:clientData/>
  </xdr:twoCellAnchor>
  <xdr:twoCellAnchor>
    <xdr:from>
      <xdr:col>2</xdr:col>
      <xdr:colOff>1838325</xdr:colOff>
      <xdr:row>1</xdr:row>
      <xdr:rowOff>38100</xdr:rowOff>
    </xdr:from>
    <xdr:to>
      <xdr:col>8</xdr:col>
      <xdr:colOff>0</xdr:colOff>
      <xdr:row>1</xdr:row>
      <xdr:rowOff>828675</xdr:rowOff>
    </xdr:to>
    <xdr:sp macro="" textlink="">
      <xdr:nvSpPr>
        <xdr:cNvPr id="3238" name="Text Box 166">
          <a:extLst>
            <a:ext uri="{FF2B5EF4-FFF2-40B4-BE49-F238E27FC236}">
              <a16:creationId xmlns:a16="http://schemas.microsoft.com/office/drawing/2014/main" id="{00000000-0008-0000-0800-0000A60C0000}"/>
            </a:ext>
          </a:extLst>
        </xdr:cNvPr>
        <xdr:cNvSpPr txBox="1">
          <a:spLocks noChangeArrowheads="1"/>
        </xdr:cNvSpPr>
      </xdr:nvSpPr>
      <xdr:spPr bwMode="auto">
        <a:xfrm>
          <a:off x="2066925" y="200025"/>
          <a:ext cx="5638800"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1</xdr:row>
      <xdr:rowOff>57150</xdr:rowOff>
    </xdr:from>
    <xdr:to>
      <xdr:col>2</xdr:col>
      <xdr:colOff>962025</xdr:colOff>
      <xdr:row>1</xdr:row>
      <xdr:rowOff>457200</xdr:rowOff>
    </xdr:to>
    <xdr:pic>
      <xdr:nvPicPr>
        <xdr:cNvPr id="10252" name="Picture 58" descr="EPA_sized">
          <a:extLst>
            <a:ext uri="{FF2B5EF4-FFF2-40B4-BE49-F238E27FC236}">
              <a16:creationId xmlns:a16="http://schemas.microsoft.com/office/drawing/2014/main" id="{00000000-0008-0000-0900-00000C2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47675" y="219075"/>
          <a:ext cx="1247775" cy="400050"/>
        </a:xfrm>
        <a:prstGeom prst="rect">
          <a:avLst/>
        </a:prstGeom>
        <a:noFill/>
        <a:ln w="9525">
          <a:noFill/>
          <a:miter lim="800000"/>
          <a:headEnd/>
          <a:tailEnd/>
        </a:ln>
      </xdr:spPr>
    </xdr:pic>
    <xdr:clientData/>
  </xdr:twoCellAnchor>
  <xdr:twoCellAnchor>
    <xdr:from>
      <xdr:col>2</xdr:col>
      <xdr:colOff>1847850</xdr:colOff>
      <xdr:row>1</xdr:row>
      <xdr:rowOff>38100</xdr:rowOff>
    </xdr:from>
    <xdr:to>
      <xdr:col>8</xdr:col>
      <xdr:colOff>0</xdr:colOff>
      <xdr:row>2</xdr:row>
      <xdr:rowOff>57150</xdr:rowOff>
    </xdr:to>
    <xdr:sp macro="" textlink="">
      <xdr:nvSpPr>
        <xdr:cNvPr id="10300" name="Text Box 60">
          <a:extLst>
            <a:ext uri="{FF2B5EF4-FFF2-40B4-BE49-F238E27FC236}">
              <a16:creationId xmlns:a16="http://schemas.microsoft.com/office/drawing/2014/main" id="{00000000-0008-0000-0900-00003C280000}"/>
            </a:ext>
          </a:extLst>
        </xdr:cNvPr>
        <xdr:cNvSpPr txBox="1">
          <a:spLocks noChangeArrowheads="1"/>
        </xdr:cNvSpPr>
      </xdr:nvSpPr>
      <xdr:spPr bwMode="auto">
        <a:xfrm>
          <a:off x="2076450" y="200025"/>
          <a:ext cx="5638800" cy="8572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76200</xdr:colOff>
      <xdr:row>1</xdr:row>
      <xdr:rowOff>57150</xdr:rowOff>
    </xdr:from>
    <xdr:to>
      <xdr:col>2</xdr:col>
      <xdr:colOff>1209675</xdr:colOff>
      <xdr:row>1</xdr:row>
      <xdr:rowOff>457200</xdr:rowOff>
    </xdr:to>
    <xdr:pic>
      <xdr:nvPicPr>
        <xdr:cNvPr id="21515" name="Picture 58" descr="EPA_sized">
          <a:extLst>
            <a:ext uri="{FF2B5EF4-FFF2-40B4-BE49-F238E27FC236}">
              <a16:creationId xmlns:a16="http://schemas.microsoft.com/office/drawing/2014/main" id="{00000000-0008-0000-0A00-00000B5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0" y="219075"/>
          <a:ext cx="1247775" cy="400050"/>
        </a:xfrm>
        <a:prstGeom prst="rect">
          <a:avLst/>
        </a:prstGeom>
        <a:noFill/>
        <a:ln w="9525">
          <a:noFill/>
          <a:miter lim="800000"/>
          <a:headEnd/>
          <a:tailEnd/>
        </a:ln>
      </xdr:spPr>
    </xdr:pic>
    <xdr:clientData/>
  </xdr:twoCellAnchor>
  <xdr:twoCellAnchor>
    <xdr:from>
      <xdr:col>2</xdr:col>
      <xdr:colOff>1847850</xdr:colOff>
      <xdr:row>1</xdr:row>
      <xdr:rowOff>38100</xdr:rowOff>
    </xdr:from>
    <xdr:to>
      <xdr:col>8</xdr:col>
      <xdr:colOff>0</xdr:colOff>
      <xdr:row>2</xdr:row>
      <xdr:rowOff>57150</xdr:rowOff>
    </xdr:to>
    <xdr:sp macro="" textlink="">
      <xdr:nvSpPr>
        <xdr:cNvPr id="3" name="Text Box 60">
          <a:extLst>
            <a:ext uri="{FF2B5EF4-FFF2-40B4-BE49-F238E27FC236}">
              <a16:creationId xmlns:a16="http://schemas.microsoft.com/office/drawing/2014/main" id="{00000000-0008-0000-0A00-000003000000}"/>
            </a:ext>
          </a:extLst>
        </xdr:cNvPr>
        <xdr:cNvSpPr txBox="1">
          <a:spLocks noChangeArrowheads="1"/>
        </xdr:cNvSpPr>
      </xdr:nvSpPr>
      <xdr:spPr bwMode="auto">
        <a:xfrm>
          <a:off x="2076450" y="200025"/>
          <a:ext cx="5638800" cy="8572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1</xdr:row>
      <xdr:rowOff>57150</xdr:rowOff>
    </xdr:from>
    <xdr:to>
      <xdr:col>2</xdr:col>
      <xdr:colOff>1104900</xdr:colOff>
      <xdr:row>1</xdr:row>
      <xdr:rowOff>447675</xdr:rowOff>
    </xdr:to>
    <xdr:pic>
      <xdr:nvPicPr>
        <xdr:cNvPr id="2" name="Picture 253" descr="EPA_sized">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2425" y="219075"/>
          <a:ext cx="1247775" cy="390525"/>
        </a:xfrm>
        <a:prstGeom prst="rect">
          <a:avLst/>
        </a:prstGeom>
        <a:noFill/>
        <a:ln w="9525">
          <a:noFill/>
          <a:miter lim="800000"/>
          <a:headEnd/>
          <a:tailEnd/>
        </a:ln>
      </xdr:spPr>
    </xdr:pic>
    <xdr:clientData/>
  </xdr:twoCellAnchor>
  <xdr:twoCellAnchor>
    <xdr:from>
      <xdr:col>2</xdr:col>
      <xdr:colOff>1847850</xdr:colOff>
      <xdr:row>1</xdr:row>
      <xdr:rowOff>47625</xdr:rowOff>
    </xdr:from>
    <xdr:to>
      <xdr:col>33</xdr:col>
      <xdr:colOff>533400</xdr:colOff>
      <xdr:row>2</xdr:row>
      <xdr:rowOff>38100</xdr:rowOff>
    </xdr:to>
    <xdr:sp macro="" textlink="">
      <xdr:nvSpPr>
        <xdr:cNvPr id="3" name="Text Box 255">
          <a:extLst>
            <a:ext uri="{FF2B5EF4-FFF2-40B4-BE49-F238E27FC236}">
              <a16:creationId xmlns:a16="http://schemas.microsoft.com/office/drawing/2014/main" id="{00000000-0008-0000-0B00-000003000000}"/>
            </a:ext>
          </a:extLst>
        </xdr:cNvPr>
        <xdr:cNvSpPr txBox="1">
          <a:spLocks noChangeArrowheads="1"/>
        </xdr:cNvSpPr>
      </xdr:nvSpPr>
      <xdr:spPr bwMode="auto">
        <a:xfrm>
          <a:off x="2343150" y="209550"/>
          <a:ext cx="5591175" cy="110490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5</xdr:col>
          <xdr:colOff>742950</xdr:colOff>
          <xdr:row>6</xdr:row>
          <xdr:rowOff>57150</xdr:rowOff>
        </xdr:from>
        <xdr:to>
          <xdr:col>7</xdr:col>
          <xdr:colOff>762000</xdr:colOff>
          <xdr:row>8</xdr:row>
          <xdr:rowOff>19050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Click Here to Add Additional Partner Columns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6</xdr:row>
          <xdr:rowOff>38100</xdr:rowOff>
        </xdr:from>
        <xdr:to>
          <xdr:col>10</xdr:col>
          <xdr:colOff>304800</xdr:colOff>
          <xdr:row>7</xdr:row>
          <xdr:rowOff>95250</xdr:rowOff>
        </xdr:to>
        <xdr:sp macro="" textlink="">
          <xdr:nvSpPr>
            <xdr:cNvPr id="31746" name="Button 2" hidden="1">
              <a:extLst>
                <a:ext uri="{63B3BB69-23CF-44E3-9099-C40C66FF867C}">
                  <a14:compatExt spid="_x0000_s31746"/>
                </a:ext>
                <a:ext uri="{FF2B5EF4-FFF2-40B4-BE49-F238E27FC236}">
                  <a16:creationId xmlns:a16="http://schemas.microsoft.com/office/drawing/2014/main" id="{00000000-0008-0000-0B00-000002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Click Here to Hide Additional Partner Columns </a:t>
              </a:r>
            </a:p>
          </xdr:txBody>
        </xdr:sp>
        <xdr:clientData fLocksWithSheet="0"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57150</xdr:colOff>
      <xdr:row>1</xdr:row>
      <xdr:rowOff>57150</xdr:rowOff>
    </xdr:from>
    <xdr:to>
      <xdr:col>2</xdr:col>
      <xdr:colOff>1028700</xdr:colOff>
      <xdr:row>1</xdr:row>
      <xdr:rowOff>457200</xdr:rowOff>
    </xdr:to>
    <xdr:pic>
      <xdr:nvPicPr>
        <xdr:cNvPr id="13323" name="Picture 1" descr="EPA_sized">
          <a:extLst>
            <a:ext uri="{FF2B5EF4-FFF2-40B4-BE49-F238E27FC236}">
              <a16:creationId xmlns:a16="http://schemas.microsoft.com/office/drawing/2014/main" id="{00000000-0008-0000-0C00-00000B3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8625" y="219075"/>
          <a:ext cx="1247775" cy="400050"/>
        </a:xfrm>
        <a:prstGeom prst="rect">
          <a:avLst/>
        </a:prstGeom>
        <a:noFill/>
        <a:ln w="9525">
          <a:noFill/>
          <a:miter lim="800000"/>
          <a:headEnd/>
          <a:tailEnd/>
        </a:ln>
      </xdr:spPr>
    </xdr:pic>
    <xdr:clientData/>
  </xdr:twoCellAnchor>
  <xdr:twoCellAnchor>
    <xdr:from>
      <xdr:col>2</xdr:col>
      <xdr:colOff>1047750</xdr:colOff>
      <xdr:row>1</xdr:row>
      <xdr:rowOff>19050</xdr:rowOff>
    </xdr:from>
    <xdr:to>
      <xdr:col>6</xdr:col>
      <xdr:colOff>723900</xdr:colOff>
      <xdr:row>2</xdr:row>
      <xdr:rowOff>323850</xdr:rowOff>
    </xdr:to>
    <xdr:sp macro="" textlink="">
      <xdr:nvSpPr>
        <xdr:cNvPr id="14338" name="Text Box 2">
          <a:extLst>
            <a:ext uri="{FF2B5EF4-FFF2-40B4-BE49-F238E27FC236}">
              <a16:creationId xmlns:a16="http://schemas.microsoft.com/office/drawing/2014/main" id="{00000000-0008-0000-0C00-000002380000}"/>
            </a:ext>
          </a:extLst>
        </xdr:cNvPr>
        <xdr:cNvSpPr txBox="1">
          <a:spLocks noChangeArrowheads="1"/>
        </xdr:cNvSpPr>
      </xdr:nvSpPr>
      <xdr:spPr bwMode="auto">
        <a:xfrm>
          <a:off x="1276350" y="180975"/>
          <a:ext cx="4438650" cy="1228725"/>
        </a:xfrm>
        <a:prstGeom prst="rect">
          <a:avLst/>
        </a:prstGeom>
        <a:noFill/>
        <a:ln w="9525">
          <a:noFill/>
          <a:miter lim="800000"/>
          <a:headEnd/>
          <a:tailEnd/>
        </a:ln>
      </xdr:spPr>
      <xdr:txBody>
        <a:bodyPr vertOverflow="clip" wrap="square" lIns="27432" tIns="22860" rIns="27432" bIns="0" anchor="t" upright="1"/>
        <a:lstStyle/>
        <a:p>
          <a:pPr algn="ctr" rtl="0">
            <a:lnSpc>
              <a:spcPts val="1000"/>
            </a:lnSpc>
            <a:defRPr sz="1000"/>
          </a:pPr>
          <a:r>
            <a:rPr lang="en-US" sz="1000" b="1" i="0" strike="noStrike">
              <a:solidFill>
                <a:srgbClr val="000000"/>
              </a:solidFill>
              <a:latin typeface="Arial"/>
              <a:cs typeface="Arial"/>
            </a:rPr>
            <a:t>United States</a:t>
          </a:r>
        </a:p>
        <a:p>
          <a:pPr algn="ctr" rtl="0">
            <a:lnSpc>
              <a:spcPts val="1800"/>
            </a:lnSpc>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lnSpc>
              <a:spcPts val="1100"/>
            </a:lnSpc>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lnSpc>
              <a:spcPts val="900"/>
            </a:lnSpc>
            <a:defRPr sz="1000"/>
          </a:pPr>
          <a:endParaRPr lang="en-US" sz="1000" b="1" i="0" strike="noStrike">
            <a:solidFill>
              <a:srgbClr val="000000"/>
            </a:solidFill>
            <a:latin typeface="Arial"/>
            <a:cs typeface="Arial"/>
          </a:endParaRPr>
        </a:p>
      </xdr:txBody>
    </xdr:sp>
    <xdr:clientData/>
  </xdr:twoCellAnchor>
  <xdr:twoCellAnchor>
    <xdr:from>
      <xdr:col>2</xdr:col>
      <xdr:colOff>1047750</xdr:colOff>
      <xdr:row>1</xdr:row>
      <xdr:rowOff>19050</xdr:rowOff>
    </xdr:from>
    <xdr:to>
      <xdr:col>6</xdr:col>
      <xdr:colOff>723900</xdr:colOff>
      <xdr:row>2</xdr:row>
      <xdr:rowOff>323850</xdr:rowOff>
    </xdr:to>
    <xdr:sp macro="" textlink="">
      <xdr:nvSpPr>
        <xdr:cNvPr id="4" name="Text Box 2">
          <a:extLst>
            <a:ext uri="{FF2B5EF4-FFF2-40B4-BE49-F238E27FC236}">
              <a16:creationId xmlns:a16="http://schemas.microsoft.com/office/drawing/2014/main" id="{00000000-0008-0000-0C00-000004000000}"/>
            </a:ext>
          </a:extLst>
        </xdr:cNvPr>
        <xdr:cNvSpPr txBox="1">
          <a:spLocks noChangeArrowheads="1"/>
        </xdr:cNvSpPr>
      </xdr:nvSpPr>
      <xdr:spPr bwMode="auto">
        <a:xfrm>
          <a:off x="1695450" y="180975"/>
          <a:ext cx="4638675" cy="1228725"/>
        </a:xfrm>
        <a:prstGeom prst="rect">
          <a:avLst/>
        </a:prstGeom>
        <a:noFill/>
        <a:ln w="9525">
          <a:noFill/>
          <a:miter lim="800000"/>
          <a:headEnd/>
          <a:tailEnd/>
        </a:ln>
      </xdr:spPr>
      <xdr:txBody>
        <a:bodyPr vertOverflow="clip" wrap="square" lIns="27432" tIns="22860" rIns="27432" bIns="0" anchor="t" upright="1"/>
        <a:lstStyle/>
        <a:p>
          <a:pPr algn="ctr" rtl="0">
            <a:lnSpc>
              <a:spcPts val="1000"/>
            </a:lnSpc>
            <a:defRPr sz="1000"/>
          </a:pPr>
          <a:r>
            <a:rPr lang="en-US" sz="1000" b="1" i="0" strike="noStrike">
              <a:solidFill>
                <a:srgbClr val="000000"/>
              </a:solidFill>
              <a:latin typeface="Arial"/>
              <a:cs typeface="Arial"/>
            </a:rPr>
            <a:t>United States</a:t>
          </a:r>
        </a:p>
        <a:p>
          <a:pPr algn="ctr" rtl="0">
            <a:lnSpc>
              <a:spcPts val="1800"/>
            </a:lnSpc>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lnSpc>
              <a:spcPts val="1100"/>
            </a:lnSpc>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lnSpc>
              <a:spcPts val="900"/>
            </a:lnSpc>
            <a:defRPr sz="1000"/>
          </a:pPr>
          <a:endParaRPr lang="en-US" sz="1000" b="1" i="0" strike="noStrike">
            <a:solidFill>
              <a:srgbClr val="000000"/>
            </a:solidFill>
            <a:latin typeface="Arial"/>
            <a:cs typeface="Aria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57150</xdr:colOff>
      <xdr:row>1</xdr:row>
      <xdr:rowOff>57150</xdr:rowOff>
    </xdr:from>
    <xdr:to>
      <xdr:col>2</xdr:col>
      <xdr:colOff>1190625</xdr:colOff>
      <xdr:row>1</xdr:row>
      <xdr:rowOff>457200</xdr:rowOff>
    </xdr:to>
    <xdr:pic>
      <xdr:nvPicPr>
        <xdr:cNvPr id="14347" name="Picture 4" descr="EPA_sized">
          <a:extLst>
            <a:ext uri="{FF2B5EF4-FFF2-40B4-BE49-F238E27FC236}">
              <a16:creationId xmlns:a16="http://schemas.microsoft.com/office/drawing/2014/main" id="{00000000-0008-0000-0D00-00000B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1450" y="219075"/>
          <a:ext cx="1247775" cy="400050"/>
        </a:xfrm>
        <a:prstGeom prst="rect">
          <a:avLst/>
        </a:prstGeom>
        <a:noFill/>
        <a:ln w="9525">
          <a:noFill/>
          <a:miter lim="800000"/>
          <a:headEnd/>
          <a:tailEnd/>
        </a:ln>
      </xdr:spPr>
    </xdr:pic>
    <xdr:clientData/>
  </xdr:twoCellAnchor>
  <xdr:twoCellAnchor>
    <xdr:from>
      <xdr:col>2</xdr:col>
      <xdr:colOff>1133475</xdr:colOff>
      <xdr:row>1</xdr:row>
      <xdr:rowOff>47625</xdr:rowOff>
    </xdr:from>
    <xdr:to>
      <xdr:col>7</xdr:col>
      <xdr:colOff>447675</xdr:colOff>
      <xdr:row>2</xdr:row>
      <xdr:rowOff>0</xdr:rowOff>
    </xdr:to>
    <xdr:sp macro="" textlink="">
      <xdr:nvSpPr>
        <xdr:cNvPr id="12293" name="Text Box 5">
          <a:extLst>
            <a:ext uri="{FF2B5EF4-FFF2-40B4-BE49-F238E27FC236}">
              <a16:creationId xmlns:a16="http://schemas.microsoft.com/office/drawing/2014/main" id="{00000000-0008-0000-0D00-000005300000}"/>
            </a:ext>
          </a:extLst>
        </xdr:cNvPr>
        <xdr:cNvSpPr txBox="1">
          <a:spLocks noChangeArrowheads="1"/>
        </xdr:cNvSpPr>
      </xdr:nvSpPr>
      <xdr:spPr bwMode="auto">
        <a:xfrm>
          <a:off x="1362075" y="209550"/>
          <a:ext cx="5419725"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t>
          </a:r>
        </a:p>
        <a:p>
          <a:pPr algn="ctr" rtl="0">
            <a:defRPr sz="1000"/>
          </a:pPr>
          <a:r>
            <a:rPr lang="en-US" sz="1800" b="1" i="0" strike="noStrike">
              <a:solidFill>
                <a:srgbClr val="000000"/>
              </a:solidFill>
              <a:latin typeface="Arial"/>
              <a:cs typeface="Arial"/>
            </a:rPr>
            <a:t>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47625</xdr:colOff>
      <xdr:row>1</xdr:row>
      <xdr:rowOff>104775</xdr:rowOff>
    </xdr:from>
    <xdr:to>
      <xdr:col>2</xdr:col>
      <xdr:colOff>1295400</xdr:colOff>
      <xdr:row>1</xdr:row>
      <xdr:rowOff>504825</xdr:rowOff>
    </xdr:to>
    <xdr:pic>
      <xdr:nvPicPr>
        <xdr:cNvPr id="15371" name="Picture 4" descr="EPA_sized">
          <a:extLst>
            <a:ext uri="{FF2B5EF4-FFF2-40B4-BE49-F238E27FC236}">
              <a16:creationId xmlns:a16="http://schemas.microsoft.com/office/drawing/2014/main" id="{00000000-0008-0000-0E00-00000B3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225" y="266700"/>
          <a:ext cx="1247775" cy="400050"/>
        </a:xfrm>
        <a:prstGeom prst="rect">
          <a:avLst/>
        </a:prstGeom>
        <a:noFill/>
        <a:ln w="9525">
          <a:noFill/>
          <a:miter lim="800000"/>
          <a:headEnd/>
          <a:tailEnd/>
        </a:ln>
      </xdr:spPr>
    </xdr:pic>
    <xdr:clientData/>
  </xdr:twoCellAnchor>
  <xdr:twoCellAnchor>
    <xdr:from>
      <xdr:col>2</xdr:col>
      <xdr:colOff>1133475</xdr:colOff>
      <xdr:row>1</xdr:row>
      <xdr:rowOff>47625</xdr:rowOff>
    </xdr:from>
    <xdr:to>
      <xdr:col>7</xdr:col>
      <xdr:colOff>447675</xdr:colOff>
      <xdr:row>2</xdr:row>
      <xdr:rowOff>0</xdr:rowOff>
    </xdr:to>
    <xdr:sp macro="" textlink="">
      <xdr:nvSpPr>
        <xdr:cNvPr id="5" name="Text Box 5">
          <a:extLst>
            <a:ext uri="{FF2B5EF4-FFF2-40B4-BE49-F238E27FC236}">
              <a16:creationId xmlns:a16="http://schemas.microsoft.com/office/drawing/2014/main" id="{00000000-0008-0000-0E00-000005000000}"/>
            </a:ext>
          </a:extLst>
        </xdr:cNvPr>
        <xdr:cNvSpPr txBox="1">
          <a:spLocks noChangeArrowheads="1"/>
        </xdr:cNvSpPr>
      </xdr:nvSpPr>
      <xdr:spPr bwMode="auto">
        <a:xfrm>
          <a:off x="1362075" y="209550"/>
          <a:ext cx="5419725" cy="7905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t>
          </a:r>
        </a:p>
        <a:p>
          <a:pPr algn="ctr" rtl="0">
            <a:defRPr sz="1000"/>
          </a:pPr>
          <a:r>
            <a:rPr lang="en-US" sz="1800" b="1" i="0" strike="noStrike">
              <a:solidFill>
                <a:srgbClr val="000000"/>
              </a:solidFill>
              <a:latin typeface="Arial"/>
              <a:cs typeface="Arial"/>
            </a:rPr>
            <a:t>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85725</xdr:colOff>
      <xdr:row>1</xdr:row>
      <xdr:rowOff>57150</xdr:rowOff>
    </xdr:from>
    <xdr:to>
      <xdr:col>2</xdr:col>
      <xdr:colOff>1104900</xdr:colOff>
      <xdr:row>1</xdr:row>
      <xdr:rowOff>457200</xdr:rowOff>
    </xdr:to>
    <xdr:pic>
      <xdr:nvPicPr>
        <xdr:cNvPr id="16395" name="Picture 32" descr="EPA_sized">
          <a:extLst>
            <a:ext uri="{FF2B5EF4-FFF2-40B4-BE49-F238E27FC236}">
              <a16:creationId xmlns:a16="http://schemas.microsoft.com/office/drawing/2014/main" id="{00000000-0008-0000-0F00-00000B4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00050" y="219075"/>
          <a:ext cx="1247775" cy="400050"/>
        </a:xfrm>
        <a:prstGeom prst="rect">
          <a:avLst/>
        </a:prstGeom>
        <a:noFill/>
        <a:ln w="9525">
          <a:noFill/>
          <a:miter lim="800000"/>
          <a:headEnd/>
          <a:tailEnd/>
        </a:ln>
      </xdr:spPr>
    </xdr:pic>
    <xdr:clientData/>
  </xdr:twoCellAnchor>
  <xdr:twoCellAnchor>
    <xdr:from>
      <xdr:col>2</xdr:col>
      <xdr:colOff>1362075</xdr:colOff>
      <xdr:row>1</xdr:row>
      <xdr:rowOff>28575</xdr:rowOff>
    </xdr:from>
    <xdr:to>
      <xdr:col>6</xdr:col>
      <xdr:colOff>866775</xdr:colOff>
      <xdr:row>1</xdr:row>
      <xdr:rowOff>733425</xdr:rowOff>
    </xdr:to>
    <xdr:sp macro="" textlink="">
      <xdr:nvSpPr>
        <xdr:cNvPr id="7201" name="Text Box 33">
          <a:extLst>
            <a:ext uri="{FF2B5EF4-FFF2-40B4-BE49-F238E27FC236}">
              <a16:creationId xmlns:a16="http://schemas.microsoft.com/office/drawing/2014/main" id="{00000000-0008-0000-0F00-0000211C0000}"/>
            </a:ext>
          </a:extLst>
        </xdr:cNvPr>
        <xdr:cNvSpPr txBox="1">
          <a:spLocks noChangeArrowheads="1"/>
        </xdr:cNvSpPr>
      </xdr:nvSpPr>
      <xdr:spPr bwMode="auto">
        <a:xfrm>
          <a:off x="1590675" y="190500"/>
          <a:ext cx="6296025" cy="7048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85725</xdr:colOff>
      <xdr:row>1</xdr:row>
      <xdr:rowOff>57150</xdr:rowOff>
    </xdr:from>
    <xdr:to>
      <xdr:col>2</xdr:col>
      <xdr:colOff>1219200</xdr:colOff>
      <xdr:row>1</xdr:row>
      <xdr:rowOff>457200</xdr:rowOff>
    </xdr:to>
    <xdr:pic>
      <xdr:nvPicPr>
        <xdr:cNvPr id="17419" name="Picture 32" descr="EPA_sized">
          <a:extLst>
            <a:ext uri="{FF2B5EF4-FFF2-40B4-BE49-F238E27FC236}">
              <a16:creationId xmlns:a16="http://schemas.microsoft.com/office/drawing/2014/main" id="{00000000-0008-0000-1000-00000B4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219075"/>
          <a:ext cx="1247775" cy="400050"/>
        </a:xfrm>
        <a:prstGeom prst="rect">
          <a:avLst/>
        </a:prstGeom>
        <a:noFill/>
        <a:ln w="9525">
          <a:noFill/>
          <a:miter lim="800000"/>
          <a:headEnd/>
          <a:tailEnd/>
        </a:ln>
      </xdr:spPr>
    </xdr:pic>
    <xdr:clientData/>
  </xdr:twoCellAnchor>
  <xdr:twoCellAnchor>
    <xdr:from>
      <xdr:col>2</xdr:col>
      <xdr:colOff>1362075</xdr:colOff>
      <xdr:row>1</xdr:row>
      <xdr:rowOff>28575</xdr:rowOff>
    </xdr:from>
    <xdr:to>
      <xdr:col>6</xdr:col>
      <xdr:colOff>866775</xdr:colOff>
      <xdr:row>1</xdr:row>
      <xdr:rowOff>733425</xdr:rowOff>
    </xdr:to>
    <xdr:sp macro="" textlink="">
      <xdr:nvSpPr>
        <xdr:cNvPr id="3" name="Text Box 33">
          <a:extLst>
            <a:ext uri="{FF2B5EF4-FFF2-40B4-BE49-F238E27FC236}">
              <a16:creationId xmlns:a16="http://schemas.microsoft.com/office/drawing/2014/main" id="{00000000-0008-0000-1000-000003000000}"/>
            </a:ext>
          </a:extLst>
        </xdr:cNvPr>
        <xdr:cNvSpPr txBox="1">
          <a:spLocks noChangeArrowheads="1"/>
        </xdr:cNvSpPr>
      </xdr:nvSpPr>
      <xdr:spPr bwMode="auto">
        <a:xfrm>
          <a:off x="1590675" y="190500"/>
          <a:ext cx="6296025" cy="7048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85725</xdr:colOff>
      <xdr:row>1</xdr:row>
      <xdr:rowOff>57150</xdr:rowOff>
    </xdr:from>
    <xdr:to>
      <xdr:col>2</xdr:col>
      <xdr:colOff>1104900</xdr:colOff>
      <xdr:row>1</xdr:row>
      <xdr:rowOff>457200</xdr:rowOff>
    </xdr:to>
    <xdr:pic>
      <xdr:nvPicPr>
        <xdr:cNvPr id="2" name="Picture 32" descr="EPA_sized">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05765" y="224790"/>
          <a:ext cx="1255395" cy="400050"/>
        </a:xfrm>
        <a:prstGeom prst="rect">
          <a:avLst/>
        </a:prstGeom>
        <a:noFill/>
        <a:ln w="9525">
          <a:noFill/>
          <a:miter lim="800000"/>
          <a:headEnd/>
          <a:tailEnd/>
        </a:ln>
      </xdr:spPr>
    </xdr:pic>
    <xdr:clientData/>
  </xdr:twoCellAnchor>
  <xdr:twoCellAnchor>
    <xdr:from>
      <xdr:col>2</xdr:col>
      <xdr:colOff>1362075</xdr:colOff>
      <xdr:row>1</xdr:row>
      <xdr:rowOff>28575</xdr:rowOff>
    </xdr:from>
    <xdr:to>
      <xdr:col>6</xdr:col>
      <xdr:colOff>866775</xdr:colOff>
      <xdr:row>1</xdr:row>
      <xdr:rowOff>733425</xdr:rowOff>
    </xdr:to>
    <xdr:sp macro="" textlink="">
      <xdr:nvSpPr>
        <xdr:cNvPr id="3" name="Text Box 33">
          <a:extLst>
            <a:ext uri="{FF2B5EF4-FFF2-40B4-BE49-F238E27FC236}">
              <a16:creationId xmlns:a16="http://schemas.microsoft.com/office/drawing/2014/main" id="{00000000-0008-0000-1100-000003000000}"/>
            </a:ext>
          </a:extLst>
        </xdr:cNvPr>
        <xdr:cNvSpPr txBox="1">
          <a:spLocks noChangeArrowheads="1"/>
        </xdr:cNvSpPr>
      </xdr:nvSpPr>
      <xdr:spPr bwMode="auto">
        <a:xfrm>
          <a:off x="1918335" y="196215"/>
          <a:ext cx="6477000" cy="7048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twoCellAnchor>
    <xdr:from>
      <xdr:col>1</xdr:col>
      <xdr:colOff>205740</xdr:colOff>
      <xdr:row>6</xdr:row>
      <xdr:rowOff>220980</xdr:rowOff>
    </xdr:from>
    <xdr:to>
      <xdr:col>4</xdr:col>
      <xdr:colOff>60960</xdr:colOff>
      <xdr:row>6</xdr:row>
      <xdr:rowOff>2964180</xdr:rowOff>
    </xdr:to>
    <xdr:graphicFrame macro="">
      <xdr:nvGraphicFramePr>
        <xdr:cNvPr id="5" name="Chart 4">
          <a:extLst>
            <a:ext uri="{FF2B5EF4-FFF2-40B4-BE49-F238E27FC236}">
              <a16:creationId xmlns:a16="http://schemas.microsoft.com/office/drawing/2014/main" id="{00000000-0008-0000-1100-000005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3</xdr:col>
      <xdr:colOff>1813560</xdr:colOff>
      <xdr:row>6</xdr:row>
      <xdr:rowOff>228600</xdr:rowOff>
    </xdr:from>
    <xdr:to>
      <xdr:col>6</xdr:col>
      <xdr:colOff>2232660</xdr:colOff>
      <xdr:row>6</xdr:row>
      <xdr:rowOff>2971800</xdr:rowOff>
    </xdr:to>
    <xdr:graphicFrame macro="">
      <xdr:nvGraphicFramePr>
        <xdr:cNvPr id="6" name="Chart 5">
          <a:extLst>
            <a:ext uri="{FF2B5EF4-FFF2-40B4-BE49-F238E27FC236}">
              <a16:creationId xmlns:a16="http://schemas.microsoft.com/office/drawing/2014/main" id="{00000000-0008-0000-1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editAs="oneCell">
    <xdr:from>
      <xdr:col>5</xdr:col>
      <xdr:colOff>1310640</xdr:colOff>
      <xdr:row>9</xdr:row>
      <xdr:rowOff>701040</xdr:rowOff>
    </xdr:from>
    <xdr:to>
      <xdr:col>5</xdr:col>
      <xdr:colOff>2015402</xdr:colOff>
      <xdr:row>10</xdr:row>
      <xdr:rowOff>569515</xdr:rowOff>
    </xdr:to>
    <xdr:pic>
      <xdr:nvPicPr>
        <xdr:cNvPr id="8" name="Picture 7">
          <a:extLst>
            <a:ext uri="{FF2B5EF4-FFF2-40B4-BE49-F238E27FC236}">
              <a16:creationId xmlns:a16="http://schemas.microsoft.com/office/drawing/2014/main" id="{00000000-0008-0000-1100-000008000000}"/>
            </a:ext>
          </a:extLst>
        </xdr:cNvPr>
        <xdr:cNvPicPr>
          <a:picLocks noChangeAspect="1"/>
        </xdr:cNvPicPr>
      </xdr:nvPicPr>
      <xdr:blipFill>
        <a:blip xmlns:r="http://schemas.openxmlformats.org/officeDocument/2006/relationships" r:embed="rId4"/>
        <a:stretch>
          <a:fillRect/>
        </a:stretch>
      </xdr:blipFill>
      <xdr:spPr>
        <a:xfrm>
          <a:off x="6530340" y="7155180"/>
          <a:ext cx="704762" cy="577135"/>
        </a:xfrm>
        <a:prstGeom prst="rect">
          <a:avLst/>
        </a:prstGeom>
      </xdr:spPr>
    </xdr:pic>
    <xdr:clientData/>
  </xdr:twoCellAnchor>
  <xdr:twoCellAnchor editAs="oneCell">
    <xdr:from>
      <xdr:col>5</xdr:col>
      <xdr:colOff>1478280</xdr:colOff>
      <xdr:row>11</xdr:row>
      <xdr:rowOff>0</xdr:rowOff>
    </xdr:from>
    <xdr:to>
      <xdr:col>5</xdr:col>
      <xdr:colOff>1925899</xdr:colOff>
      <xdr:row>11</xdr:row>
      <xdr:rowOff>697137</xdr:rowOff>
    </xdr:to>
    <xdr:pic>
      <xdr:nvPicPr>
        <xdr:cNvPr id="9" name="Picture 8">
          <a:extLst>
            <a:ext uri="{FF2B5EF4-FFF2-40B4-BE49-F238E27FC236}">
              <a16:creationId xmlns:a16="http://schemas.microsoft.com/office/drawing/2014/main" id="{00000000-0008-0000-1100-000009000000}"/>
            </a:ext>
          </a:extLst>
        </xdr:cNvPr>
        <xdr:cNvPicPr>
          <a:picLocks noChangeAspect="1"/>
        </xdr:cNvPicPr>
      </xdr:nvPicPr>
      <xdr:blipFill>
        <a:blip xmlns:r="http://schemas.openxmlformats.org/officeDocument/2006/relationships" r:embed="rId5"/>
        <a:stretch>
          <a:fillRect/>
        </a:stretch>
      </xdr:blipFill>
      <xdr:spPr>
        <a:xfrm>
          <a:off x="6697980" y="7787640"/>
          <a:ext cx="447619" cy="697137"/>
        </a:xfrm>
        <a:prstGeom prst="rect">
          <a:avLst/>
        </a:prstGeom>
      </xdr:spPr>
    </xdr:pic>
    <xdr:clientData/>
  </xdr:twoCellAnchor>
  <xdr:twoCellAnchor>
    <xdr:from>
      <xdr:col>2</xdr:col>
      <xdr:colOff>289560</xdr:colOff>
      <xdr:row>14</xdr:row>
      <xdr:rowOff>53340</xdr:rowOff>
    </xdr:from>
    <xdr:to>
      <xdr:col>3</xdr:col>
      <xdr:colOff>1927860</xdr:colOff>
      <xdr:row>22</xdr:row>
      <xdr:rowOff>1447800</xdr:rowOff>
    </xdr:to>
    <xdr:graphicFrame macro="">
      <xdr:nvGraphicFramePr>
        <xdr:cNvPr id="12" name="Chart 11">
          <a:extLst>
            <a:ext uri="{FF2B5EF4-FFF2-40B4-BE49-F238E27FC236}">
              <a16:creationId xmlns:a16="http://schemas.microsoft.com/office/drawing/2014/main" id="{00000000-0008-0000-1100-00000C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2</xdr:col>
      <xdr:colOff>281940</xdr:colOff>
      <xdr:row>25</xdr:row>
      <xdr:rowOff>304800</xdr:rowOff>
    </xdr:from>
    <xdr:to>
      <xdr:col>3</xdr:col>
      <xdr:colOff>1920240</xdr:colOff>
      <xdr:row>31</xdr:row>
      <xdr:rowOff>1234440</xdr:rowOff>
    </xdr:to>
    <xdr:graphicFrame macro="">
      <xdr:nvGraphicFramePr>
        <xdr:cNvPr id="13" name="Chart 12">
          <a:extLst>
            <a:ext uri="{FF2B5EF4-FFF2-40B4-BE49-F238E27FC236}">
              <a16:creationId xmlns:a16="http://schemas.microsoft.com/office/drawing/2014/main" id="{00000000-0008-0000-1100-00000D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1</xdr:col>
      <xdr:colOff>220980</xdr:colOff>
      <xdr:row>34</xdr:row>
      <xdr:rowOff>0</xdr:rowOff>
    </xdr:from>
    <xdr:to>
      <xdr:col>4</xdr:col>
      <xdr:colOff>76200</xdr:colOff>
      <xdr:row>35</xdr:row>
      <xdr:rowOff>15240</xdr:rowOff>
    </xdr:to>
    <xdr:graphicFrame macro="">
      <xdr:nvGraphicFramePr>
        <xdr:cNvPr id="24" name="Chart 23">
          <a:extLst>
            <a:ext uri="{FF2B5EF4-FFF2-40B4-BE49-F238E27FC236}">
              <a16:creationId xmlns:a16="http://schemas.microsoft.com/office/drawing/2014/main" id="{00000000-0008-0000-11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4</xdr:col>
      <xdr:colOff>60960</xdr:colOff>
      <xdr:row>34</xdr:row>
      <xdr:rowOff>0</xdr:rowOff>
    </xdr:from>
    <xdr:to>
      <xdr:col>6</xdr:col>
      <xdr:colOff>2141220</xdr:colOff>
      <xdr:row>35</xdr:row>
      <xdr:rowOff>12192</xdr:rowOff>
    </xdr:to>
    <xdr:graphicFrame macro="">
      <xdr:nvGraphicFramePr>
        <xdr:cNvPr id="25" name="Chart 24">
          <a:extLst>
            <a:ext uri="{FF2B5EF4-FFF2-40B4-BE49-F238E27FC236}">
              <a16:creationId xmlns:a16="http://schemas.microsoft.com/office/drawing/2014/main" id="{00000000-0008-0000-11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editAs="oneCell">
    <xdr:from>
      <xdr:col>5</xdr:col>
      <xdr:colOff>175260</xdr:colOff>
      <xdr:row>37</xdr:row>
      <xdr:rowOff>266700</xdr:rowOff>
    </xdr:from>
    <xdr:to>
      <xdr:col>6</xdr:col>
      <xdr:colOff>695325</xdr:colOff>
      <xdr:row>44</xdr:row>
      <xdr:rowOff>91440</xdr:rowOff>
    </xdr:to>
    <xdr:pic>
      <xdr:nvPicPr>
        <xdr:cNvPr id="27" name="Picture 26">
          <a:extLst>
            <a:ext uri="{FF2B5EF4-FFF2-40B4-BE49-F238E27FC236}">
              <a16:creationId xmlns:a16="http://schemas.microsoft.com/office/drawing/2014/main" id="{00000000-0008-0000-1100-00001B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5261610" y="20116800"/>
          <a:ext cx="2767965" cy="1453515"/>
        </a:xfrm>
        <a:prstGeom prst="rect">
          <a:avLst/>
        </a:prstGeom>
      </xdr:spPr>
    </xdr:pic>
    <xdr:clientData/>
  </xdr:twoCellAnchor>
  <xdr:twoCellAnchor>
    <xdr:from>
      <xdr:col>2</xdr:col>
      <xdr:colOff>182880</xdr:colOff>
      <xdr:row>10</xdr:row>
      <xdr:rowOff>251460</xdr:rowOff>
    </xdr:from>
    <xdr:to>
      <xdr:col>2</xdr:col>
      <xdr:colOff>274320</xdr:colOff>
      <xdr:row>10</xdr:row>
      <xdr:rowOff>337820</xdr:rowOff>
    </xdr:to>
    <xdr:sp macro="" textlink="">
      <xdr:nvSpPr>
        <xdr:cNvPr id="4" name="Diamond 3">
          <a:extLst>
            <a:ext uri="{FF2B5EF4-FFF2-40B4-BE49-F238E27FC236}">
              <a16:creationId xmlns:a16="http://schemas.microsoft.com/office/drawing/2014/main" id="{00000000-0008-0000-1100-000004000000}"/>
            </a:ext>
          </a:extLst>
        </xdr:cNvPr>
        <xdr:cNvSpPr>
          <a:spLocks noChangeAspect="1"/>
        </xdr:cNvSpPr>
      </xdr:nvSpPr>
      <xdr:spPr>
        <a:xfrm>
          <a:off x="739140" y="6705600"/>
          <a:ext cx="91440" cy="86360"/>
        </a:xfrm>
        <a:prstGeom prst="diamond">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182880</xdr:colOff>
      <xdr:row>11</xdr:row>
      <xdr:rowOff>251460</xdr:rowOff>
    </xdr:from>
    <xdr:to>
      <xdr:col>2</xdr:col>
      <xdr:colOff>274320</xdr:colOff>
      <xdr:row>11</xdr:row>
      <xdr:rowOff>337820</xdr:rowOff>
    </xdr:to>
    <xdr:sp macro="" textlink="">
      <xdr:nvSpPr>
        <xdr:cNvPr id="18" name="Diamond 17">
          <a:extLst>
            <a:ext uri="{FF2B5EF4-FFF2-40B4-BE49-F238E27FC236}">
              <a16:creationId xmlns:a16="http://schemas.microsoft.com/office/drawing/2014/main" id="{00000000-0008-0000-1100-000012000000}"/>
            </a:ext>
          </a:extLst>
        </xdr:cNvPr>
        <xdr:cNvSpPr>
          <a:spLocks noChangeAspect="1"/>
        </xdr:cNvSpPr>
      </xdr:nvSpPr>
      <xdr:spPr>
        <a:xfrm>
          <a:off x="739140" y="7414260"/>
          <a:ext cx="91440" cy="86360"/>
        </a:xfrm>
        <a:prstGeom prst="diamond">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p>
      </xdr:txBody>
    </xdr:sp>
    <xdr:clientData/>
  </xdr:twoCellAnchor>
  <xdr:oneCellAnchor>
    <xdr:from>
      <xdr:col>5</xdr:col>
      <xdr:colOff>1333500</xdr:colOff>
      <xdr:row>9</xdr:row>
      <xdr:rowOff>45720</xdr:rowOff>
    </xdr:from>
    <xdr:ext cx="723810" cy="497142"/>
    <xdr:pic>
      <xdr:nvPicPr>
        <xdr:cNvPr id="19" name="Picture 18">
          <a:extLst>
            <a:ext uri="{FF2B5EF4-FFF2-40B4-BE49-F238E27FC236}">
              <a16:creationId xmlns:a16="http://schemas.microsoft.com/office/drawing/2014/main" id="{00000000-0008-0000-1100-000013000000}"/>
            </a:ext>
          </a:extLst>
        </xdr:cNvPr>
        <xdr:cNvPicPr>
          <a:picLocks noChangeAspect="1"/>
        </xdr:cNvPicPr>
      </xdr:nvPicPr>
      <xdr:blipFill>
        <a:blip xmlns:r="http://schemas.openxmlformats.org/officeDocument/2006/relationships" r:embed="rId11"/>
        <a:stretch>
          <a:fillRect/>
        </a:stretch>
      </xdr:blipFill>
      <xdr:spPr>
        <a:xfrm>
          <a:off x="6553200" y="7917180"/>
          <a:ext cx="723810" cy="497142"/>
        </a:xfrm>
        <a:prstGeom prst="rect">
          <a:avLst/>
        </a:prstGeom>
      </xdr:spPr>
    </xdr:pic>
    <xdr:clientData/>
  </xdr:oneCellAnchor>
  <xdr:twoCellAnchor>
    <xdr:from>
      <xdr:col>2</xdr:col>
      <xdr:colOff>182880</xdr:colOff>
      <xdr:row>9</xdr:row>
      <xdr:rowOff>251460</xdr:rowOff>
    </xdr:from>
    <xdr:to>
      <xdr:col>2</xdr:col>
      <xdr:colOff>274320</xdr:colOff>
      <xdr:row>9</xdr:row>
      <xdr:rowOff>337820</xdr:rowOff>
    </xdr:to>
    <xdr:sp macro="" textlink="">
      <xdr:nvSpPr>
        <xdr:cNvPr id="21" name="Diamond 20">
          <a:extLst>
            <a:ext uri="{FF2B5EF4-FFF2-40B4-BE49-F238E27FC236}">
              <a16:creationId xmlns:a16="http://schemas.microsoft.com/office/drawing/2014/main" id="{00000000-0008-0000-1100-000015000000}"/>
            </a:ext>
          </a:extLst>
        </xdr:cNvPr>
        <xdr:cNvSpPr>
          <a:spLocks noChangeAspect="1"/>
        </xdr:cNvSpPr>
      </xdr:nvSpPr>
      <xdr:spPr>
        <a:xfrm>
          <a:off x="739140" y="8122920"/>
          <a:ext cx="91440" cy="86360"/>
        </a:xfrm>
        <a:prstGeom prst="diamond">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57150</xdr:colOff>
      <xdr:row>1</xdr:row>
      <xdr:rowOff>57150</xdr:rowOff>
    </xdr:from>
    <xdr:to>
      <xdr:col>2</xdr:col>
      <xdr:colOff>781050</xdr:colOff>
      <xdr:row>1</xdr:row>
      <xdr:rowOff>438150</xdr:rowOff>
    </xdr:to>
    <xdr:pic>
      <xdr:nvPicPr>
        <xdr:cNvPr id="18443" name="Picture 1" descr="EPA_sized">
          <a:extLst>
            <a:ext uri="{FF2B5EF4-FFF2-40B4-BE49-F238E27FC236}">
              <a16:creationId xmlns:a16="http://schemas.microsoft.com/office/drawing/2014/main" id="{00000000-0008-0000-1200-00000B4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2425" y="219075"/>
          <a:ext cx="1162050" cy="381000"/>
        </a:xfrm>
        <a:prstGeom prst="rect">
          <a:avLst/>
        </a:prstGeom>
        <a:noFill/>
        <a:ln w="9525">
          <a:noFill/>
          <a:miter lim="800000"/>
          <a:headEnd/>
          <a:tailEnd/>
        </a:ln>
      </xdr:spPr>
    </xdr:pic>
    <xdr:clientData/>
  </xdr:twoCellAnchor>
  <xdr:twoCellAnchor>
    <xdr:from>
      <xdr:col>2</xdr:col>
      <xdr:colOff>1047750</xdr:colOff>
      <xdr:row>1</xdr:row>
      <xdr:rowOff>19050</xdr:rowOff>
    </xdr:from>
    <xdr:to>
      <xdr:col>6</xdr:col>
      <xdr:colOff>723900</xdr:colOff>
      <xdr:row>2</xdr:row>
      <xdr:rowOff>323850</xdr:rowOff>
    </xdr:to>
    <xdr:sp macro="" textlink="">
      <xdr:nvSpPr>
        <xdr:cNvPr id="3" name="Text Box 2">
          <a:extLst>
            <a:ext uri="{FF2B5EF4-FFF2-40B4-BE49-F238E27FC236}">
              <a16:creationId xmlns:a16="http://schemas.microsoft.com/office/drawing/2014/main" id="{00000000-0008-0000-1200-000003000000}"/>
            </a:ext>
          </a:extLst>
        </xdr:cNvPr>
        <xdr:cNvSpPr txBox="1">
          <a:spLocks noChangeArrowheads="1"/>
        </xdr:cNvSpPr>
      </xdr:nvSpPr>
      <xdr:spPr bwMode="auto">
        <a:xfrm>
          <a:off x="1276350" y="180975"/>
          <a:ext cx="4638675" cy="1228725"/>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161925</xdr:colOff>
      <xdr:row>1</xdr:row>
      <xdr:rowOff>57150</xdr:rowOff>
    </xdr:from>
    <xdr:to>
      <xdr:col>2</xdr:col>
      <xdr:colOff>1095375</xdr:colOff>
      <xdr:row>1</xdr:row>
      <xdr:rowOff>457200</xdr:rowOff>
    </xdr:to>
    <xdr:pic>
      <xdr:nvPicPr>
        <xdr:cNvPr id="19467" name="Picture 1" descr="EPA_sized">
          <a:extLst>
            <a:ext uri="{FF2B5EF4-FFF2-40B4-BE49-F238E27FC236}">
              <a16:creationId xmlns:a16="http://schemas.microsoft.com/office/drawing/2014/main" id="{00000000-0008-0000-1300-00000B4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76250" y="152400"/>
          <a:ext cx="1247775" cy="400050"/>
        </a:xfrm>
        <a:prstGeom prst="rect">
          <a:avLst/>
        </a:prstGeom>
        <a:noFill/>
        <a:ln w="9525">
          <a:noFill/>
          <a:miter lim="800000"/>
          <a:headEnd/>
          <a:tailEnd/>
        </a:ln>
      </xdr:spPr>
    </xdr:pic>
    <xdr:clientData/>
  </xdr:twoCellAnchor>
  <xdr:twoCellAnchor>
    <xdr:from>
      <xdr:col>3</xdr:col>
      <xdr:colOff>28575</xdr:colOff>
      <xdr:row>1</xdr:row>
      <xdr:rowOff>38100</xdr:rowOff>
    </xdr:from>
    <xdr:to>
      <xdr:col>7</xdr:col>
      <xdr:colOff>152400</xdr:colOff>
      <xdr:row>3</xdr:row>
      <xdr:rowOff>171450</xdr:rowOff>
    </xdr:to>
    <xdr:sp macro="" textlink="">
      <xdr:nvSpPr>
        <xdr:cNvPr id="16387" name="Text Box 3">
          <a:extLst>
            <a:ext uri="{FF2B5EF4-FFF2-40B4-BE49-F238E27FC236}">
              <a16:creationId xmlns:a16="http://schemas.microsoft.com/office/drawing/2014/main" id="{00000000-0008-0000-1300-000003400000}"/>
            </a:ext>
          </a:extLst>
        </xdr:cNvPr>
        <xdr:cNvSpPr txBox="1">
          <a:spLocks noChangeArrowheads="1"/>
        </xdr:cNvSpPr>
      </xdr:nvSpPr>
      <xdr:spPr bwMode="auto">
        <a:xfrm>
          <a:off x="1771650" y="133350"/>
          <a:ext cx="3810000" cy="933450"/>
        </a:xfrm>
        <a:prstGeom prst="rect">
          <a:avLst/>
        </a:prstGeom>
        <a:noFill/>
        <a:ln w="9525">
          <a:noFill/>
          <a:miter lim="800000"/>
          <a:headEnd/>
          <a:tailEnd/>
        </a:ln>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United States</a:t>
          </a:r>
        </a:p>
        <a:p>
          <a:pPr algn="ctr" rtl="0">
            <a:defRPr sz="1000"/>
          </a:pPr>
          <a:r>
            <a:rPr lang="en-US" sz="1800" b="1" i="0" strike="noStrike">
              <a:solidFill>
                <a:srgbClr val="000000"/>
              </a:solidFill>
              <a:latin typeface="Arial"/>
              <a:cs typeface="Arial"/>
            </a:rPr>
            <a:t>ENVIRONMENTAL PROTECTION AGENCY</a:t>
          </a:r>
          <a:endParaRPr lang="en-US" sz="1000" b="1" i="0" strike="noStrike">
            <a:solidFill>
              <a:srgbClr val="000000"/>
            </a:solidFill>
            <a:latin typeface="Arial"/>
            <a:cs typeface="Arial"/>
          </a:endParaRPr>
        </a:p>
        <a:p>
          <a:pPr algn="ctr" rtl="0">
            <a:defRPr sz="1000"/>
          </a:pPr>
          <a:r>
            <a:rPr lang="en-US" sz="1200" b="1" i="0" strike="noStrike">
              <a:solidFill>
                <a:srgbClr val="000000"/>
              </a:solidFill>
              <a:latin typeface="Arial"/>
              <a:cs typeface="Arial"/>
            </a:rPr>
            <a:t>Washington, DC 20460</a:t>
          </a:r>
          <a:endParaRPr lang="en-US" sz="1000" b="1" i="0" strike="noStrike">
            <a:solidFill>
              <a:srgbClr val="000000"/>
            </a:solidFill>
            <a:latin typeface="Arial"/>
            <a:cs typeface="Arial"/>
          </a:endParaRPr>
        </a:p>
        <a:p>
          <a:pPr algn="ctr" rtl="0">
            <a:defRPr sz="1000"/>
          </a:pPr>
          <a:endParaRPr lang="en-US" sz="1000" b="1" i="0" strike="noStrike">
            <a:solidFill>
              <a:srgbClr val="000000"/>
            </a:solidFill>
            <a:latin typeface="Arial"/>
            <a:cs typeface="Aria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295275</xdr:colOff>
      <xdr:row>99</xdr:row>
      <xdr:rowOff>121350</xdr:rowOff>
    </xdr:from>
    <xdr:to>
      <xdr:col>10</xdr:col>
      <xdr:colOff>152400</xdr:colOff>
      <xdr:row>133</xdr:row>
      <xdr:rowOff>110372</xdr:rowOff>
    </xdr:to>
    <xdr:pic>
      <xdr:nvPicPr>
        <xdr:cNvPr id="2" name="Picture 3">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713" t="38391" r="46123" b="9506"/>
        <a:stretch>
          <a:fillRect/>
        </a:stretch>
      </xdr:blipFill>
      <xdr:spPr bwMode="auto">
        <a:xfrm>
          <a:off x="11658600" y="19028475"/>
          <a:ext cx="5124450" cy="6466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xdr:from>
      <xdr:col>6</xdr:col>
      <xdr:colOff>1308100</xdr:colOff>
      <xdr:row>139</xdr:row>
      <xdr:rowOff>63500</xdr:rowOff>
    </xdr:from>
    <xdr:to>
      <xdr:col>15</xdr:col>
      <xdr:colOff>355600</xdr:colOff>
      <xdr:row>162</xdr:row>
      <xdr:rowOff>82551</xdr:rowOff>
    </xdr:to>
    <xdr:graphicFrame macro="">
      <xdr:nvGraphicFramePr>
        <xdr:cNvPr id="3" name="Chart 2">
          <a:extLst>
            <a:ext uri="{FF2B5EF4-FFF2-40B4-BE49-F238E27FC236}">
              <a16:creationId xmlns:a16="http://schemas.microsoft.com/office/drawing/2014/main" id="{00000000-0008-0000-1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685800</xdr:colOff>
      <xdr:row>76</xdr:row>
      <xdr:rowOff>50801</xdr:rowOff>
    </xdr:from>
    <xdr:to>
      <xdr:col>18</xdr:col>
      <xdr:colOff>469900</xdr:colOff>
      <xdr:row>98</xdr:row>
      <xdr:rowOff>139701</xdr:rowOff>
    </xdr:to>
    <xdr:graphicFrame macro="">
      <xdr:nvGraphicFramePr>
        <xdr:cNvPr id="4" name="Chart 3">
          <a:extLst>
            <a:ext uri="{FF2B5EF4-FFF2-40B4-BE49-F238E27FC236}">
              <a16:creationId xmlns:a16="http://schemas.microsoft.com/office/drawing/2014/main" id="{00000000-0008-0000-1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254000</xdr:colOff>
      <xdr:row>4</xdr:row>
      <xdr:rowOff>19049</xdr:rowOff>
    </xdr:from>
    <xdr:to>
      <xdr:col>10</xdr:col>
      <xdr:colOff>457200</xdr:colOff>
      <xdr:row>21</xdr:row>
      <xdr:rowOff>88900</xdr:rowOff>
    </xdr:to>
    <xdr:graphicFrame macro="">
      <xdr:nvGraphicFramePr>
        <xdr:cNvPr id="5" name="Chart 4">
          <a:extLst>
            <a:ext uri="{FF2B5EF4-FFF2-40B4-BE49-F238E27FC236}">
              <a16:creationId xmlns:a16="http://schemas.microsoft.com/office/drawing/2014/main" id="{00000000-0008-0000-1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7</xdr:col>
      <xdr:colOff>0</xdr:colOff>
      <xdr:row>167</xdr:row>
      <xdr:rowOff>0</xdr:rowOff>
    </xdr:from>
    <xdr:to>
      <xdr:col>11</xdr:col>
      <xdr:colOff>393700</xdr:colOff>
      <xdr:row>200</xdr:row>
      <xdr:rowOff>22193</xdr:rowOff>
    </xdr:to>
    <xdr:pic>
      <xdr:nvPicPr>
        <xdr:cNvPr id="6" name="Picture 5">
          <a:extLst>
            <a:ext uri="{FF2B5EF4-FFF2-40B4-BE49-F238E27FC236}">
              <a16:creationId xmlns:a16="http://schemas.microsoft.com/office/drawing/2014/main" id="{00000000-0008-0000-1700-000006000000}"/>
            </a:ext>
          </a:extLst>
        </xdr:cNvPr>
        <xdr:cNvPicPr>
          <a:picLocks noChangeAspect="1"/>
        </xdr:cNvPicPr>
      </xdr:nvPicPr>
      <xdr:blipFill>
        <a:blip xmlns:r="http://schemas.openxmlformats.org/officeDocument/2006/relationships" r:embed="rId5" cstate="print"/>
        <a:stretch>
          <a:fillRect/>
        </a:stretch>
      </xdr:blipFill>
      <xdr:spPr>
        <a:xfrm>
          <a:off x="13125450" y="31870650"/>
          <a:ext cx="4508500" cy="6308693"/>
        </a:xfrm>
        <a:prstGeom prst="rect">
          <a:avLst/>
        </a:prstGeom>
      </xdr:spPr>
    </xdr:pic>
    <xdr:clientData/>
  </xdr:twoCellAnchor>
  <xdr:twoCellAnchor editAs="oneCell">
    <xdr:from>
      <xdr:col>6</xdr:col>
      <xdr:colOff>882650</xdr:colOff>
      <xdr:row>64</xdr:row>
      <xdr:rowOff>165100</xdr:rowOff>
    </xdr:from>
    <xdr:to>
      <xdr:col>8</xdr:col>
      <xdr:colOff>207962</xdr:colOff>
      <xdr:row>70</xdr:row>
      <xdr:rowOff>79375</xdr:rowOff>
    </xdr:to>
    <xdr:pic>
      <xdr:nvPicPr>
        <xdr:cNvPr id="7" name="Picture 6">
          <a:extLst>
            <a:ext uri="{FF2B5EF4-FFF2-40B4-BE49-F238E27FC236}">
              <a16:creationId xmlns:a16="http://schemas.microsoft.com/office/drawing/2014/main" id="{00000000-0008-0000-1700-000007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245975" y="12357100"/>
          <a:ext cx="2687637"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241300</xdr:colOff>
      <xdr:row>64</xdr:row>
      <xdr:rowOff>177800</xdr:rowOff>
    </xdr:from>
    <xdr:to>
      <xdr:col>6</xdr:col>
      <xdr:colOff>1231900</xdr:colOff>
      <xdr:row>69</xdr:row>
      <xdr:rowOff>48260</xdr:rowOff>
    </xdr:to>
    <xdr:pic>
      <xdr:nvPicPr>
        <xdr:cNvPr id="8" name="Picture 7">
          <a:extLst>
            <a:ext uri="{FF2B5EF4-FFF2-40B4-BE49-F238E27FC236}">
              <a16:creationId xmlns:a16="http://schemas.microsoft.com/office/drawing/2014/main" id="{00000000-0008-0000-1700-000008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080375" y="12369800"/>
          <a:ext cx="4514850" cy="861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f-hq.icfconsulting.com\Share\Users\25614\AppData\Local\Microsoft\Windows\Temporary%20Internet%20Files\Content.Outlook\6NMC1Y3A\Copy%20of%20Copy%20of%202014%20RAD%20Reporting%20Form%20-%20GJ%20Edits_CG_GJ.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Documents%20and%20Settings\14315\Local%20Settings\Temporary%20Internet%20Files\OLK2\RAD%20Reporting%20Form_BLANK_8%20Nov%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amp; Definitions"/>
      <sheetName val="Step 1-Contact and Program Info"/>
      <sheetName val="Step 2-Third Party Information"/>
      <sheetName val="Step 3-Refrigerators"/>
      <sheetName val="Step 3-Refrigerators (B)"/>
      <sheetName val="Step 3-Stand-Alone Freezers"/>
      <sheetName val="Step 3-Stand-Alone Freezers (B)"/>
      <sheetName val="Step 3-Air-Conditioning Units"/>
      <sheetName val="Step 3-Air-Conditioning Uni (B)"/>
      <sheetName val="Step 3-Dehumidifiers"/>
      <sheetName val="Step 3-Dehumidifiers (B)"/>
      <sheetName val="Step 4-Units Jointly Processed"/>
      <sheetName val="Step 5-QA_Input Data Summary"/>
      <sheetName val="Step 5-Env Benefits"/>
      <sheetName val="Step 5-Env Benefits (B)"/>
      <sheetName val="Step 5-Energy Impacts "/>
      <sheetName val="Step 5 Energy Impacts (B)"/>
      <sheetName val="Step 6-Partner Feedback"/>
      <sheetName val="Step 7-Confirmation"/>
      <sheetName val="OutputLinker"/>
      <sheetName val="OutputLinker (B)"/>
      <sheetName val="Assumptions"/>
      <sheetName val="DOE RUL"/>
      <sheetName val="Copy of Copy of 2014 RAD Report"/>
    </sheetNames>
    <sheetDataSet>
      <sheetData sheetId="0">
        <row r="57">
          <cell r="C57" t="str">
            <v>Revised 1/2016</v>
          </cell>
        </row>
      </sheetData>
      <sheetData sheetId="1"/>
      <sheetData sheetId="2"/>
      <sheetData sheetId="3">
        <row r="69">
          <cell r="C69" t="str">
            <v xml:space="preserve">Please complete the table below if your program provides an incentive (e.g., financial) to encourage the disposal (i.e., without replacement) of old, working refrigerated appliances. </v>
          </cell>
        </row>
      </sheetData>
      <sheetData sheetId="4"/>
      <sheetData sheetId="5">
        <row r="28">
          <cell r="C28" t="str">
            <v>Please complete the table below to provide the total amount of appliance components recovered by your program during the current reporting period. If any substances recovered during the current reporting period are currently in storage, please report on the intended fate of the substance (e.g., stockpiling with intent to reclaim/destroy). Refer back to the Instructions for Use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for Use"/>
      <sheetName val="Step 1-Contact and Program Info"/>
      <sheetName val="Step 2-Refrigerators &amp; Freezers"/>
      <sheetName val="Step 2-Stand Alone Freezers"/>
      <sheetName val="Step 2-Dehumidifiers"/>
      <sheetName val="Step 2-AC Units"/>
      <sheetName val="Step 3-Gross Energy Impact"/>
    </sheetNames>
    <sheetDataSet>
      <sheetData sheetId="0" refreshError="1"/>
      <sheetData sheetId="1"/>
      <sheetData sheetId="2"/>
      <sheetData sheetId="3"/>
      <sheetData sheetId="4"/>
      <sheetData sheetId="5"/>
      <sheetData sheetId="6">
        <row r="9">
          <cell r="C9" t="str">
            <v>Refrigerators/Freezers</v>
          </cell>
          <cell r="D9">
            <v>18000</v>
          </cell>
          <cell r="F9">
            <v>172800000</v>
          </cell>
          <cell r="G9">
            <v>15552000</v>
          </cell>
        </row>
        <row r="10">
          <cell r="C10" t="str">
            <v>Stand Alone Freezers</v>
          </cell>
          <cell r="D10">
            <v>0</v>
          </cell>
          <cell r="F10">
            <v>0</v>
          </cell>
          <cell r="G10">
            <v>0</v>
          </cell>
        </row>
        <row r="11">
          <cell r="C11" t="str">
            <v>AC Units</v>
          </cell>
          <cell r="D11">
            <v>0</v>
          </cell>
          <cell r="F11">
            <v>0</v>
          </cell>
          <cell r="G11">
            <v>0</v>
          </cell>
        </row>
        <row r="12">
          <cell r="C12" t="str">
            <v>Dehumidifiers</v>
          </cell>
          <cell r="D12">
            <v>0</v>
          </cell>
          <cell r="F12">
            <v>0</v>
          </cell>
          <cell r="G12">
            <v>0</v>
          </cell>
        </row>
        <row r="19">
          <cell r="C19" t="str">
            <v>Refrigerators/Freezers</v>
          </cell>
          <cell r="D19">
            <v>18000</v>
          </cell>
        </row>
        <row r="20">
          <cell r="C20" t="str">
            <v>Stand Alone Freezers</v>
          </cell>
          <cell r="D20">
            <v>0</v>
          </cell>
        </row>
        <row r="21">
          <cell r="C21" t="str">
            <v>AC Units</v>
          </cell>
          <cell r="D21">
            <v>0</v>
          </cell>
        </row>
        <row r="22">
          <cell r="C22" t="str">
            <v>Dehumidifiers</v>
          </cell>
          <cell r="D22">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30.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comments" Target="../comments3.xml"/><Relationship Id="rId5" Type="http://schemas.openxmlformats.org/officeDocument/2006/relationships/vmlDrawing" Target="../drawings/vmlDrawing4.vm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6.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 Id="rId5" Type="http://schemas.openxmlformats.org/officeDocument/2006/relationships/comments" Target="../comments4.xml"/><Relationship Id="rId4" Type="http://schemas.openxmlformats.org/officeDocument/2006/relationships/vmlDrawing" Target="../drawings/vmlDrawing5.v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fitToPage="1"/>
  </sheetPr>
  <dimension ref="A1:H114"/>
  <sheetViews>
    <sheetView showGridLines="0" tabSelected="1" zoomScaleNormal="100" workbookViewId="0">
      <selection activeCell="C10" sqref="C10:E10"/>
    </sheetView>
  </sheetViews>
  <sheetFormatPr defaultColWidth="0" defaultRowHeight="12.75" zeroHeight="1"/>
  <cols>
    <col min="1" max="1" width="4.5703125" style="1837" customWidth="1"/>
    <col min="2" max="2" width="3.5703125" style="1837" customWidth="1"/>
    <col min="3" max="3" width="2.85546875" style="1837" customWidth="1"/>
    <col min="4" max="4" width="54.42578125" style="1837" customWidth="1"/>
    <col min="5" max="5" width="60.85546875" style="1837" customWidth="1"/>
    <col min="6" max="6" width="3.42578125" style="1837" customWidth="1"/>
    <col min="7" max="7" width="1.7109375" style="1837" customWidth="1"/>
    <col min="8" max="8" width="6.28515625" style="1837" customWidth="1"/>
    <col min="9" max="16384" width="0" style="338" hidden="1"/>
  </cols>
  <sheetData>
    <row r="1" spans="1:8" customFormat="1">
      <c r="A1" s="1773" t="s">
        <v>226</v>
      </c>
      <c r="B1" s="1773"/>
      <c r="C1" s="1773"/>
      <c r="D1" s="1773"/>
      <c r="E1" s="1779"/>
      <c r="F1" s="1773"/>
      <c r="G1" s="1773"/>
      <c r="H1" s="1773"/>
    </row>
    <row r="2" spans="1:8" customFormat="1" ht="27" customHeight="1">
      <c r="A2" s="1773"/>
      <c r="B2" s="33"/>
      <c r="C2" s="92"/>
      <c r="D2" s="34"/>
      <c r="E2" s="1726" t="s">
        <v>466</v>
      </c>
      <c r="F2" s="35"/>
      <c r="G2" s="1773"/>
      <c r="H2" s="1773"/>
    </row>
    <row r="3" spans="1:8" customFormat="1" ht="12" customHeight="1">
      <c r="A3" s="1773"/>
      <c r="B3" s="31"/>
      <c r="C3" s="1838" t="s">
        <v>94</v>
      </c>
      <c r="D3" s="1838"/>
      <c r="E3" s="1838"/>
      <c r="F3" s="27"/>
      <c r="G3" s="1773"/>
      <c r="H3" s="1773"/>
    </row>
    <row r="4" spans="1:8" customFormat="1" ht="21" customHeight="1">
      <c r="A4" s="1773"/>
      <c r="B4" s="31"/>
      <c r="C4" s="1839" t="s">
        <v>95</v>
      </c>
      <c r="D4" s="1839"/>
      <c r="E4" s="1839"/>
      <c r="F4" s="27"/>
      <c r="G4" s="1773"/>
      <c r="H4" s="1773"/>
    </row>
    <row r="5" spans="1:8" customFormat="1" ht="13.5" customHeight="1">
      <c r="A5" s="1773"/>
      <c r="B5" s="31"/>
      <c r="C5" s="1851" t="s">
        <v>96</v>
      </c>
      <c r="D5" s="1851"/>
      <c r="E5" s="1851"/>
      <c r="F5" s="27"/>
      <c r="G5" s="1773"/>
      <c r="H5" s="1773"/>
    </row>
    <row r="6" spans="1:8" customFormat="1" ht="31.5" customHeight="1">
      <c r="A6" s="1773"/>
      <c r="B6" s="31"/>
      <c r="C6" s="135" t="s">
        <v>23</v>
      </c>
      <c r="D6" s="30"/>
      <c r="E6" s="30"/>
      <c r="F6" s="27"/>
      <c r="G6" s="1773"/>
      <c r="H6" s="1773"/>
    </row>
    <row r="7" spans="1:8" customFormat="1" ht="13.5" customHeight="1">
      <c r="A7" s="1773"/>
      <c r="B7" s="31"/>
      <c r="C7" s="17" t="s">
        <v>97</v>
      </c>
      <c r="D7" s="136"/>
      <c r="E7" s="30"/>
      <c r="F7" s="27"/>
      <c r="G7" s="1773"/>
      <c r="H7" s="1773"/>
    </row>
    <row r="8" spans="1:8" customFormat="1" ht="6" customHeight="1" thickBot="1">
      <c r="A8" s="1773"/>
      <c r="B8" s="31"/>
      <c r="C8" s="17"/>
      <c r="D8" s="136"/>
      <c r="E8" s="30"/>
      <c r="F8" s="27"/>
      <c r="G8" s="1773"/>
      <c r="H8" s="1773"/>
    </row>
    <row r="9" spans="1:8" customFormat="1" ht="13.5" customHeight="1">
      <c r="A9" s="1773"/>
      <c r="B9" s="31"/>
      <c r="C9" s="330" t="s">
        <v>98</v>
      </c>
      <c r="D9" s="1835"/>
      <c r="E9" s="1836"/>
      <c r="F9" s="27"/>
      <c r="G9" s="1773"/>
      <c r="H9" s="1773"/>
    </row>
    <row r="10" spans="1:8" customFormat="1" ht="88.15" customHeight="1" thickBot="1">
      <c r="A10" s="1773"/>
      <c r="B10" s="31"/>
      <c r="C10" s="1846" t="s">
        <v>467</v>
      </c>
      <c r="D10" s="1847"/>
      <c r="E10" s="1848"/>
      <c r="F10" s="27"/>
      <c r="G10" s="1773"/>
      <c r="H10" s="1773"/>
    </row>
    <row r="11" spans="1:8" customFormat="1" ht="12" customHeight="1" thickBot="1">
      <c r="A11" s="1773"/>
      <c r="B11" s="31"/>
      <c r="C11" s="5"/>
      <c r="D11" s="36"/>
      <c r="E11" s="5"/>
      <c r="F11" s="27"/>
      <c r="G11" s="1773"/>
      <c r="H11" s="1773"/>
    </row>
    <row r="12" spans="1:8" customFormat="1" ht="13.5" customHeight="1">
      <c r="A12" s="1773"/>
      <c r="B12" s="31"/>
      <c r="C12" s="330" t="s">
        <v>30</v>
      </c>
      <c r="D12" s="89"/>
      <c r="E12" s="316"/>
      <c r="F12" s="27"/>
      <c r="G12" s="1773"/>
      <c r="H12" s="1773"/>
    </row>
    <row r="13" spans="1:8" customFormat="1" ht="5.25" customHeight="1">
      <c r="A13" s="1773"/>
      <c r="B13" s="31"/>
      <c r="C13" s="90"/>
      <c r="D13" s="5"/>
      <c r="E13" s="91"/>
      <c r="F13" s="27"/>
      <c r="G13" s="1773"/>
      <c r="H13" s="1773"/>
    </row>
    <row r="14" spans="1:8" s="66" customFormat="1" ht="51" customHeight="1">
      <c r="A14" s="1827"/>
      <c r="B14" s="64"/>
      <c r="C14" s="1840" t="s">
        <v>458</v>
      </c>
      <c r="D14" s="1841"/>
      <c r="E14" s="1842"/>
      <c r="F14" s="65"/>
      <c r="G14" s="1827"/>
      <c r="H14" s="1827"/>
    </row>
    <row r="15" spans="1:8" s="66" customFormat="1" ht="5.25" customHeight="1">
      <c r="A15" s="1828"/>
      <c r="B15" s="64"/>
      <c r="C15" s="367"/>
      <c r="D15" s="368"/>
      <c r="E15" s="369"/>
      <c r="F15" s="65"/>
      <c r="G15" s="1828"/>
      <c r="H15" s="1827"/>
    </row>
    <row r="16" spans="1:8" s="66" customFormat="1" ht="27" customHeight="1" thickBot="1">
      <c r="A16" s="1828"/>
      <c r="B16" s="64"/>
      <c r="C16" s="1843" t="s">
        <v>438</v>
      </c>
      <c r="D16" s="1844"/>
      <c r="E16" s="1845"/>
      <c r="F16" s="65"/>
      <c r="G16" s="1828"/>
      <c r="H16" s="1827"/>
    </row>
    <row r="17" spans="1:8" s="66" customFormat="1" ht="13.5" customHeight="1" thickBot="1">
      <c r="A17" s="1828"/>
      <c r="B17" s="64"/>
      <c r="C17" s="103"/>
      <c r="D17" s="103"/>
      <c r="E17" s="103"/>
      <c r="F17" s="65"/>
      <c r="G17" s="1828"/>
      <c r="H17" s="1827"/>
    </row>
    <row r="18" spans="1:8" s="66" customFormat="1" ht="13.5" customHeight="1">
      <c r="A18" s="1828"/>
      <c r="B18" s="64"/>
      <c r="C18" s="330" t="s">
        <v>93</v>
      </c>
      <c r="D18" s="331"/>
      <c r="E18" s="332"/>
      <c r="F18" s="65"/>
      <c r="G18" s="1828"/>
      <c r="H18" s="1827"/>
    </row>
    <row r="19" spans="1:8" s="66" customFormat="1" ht="2.65" customHeight="1">
      <c r="A19" s="1828"/>
      <c r="B19" s="64"/>
      <c r="C19" s="333"/>
      <c r="D19" s="103"/>
      <c r="E19" s="334"/>
      <c r="F19" s="65"/>
      <c r="G19" s="1828"/>
      <c r="H19" s="1827"/>
    </row>
    <row r="20" spans="1:8" s="66" customFormat="1" ht="45" customHeight="1" thickBot="1">
      <c r="A20" s="1828"/>
      <c r="B20" s="64"/>
      <c r="C20" s="1843" t="s">
        <v>453</v>
      </c>
      <c r="D20" s="1844"/>
      <c r="E20" s="1845"/>
      <c r="F20" s="65"/>
      <c r="G20" s="1828"/>
      <c r="H20" s="1827"/>
    </row>
    <row r="21" spans="1:8" customFormat="1" ht="13.5" customHeight="1" thickBot="1">
      <c r="A21" s="1775"/>
      <c r="B21" s="31"/>
      <c r="C21" s="5"/>
      <c r="D21" s="5"/>
      <c r="E21" s="5"/>
      <c r="F21" s="27"/>
      <c r="G21" s="1775"/>
      <c r="H21" s="1773"/>
    </row>
    <row r="22" spans="1:8" customFormat="1">
      <c r="A22" s="1775"/>
      <c r="B22" s="31"/>
      <c r="C22" s="330" t="s">
        <v>282</v>
      </c>
      <c r="D22" s="89"/>
      <c r="E22" s="316"/>
      <c r="F22" s="27"/>
      <c r="G22" s="1775"/>
      <c r="H22" s="1773"/>
    </row>
    <row r="23" spans="1:8" customFormat="1" ht="4.5" customHeight="1">
      <c r="A23" s="1775"/>
      <c r="B23" s="31"/>
      <c r="C23" s="90"/>
      <c r="D23" s="17"/>
      <c r="E23" s="91"/>
      <c r="F23" s="27"/>
      <c r="G23" s="1775"/>
      <c r="H23" s="1773"/>
    </row>
    <row r="24" spans="1:8" customFormat="1" ht="39" customHeight="1">
      <c r="A24" s="1775"/>
      <c r="B24" s="31"/>
      <c r="C24" s="1853" t="s">
        <v>297</v>
      </c>
      <c r="D24" s="1854"/>
      <c r="E24" s="1855"/>
      <c r="F24" s="27"/>
      <c r="G24" s="1775"/>
      <c r="H24" s="1773"/>
    </row>
    <row r="25" spans="1:8" customFormat="1" ht="30" customHeight="1">
      <c r="A25" s="1775"/>
      <c r="B25" s="31"/>
      <c r="C25" s="950"/>
      <c r="D25" s="866" t="s">
        <v>299</v>
      </c>
      <c r="E25" s="951"/>
      <c r="F25" s="27"/>
      <c r="G25" s="1775"/>
      <c r="H25" s="1773"/>
    </row>
    <row r="26" spans="1:8" customFormat="1" ht="34.5" customHeight="1">
      <c r="A26" s="1775"/>
      <c r="B26" s="31"/>
      <c r="C26" s="950"/>
      <c r="D26" s="1841" t="s">
        <v>298</v>
      </c>
      <c r="E26" s="1842"/>
      <c r="F26" s="27"/>
      <c r="G26" s="1775"/>
      <c r="H26" s="1773"/>
    </row>
    <row r="27" spans="1:8" customFormat="1" ht="74.25" customHeight="1">
      <c r="A27" s="1775"/>
      <c r="B27" s="31"/>
      <c r="C27" s="950"/>
      <c r="D27" s="1856" t="s">
        <v>303</v>
      </c>
      <c r="E27" s="1857"/>
      <c r="F27" s="27"/>
      <c r="G27" s="1775"/>
      <c r="H27" s="1773"/>
    </row>
    <row r="28" spans="1:8" s="1677" customFormat="1" ht="55.9" customHeight="1">
      <c r="A28" s="1829"/>
      <c r="B28" s="1674"/>
      <c r="C28" s="1675"/>
      <c r="D28" s="1858" t="s">
        <v>335</v>
      </c>
      <c r="E28" s="1859"/>
      <c r="F28" s="1676"/>
      <c r="G28" s="1829"/>
      <c r="H28" s="1830"/>
    </row>
    <row r="29" spans="1:8" customFormat="1" ht="100.15" customHeight="1">
      <c r="A29" s="1775"/>
      <c r="B29" s="31"/>
      <c r="C29" s="950"/>
      <c r="D29" s="1860" t="s">
        <v>450</v>
      </c>
      <c r="E29" s="1861"/>
      <c r="F29" s="27"/>
      <c r="G29" s="1775"/>
      <c r="H29" s="1773"/>
    </row>
    <row r="30" spans="1:8" customFormat="1" ht="34.5" customHeight="1">
      <c r="A30" s="1775"/>
      <c r="B30" s="31"/>
      <c r="C30" s="950"/>
      <c r="D30" s="1858" t="s">
        <v>300</v>
      </c>
      <c r="E30" s="1859"/>
      <c r="F30" s="27"/>
      <c r="G30" s="1775"/>
      <c r="H30" s="1773"/>
    </row>
    <row r="31" spans="1:8" customFormat="1" ht="33" customHeight="1">
      <c r="A31" s="1775"/>
      <c r="B31" s="31"/>
      <c r="C31" s="867" t="s">
        <v>301</v>
      </c>
      <c r="D31" s="1841" t="s">
        <v>302</v>
      </c>
      <c r="E31" s="1842"/>
      <c r="F31" s="27"/>
      <c r="G31" s="1775"/>
      <c r="H31" s="1773"/>
    </row>
    <row r="32" spans="1:8" customFormat="1" ht="15" customHeight="1" thickBot="1">
      <c r="A32" s="1773"/>
      <c r="B32" s="31"/>
      <c r="C32" s="335"/>
      <c r="D32" s="336"/>
      <c r="E32" s="337"/>
      <c r="F32" s="27"/>
      <c r="G32" s="1773"/>
      <c r="H32" s="1773"/>
    </row>
    <row r="33" spans="1:8" s="5" customFormat="1" ht="13.5" customHeight="1" thickBot="1">
      <c r="A33" s="1773"/>
      <c r="B33" s="31"/>
      <c r="C33" s="209"/>
      <c r="D33" s="55"/>
      <c r="E33" s="55"/>
      <c r="F33" s="27"/>
      <c r="G33" s="1773"/>
      <c r="H33" s="1773"/>
    </row>
    <row r="34" spans="1:8" customFormat="1" ht="22.5" customHeight="1">
      <c r="A34" s="1773"/>
      <c r="B34" s="31"/>
      <c r="C34" s="323" t="s">
        <v>31</v>
      </c>
      <c r="D34" s="324"/>
      <c r="E34" s="325"/>
      <c r="F34" s="27"/>
      <c r="G34" s="1773"/>
      <c r="H34" s="1773"/>
    </row>
    <row r="35" spans="1:8" customFormat="1" ht="5.25" customHeight="1">
      <c r="A35" s="1773"/>
      <c r="B35" s="31"/>
      <c r="C35" s="20"/>
      <c r="D35" s="3"/>
      <c r="E35" s="297"/>
      <c r="F35" s="27"/>
      <c r="G35" s="1773"/>
      <c r="H35" s="1773"/>
    </row>
    <row r="36" spans="1:8" customFormat="1" ht="25.9" customHeight="1">
      <c r="A36" s="1775"/>
      <c r="B36" s="31"/>
      <c r="C36" s="952"/>
      <c r="D36" s="1849" t="s">
        <v>126</v>
      </c>
      <c r="E36" s="1850"/>
      <c r="F36" s="27"/>
      <c r="G36" s="1773"/>
      <c r="H36" s="1773"/>
    </row>
    <row r="37" spans="1:8" customFormat="1" ht="5.25" customHeight="1">
      <c r="A37" s="1775"/>
      <c r="B37" s="31"/>
      <c r="C37" s="326"/>
      <c r="D37" s="205"/>
      <c r="E37" s="327"/>
      <c r="F37" s="27"/>
      <c r="G37" s="1773"/>
      <c r="H37" s="1773"/>
    </row>
    <row r="38" spans="1:8" ht="39" customHeight="1">
      <c r="A38" s="1775"/>
      <c r="B38" s="31"/>
      <c r="C38" s="326"/>
      <c r="D38" s="1849" t="s">
        <v>439</v>
      </c>
      <c r="E38" s="1852"/>
      <c r="F38" s="27"/>
      <c r="G38" s="1776"/>
      <c r="H38" s="1776"/>
    </row>
    <row r="39" spans="1:8" ht="4.5" customHeight="1">
      <c r="A39" s="1775"/>
      <c r="B39" s="31"/>
      <c r="C39" s="326"/>
      <c r="D39" s="954"/>
      <c r="E39" s="953"/>
      <c r="F39" s="27"/>
      <c r="G39" s="1776"/>
      <c r="H39" s="1776"/>
    </row>
    <row r="40" spans="1:8" ht="25.5" customHeight="1">
      <c r="A40" s="1775"/>
      <c r="B40" s="31"/>
      <c r="C40" s="326"/>
      <c r="D40" s="1849" t="s">
        <v>414</v>
      </c>
      <c r="E40" s="1850"/>
      <c r="F40" s="27"/>
      <c r="G40" s="1776"/>
      <c r="H40" s="1776"/>
    </row>
    <row r="41" spans="1:8" ht="4.5" customHeight="1">
      <c r="A41" s="1775"/>
      <c r="B41" s="31"/>
      <c r="C41" s="326"/>
      <c r="D41" s="205"/>
      <c r="E41" s="327"/>
      <c r="F41" s="27"/>
      <c r="G41" s="1776"/>
      <c r="H41" s="1776"/>
    </row>
    <row r="42" spans="1:8" ht="51.75" customHeight="1">
      <c r="A42" s="1775"/>
      <c r="B42" s="31"/>
      <c r="C42" s="326"/>
      <c r="D42" s="1849" t="s">
        <v>127</v>
      </c>
      <c r="E42" s="1852"/>
      <c r="F42" s="27"/>
      <c r="G42" s="1776"/>
      <c r="H42" s="1776"/>
    </row>
    <row r="43" spans="1:8" ht="5.25" customHeight="1">
      <c r="A43" s="1775"/>
      <c r="B43" s="31"/>
      <c r="C43" s="326"/>
      <c r="D43" s="205"/>
      <c r="E43" s="327"/>
      <c r="F43" s="27"/>
      <c r="G43" s="1776"/>
      <c r="H43" s="1776"/>
    </row>
    <row r="44" spans="1:8" ht="39" customHeight="1">
      <c r="A44" s="1775"/>
      <c r="B44" s="31"/>
      <c r="C44" s="326"/>
      <c r="D44" s="1849" t="s">
        <v>128</v>
      </c>
      <c r="E44" s="1850"/>
      <c r="F44" s="27"/>
      <c r="G44" s="1776"/>
      <c r="H44" s="1776"/>
    </row>
    <row r="45" spans="1:8" ht="6" customHeight="1">
      <c r="A45" s="1775"/>
      <c r="B45" s="31"/>
      <c r="C45" s="326"/>
      <c r="D45" s="948"/>
      <c r="E45" s="949"/>
      <c r="F45" s="27"/>
      <c r="G45" s="1776"/>
      <c r="H45" s="1776"/>
    </row>
    <row r="46" spans="1:8" ht="27" customHeight="1">
      <c r="A46" s="1775"/>
      <c r="B46" s="31"/>
      <c r="C46" s="326"/>
      <c r="D46" s="1849" t="s">
        <v>415</v>
      </c>
      <c r="E46" s="1850"/>
      <c r="F46" s="27"/>
      <c r="G46" s="1776"/>
      <c r="H46" s="1776"/>
    </row>
    <row r="47" spans="1:8" ht="5.25" customHeight="1">
      <c r="A47" s="1775"/>
      <c r="B47" s="31"/>
      <c r="C47" s="326"/>
      <c r="D47" s="17"/>
      <c r="E47" s="327"/>
      <c r="F47" s="27"/>
      <c r="G47" s="1776"/>
      <c r="H47" s="1776"/>
    </row>
    <row r="48" spans="1:8" ht="64.5" customHeight="1">
      <c r="A48" s="1775"/>
      <c r="B48" s="31"/>
      <c r="C48" s="326"/>
      <c r="D48" s="1849" t="s">
        <v>129</v>
      </c>
      <c r="E48" s="1850"/>
      <c r="F48" s="27"/>
      <c r="G48" s="1776"/>
      <c r="H48" s="1776"/>
    </row>
    <row r="49" spans="1:8" ht="5.25" customHeight="1">
      <c r="A49" s="1775"/>
      <c r="B49" s="31"/>
      <c r="C49" s="326"/>
      <c r="D49" s="205"/>
      <c r="E49" s="327"/>
      <c r="F49" s="27"/>
      <c r="G49" s="1776"/>
      <c r="H49" s="1776"/>
    </row>
    <row r="50" spans="1:8" ht="37.5" customHeight="1">
      <c r="A50" s="1775"/>
      <c r="B50" s="31"/>
      <c r="C50" s="326"/>
      <c r="D50" s="1849" t="s">
        <v>451</v>
      </c>
      <c r="E50" s="1850"/>
      <c r="F50" s="27"/>
      <c r="G50" s="1776"/>
      <c r="H50" s="1776"/>
    </row>
    <row r="51" spans="1:8" ht="7.5" customHeight="1">
      <c r="A51" s="1775"/>
      <c r="B51" s="31"/>
      <c r="C51" s="326"/>
      <c r="D51" s="948"/>
      <c r="E51" s="949"/>
      <c r="F51" s="27"/>
      <c r="G51" s="1776"/>
      <c r="H51" s="1776"/>
    </row>
    <row r="52" spans="1:8" ht="1.5" customHeight="1" thickBot="1">
      <c r="A52" s="1775"/>
      <c r="B52" s="31"/>
      <c r="C52" s="328"/>
      <c r="D52" s="322"/>
      <c r="E52" s="329"/>
      <c r="F52" s="27"/>
      <c r="G52" s="1773"/>
      <c r="H52" s="1776"/>
    </row>
    <row r="53" spans="1:8" ht="8.25" customHeight="1">
      <c r="A53" s="1775"/>
      <c r="B53" s="31"/>
      <c r="C53" s="3"/>
      <c r="D53" s="134"/>
      <c r="E53" s="134"/>
      <c r="F53" s="27"/>
      <c r="G53" s="1773"/>
      <c r="H53" s="1776"/>
    </row>
    <row r="54" spans="1:8" ht="20.25" customHeight="1">
      <c r="A54" s="1773"/>
      <c r="B54" s="31"/>
      <c r="C54" s="908" t="s">
        <v>338</v>
      </c>
      <c r="D54" s="143"/>
      <c r="E54" s="143"/>
      <c r="F54" s="27"/>
      <c r="G54" s="1773"/>
      <c r="H54" s="1776"/>
    </row>
    <row r="55" spans="1:8" ht="19.149999999999999" customHeight="1" thickBot="1">
      <c r="A55" s="1773"/>
      <c r="B55" s="31"/>
      <c r="C55" s="144"/>
      <c r="D55" s="143"/>
      <c r="E55" s="143"/>
      <c r="F55" s="27"/>
      <c r="G55" s="1773"/>
      <c r="H55" s="1776"/>
    </row>
    <row r="56" spans="1:8" ht="6.75" customHeight="1" thickTop="1">
      <c r="A56" s="1773"/>
      <c r="B56" s="31"/>
      <c r="C56" s="7"/>
      <c r="D56" s="137"/>
      <c r="E56" s="137"/>
      <c r="F56" s="27"/>
      <c r="G56" s="1773"/>
      <c r="H56" s="1776"/>
    </row>
    <row r="57" spans="1:8" ht="12" customHeight="1">
      <c r="A57" s="1773"/>
      <c r="B57" s="31"/>
      <c r="C57" s="43" t="s">
        <v>468</v>
      </c>
      <c r="D57" s="1725"/>
      <c r="E57" s="134"/>
      <c r="F57" s="27"/>
      <c r="G57" s="1773"/>
      <c r="H57" s="1776"/>
    </row>
    <row r="58" spans="1:8" ht="1.5" customHeight="1">
      <c r="A58" s="1773"/>
      <c r="B58" s="31"/>
      <c r="C58" s="1832"/>
      <c r="D58" s="957"/>
      <c r="E58" s="958"/>
      <c r="F58" s="27"/>
      <c r="G58" s="1773"/>
      <c r="H58" s="1776"/>
    </row>
    <row r="59" spans="1:8" ht="94.5" customHeight="1"/>
    <row r="60" spans="1:8" ht="18.75" customHeight="1"/>
    <row r="61" spans="1:8" ht="11.25" customHeight="1"/>
    <row r="62" spans="1:8" ht="12.75" hidden="1" customHeight="1"/>
    <row r="63" spans="1:8" ht="11.65" customHeight="1"/>
    <row r="64" spans="1:8" ht="12.75" hidden="1" customHeight="1"/>
    <row r="65" ht="12.75" hidden="1" customHeight="1"/>
    <row r="66" ht="12.75" hidden="1" customHeight="1"/>
    <row r="67" ht="12.75" hidden="1" customHeight="1"/>
    <row r="68" ht="12.75" hidden="1" customHeight="1"/>
    <row r="69" ht="12.75" hidden="1" customHeight="1"/>
    <row r="70" ht="12.75" hidden="1" customHeight="1"/>
    <row r="71" ht="12.75" hidden="1" customHeight="1"/>
    <row r="72" ht="12.75" hidden="1" customHeight="1"/>
    <row r="73" ht="12.75" hidden="1" customHeight="1"/>
    <row r="74" ht="12.75" hidden="1" customHeight="1"/>
    <row r="75" ht="12.75" hidden="1" customHeight="1"/>
    <row r="76" ht="12.75" hidden="1" customHeight="1"/>
    <row r="77" ht="12.75" hidden="1" customHeight="1"/>
    <row r="78" ht="12.75" hidden="1" customHeight="1"/>
    <row r="79" ht="12.75" hidden="1" customHeight="1"/>
    <row r="80" ht="12.75" hidden="1" customHeight="1"/>
    <row r="81" ht="12.75" hidden="1" customHeight="1"/>
    <row r="82" ht="12.75" hidden="1" customHeight="1"/>
    <row r="83" ht="12.75" hidden="1" customHeight="1"/>
    <row r="84" ht="12.75" hidden="1" customHeight="1"/>
    <row r="85" ht="12.75" hidden="1" customHeight="1"/>
    <row r="86" ht="12.75" hidden="1" customHeight="1"/>
    <row r="87" ht="12.75" hidden="1" customHeight="1"/>
    <row r="88" ht="12.75" hidden="1" customHeight="1"/>
    <row r="89" ht="12.75" hidden="1" customHeight="1"/>
    <row r="90" ht="12.75" hidden="1" customHeight="1"/>
    <row r="91" ht="12.75" hidden="1" customHeight="1"/>
    <row r="92" ht="12.75" hidden="1" customHeight="1"/>
    <row r="93" ht="12.75" hidden="1" customHeight="1"/>
    <row r="94" ht="12.75" hidden="1" customHeight="1"/>
    <row r="95" ht="12.75" hidden="1" customHeight="1"/>
    <row r="96"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sheetData>
  <sheetProtection selectLockedCells="1"/>
  <customSheetViews>
    <customSheetView guid="{DD9D0D41-5D22-4202-9EF9-254DD6E28480}" scale="85" showGridLines="0" fitToPage="1" printArea="1" hiddenRows="1" hiddenColumns="1" topLeftCell="A5">
      <pageMargins left="0.5" right="0.5" top="0.5" bottom="0.625" header="0.5" footer="0.5"/>
      <pageSetup orientation="portrait" r:id="rId1"/>
      <headerFooter alignWithMargins="0">
        <oddFooter>&amp;R&amp;P of &amp;N</oddFooter>
      </headerFooter>
    </customSheetView>
    <customSheetView guid="{7A34E1A7-91A1-4CD4-B377-1F35FFBCE4D8}" scale="85" showGridLines="0" fitToPage="1" hiddenRows="1" hiddenColumns="1">
      <selection activeCell="H21" sqref="H21"/>
      <pageMargins left="0.5" right="0.5" top="0.5" bottom="0.625" header="0.5" footer="0.5"/>
      <pageSetup orientation="portrait" r:id="rId2"/>
      <headerFooter alignWithMargins="0">
        <oddFooter>&amp;R&amp;P of &amp;N</oddFooter>
      </headerFooter>
    </customSheetView>
  </customSheetViews>
  <mergeCells count="22">
    <mergeCell ref="D50:E50"/>
    <mergeCell ref="D42:E42"/>
    <mergeCell ref="C24:E24"/>
    <mergeCell ref="D26:E26"/>
    <mergeCell ref="D27:E27"/>
    <mergeCell ref="D28:E28"/>
    <mergeCell ref="D29:E29"/>
    <mergeCell ref="D30:E30"/>
    <mergeCell ref="D31:E31"/>
    <mergeCell ref="D46:E46"/>
    <mergeCell ref="D36:E36"/>
    <mergeCell ref="D38:E38"/>
    <mergeCell ref="C20:E20"/>
    <mergeCell ref="D48:E48"/>
    <mergeCell ref="D44:E44"/>
    <mergeCell ref="D40:E40"/>
    <mergeCell ref="C5:E5"/>
    <mergeCell ref="C3:E3"/>
    <mergeCell ref="C4:E4"/>
    <mergeCell ref="C14:E14"/>
    <mergeCell ref="C16:E16"/>
    <mergeCell ref="C10:E10"/>
  </mergeCells>
  <phoneticPr fontId="3" type="noConversion"/>
  <pageMargins left="0.7" right="0.7" top="0.75" bottom="0.75" header="0.3" footer="0.3"/>
  <pageSetup scale="74" fitToHeight="0" orientation="portrait" r:id="rId3"/>
  <headerFooter alignWithMargins="0">
    <oddFooter>&amp;R&amp;P of &amp;N</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3" tint="0.59999389629810485"/>
    <pageSetUpPr fitToPage="1"/>
  </sheetPr>
  <dimension ref="A1:O283"/>
  <sheetViews>
    <sheetView showGridLines="0" zoomScaleNormal="100" workbookViewId="0">
      <selection activeCell="D7" sqref="D7:G7"/>
    </sheetView>
  </sheetViews>
  <sheetFormatPr defaultColWidth="0" defaultRowHeight="12.75" zeroHeight="1"/>
  <cols>
    <col min="1" max="1" width="5" style="25" customWidth="1"/>
    <col min="2" max="2" width="3" style="113" customWidth="1"/>
    <col min="3" max="3" width="20.42578125" style="14" customWidth="1"/>
    <col min="4" max="4" width="12.42578125" style="1" customWidth="1"/>
    <col min="5" max="5" width="25.7109375" style="1" customWidth="1"/>
    <col min="6" max="6" width="3.85546875" style="1" customWidth="1"/>
    <col min="7" max="7" width="23" style="1" customWidth="1"/>
    <col min="8" max="8" width="8.85546875" style="1" customWidth="1"/>
    <col min="9" max="9" width="14.85546875" style="1" customWidth="1"/>
    <col min="10" max="10" width="22.85546875" style="1" customWidth="1"/>
    <col min="11" max="11" width="2.7109375" style="1" customWidth="1"/>
    <col min="12" max="12" width="24.85546875" style="1" customWidth="1"/>
    <col min="13" max="13" width="1.7109375" style="1" customWidth="1"/>
    <col min="14" max="14" width="5.5703125" style="320" customWidth="1"/>
    <col min="15" max="15" width="6.28515625" style="232" customWidth="1"/>
    <col min="16" max="16384" width="0" style="1" hidden="1"/>
  </cols>
  <sheetData>
    <row r="1" spans="1:15" s="22" customFormat="1">
      <c r="A1" s="1773"/>
      <c r="B1" s="1764"/>
      <c r="C1" s="1779"/>
      <c r="D1" s="1779"/>
      <c r="E1" s="1779"/>
      <c r="F1" s="1779"/>
      <c r="G1" s="1779"/>
      <c r="H1" s="1779"/>
      <c r="I1" s="1779"/>
      <c r="J1" s="1779"/>
      <c r="K1" s="1779"/>
      <c r="L1" s="1779"/>
      <c r="M1" s="1779"/>
      <c r="N1" s="1822"/>
      <c r="O1" s="1808"/>
    </row>
    <row r="2" spans="1:15" s="22" customFormat="1" ht="58.5" customHeight="1">
      <c r="A2" s="1773"/>
      <c r="B2" s="146"/>
      <c r="C2" s="142"/>
      <c r="D2" s="1864" t="s">
        <v>99</v>
      </c>
      <c r="E2" s="1864"/>
      <c r="F2" s="1864"/>
      <c r="G2" s="1864"/>
      <c r="H2" s="1864"/>
      <c r="I2" s="1864"/>
      <c r="J2" s="1864"/>
      <c r="K2" s="1862"/>
      <c r="L2" s="1862"/>
      <c r="M2" s="1862"/>
      <c r="N2" s="1863"/>
      <c r="O2" s="1808"/>
    </row>
    <row r="3" spans="1:15" s="22" customFormat="1" ht="36" customHeight="1">
      <c r="A3" s="1773"/>
      <c r="B3" s="152"/>
      <c r="C3" s="151" t="s">
        <v>221</v>
      </c>
      <c r="D3" s="365"/>
      <c r="E3" s="365"/>
      <c r="F3" s="365"/>
      <c r="G3" s="365"/>
      <c r="H3" s="365"/>
      <c r="I3" s="365"/>
      <c r="J3" s="365"/>
      <c r="K3" s="364"/>
      <c r="L3" s="364"/>
      <c r="M3" s="364"/>
      <c r="N3" s="366"/>
      <c r="O3" s="1808"/>
    </row>
    <row r="4" spans="1:15" s="22" customFormat="1" ht="12.75" customHeight="1">
      <c r="A4" s="1773"/>
      <c r="B4" s="152"/>
      <c r="C4" s="155" t="s">
        <v>235</v>
      </c>
      <c r="D4" s="365"/>
      <c r="E4" s="365"/>
      <c r="F4" s="365"/>
      <c r="G4" s="365"/>
      <c r="H4" s="365"/>
      <c r="I4" s="365"/>
      <c r="J4" s="365"/>
      <c r="K4" s="364"/>
      <c r="L4" s="364"/>
      <c r="M4" s="364"/>
      <c r="N4" s="366"/>
      <c r="O4" s="1808"/>
    </row>
    <row r="5" spans="1:15" ht="47.25" customHeight="1" thickBot="1">
      <c r="A5" s="1773"/>
      <c r="B5" s="125"/>
      <c r="C5" s="135" t="s">
        <v>236</v>
      </c>
      <c r="D5" s="3"/>
      <c r="E5" s="3"/>
      <c r="F5" s="3"/>
      <c r="G5" s="3"/>
      <c r="H5" s="3"/>
      <c r="I5" s="3"/>
      <c r="J5" s="3"/>
      <c r="K5" s="3"/>
      <c r="L5" s="3"/>
      <c r="M5" s="3"/>
      <c r="N5" s="317"/>
      <c r="O5" s="1798"/>
    </row>
    <row r="6" spans="1:15" ht="9" customHeight="1">
      <c r="A6" s="1773"/>
      <c r="B6" s="125"/>
      <c r="C6" s="298"/>
      <c r="D6" s="275"/>
      <c r="E6" s="275"/>
      <c r="F6" s="275"/>
      <c r="G6" s="275"/>
      <c r="H6" s="415"/>
      <c r="I6" s="275"/>
      <c r="J6" s="275"/>
      <c r="K6" s="275"/>
      <c r="L6" s="275"/>
      <c r="M6" s="299"/>
      <c r="N6" s="317"/>
      <c r="O6" s="1798"/>
    </row>
    <row r="7" spans="1:15" ht="13.5" customHeight="1">
      <c r="A7" s="1773"/>
      <c r="B7" s="132"/>
      <c r="C7" s="300" t="s">
        <v>227</v>
      </c>
      <c r="D7" s="1866"/>
      <c r="E7" s="1866"/>
      <c r="F7" s="1866"/>
      <c r="G7" s="1866"/>
      <c r="H7" s="416"/>
      <c r="I7" s="8" t="s">
        <v>21</v>
      </c>
      <c r="J7" s="293" t="s">
        <v>443</v>
      </c>
      <c r="K7" s="131" t="s">
        <v>13</v>
      </c>
      <c r="L7" s="293" t="s">
        <v>443</v>
      </c>
      <c r="M7" s="294"/>
      <c r="N7" s="317"/>
      <c r="O7" s="1798"/>
    </row>
    <row r="8" spans="1:15" ht="9.75" customHeight="1" thickBot="1">
      <c r="A8" s="1773"/>
      <c r="B8" s="133"/>
      <c r="C8" s="301"/>
      <c r="D8" s="302"/>
      <c r="E8" s="302"/>
      <c r="F8" s="302"/>
      <c r="G8" s="302"/>
      <c r="H8" s="417"/>
      <c r="I8" s="302"/>
      <c r="J8" s="302"/>
      <c r="K8" s="302"/>
      <c r="L8" s="302"/>
      <c r="M8" s="303"/>
      <c r="N8" s="317"/>
      <c r="O8" s="1798"/>
    </row>
    <row r="9" spans="1:15" ht="13.5" customHeight="1" thickBot="1">
      <c r="A9" s="1773"/>
      <c r="B9" s="123"/>
      <c r="C9" s="10"/>
      <c r="D9" s="10"/>
      <c r="E9" s="10"/>
      <c r="F9" s="10"/>
      <c r="G9" s="10"/>
      <c r="H9" s="418"/>
      <c r="I9" s="10"/>
      <c r="J9" s="10"/>
      <c r="K9" s="10"/>
      <c r="L9" s="10"/>
      <c r="M9" s="10"/>
      <c r="N9" s="317"/>
      <c r="O9" s="1798"/>
    </row>
    <row r="10" spans="1:15" ht="25.5" customHeight="1">
      <c r="A10" s="1775"/>
      <c r="B10" s="132"/>
      <c r="C10" s="304" t="s">
        <v>413</v>
      </c>
      <c r="D10" s="274"/>
      <c r="E10" s="274"/>
      <c r="F10" s="274"/>
      <c r="G10" s="274"/>
      <c r="H10" s="419"/>
      <c r="I10" s="305" t="s">
        <v>28</v>
      </c>
      <c r="J10" s="275"/>
      <c r="K10" s="275"/>
      <c r="L10" s="275"/>
      <c r="M10" s="276"/>
      <c r="N10" s="317"/>
      <c r="O10" s="1798"/>
    </row>
    <row r="11" spans="1:15">
      <c r="A11" s="1775"/>
      <c r="B11" s="132"/>
      <c r="C11" s="306" t="s">
        <v>24</v>
      </c>
      <c r="D11" s="1865"/>
      <c r="E11" s="1865"/>
      <c r="F11" s="1865"/>
      <c r="G11" s="1865"/>
      <c r="H11" s="420"/>
      <c r="I11" s="130" t="s">
        <v>4</v>
      </c>
      <c r="J11" s="1865"/>
      <c r="K11" s="1865"/>
      <c r="L11" s="1865"/>
      <c r="M11" s="277"/>
      <c r="N11" s="317"/>
      <c r="O11" s="1798"/>
    </row>
    <row r="12" spans="1:15">
      <c r="A12" s="1775"/>
      <c r="B12" s="132"/>
      <c r="C12" s="306" t="s">
        <v>25</v>
      </c>
      <c r="D12" s="1865"/>
      <c r="E12" s="1865"/>
      <c r="F12" s="1865"/>
      <c r="G12" s="1865"/>
      <c r="H12" s="420"/>
      <c r="I12" s="130" t="s">
        <v>5</v>
      </c>
      <c r="J12" s="1865"/>
      <c r="K12" s="1865"/>
      <c r="L12" s="1865"/>
      <c r="M12" s="277"/>
      <c r="N12" s="317"/>
      <c r="O12" s="1798"/>
    </row>
    <row r="13" spans="1:15">
      <c r="A13" s="1775"/>
      <c r="B13" s="133"/>
      <c r="C13" s="307"/>
      <c r="D13" s="1865"/>
      <c r="E13" s="1865"/>
      <c r="F13" s="1865"/>
      <c r="G13" s="1865"/>
      <c r="H13" s="420"/>
      <c r="I13" s="127"/>
      <c r="J13" s="1865"/>
      <c r="K13" s="1865"/>
      <c r="L13" s="1865"/>
      <c r="M13" s="277"/>
      <c r="N13" s="317"/>
      <c r="O13" s="1798"/>
    </row>
    <row r="14" spans="1:15">
      <c r="A14" s="1775"/>
      <c r="B14" s="133"/>
      <c r="C14" s="307"/>
      <c r="D14" s="1865"/>
      <c r="E14" s="1865"/>
      <c r="F14" s="1865"/>
      <c r="G14" s="1865"/>
      <c r="H14" s="420"/>
      <c r="I14" s="127"/>
      <c r="J14" s="1865"/>
      <c r="K14" s="1865"/>
      <c r="L14" s="1865"/>
      <c r="M14" s="279"/>
      <c r="N14" s="317"/>
      <c r="O14" s="1798"/>
    </row>
    <row r="15" spans="1:15">
      <c r="A15" s="1775"/>
      <c r="B15" s="132"/>
      <c r="C15" s="306" t="s">
        <v>440</v>
      </c>
      <c r="D15" s="1869"/>
      <c r="E15" s="1869"/>
      <c r="F15" s="1869"/>
      <c r="G15" s="1869"/>
      <c r="H15" s="420"/>
      <c r="I15" s="130" t="s">
        <v>441</v>
      </c>
      <c r="J15" s="1865"/>
      <c r="K15" s="1865"/>
      <c r="L15" s="1865"/>
      <c r="M15" s="277"/>
      <c r="N15" s="317"/>
      <c r="O15" s="1798"/>
    </row>
    <row r="16" spans="1:15">
      <c r="A16" s="1773"/>
      <c r="B16" s="132"/>
      <c r="C16" s="306" t="s">
        <v>26</v>
      </c>
      <c r="D16" s="1869"/>
      <c r="E16" s="1869"/>
      <c r="F16" s="1869"/>
      <c r="G16" s="1869"/>
      <c r="H16" s="420"/>
      <c r="I16" s="130" t="s">
        <v>7</v>
      </c>
      <c r="J16" s="1865"/>
      <c r="K16" s="1865"/>
      <c r="L16" s="1865"/>
      <c r="M16" s="277"/>
      <c r="N16" s="317"/>
      <c r="O16" s="1798"/>
    </row>
    <row r="17" spans="1:15">
      <c r="A17" s="1773"/>
      <c r="B17" s="132"/>
      <c r="C17" s="306" t="s">
        <v>27</v>
      </c>
      <c r="D17" s="1870"/>
      <c r="E17" s="1870"/>
      <c r="F17" s="1870"/>
      <c r="G17" s="1870"/>
      <c r="H17" s="421"/>
      <c r="I17" s="130" t="s">
        <v>6</v>
      </c>
      <c r="J17" s="1870"/>
      <c r="K17" s="1870"/>
      <c r="L17" s="1870"/>
      <c r="M17" s="277"/>
      <c r="N17" s="318"/>
      <c r="O17" s="1798"/>
    </row>
    <row r="18" spans="1:15" ht="13.5" thickBot="1">
      <c r="A18" s="1773"/>
      <c r="B18" s="132"/>
      <c r="C18" s="308"/>
      <c r="D18" s="309"/>
      <c r="E18" s="309"/>
      <c r="F18" s="309"/>
      <c r="G18" s="310"/>
      <c r="H18" s="422"/>
      <c r="I18" s="310"/>
      <c r="J18" s="311"/>
      <c r="K18" s="312"/>
      <c r="L18" s="313"/>
      <c r="M18" s="314"/>
      <c r="N18" s="318"/>
      <c r="O18" s="1798"/>
    </row>
    <row r="19" spans="1:15">
      <c r="A19" s="1773"/>
      <c r="B19" s="132"/>
      <c r="C19" s="8"/>
      <c r="D19" s="12"/>
      <c r="E19" s="12"/>
      <c r="F19" s="12"/>
      <c r="G19" s="13"/>
      <c r="H19" s="371"/>
      <c r="I19" s="13"/>
      <c r="J19" s="11"/>
      <c r="K19" s="2"/>
      <c r="L19" s="13"/>
      <c r="M19" s="9"/>
      <c r="N19" s="318"/>
      <c r="O19" s="1798"/>
    </row>
    <row r="20" spans="1:15" ht="26.25" customHeight="1" thickBot="1">
      <c r="A20" s="1773"/>
      <c r="B20" s="132"/>
      <c r="C20" s="135" t="s">
        <v>234</v>
      </c>
      <c r="D20" s="12"/>
      <c r="E20" s="12"/>
      <c r="F20" s="12"/>
      <c r="G20" s="13"/>
      <c r="H20" s="371"/>
      <c r="I20" s="13"/>
      <c r="J20" s="11"/>
      <c r="K20" s="2"/>
      <c r="L20" s="13"/>
      <c r="M20" s="9"/>
      <c r="N20" s="318"/>
      <c r="O20" s="1798"/>
    </row>
    <row r="21" spans="1:15" ht="12" customHeight="1">
      <c r="A21" s="1773"/>
      <c r="B21" s="132"/>
      <c r="C21" s="286"/>
      <c r="D21" s="287"/>
      <c r="E21" s="287"/>
      <c r="F21" s="287"/>
      <c r="G21" s="288"/>
      <c r="H21" s="423"/>
      <c r="I21" s="288"/>
      <c r="J21" s="289"/>
      <c r="K21" s="290"/>
      <c r="L21" s="288"/>
      <c r="M21" s="291"/>
      <c r="N21" s="318"/>
      <c r="O21" s="1798"/>
    </row>
    <row r="22" spans="1:15" ht="13.5" customHeight="1">
      <c r="A22" s="1773"/>
      <c r="B22" s="123"/>
      <c r="C22" s="285" t="s">
        <v>212</v>
      </c>
      <c r="D22" s="3"/>
      <c r="E22" s="3"/>
      <c r="F22" s="3"/>
      <c r="G22" s="321"/>
      <c r="H22" s="112"/>
      <c r="I22" s="3"/>
      <c r="J22" s="11"/>
      <c r="K22" s="2"/>
      <c r="L22" s="13"/>
      <c r="M22" s="277"/>
      <c r="N22" s="318"/>
      <c r="O22" s="1798"/>
    </row>
    <row r="23" spans="1:15" ht="5.25" customHeight="1">
      <c r="A23" s="1773"/>
      <c r="B23" s="123"/>
      <c r="C23" s="280"/>
      <c r="D23" s="3"/>
      <c r="E23" s="3"/>
      <c r="F23" s="3"/>
      <c r="G23" s="3"/>
      <c r="H23" s="112"/>
      <c r="I23" s="3"/>
      <c r="J23" s="11"/>
      <c r="K23" s="2"/>
      <c r="L23" s="13"/>
      <c r="M23" s="277"/>
      <c r="N23" s="318"/>
      <c r="O23" s="1798"/>
    </row>
    <row r="24" spans="1:15" ht="14.25" customHeight="1">
      <c r="A24" s="1773"/>
      <c r="B24" s="123"/>
      <c r="C24" s="285" t="str">
        <f>IF(G22="Retailer","How many stores are in the area served by your program?",IF(G22="Utility","How many households are in the area served by your program?",IF(G22="Manufacturer","How many states are in the area served by your program?",IF(G22="State/Local Government","How many facilities or households are in the area served by your program?",IF(G22="Waste Removal Service Provider","How many states are in the area served by your program?","")))))</f>
        <v/>
      </c>
      <c r="D24" s="3"/>
      <c r="E24" s="3"/>
      <c r="F24" s="3"/>
      <c r="G24" s="292"/>
      <c r="H24" s="3"/>
      <c r="I24" s="3"/>
      <c r="J24" s="11"/>
      <c r="K24" s="42"/>
      <c r="L24" s="46"/>
      <c r="M24" s="277"/>
      <c r="N24" s="318"/>
      <c r="O24" s="1809"/>
    </row>
    <row r="25" spans="1:15" ht="8.25" customHeight="1">
      <c r="A25" s="1773"/>
      <c r="B25" s="123"/>
      <c r="C25" s="285"/>
      <c r="D25" s="3"/>
      <c r="E25" s="3"/>
      <c r="F25" s="3"/>
      <c r="G25" s="3"/>
      <c r="H25" s="3"/>
      <c r="I25" s="3"/>
      <c r="J25" s="11"/>
      <c r="K25" s="42"/>
      <c r="L25" s="46"/>
      <c r="M25" s="277"/>
      <c r="N25" s="318"/>
      <c r="O25" s="1809"/>
    </row>
    <row r="26" spans="1:15" ht="15" customHeight="1">
      <c r="A26" s="1773"/>
      <c r="B26" s="123"/>
      <c r="C26" s="1367" t="s">
        <v>250</v>
      </c>
      <c r="D26" s="46"/>
      <c r="E26" s="46"/>
      <c r="F26" s="46"/>
      <c r="G26" s="1352" t="s">
        <v>177</v>
      </c>
      <c r="H26" s="321"/>
      <c r="I26" s="910" t="str">
        <f>IF(H26="Yes","Complete Step 3 - Refrigerators worksheet","")</f>
        <v/>
      </c>
      <c r="J26" s="1352"/>
      <c r="K26" s="4"/>
      <c r="L26" s="4"/>
      <c r="M26" s="277"/>
      <c r="N26" s="318"/>
      <c r="O26" s="1798"/>
    </row>
    <row r="27" spans="1:15" ht="13.5" customHeight="1">
      <c r="A27" s="1773"/>
      <c r="B27" s="123"/>
      <c r="C27" s="1353"/>
      <c r="D27" s="1354"/>
      <c r="E27" s="1354"/>
      <c r="F27" s="1354"/>
      <c r="G27" s="1352" t="s">
        <v>199</v>
      </c>
      <c r="H27" s="414"/>
      <c r="I27" s="910" t="str">
        <f>IF(H27="Yes","Complete Step 3 - Stand-Alone Freezers worksheet","")</f>
        <v/>
      </c>
      <c r="J27" s="1352"/>
      <c r="K27" s="42"/>
      <c r="L27" s="43"/>
      <c r="M27" s="277"/>
      <c r="N27" s="318"/>
      <c r="O27" s="1798"/>
    </row>
    <row r="28" spans="1:15" ht="13.5" customHeight="1">
      <c r="A28" s="1773"/>
      <c r="B28" s="123"/>
      <c r="C28" s="1355"/>
      <c r="D28" s="1354"/>
      <c r="E28" s="1354"/>
      <c r="F28" s="1354"/>
      <c r="G28" s="1352" t="s">
        <v>132</v>
      </c>
      <c r="H28" s="414"/>
      <c r="I28" s="910" t="str">
        <f>IF(H28="Yes","Complete Step 3 - Air-Conditioning Units worksheet","")</f>
        <v/>
      </c>
      <c r="J28" s="1352"/>
      <c r="K28" s="42"/>
      <c r="L28" s="44"/>
      <c r="M28" s="277"/>
      <c r="N28" s="318"/>
      <c r="O28" s="1798"/>
    </row>
    <row r="29" spans="1:15" ht="12.75" customHeight="1">
      <c r="A29" s="1773"/>
      <c r="B29" s="133"/>
      <c r="C29" s="1356"/>
      <c r="D29" s="1354"/>
      <c r="E29" s="1354"/>
      <c r="F29" s="1354"/>
      <c r="G29" s="1352" t="s">
        <v>3</v>
      </c>
      <c r="H29" s="321"/>
      <c r="I29" s="910" t="str">
        <f>IF(H29="Yes","Complete Step 3 - Dehumidifiers worksheet","")</f>
        <v/>
      </c>
      <c r="J29" s="1352"/>
      <c r="K29" s="42"/>
      <c r="L29" s="44"/>
      <c r="M29" s="277"/>
      <c r="N29" s="318"/>
      <c r="O29" s="1798"/>
    </row>
    <row r="30" spans="1:15" ht="13.5" customHeight="1">
      <c r="A30" s="1773"/>
      <c r="B30" s="133"/>
      <c r="C30" s="278"/>
      <c r="D30" s="41"/>
      <c r="E30" s="41"/>
      <c r="F30" s="41"/>
      <c r="G30" s="3"/>
      <c r="H30" s="3"/>
      <c r="I30" s="3"/>
      <c r="J30" s="361"/>
      <c r="K30" s="45"/>
      <c r="L30" s="45"/>
      <c r="M30" s="279"/>
      <c r="N30" s="318"/>
      <c r="O30" s="1798"/>
    </row>
    <row r="31" spans="1:15" ht="13.5" customHeight="1">
      <c r="A31" s="1773"/>
      <c r="B31" s="123"/>
      <c r="C31" s="284" t="s">
        <v>211</v>
      </c>
      <c r="D31" s="3"/>
      <c r="E31" s="3"/>
      <c r="F31" s="3"/>
      <c r="G31" s="3"/>
      <c r="H31" s="321"/>
      <c r="I31" s="378" t="str">
        <f>IF(H31="Yes","Complete Step 3 - Units Jointly Processed worksheet","")</f>
        <v/>
      </c>
      <c r="J31" s="360"/>
      <c r="K31" s="3"/>
      <c r="L31" s="3"/>
      <c r="M31" s="297"/>
      <c r="N31" s="318"/>
      <c r="O31" s="1798"/>
    </row>
    <row r="32" spans="1:15" ht="6.75" customHeight="1">
      <c r="A32" s="1773"/>
      <c r="B32" s="123"/>
      <c r="C32" s="20"/>
      <c r="D32" s="3"/>
      <c r="E32" s="3"/>
      <c r="F32" s="3"/>
      <c r="G32" s="3"/>
      <c r="I32" s="378"/>
      <c r="J32" s="3"/>
      <c r="K32" s="3"/>
      <c r="L32" s="3"/>
      <c r="M32" s="297"/>
      <c r="N32" s="318"/>
      <c r="O32" s="1798"/>
    </row>
    <row r="33" spans="1:15" s="113" customFormat="1" ht="12.75" customHeight="1">
      <c r="A33" s="1759"/>
      <c r="B33" s="125"/>
      <c r="C33" s="1867" t="s">
        <v>222</v>
      </c>
      <c r="D33" s="1868"/>
      <c r="E33" s="1868"/>
      <c r="F33" s="1868"/>
      <c r="G33" s="1868"/>
      <c r="H33" s="321"/>
      <c r="I33" s="379" t="str">
        <f>IF(H33="Yes","Complete Table C in each Step 3 Activity Data worksheet","")</f>
        <v/>
      </c>
      <c r="J33" s="371"/>
      <c r="K33" s="295"/>
      <c r="L33" s="295"/>
      <c r="M33" s="296"/>
      <c r="N33" s="318"/>
      <c r="O33" s="1801"/>
    </row>
    <row r="34" spans="1:15" s="113" customFormat="1">
      <c r="A34" s="1759"/>
      <c r="B34" s="125"/>
      <c r="C34" s="1867"/>
      <c r="D34" s="1868"/>
      <c r="E34" s="1868"/>
      <c r="F34" s="1868"/>
      <c r="G34" s="1868"/>
      <c r="H34" s="295"/>
      <c r="I34" s="295"/>
      <c r="J34" s="295"/>
      <c r="K34" s="295"/>
      <c r="L34" s="295"/>
      <c r="M34" s="296"/>
      <c r="N34" s="318"/>
      <c r="O34" s="1801"/>
    </row>
    <row r="35" spans="1:15" ht="6.75" customHeight="1">
      <c r="A35" s="1773"/>
      <c r="B35" s="123"/>
      <c r="C35" s="20"/>
      <c r="D35" s="3"/>
      <c r="E35" s="3"/>
      <c r="F35" s="3"/>
      <c r="G35" s="3"/>
      <c r="I35" s="378"/>
      <c r="J35" s="3"/>
      <c r="K35" s="3"/>
      <c r="L35" s="3"/>
      <c r="M35" s="297"/>
      <c r="N35" s="318"/>
      <c r="O35" s="1798"/>
    </row>
    <row r="36" spans="1:15" s="113" customFormat="1" ht="13.5" thickBot="1">
      <c r="A36" s="1759"/>
      <c r="B36" s="125"/>
      <c r="C36" s="281"/>
      <c r="D36" s="282"/>
      <c r="E36" s="282"/>
      <c r="F36" s="282"/>
      <c r="G36" s="282"/>
      <c r="H36" s="282"/>
      <c r="I36" s="282"/>
      <c r="J36" s="282"/>
      <c r="K36" s="282"/>
      <c r="L36" s="282"/>
      <c r="M36" s="283"/>
      <c r="N36" s="318"/>
      <c r="O36" s="1801"/>
    </row>
    <row r="37" spans="1:15" s="113" customFormat="1">
      <c r="A37" s="1759"/>
      <c r="B37" s="125"/>
      <c r="J37" s="112"/>
      <c r="K37" s="112"/>
      <c r="L37" s="112"/>
      <c r="M37" s="112"/>
      <c r="N37" s="318"/>
      <c r="O37" s="1801"/>
    </row>
    <row r="38" spans="1:15" s="113" customFormat="1" ht="18" customHeight="1">
      <c r="A38" s="1765"/>
      <c r="B38" s="128"/>
      <c r="C38" s="400" t="str">
        <f>'Instructions &amp; Definitions'!C57</f>
        <v>EPA Form Number: 5900-482</v>
      </c>
      <c r="D38" s="129"/>
      <c r="E38" s="129"/>
      <c r="F38" s="129"/>
      <c r="G38" s="129"/>
      <c r="H38" s="129"/>
      <c r="I38" s="129"/>
      <c r="J38" s="129"/>
      <c r="K38" s="129"/>
      <c r="L38" s="129"/>
      <c r="M38" s="129"/>
      <c r="N38" s="319"/>
      <c r="O38" s="1801"/>
    </row>
    <row r="39" spans="1:15" s="113" customFormat="1" ht="43.5" customHeight="1">
      <c r="A39" s="1765"/>
      <c r="B39" s="1768"/>
      <c r="C39" s="1823"/>
      <c r="D39" s="1768"/>
      <c r="E39" s="1768"/>
      <c r="F39" s="1768"/>
      <c r="G39" s="1768"/>
      <c r="H39" s="1768"/>
      <c r="I39" s="1768"/>
      <c r="J39" s="1768"/>
      <c r="K39" s="1768"/>
      <c r="L39" s="1768"/>
      <c r="M39" s="1768"/>
      <c r="N39" s="1824"/>
      <c r="O39" s="1801"/>
    </row>
    <row r="40" spans="1:15" hidden="1">
      <c r="A40" s="1773"/>
      <c r="B40" s="1768"/>
      <c r="C40" s="1825"/>
      <c r="D40" s="1778"/>
      <c r="E40" s="1778"/>
      <c r="F40" s="1778"/>
      <c r="G40" s="1778"/>
      <c r="H40" s="1778"/>
      <c r="I40" s="1778"/>
      <c r="J40" s="1778"/>
      <c r="K40" s="1778"/>
      <c r="L40" s="1778"/>
      <c r="M40" s="1778"/>
      <c r="N40" s="1826"/>
      <c r="O40" s="1798"/>
    </row>
    <row r="41" spans="1:15" hidden="1">
      <c r="A41" s="1773"/>
      <c r="B41" s="1768"/>
      <c r="C41" s="1825"/>
      <c r="D41" s="1778"/>
      <c r="E41" s="1778"/>
      <c r="F41" s="1778"/>
      <c r="G41" s="1778"/>
      <c r="H41" s="1778"/>
      <c r="I41" s="1778"/>
      <c r="J41" s="1778"/>
      <c r="K41" s="1778"/>
      <c r="L41" s="1778"/>
      <c r="M41" s="1778"/>
      <c r="N41" s="1826"/>
      <c r="O41" s="1798"/>
    </row>
    <row r="42" spans="1:15" hidden="1">
      <c r="A42" s="1773"/>
      <c r="B42" s="1768"/>
      <c r="C42" s="1825"/>
      <c r="D42" s="1778"/>
      <c r="E42" s="1778"/>
      <c r="F42" s="1778"/>
      <c r="G42" s="1778"/>
      <c r="H42" s="1778"/>
      <c r="I42" s="1778"/>
      <c r="J42" s="1778"/>
      <c r="K42" s="1778"/>
      <c r="L42" s="1778"/>
      <c r="M42" s="1778"/>
      <c r="N42" s="1826"/>
      <c r="O42" s="1798"/>
    </row>
    <row r="43" spans="1:15" hidden="1">
      <c r="A43" s="1773"/>
      <c r="B43" s="1768"/>
      <c r="C43" s="1825"/>
      <c r="D43" s="1778"/>
      <c r="E43" s="1778"/>
      <c r="F43" s="1778"/>
      <c r="G43" s="1778"/>
      <c r="H43" s="1778"/>
      <c r="I43" s="1778"/>
      <c r="J43" s="1778"/>
      <c r="K43" s="1778"/>
      <c r="L43" s="1778"/>
      <c r="M43" s="1778"/>
      <c r="N43" s="1826"/>
      <c r="O43" s="1798"/>
    </row>
    <row r="44" spans="1:15" hidden="1">
      <c r="A44" s="1773"/>
      <c r="B44" s="1768"/>
      <c r="C44" s="1825"/>
      <c r="D44" s="1778"/>
      <c r="E44" s="1778"/>
      <c r="F44" s="1778"/>
      <c r="G44" s="1778"/>
      <c r="H44" s="1778"/>
      <c r="I44" s="1778"/>
      <c r="J44" s="1778"/>
      <c r="K44" s="1778"/>
      <c r="L44" s="1778"/>
      <c r="M44" s="1778"/>
      <c r="N44" s="1826"/>
      <c r="O44" s="1798"/>
    </row>
    <row r="45" spans="1:15" hidden="1">
      <c r="A45" s="1773"/>
      <c r="B45" s="1768"/>
      <c r="C45" s="1825"/>
      <c r="D45" s="1778"/>
      <c r="E45" s="1778"/>
      <c r="F45" s="1778"/>
      <c r="G45" s="1778"/>
      <c r="H45" s="1778"/>
      <c r="I45" s="1778"/>
      <c r="J45" s="1778"/>
      <c r="K45" s="1778"/>
      <c r="L45" s="1778"/>
      <c r="M45" s="1778"/>
      <c r="N45" s="1826"/>
      <c r="O45" s="1798"/>
    </row>
    <row r="46" spans="1:15" hidden="1">
      <c r="A46" s="1773"/>
      <c r="B46" s="1768"/>
      <c r="C46" s="1825"/>
      <c r="D46" s="1778"/>
      <c r="E46" s="1778"/>
      <c r="F46" s="1778"/>
      <c r="G46" s="1778"/>
      <c r="H46" s="1778"/>
      <c r="I46" s="1778"/>
      <c r="J46" s="1778"/>
      <c r="K46" s="1778"/>
      <c r="L46" s="1778"/>
      <c r="M46" s="1778"/>
      <c r="N46" s="1826"/>
      <c r="O46" s="1798"/>
    </row>
    <row r="47" spans="1:15" hidden="1">
      <c r="A47" s="1773"/>
      <c r="B47" s="1768"/>
      <c r="C47" s="1825"/>
      <c r="D47" s="1778"/>
      <c r="E47" s="1778"/>
      <c r="F47" s="1778"/>
      <c r="G47" s="1778"/>
      <c r="H47" s="1778"/>
      <c r="I47" s="1778"/>
      <c r="J47" s="1778"/>
      <c r="K47" s="1778"/>
      <c r="L47" s="1778"/>
      <c r="M47" s="1778"/>
      <c r="N47" s="1826"/>
      <c r="O47" s="1798"/>
    </row>
    <row r="48" spans="1:15" hidden="1">
      <c r="A48" s="1773"/>
      <c r="B48" s="1768"/>
      <c r="C48" s="1825"/>
      <c r="D48" s="1778"/>
      <c r="E48" s="1778"/>
      <c r="F48" s="1778"/>
      <c r="G48" s="1778"/>
      <c r="H48" s="1778"/>
      <c r="I48" s="1778"/>
      <c r="J48" s="1778"/>
      <c r="K48" s="1778"/>
      <c r="L48" s="1778"/>
      <c r="M48" s="1778"/>
      <c r="N48" s="1826"/>
      <c r="O48" s="1798"/>
    </row>
    <row r="49" spans="1:15" hidden="1">
      <c r="A49" s="1773"/>
      <c r="B49" s="1768"/>
      <c r="C49" s="1825"/>
      <c r="D49" s="1778"/>
      <c r="E49" s="1778"/>
      <c r="F49" s="1778"/>
      <c r="G49" s="1778"/>
      <c r="H49" s="1778"/>
      <c r="I49" s="1778"/>
      <c r="J49" s="1778"/>
      <c r="K49" s="1778"/>
      <c r="L49" s="1778"/>
      <c r="M49" s="1778"/>
      <c r="N49" s="1826"/>
      <c r="O49" s="1798"/>
    </row>
    <row r="50" spans="1:15" hidden="1">
      <c r="A50" s="1773"/>
      <c r="B50" s="1768"/>
      <c r="C50" s="1825"/>
      <c r="D50" s="1778"/>
      <c r="E50" s="1778"/>
      <c r="F50" s="1778"/>
      <c r="G50" s="1778"/>
      <c r="H50" s="1778"/>
      <c r="I50" s="1778"/>
      <c r="J50" s="1778"/>
      <c r="K50" s="1778"/>
      <c r="L50" s="1778"/>
      <c r="M50" s="1778"/>
      <c r="N50" s="1826"/>
      <c r="O50" s="1798"/>
    </row>
    <row r="51" spans="1:15" hidden="1">
      <c r="A51" s="1773"/>
      <c r="B51" s="1768"/>
      <c r="C51" s="1825"/>
      <c r="D51" s="1778"/>
      <c r="E51" s="1778"/>
      <c r="F51" s="1778"/>
      <c r="G51" s="1778"/>
      <c r="H51" s="1778"/>
      <c r="I51" s="1778"/>
      <c r="J51" s="1778"/>
      <c r="K51" s="1778"/>
      <c r="L51" s="1778"/>
      <c r="M51" s="1778"/>
      <c r="N51" s="1826"/>
      <c r="O51" s="1798"/>
    </row>
    <row r="52" spans="1:15" hidden="1">
      <c r="A52" s="1773"/>
      <c r="B52" s="1768"/>
      <c r="C52" s="1825"/>
      <c r="D52" s="1778"/>
      <c r="E52" s="1778"/>
      <c r="F52" s="1778"/>
      <c r="G52" s="1778"/>
      <c r="H52" s="1778"/>
      <c r="I52" s="1778"/>
      <c r="J52" s="1778"/>
      <c r="K52" s="1778"/>
      <c r="L52" s="1778"/>
      <c r="M52" s="1778"/>
      <c r="N52" s="1826"/>
      <c r="O52" s="1798"/>
    </row>
    <row r="53" spans="1:15" hidden="1">
      <c r="A53" s="1773"/>
      <c r="B53" s="1768"/>
      <c r="C53" s="1825"/>
      <c r="D53" s="1778"/>
      <c r="E53" s="1778"/>
      <c r="F53" s="1778"/>
      <c r="G53" s="1778"/>
      <c r="H53" s="1778"/>
      <c r="I53" s="1778"/>
      <c r="J53" s="1778"/>
      <c r="K53" s="1778"/>
      <c r="L53" s="1778"/>
      <c r="M53" s="1778"/>
      <c r="N53" s="1826"/>
      <c r="O53" s="1798"/>
    </row>
    <row r="54" spans="1:15" hidden="1">
      <c r="A54" s="1773"/>
      <c r="B54" s="1768"/>
      <c r="C54" s="1825"/>
      <c r="D54" s="1778"/>
      <c r="E54" s="1778"/>
      <c r="F54" s="1778"/>
      <c r="G54" s="1778"/>
      <c r="H54" s="1778"/>
      <c r="I54" s="1778"/>
      <c r="J54" s="1778"/>
      <c r="K54" s="1778"/>
      <c r="L54" s="1778"/>
      <c r="M54" s="1778"/>
      <c r="N54" s="1826"/>
      <c r="O54" s="1798"/>
    </row>
    <row r="55" spans="1:15" hidden="1">
      <c r="A55" s="1773"/>
      <c r="B55" s="1768"/>
      <c r="C55" s="1825"/>
      <c r="D55" s="1778"/>
      <c r="E55" s="1778"/>
      <c r="F55" s="1778"/>
      <c r="G55" s="1778"/>
      <c r="H55" s="1778"/>
      <c r="I55" s="1778"/>
      <c r="J55" s="1778"/>
      <c r="K55" s="1778"/>
      <c r="L55" s="1778"/>
      <c r="M55" s="1778"/>
      <c r="N55" s="1826"/>
      <c r="O55" s="1798"/>
    </row>
    <row r="56" spans="1:15" hidden="1">
      <c r="A56" s="1773"/>
      <c r="B56" s="1768"/>
      <c r="C56" s="1825"/>
      <c r="D56" s="1778"/>
      <c r="E56" s="1778"/>
      <c r="F56" s="1778"/>
      <c r="G56" s="1778"/>
      <c r="H56" s="1778"/>
      <c r="I56" s="1778"/>
      <c r="J56" s="1778"/>
      <c r="K56" s="1778"/>
      <c r="L56" s="1778"/>
      <c r="M56" s="1778"/>
      <c r="N56" s="1826"/>
      <c r="O56" s="1798"/>
    </row>
    <row r="57" spans="1:15" hidden="1">
      <c r="A57" s="1773"/>
      <c r="B57" s="1768"/>
      <c r="C57" s="1825"/>
      <c r="D57" s="1778"/>
      <c r="E57" s="1778"/>
      <c r="F57" s="1778"/>
      <c r="G57" s="1778"/>
      <c r="H57" s="1778"/>
      <c r="I57" s="1778"/>
      <c r="J57" s="1778"/>
      <c r="K57" s="1778"/>
      <c r="L57" s="1778"/>
      <c r="M57" s="1778"/>
      <c r="N57" s="1826"/>
      <c r="O57" s="1798"/>
    </row>
    <row r="58" spans="1:15" hidden="1">
      <c r="A58" s="1773"/>
      <c r="B58" s="1768"/>
      <c r="C58" s="1825"/>
      <c r="D58" s="1778"/>
      <c r="E58" s="1778"/>
      <c r="F58" s="1778"/>
      <c r="G58" s="1778"/>
      <c r="H58" s="1778"/>
      <c r="I58" s="1778"/>
      <c r="J58" s="1778"/>
      <c r="K58" s="1778"/>
      <c r="L58" s="1778"/>
      <c r="M58" s="1778"/>
      <c r="N58" s="1826"/>
      <c r="O58" s="1798"/>
    </row>
    <row r="59" spans="1:15" hidden="1">
      <c r="A59" s="1773"/>
      <c r="B59" s="1768"/>
      <c r="C59" s="1825"/>
      <c r="D59" s="1778"/>
      <c r="E59" s="1778"/>
      <c r="F59" s="1778"/>
      <c r="G59" s="1778"/>
      <c r="H59" s="1778"/>
      <c r="I59" s="1778"/>
      <c r="J59" s="1778"/>
      <c r="K59" s="1778"/>
      <c r="L59" s="1778"/>
      <c r="M59" s="1778"/>
      <c r="N59" s="1826"/>
      <c r="O59" s="1798"/>
    </row>
    <row r="60" spans="1:15" hidden="1">
      <c r="A60" s="1773"/>
      <c r="B60" s="1768"/>
      <c r="C60" s="1825"/>
      <c r="D60" s="1778"/>
      <c r="E60" s="1778"/>
      <c r="F60" s="1778"/>
      <c r="G60" s="1778"/>
      <c r="H60" s="1778"/>
      <c r="I60" s="1778"/>
      <c r="J60" s="1778"/>
      <c r="K60" s="1778"/>
      <c r="L60" s="1778"/>
      <c r="M60" s="1778"/>
      <c r="N60" s="1826"/>
      <c r="O60" s="1798"/>
    </row>
    <row r="61" spans="1:15" hidden="1">
      <c r="A61" s="1773"/>
      <c r="B61" s="1768"/>
      <c r="C61" s="1825"/>
      <c r="D61" s="1778"/>
      <c r="E61" s="1778"/>
      <c r="F61" s="1778"/>
      <c r="G61" s="1778"/>
      <c r="H61" s="1778"/>
      <c r="I61" s="1778"/>
      <c r="J61" s="1778"/>
      <c r="K61" s="1778"/>
      <c r="L61" s="1778"/>
      <c r="M61" s="1778"/>
      <c r="N61" s="1826"/>
      <c r="O61" s="1798"/>
    </row>
    <row r="62" spans="1:15" hidden="1">
      <c r="A62" s="1773"/>
      <c r="B62" s="1768"/>
      <c r="C62" s="1825"/>
      <c r="D62" s="1778"/>
      <c r="E62" s="1778"/>
      <c r="F62" s="1778"/>
      <c r="G62" s="1778"/>
      <c r="H62" s="1778"/>
      <c r="I62" s="1778"/>
      <c r="J62" s="1778"/>
      <c r="K62" s="1778"/>
      <c r="L62" s="1778"/>
      <c r="M62" s="1778"/>
      <c r="N62" s="1826"/>
      <c r="O62" s="1798"/>
    </row>
    <row r="63" spans="1:15" hidden="1">
      <c r="A63" s="1773"/>
      <c r="B63" s="1768"/>
      <c r="C63" s="1825"/>
      <c r="D63" s="1778"/>
      <c r="E63" s="1778"/>
      <c r="F63" s="1778"/>
      <c r="G63" s="1778"/>
      <c r="H63" s="1778"/>
      <c r="I63" s="1778"/>
      <c r="J63" s="1778"/>
      <c r="K63" s="1778"/>
      <c r="L63" s="1778"/>
      <c r="M63" s="1778"/>
      <c r="N63" s="1826"/>
      <c r="O63" s="1798"/>
    </row>
    <row r="64" spans="1:15" hidden="1">
      <c r="A64" s="1773"/>
      <c r="B64" s="1768"/>
      <c r="C64" s="1825"/>
      <c r="D64" s="1778"/>
      <c r="E64" s="1778"/>
      <c r="F64" s="1778"/>
      <c r="G64" s="1778"/>
      <c r="H64" s="1778"/>
      <c r="I64" s="1778"/>
      <c r="J64" s="1778"/>
      <c r="K64" s="1778"/>
      <c r="L64" s="1778"/>
      <c r="M64" s="1778"/>
      <c r="N64" s="1826"/>
      <c r="O64" s="1798"/>
    </row>
    <row r="65" spans="1:15" hidden="1">
      <c r="A65" s="1773"/>
      <c r="B65" s="1768"/>
      <c r="C65" s="1825"/>
      <c r="D65" s="1778"/>
      <c r="E65" s="1778"/>
      <c r="F65" s="1778"/>
      <c r="G65" s="1778"/>
      <c r="H65" s="1778"/>
      <c r="I65" s="1778"/>
      <c r="J65" s="1778"/>
      <c r="K65" s="1778"/>
      <c r="L65" s="1778"/>
      <c r="M65" s="1778"/>
      <c r="N65" s="1826"/>
      <c r="O65" s="1798"/>
    </row>
    <row r="66" spans="1:15" hidden="1">
      <c r="A66" s="1773"/>
      <c r="B66" s="1768"/>
      <c r="C66" s="1825"/>
      <c r="D66" s="1778"/>
      <c r="E66" s="1778"/>
      <c r="F66" s="1778"/>
      <c r="G66" s="1778"/>
      <c r="H66" s="1778"/>
      <c r="I66" s="1778"/>
      <c r="J66" s="1778"/>
      <c r="K66" s="1778"/>
      <c r="L66" s="1778"/>
      <c r="M66" s="1778"/>
      <c r="N66" s="1826"/>
      <c r="O66" s="1798"/>
    </row>
    <row r="67" spans="1:15" hidden="1">
      <c r="A67" s="1773"/>
      <c r="B67" s="1768"/>
      <c r="C67" s="1825"/>
      <c r="D67" s="1778"/>
      <c r="E67" s="1778"/>
      <c r="F67" s="1778"/>
      <c r="G67" s="1778"/>
      <c r="H67" s="1778"/>
      <c r="I67" s="1778"/>
      <c r="J67" s="1778"/>
      <c r="K67" s="1778"/>
      <c r="L67" s="1778"/>
      <c r="M67" s="1778"/>
      <c r="N67" s="1826"/>
      <c r="O67" s="1798"/>
    </row>
    <row r="68" spans="1:15" hidden="1">
      <c r="A68" s="1773"/>
      <c r="B68" s="1768"/>
      <c r="C68" s="1825"/>
      <c r="D68" s="1778"/>
      <c r="E68" s="1778"/>
      <c r="F68" s="1778"/>
      <c r="G68" s="1778"/>
      <c r="H68" s="1778"/>
      <c r="I68" s="1778"/>
      <c r="J68" s="1778"/>
      <c r="K68" s="1778"/>
      <c r="L68" s="1778"/>
      <c r="M68" s="1778"/>
      <c r="N68" s="1826"/>
      <c r="O68" s="1798"/>
    </row>
    <row r="69" spans="1:15" hidden="1">
      <c r="A69" s="1773"/>
      <c r="B69" s="1768"/>
      <c r="C69" s="1825"/>
      <c r="D69" s="1778"/>
      <c r="E69" s="1778"/>
      <c r="F69" s="1778"/>
      <c r="G69" s="1778"/>
      <c r="H69" s="1778"/>
      <c r="I69" s="1778"/>
      <c r="J69" s="1778"/>
      <c r="K69" s="1778"/>
      <c r="L69" s="1778"/>
      <c r="M69" s="1778"/>
      <c r="N69" s="1826"/>
      <c r="O69" s="1798"/>
    </row>
    <row r="70" spans="1:15" hidden="1">
      <c r="A70" s="1773"/>
      <c r="B70" s="1768"/>
      <c r="C70" s="1825"/>
      <c r="D70" s="1778"/>
      <c r="E70" s="1778"/>
      <c r="F70" s="1778"/>
      <c r="G70" s="1778"/>
      <c r="H70" s="1778"/>
      <c r="I70" s="1778"/>
      <c r="J70" s="1778"/>
      <c r="K70" s="1778"/>
      <c r="L70" s="1778"/>
      <c r="M70" s="1778"/>
      <c r="N70" s="1826"/>
      <c r="O70" s="1798"/>
    </row>
    <row r="71" spans="1:15" hidden="1">
      <c r="A71" s="1773"/>
      <c r="B71" s="1768"/>
      <c r="C71" s="1825"/>
      <c r="D71" s="1778"/>
      <c r="E71" s="1778"/>
      <c r="F71" s="1778"/>
      <c r="G71" s="1778"/>
      <c r="H71" s="1778"/>
      <c r="I71" s="1778"/>
      <c r="J71" s="1778"/>
      <c r="K71" s="1778"/>
      <c r="L71" s="1778"/>
      <c r="M71" s="1778"/>
      <c r="N71" s="1826"/>
      <c r="O71" s="1798"/>
    </row>
    <row r="72" spans="1:15" hidden="1">
      <c r="A72" s="1773"/>
      <c r="B72" s="1768"/>
      <c r="C72" s="1825"/>
      <c r="D72" s="1778"/>
      <c r="E72" s="1778"/>
      <c r="F72" s="1778"/>
      <c r="G72" s="1778"/>
      <c r="H72" s="1778"/>
      <c r="I72" s="1778"/>
      <c r="J72" s="1778"/>
      <c r="K72" s="1778"/>
      <c r="L72" s="1778"/>
      <c r="M72" s="1778"/>
      <c r="N72" s="1826"/>
      <c r="O72" s="1798"/>
    </row>
    <row r="73" spans="1:15" hidden="1">
      <c r="A73" s="1773"/>
      <c r="B73" s="1768"/>
      <c r="C73" s="1825"/>
      <c r="D73" s="1778"/>
      <c r="E73" s="1778"/>
      <c r="F73" s="1778"/>
      <c r="G73" s="1778"/>
      <c r="H73" s="1778"/>
      <c r="I73" s="1778"/>
      <c r="J73" s="1778"/>
      <c r="K73" s="1778"/>
      <c r="L73" s="1778"/>
      <c r="M73" s="1778"/>
      <c r="N73" s="1826"/>
      <c r="O73" s="1798"/>
    </row>
    <row r="74" spans="1:15" hidden="1">
      <c r="A74" s="1773"/>
      <c r="B74" s="1768"/>
      <c r="C74" s="1825"/>
      <c r="D74" s="1778"/>
      <c r="E74" s="1778"/>
      <c r="F74" s="1778"/>
      <c r="G74" s="1778"/>
      <c r="H74" s="1778"/>
      <c r="I74" s="1778"/>
      <c r="J74" s="1778"/>
      <c r="K74" s="1778"/>
      <c r="L74" s="1778"/>
      <c r="M74" s="1778"/>
      <c r="N74" s="1826"/>
      <c r="O74" s="1798"/>
    </row>
    <row r="75" spans="1:15" hidden="1">
      <c r="A75" s="1773"/>
      <c r="B75" s="1768"/>
      <c r="C75" s="1825"/>
      <c r="D75" s="1778"/>
      <c r="E75" s="1778"/>
      <c r="F75" s="1778"/>
      <c r="G75" s="1778"/>
      <c r="H75" s="1778"/>
      <c r="I75" s="1778"/>
      <c r="J75" s="1778"/>
      <c r="K75" s="1778"/>
      <c r="L75" s="1778"/>
      <c r="M75" s="1778"/>
      <c r="N75" s="1826"/>
      <c r="O75" s="1798"/>
    </row>
    <row r="76" spans="1:15" hidden="1">
      <c r="A76" s="1773"/>
      <c r="B76" s="1768"/>
      <c r="C76" s="1825"/>
      <c r="D76" s="1778"/>
      <c r="E76" s="1778"/>
      <c r="F76" s="1778"/>
      <c r="G76" s="1778"/>
      <c r="H76" s="1778"/>
      <c r="I76" s="1778"/>
      <c r="J76" s="1778"/>
      <c r="K76" s="1778"/>
      <c r="L76" s="1778"/>
      <c r="M76" s="1778"/>
      <c r="N76" s="1826"/>
      <c r="O76" s="1798"/>
    </row>
    <row r="77" spans="1:15" hidden="1">
      <c r="A77" s="1773"/>
      <c r="B77" s="1768"/>
      <c r="C77" s="1825"/>
      <c r="D77" s="1778"/>
      <c r="E77" s="1778"/>
      <c r="F77" s="1778"/>
      <c r="G77" s="1778"/>
      <c r="H77" s="1778"/>
      <c r="I77" s="1778"/>
      <c r="J77" s="1778"/>
      <c r="K77" s="1778"/>
      <c r="L77" s="1778"/>
      <c r="M77" s="1778"/>
      <c r="N77" s="1826"/>
      <c r="O77" s="1798"/>
    </row>
    <row r="78" spans="1:15" hidden="1">
      <c r="A78" s="1773"/>
      <c r="B78" s="1768"/>
      <c r="C78" s="1825"/>
      <c r="D78" s="1778"/>
      <c r="E78" s="1778"/>
      <c r="F78" s="1778"/>
      <c r="G78" s="1778"/>
      <c r="H78" s="1778"/>
      <c r="I78" s="1778"/>
      <c r="J78" s="1778"/>
      <c r="K78" s="1778"/>
      <c r="L78" s="1778"/>
      <c r="M78" s="1778"/>
      <c r="N78" s="1826"/>
      <c r="O78" s="1798"/>
    </row>
    <row r="79" spans="1:15" hidden="1">
      <c r="A79" s="1773"/>
      <c r="B79" s="1768"/>
      <c r="C79" s="1825"/>
      <c r="D79" s="1778"/>
      <c r="E79" s="1778"/>
      <c r="F79" s="1778"/>
      <c r="G79" s="1778"/>
      <c r="H79" s="1778"/>
      <c r="I79" s="1778"/>
      <c r="J79" s="1778"/>
      <c r="K79" s="1778"/>
      <c r="L79" s="1778"/>
      <c r="M79" s="1778"/>
      <c r="N79" s="1826"/>
      <c r="O79" s="1798"/>
    </row>
    <row r="80" spans="1:15" hidden="1">
      <c r="A80" s="1773"/>
      <c r="B80" s="1768"/>
      <c r="C80" s="1825"/>
      <c r="D80" s="1778"/>
      <c r="E80" s="1778"/>
      <c r="F80" s="1778"/>
      <c r="G80" s="1778"/>
      <c r="H80" s="1778"/>
      <c r="I80" s="1778"/>
      <c r="J80" s="1778"/>
      <c r="K80" s="1778"/>
      <c r="L80" s="1778"/>
      <c r="M80" s="1778"/>
      <c r="N80" s="1826"/>
      <c r="O80" s="1798"/>
    </row>
    <row r="81" spans="1:15" hidden="1">
      <c r="A81" s="1773"/>
      <c r="B81" s="1768"/>
      <c r="C81" s="1825"/>
      <c r="D81" s="1778"/>
      <c r="E81" s="1778"/>
      <c r="F81" s="1778"/>
      <c r="G81" s="1778"/>
      <c r="H81" s="1778"/>
      <c r="I81" s="1778"/>
      <c r="J81" s="1778"/>
      <c r="K81" s="1778"/>
      <c r="L81" s="1778"/>
      <c r="M81" s="1778"/>
      <c r="N81" s="1826"/>
      <c r="O81" s="1798"/>
    </row>
    <row r="82" spans="1:15" hidden="1">
      <c r="A82" s="1773"/>
      <c r="B82" s="1768"/>
      <c r="C82" s="1825"/>
      <c r="D82" s="1778"/>
      <c r="E82" s="1778"/>
      <c r="F82" s="1778"/>
      <c r="G82" s="1778"/>
      <c r="H82" s="1778"/>
      <c r="I82" s="1778"/>
      <c r="J82" s="1778"/>
      <c r="K82" s="1778"/>
      <c r="L82" s="1778"/>
      <c r="M82" s="1778"/>
      <c r="N82" s="1826"/>
      <c r="O82" s="1798"/>
    </row>
    <row r="83" spans="1:15" hidden="1">
      <c r="A83" s="1773"/>
      <c r="B83" s="1768"/>
      <c r="C83" s="1825"/>
      <c r="D83" s="1778"/>
      <c r="E83" s="1778"/>
      <c r="F83" s="1778"/>
      <c r="G83" s="1778"/>
      <c r="H83" s="1778"/>
      <c r="I83" s="1778"/>
      <c r="J83" s="1778"/>
      <c r="K83" s="1778"/>
      <c r="L83" s="1778"/>
      <c r="M83" s="1778"/>
      <c r="N83" s="1826"/>
      <c r="O83" s="1798"/>
    </row>
    <row r="84" spans="1:15" hidden="1">
      <c r="A84" s="1773"/>
      <c r="B84" s="1768"/>
      <c r="C84" s="1825"/>
      <c r="D84" s="1778"/>
      <c r="E84" s="1778"/>
      <c r="F84" s="1778"/>
      <c r="G84" s="1778"/>
      <c r="H84" s="1778"/>
      <c r="I84" s="1778"/>
      <c r="J84" s="1778"/>
      <c r="K84" s="1778"/>
      <c r="L84" s="1778"/>
      <c r="M84" s="1778"/>
      <c r="N84" s="1826"/>
      <c r="O84" s="1798"/>
    </row>
    <row r="85" spans="1:15" hidden="1">
      <c r="A85" s="1773"/>
      <c r="B85" s="1768"/>
      <c r="C85" s="1825"/>
      <c r="D85" s="1778"/>
      <c r="E85" s="1778"/>
      <c r="F85" s="1778"/>
      <c r="G85" s="1778"/>
      <c r="H85" s="1778"/>
      <c r="I85" s="1778"/>
      <c r="J85" s="1778"/>
      <c r="K85" s="1778"/>
      <c r="L85" s="1778"/>
      <c r="M85" s="1778"/>
      <c r="N85" s="1826"/>
      <c r="O85" s="1798"/>
    </row>
    <row r="86" spans="1:15" hidden="1">
      <c r="A86" s="1773"/>
      <c r="B86" s="1768"/>
      <c r="C86" s="1825"/>
      <c r="D86" s="1778"/>
      <c r="E86" s="1778"/>
      <c r="F86" s="1778"/>
      <c r="G86" s="1778"/>
      <c r="H86" s="1778"/>
      <c r="I86" s="1778"/>
      <c r="J86" s="1778"/>
      <c r="K86" s="1778"/>
      <c r="L86" s="1778"/>
      <c r="M86" s="1778"/>
      <c r="N86" s="1826"/>
      <c r="O86" s="1798"/>
    </row>
    <row r="87" spans="1:15" hidden="1">
      <c r="A87" s="1773"/>
      <c r="B87" s="1768"/>
      <c r="C87" s="1825"/>
      <c r="D87" s="1778"/>
      <c r="E87" s="1778"/>
      <c r="F87" s="1778"/>
      <c r="G87" s="1778"/>
      <c r="H87" s="1778"/>
      <c r="I87" s="1778"/>
      <c r="J87" s="1778"/>
      <c r="K87" s="1778"/>
      <c r="L87" s="1778"/>
      <c r="M87" s="1778"/>
      <c r="N87" s="1826"/>
      <c r="O87" s="1798"/>
    </row>
    <row r="88" spans="1:15" hidden="1">
      <c r="A88" s="1773"/>
      <c r="B88" s="1768"/>
      <c r="C88" s="1825"/>
      <c r="D88" s="1778"/>
      <c r="E88" s="1778"/>
      <c r="F88" s="1778"/>
      <c r="G88" s="1778"/>
      <c r="H88" s="1778"/>
      <c r="I88" s="1778"/>
      <c r="J88" s="1778"/>
      <c r="K88" s="1778"/>
      <c r="L88" s="1778"/>
      <c r="M88" s="1778"/>
      <c r="N88" s="1826"/>
      <c r="O88" s="1798"/>
    </row>
    <row r="89" spans="1:15" hidden="1">
      <c r="A89" s="1773"/>
      <c r="B89" s="1768"/>
      <c r="C89" s="1825"/>
      <c r="D89" s="1778"/>
      <c r="E89" s="1778"/>
      <c r="F89" s="1778"/>
      <c r="G89" s="1778"/>
      <c r="H89" s="1778"/>
      <c r="I89" s="1778"/>
      <c r="J89" s="1778"/>
      <c r="K89" s="1778"/>
      <c r="L89" s="1778"/>
      <c r="M89" s="1778"/>
      <c r="N89" s="1826"/>
      <c r="O89" s="1798"/>
    </row>
    <row r="90" spans="1:15" hidden="1">
      <c r="A90" s="1773"/>
      <c r="B90" s="1768"/>
      <c r="C90" s="1825"/>
      <c r="D90" s="1778"/>
      <c r="E90" s="1778"/>
      <c r="F90" s="1778"/>
      <c r="G90" s="1778"/>
      <c r="H90" s="1778"/>
      <c r="I90" s="1778"/>
      <c r="J90" s="1778"/>
      <c r="K90" s="1778"/>
      <c r="L90" s="1778"/>
      <c r="M90" s="1778"/>
      <c r="N90" s="1826"/>
      <c r="O90" s="1798"/>
    </row>
    <row r="91" spans="1:15" hidden="1">
      <c r="A91" s="1773"/>
      <c r="B91" s="1768"/>
      <c r="C91" s="1825"/>
      <c r="D91" s="1778"/>
      <c r="E91" s="1778"/>
      <c r="F91" s="1778"/>
      <c r="G91" s="1778"/>
      <c r="H91" s="1778"/>
      <c r="I91" s="1778"/>
      <c r="J91" s="1778"/>
      <c r="K91" s="1778"/>
      <c r="L91" s="1778"/>
      <c r="M91" s="1778"/>
      <c r="N91" s="1826"/>
      <c r="O91" s="1798"/>
    </row>
    <row r="92" spans="1:15" hidden="1">
      <c r="A92" s="1773"/>
      <c r="B92" s="1768"/>
      <c r="C92" s="1825"/>
      <c r="D92" s="1778"/>
      <c r="E92" s="1778"/>
      <c r="F92" s="1778"/>
      <c r="G92" s="1778"/>
      <c r="H92" s="1778"/>
      <c r="I92" s="1778"/>
      <c r="J92" s="1778"/>
      <c r="K92" s="1778"/>
      <c r="L92" s="1778"/>
      <c r="M92" s="1778"/>
      <c r="N92" s="1826"/>
      <c r="O92" s="1798"/>
    </row>
    <row r="93" spans="1:15" hidden="1">
      <c r="A93" s="1773"/>
      <c r="B93" s="1768"/>
      <c r="C93" s="1825"/>
      <c r="D93" s="1778"/>
      <c r="E93" s="1778"/>
      <c r="F93" s="1778"/>
      <c r="G93" s="1778"/>
      <c r="H93" s="1778"/>
      <c r="I93" s="1778"/>
      <c r="J93" s="1778"/>
      <c r="K93" s="1778"/>
      <c r="L93" s="1778"/>
      <c r="M93" s="1778"/>
      <c r="N93" s="1826"/>
      <c r="O93" s="1798"/>
    </row>
    <row r="94" spans="1:15" hidden="1">
      <c r="A94" s="1773"/>
      <c r="B94" s="1768"/>
      <c r="C94" s="1825"/>
      <c r="D94" s="1778"/>
      <c r="E94" s="1778"/>
      <c r="F94" s="1778"/>
      <c r="G94" s="1778"/>
      <c r="H94" s="1778"/>
      <c r="I94" s="1778"/>
      <c r="J94" s="1778"/>
      <c r="K94" s="1778"/>
      <c r="L94" s="1778"/>
      <c r="M94" s="1778"/>
      <c r="N94" s="1826"/>
      <c r="O94" s="1798"/>
    </row>
    <row r="95" spans="1:15" hidden="1">
      <c r="A95" s="1773"/>
      <c r="B95" s="1768"/>
      <c r="C95" s="1825"/>
      <c r="D95" s="1778"/>
      <c r="E95" s="1778"/>
      <c r="F95" s="1778"/>
      <c r="G95" s="1778"/>
      <c r="H95" s="1778"/>
      <c r="I95" s="1778"/>
      <c r="J95" s="1778"/>
      <c r="K95" s="1778"/>
      <c r="L95" s="1778"/>
      <c r="M95" s="1778"/>
      <c r="N95" s="1826"/>
      <c r="O95" s="1798"/>
    </row>
    <row r="96" spans="1:15" hidden="1">
      <c r="A96" s="1773"/>
      <c r="B96" s="1768"/>
      <c r="C96" s="1825"/>
      <c r="D96" s="1778"/>
      <c r="E96" s="1778"/>
      <c r="F96" s="1778"/>
      <c r="G96" s="1778"/>
      <c r="H96" s="1778"/>
      <c r="I96" s="1778"/>
      <c r="J96" s="1778"/>
      <c r="K96" s="1778"/>
      <c r="L96" s="1778"/>
      <c r="M96" s="1778"/>
      <c r="N96" s="1826"/>
      <c r="O96" s="1798"/>
    </row>
    <row r="97" spans="1:15" hidden="1">
      <c r="A97" s="1773"/>
      <c r="B97" s="1768"/>
      <c r="C97" s="1825"/>
      <c r="D97" s="1778"/>
      <c r="E97" s="1778"/>
      <c r="F97" s="1778"/>
      <c r="G97" s="1778"/>
      <c r="H97" s="1778"/>
      <c r="I97" s="1778"/>
      <c r="J97" s="1778"/>
      <c r="K97" s="1778"/>
      <c r="L97" s="1778"/>
      <c r="M97" s="1778"/>
      <c r="N97" s="1826"/>
      <c r="O97" s="1798"/>
    </row>
    <row r="98" spans="1:15" hidden="1">
      <c r="A98" s="1773"/>
      <c r="B98" s="1768"/>
      <c r="C98" s="1825"/>
      <c r="D98" s="1778"/>
      <c r="E98" s="1778"/>
      <c r="F98" s="1778"/>
      <c r="G98" s="1778"/>
      <c r="H98" s="1778"/>
      <c r="I98" s="1778"/>
      <c r="J98" s="1778"/>
      <c r="K98" s="1778"/>
      <c r="L98" s="1778"/>
      <c r="M98" s="1778"/>
      <c r="N98" s="1826"/>
      <c r="O98" s="1798"/>
    </row>
    <row r="99" spans="1:15" hidden="1">
      <c r="A99" s="1773"/>
      <c r="B99" s="1768"/>
      <c r="C99" s="1825"/>
      <c r="D99" s="1778"/>
      <c r="E99" s="1778"/>
      <c r="F99" s="1778"/>
      <c r="G99" s="1778"/>
      <c r="H99" s="1778"/>
      <c r="I99" s="1778"/>
      <c r="J99" s="1778"/>
      <c r="K99" s="1778"/>
      <c r="L99" s="1778"/>
      <c r="M99" s="1778"/>
      <c r="N99" s="1826"/>
      <c r="O99" s="1798"/>
    </row>
    <row r="100" spans="1:15" hidden="1">
      <c r="A100" s="1773"/>
      <c r="B100" s="1768"/>
      <c r="C100" s="1825"/>
      <c r="D100" s="1778"/>
      <c r="E100" s="1778"/>
      <c r="F100" s="1778"/>
      <c r="G100" s="1778"/>
      <c r="H100" s="1778"/>
      <c r="I100" s="1778"/>
      <c r="J100" s="1778"/>
      <c r="K100" s="1778"/>
      <c r="L100" s="1778"/>
      <c r="M100" s="1778"/>
      <c r="N100" s="1826"/>
      <c r="O100" s="1798"/>
    </row>
    <row r="101" spans="1:15" hidden="1">
      <c r="A101" s="1773"/>
      <c r="B101" s="1768"/>
      <c r="C101" s="1825"/>
      <c r="D101" s="1778"/>
      <c r="E101" s="1778"/>
      <c r="F101" s="1778"/>
      <c r="G101" s="1778"/>
      <c r="H101" s="1778"/>
      <c r="I101" s="1778"/>
      <c r="J101" s="1778"/>
      <c r="K101" s="1778"/>
      <c r="L101" s="1778"/>
      <c r="M101" s="1778"/>
      <c r="N101" s="1826"/>
      <c r="O101" s="1798"/>
    </row>
    <row r="102" spans="1:15" hidden="1">
      <c r="A102" s="1773"/>
      <c r="B102" s="1768"/>
      <c r="C102" s="1825"/>
      <c r="D102" s="1778"/>
      <c r="E102" s="1778"/>
      <c r="F102" s="1778"/>
      <c r="G102" s="1778"/>
      <c r="H102" s="1778"/>
      <c r="I102" s="1778"/>
      <c r="J102" s="1778"/>
      <c r="K102" s="1778"/>
      <c r="L102" s="1778"/>
      <c r="M102" s="1778"/>
      <c r="N102" s="1826"/>
      <c r="O102" s="1798"/>
    </row>
    <row r="103" spans="1:15" hidden="1">
      <c r="A103" s="1773"/>
      <c r="B103" s="1768"/>
      <c r="C103" s="1825"/>
      <c r="D103" s="1778"/>
      <c r="E103" s="1778"/>
      <c r="F103" s="1778"/>
      <c r="G103" s="1778"/>
      <c r="H103" s="1778"/>
      <c r="I103" s="1778"/>
      <c r="J103" s="1778"/>
      <c r="K103" s="1778"/>
      <c r="L103" s="1778"/>
      <c r="M103" s="1778"/>
      <c r="N103" s="1826"/>
      <c r="O103" s="1798"/>
    </row>
    <row r="104" spans="1:15" hidden="1">
      <c r="A104" s="1773"/>
      <c r="B104" s="1768"/>
      <c r="C104" s="1825"/>
      <c r="D104" s="1778"/>
      <c r="E104" s="1778"/>
      <c r="F104" s="1778"/>
      <c r="G104" s="1778"/>
      <c r="H104" s="1778"/>
      <c r="I104" s="1778"/>
      <c r="J104" s="1778"/>
      <c r="K104" s="1778"/>
      <c r="L104" s="1778"/>
      <c r="M104" s="1778"/>
      <c r="N104" s="1826"/>
      <c r="O104" s="1798"/>
    </row>
    <row r="105" spans="1:15" hidden="1">
      <c r="A105" s="1773"/>
      <c r="B105" s="1768"/>
      <c r="C105" s="1825"/>
      <c r="D105" s="1778"/>
      <c r="E105" s="1778"/>
      <c r="F105" s="1778"/>
      <c r="G105" s="1778"/>
      <c r="H105" s="1778"/>
      <c r="I105" s="1778"/>
      <c r="J105" s="1778"/>
      <c r="K105" s="1778"/>
      <c r="L105" s="1778"/>
      <c r="M105" s="1778"/>
      <c r="N105" s="1826"/>
      <c r="O105" s="1798"/>
    </row>
    <row r="106" spans="1:15" hidden="1">
      <c r="A106" s="1773"/>
      <c r="B106" s="1768"/>
      <c r="C106" s="1825"/>
      <c r="D106" s="1778"/>
      <c r="E106" s="1778"/>
      <c r="F106" s="1778"/>
      <c r="G106" s="1778"/>
      <c r="H106" s="1778"/>
      <c r="I106" s="1778"/>
      <c r="J106" s="1778"/>
      <c r="K106" s="1778"/>
      <c r="L106" s="1778"/>
      <c r="M106" s="1778"/>
      <c r="N106" s="1826"/>
      <c r="O106" s="1798"/>
    </row>
    <row r="107" spans="1:15" hidden="1">
      <c r="A107" s="1773"/>
      <c r="B107" s="1768"/>
      <c r="C107" s="1825"/>
      <c r="D107" s="1778"/>
      <c r="E107" s="1778"/>
      <c r="F107" s="1778"/>
      <c r="G107" s="1778"/>
      <c r="H107" s="1778"/>
      <c r="I107" s="1778"/>
      <c r="J107" s="1778"/>
      <c r="K107" s="1778"/>
      <c r="L107" s="1778"/>
      <c r="M107" s="1778"/>
      <c r="N107" s="1826"/>
      <c r="O107" s="1798"/>
    </row>
    <row r="108" spans="1:15" hidden="1">
      <c r="A108" s="1773"/>
      <c r="B108" s="1768"/>
      <c r="C108" s="1825"/>
      <c r="D108" s="1778"/>
      <c r="E108" s="1778"/>
      <c r="F108" s="1778"/>
      <c r="G108" s="1778"/>
      <c r="H108" s="1778"/>
      <c r="I108" s="1778"/>
      <c r="J108" s="1778"/>
      <c r="K108" s="1778"/>
      <c r="L108" s="1778"/>
      <c r="M108" s="1778"/>
      <c r="N108" s="1826"/>
      <c r="O108" s="1798"/>
    </row>
    <row r="109" spans="1:15" hidden="1">
      <c r="A109" s="1773"/>
      <c r="B109" s="1768"/>
      <c r="C109" s="1825"/>
      <c r="D109" s="1778"/>
      <c r="E109" s="1778"/>
      <c r="F109" s="1778"/>
      <c r="G109" s="1778"/>
      <c r="H109" s="1778"/>
      <c r="I109" s="1778"/>
      <c r="J109" s="1778"/>
      <c r="K109" s="1778"/>
      <c r="L109" s="1778"/>
      <c r="M109" s="1778"/>
      <c r="N109" s="1826"/>
      <c r="O109" s="1798"/>
    </row>
    <row r="110" spans="1:15" hidden="1">
      <c r="A110" s="1773"/>
      <c r="B110" s="1768"/>
      <c r="C110" s="1825"/>
      <c r="D110" s="1778"/>
      <c r="E110" s="1778"/>
      <c r="F110" s="1778"/>
      <c r="G110" s="1778"/>
      <c r="H110" s="1778"/>
      <c r="I110" s="1778"/>
      <c r="J110" s="1778"/>
      <c r="K110" s="1778"/>
      <c r="L110" s="1778"/>
      <c r="M110" s="1778"/>
      <c r="N110" s="1826"/>
      <c r="O110" s="1798"/>
    </row>
    <row r="111" spans="1:15" hidden="1">
      <c r="A111" s="1773"/>
      <c r="B111" s="1768"/>
      <c r="C111" s="1825"/>
      <c r="D111" s="1778"/>
      <c r="E111" s="1778"/>
      <c r="F111" s="1778"/>
      <c r="G111" s="1778"/>
      <c r="H111" s="1778"/>
      <c r="I111" s="1778"/>
      <c r="J111" s="1778"/>
      <c r="K111" s="1778"/>
      <c r="L111" s="1778"/>
      <c r="M111" s="1778"/>
      <c r="N111" s="1826"/>
      <c r="O111" s="1798"/>
    </row>
    <row r="112" spans="1:15" hidden="1">
      <c r="A112" s="1773"/>
      <c r="B112" s="1768"/>
      <c r="C112" s="1825"/>
      <c r="D112" s="1778"/>
      <c r="E112" s="1778"/>
      <c r="F112" s="1778"/>
      <c r="G112" s="1778"/>
      <c r="H112" s="1778"/>
      <c r="I112" s="1778"/>
      <c r="J112" s="1778"/>
      <c r="K112" s="1778"/>
      <c r="L112" s="1778"/>
      <c r="M112" s="1778"/>
      <c r="N112" s="1826"/>
      <c r="O112" s="1798"/>
    </row>
    <row r="113" spans="1:15" hidden="1">
      <c r="A113" s="1773"/>
      <c r="B113" s="1768"/>
      <c r="C113" s="1825"/>
      <c r="D113" s="1778"/>
      <c r="E113" s="1778"/>
      <c r="F113" s="1778"/>
      <c r="G113" s="1778"/>
      <c r="H113" s="1778"/>
      <c r="I113" s="1778"/>
      <c r="J113" s="1778"/>
      <c r="K113" s="1778"/>
      <c r="L113" s="1778"/>
      <c r="M113" s="1778"/>
      <c r="N113" s="1826"/>
      <c r="O113" s="1798"/>
    </row>
    <row r="114" spans="1:15" hidden="1">
      <c r="A114" s="1773"/>
      <c r="B114" s="1768"/>
      <c r="C114" s="1825"/>
      <c r="D114" s="1778"/>
      <c r="E114" s="1778"/>
      <c r="F114" s="1778"/>
      <c r="G114" s="1778"/>
      <c r="H114" s="1778"/>
      <c r="I114" s="1778"/>
      <c r="J114" s="1778"/>
      <c r="K114" s="1778"/>
      <c r="L114" s="1778"/>
      <c r="M114" s="1778"/>
      <c r="N114" s="1826"/>
      <c r="O114" s="1798"/>
    </row>
    <row r="115" spans="1:15" hidden="1">
      <c r="A115" s="1773"/>
      <c r="B115" s="1768"/>
      <c r="C115" s="1825"/>
      <c r="D115" s="1778"/>
      <c r="E115" s="1778"/>
      <c r="F115" s="1778"/>
      <c r="G115" s="1778"/>
      <c r="H115" s="1778"/>
      <c r="I115" s="1778"/>
      <c r="J115" s="1778"/>
      <c r="K115" s="1778"/>
      <c r="L115" s="1778"/>
      <c r="M115" s="1778"/>
      <c r="N115" s="1826"/>
      <c r="O115" s="1798"/>
    </row>
    <row r="116" spans="1:15" hidden="1">
      <c r="A116" s="1773"/>
      <c r="B116" s="1768"/>
      <c r="C116" s="1825"/>
      <c r="D116" s="1778"/>
      <c r="E116" s="1778"/>
      <c r="F116" s="1778"/>
      <c r="G116" s="1778"/>
      <c r="H116" s="1778"/>
      <c r="I116" s="1778"/>
      <c r="J116" s="1778"/>
      <c r="K116" s="1778"/>
      <c r="L116" s="1778"/>
      <c r="M116" s="1778"/>
      <c r="N116" s="1826"/>
      <c r="O116" s="1798"/>
    </row>
    <row r="117" spans="1:15" hidden="1">
      <c r="A117" s="1773"/>
      <c r="B117" s="1768"/>
      <c r="C117" s="1825"/>
      <c r="D117" s="1778"/>
      <c r="E117" s="1778"/>
      <c r="F117" s="1778"/>
      <c r="G117" s="1778"/>
      <c r="H117" s="1778"/>
      <c r="I117" s="1778"/>
      <c r="J117" s="1778"/>
      <c r="K117" s="1778"/>
      <c r="L117" s="1778"/>
      <c r="M117" s="1778"/>
      <c r="N117" s="1826"/>
      <c r="O117" s="1798"/>
    </row>
    <row r="118" spans="1:15" hidden="1">
      <c r="A118" s="1773"/>
      <c r="B118" s="1768"/>
      <c r="C118" s="1825"/>
      <c r="D118" s="1778"/>
      <c r="E118" s="1778"/>
      <c r="F118" s="1778"/>
      <c r="G118" s="1778"/>
      <c r="H118" s="1778"/>
      <c r="I118" s="1778"/>
      <c r="J118" s="1778"/>
      <c r="K118" s="1778"/>
      <c r="L118" s="1778"/>
      <c r="M118" s="1778"/>
      <c r="N118" s="1826"/>
      <c r="O118" s="1798"/>
    </row>
    <row r="119" spans="1:15" hidden="1">
      <c r="A119" s="1773"/>
      <c r="B119" s="1768"/>
      <c r="C119" s="1825"/>
      <c r="D119" s="1778"/>
      <c r="E119" s="1778"/>
      <c r="F119" s="1778"/>
      <c r="G119" s="1778"/>
      <c r="H119" s="1778"/>
      <c r="I119" s="1778"/>
      <c r="J119" s="1778"/>
      <c r="K119" s="1778"/>
      <c r="L119" s="1778"/>
      <c r="M119" s="1778"/>
      <c r="N119" s="1826"/>
      <c r="O119" s="1798"/>
    </row>
    <row r="120" spans="1:15" hidden="1">
      <c r="A120" s="1773"/>
      <c r="B120" s="1768"/>
      <c r="C120" s="1825"/>
      <c r="D120" s="1778"/>
      <c r="E120" s="1778"/>
      <c r="F120" s="1778"/>
      <c r="G120" s="1778"/>
      <c r="H120" s="1778"/>
      <c r="I120" s="1778"/>
      <c r="J120" s="1778"/>
      <c r="K120" s="1778"/>
      <c r="L120" s="1778"/>
      <c r="M120" s="1778"/>
      <c r="N120" s="1826"/>
      <c r="O120" s="1798"/>
    </row>
    <row r="121" spans="1:15" hidden="1">
      <c r="A121" s="1773"/>
      <c r="B121" s="1768"/>
      <c r="C121" s="1825"/>
      <c r="D121" s="1778"/>
      <c r="E121" s="1778"/>
      <c r="F121" s="1778"/>
      <c r="G121" s="1778"/>
      <c r="H121" s="1778"/>
      <c r="I121" s="1778"/>
      <c r="J121" s="1778"/>
      <c r="K121" s="1778"/>
      <c r="L121" s="1778"/>
      <c r="M121" s="1778"/>
      <c r="N121" s="1826"/>
      <c r="O121" s="1798"/>
    </row>
    <row r="122" spans="1:15" hidden="1">
      <c r="A122" s="1773"/>
      <c r="B122" s="1768"/>
      <c r="C122" s="1825"/>
      <c r="D122" s="1778"/>
      <c r="E122" s="1778"/>
      <c r="F122" s="1778"/>
      <c r="G122" s="1778"/>
      <c r="H122" s="1778"/>
      <c r="I122" s="1778"/>
      <c r="J122" s="1778"/>
      <c r="K122" s="1778"/>
      <c r="L122" s="1778"/>
      <c r="M122" s="1778"/>
      <c r="N122" s="1826"/>
      <c r="O122" s="1798"/>
    </row>
    <row r="123" spans="1:15" hidden="1">
      <c r="A123" s="1773"/>
      <c r="B123" s="1768"/>
      <c r="C123" s="1825"/>
      <c r="D123" s="1778"/>
      <c r="E123" s="1778"/>
      <c r="F123" s="1778"/>
      <c r="G123" s="1778"/>
      <c r="H123" s="1778"/>
      <c r="I123" s="1778"/>
      <c r="J123" s="1778"/>
      <c r="K123" s="1778"/>
      <c r="L123" s="1778"/>
      <c r="M123" s="1778"/>
      <c r="N123" s="1826"/>
      <c r="O123" s="1798"/>
    </row>
    <row r="124" spans="1:15" hidden="1">
      <c r="A124" s="1773"/>
      <c r="B124" s="1768"/>
      <c r="C124" s="1825"/>
      <c r="D124" s="1778"/>
      <c r="E124" s="1778"/>
      <c r="F124" s="1778"/>
      <c r="G124" s="1778"/>
      <c r="H124" s="1778"/>
      <c r="I124" s="1778"/>
      <c r="J124" s="1778"/>
      <c r="K124" s="1778"/>
      <c r="L124" s="1778"/>
      <c r="M124" s="1778"/>
      <c r="N124" s="1826"/>
      <c r="O124" s="1798"/>
    </row>
    <row r="125" spans="1:15" hidden="1">
      <c r="A125" s="1773"/>
      <c r="B125" s="1768"/>
      <c r="C125" s="1825"/>
      <c r="D125" s="1778"/>
      <c r="E125" s="1778"/>
      <c r="F125" s="1778"/>
      <c r="G125" s="1778"/>
      <c r="H125" s="1778"/>
      <c r="I125" s="1778"/>
      <c r="J125" s="1778"/>
      <c r="K125" s="1778"/>
      <c r="L125" s="1778"/>
      <c r="M125" s="1778"/>
      <c r="N125" s="1826"/>
      <c r="O125" s="1798"/>
    </row>
    <row r="126" spans="1:15" hidden="1">
      <c r="A126" s="1773"/>
      <c r="B126" s="1768"/>
      <c r="C126" s="1825"/>
      <c r="D126" s="1778"/>
      <c r="E126" s="1778"/>
      <c r="F126" s="1778"/>
      <c r="G126" s="1778"/>
      <c r="H126" s="1778"/>
      <c r="I126" s="1778"/>
      <c r="J126" s="1778"/>
      <c r="K126" s="1778"/>
      <c r="L126" s="1778"/>
      <c r="M126" s="1778"/>
      <c r="N126" s="1826"/>
      <c r="O126" s="1798"/>
    </row>
    <row r="127" spans="1:15" hidden="1">
      <c r="A127" s="1773"/>
      <c r="B127" s="1768"/>
      <c r="C127" s="1825"/>
      <c r="D127" s="1778"/>
      <c r="E127" s="1778"/>
      <c r="F127" s="1778"/>
      <c r="G127" s="1778"/>
      <c r="H127" s="1778"/>
      <c r="I127" s="1778"/>
      <c r="J127" s="1778"/>
      <c r="K127" s="1778"/>
      <c r="L127" s="1778"/>
      <c r="M127" s="1778"/>
      <c r="N127" s="1826"/>
      <c r="O127" s="1798"/>
    </row>
    <row r="128" spans="1:15" hidden="1">
      <c r="A128" s="1773"/>
      <c r="B128" s="1768"/>
      <c r="C128" s="1825"/>
      <c r="D128" s="1778"/>
      <c r="E128" s="1778"/>
      <c r="F128" s="1778"/>
      <c r="G128" s="1778"/>
      <c r="H128" s="1778"/>
      <c r="I128" s="1778"/>
      <c r="J128" s="1778"/>
      <c r="K128" s="1778"/>
      <c r="L128" s="1778"/>
      <c r="M128" s="1778"/>
      <c r="N128" s="1826"/>
      <c r="O128" s="1798"/>
    </row>
    <row r="129" spans="1:15" hidden="1">
      <c r="A129" s="1773"/>
      <c r="B129" s="1768"/>
      <c r="C129" s="1825"/>
      <c r="D129" s="1778"/>
      <c r="E129" s="1778"/>
      <c r="F129" s="1778"/>
      <c r="G129" s="1778"/>
      <c r="H129" s="1778"/>
      <c r="I129" s="1778"/>
      <c r="J129" s="1778"/>
      <c r="K129" s="1778"/>
      <c r="L129" s="1778"/>
      <c r="M129" s="1778"/>
      <c r="N129" s="1826"/>
      <c r="O129" s="1798"/>
    </row>
    <row r="130" spans="1:15" hidden="1">
      <c r="A130" s="1773"/>
      <c r="B130" s="1768"/>
      <c r="C130" s="1825"/>
      <c r="D130" s="1778"/>
      <c r="E130" s="1778"/>
      <c r="F130" s="1778"/>
      <c r="G130" s="1778"/>
      <c r="H130" s="1778"/>
      <c r="I130" s="1778"/>
      <c r="J130" s="1778"/>
      <c r="K130" s="1778"/>
      <c r="L130" s="1778"/>
      <c r="M130" s="1778"/>
      <c r="N130" s="1826"/>
      <c r="O130" s="1798"/>
    </row>
    <row r="131" spans="1:15" hidden="1">
      <c r="A131" s="1773"/>
      <c r="B131" s="1768"/>
      <c r="C131" s="1825"/>
      <c r="D131" s="1778"/>
      <c r="E131" s="1778"/>
      <c r="F131" s="1778"/>
      <c r="G131" s="1778"/>
      <c r="H131" s="1778"/>
      <c r="I131" s="1778"/>
      <c r="J131" s="1778"/>
      <c r="K131" s="1778"/>
      <c r="L131" s="1778"/>
      <c r="M131" s="1778"/>
      <c r="N131" s="1826"/>
      <c r="O131" s="1798"/>
    </row>
    <row r="132" spans="1:15" hidden="1">
      <c r="A132" s="1773"/>
      <c r="B132" s="1768"/>
      <c r="C132" s="1825"/>
      <c r="D132" s="1778"/>
      <c r="E132" s="1778"/>
      <c r="F132" s="1778"/>
      <c r="G132" s="1778"/>
      <c r="H132" s="1778"/>
      <c r="I132" s="1778"/>
      <c r="J132" s="1778"/>
      <c r="K132" s="1778"/>
      <c r="L132" s="1778"/>
      <c r="M132" s="1778"/>
      <c r="N132" s="1826"/>
      <c r="O132" s="1798"/>
    </row>
    <row r="133" spans="1:15" hidden="1">
      <c r="A133" s="1773"/>
      <c r="B133" s="1768"/>
      <c r="C133" s="1825"/>
      <c r="D133" s="1778"/>
      <c r="E133" s="1778"/>
      <c r="F133" s="1778"/>
      <c r="G133" s="1778"/>
      <c r="H133" s="1778"/>
      <c r="I133" s="1778"/>
      <c r="J133" s="1778"/>
      <c r="K133" s="1778"/>
      <c r="L133" s="1778"/>
      <c r="M133" s="1778"/>
      <c r="N133" s="1826"/>
      <c r="O133" s="1798"/>
    </row>
    <row r="134" spans="1:15" hidden="1">
      <c r="A134" s="1773"/>
      <c r="B134" s="1768"/>
      <c r="C134" s="1825"/>
      <c r="D134" s="1778"/>
      <c r="E134" s="1778"/>
      <c r="F134" s="1778"/>
      <c r="G134" s="1778"/>
      <c r="H134" s="1778"/>
      <c r="I134" s="1778"/>
      <c r="J134" s="1778"/>
      <c r="K134" s="1778"/>
      <c r="L134" s="1778"/>
      <c r="M134" s="1778"/>
      <c r="N134" s="1826"/>
      <c r="O134" s="1798"/>
    </row>
    <row r="135" spans="1:15" hidden="1">
      <c r="A135" s="1773"/>
      <c r="B135" s="1768"/>
      <c r="C135" s="1825"/>
      <c r="D135" s="1778"/>
      <c r="E135" s="1778"/>
      <c r="F135" s="1778"/>
      <c r="G135" s="1778"/>
      <c r="H135" s="1778"/>
      <c r="I135" s="1778"/>
      <c r="J135" s="1778"/>
      <c r="K135" s="1778"/>
      <c r="L135" s="1778"/>
      <c r="M135" s="1778"/>
      <c r="N135" s="1826"/>
      <c r="O135" s="1798"/>
    </row>
    <row r="136" spans="1:15" hidden="1">
      <c r="A136" s="1773"/>
      <c r="B136" s="1768"/>
      <c r="C136" s="1825"/>
      <c r="D136" s="1778"/>
      <c r="E136" s="1778"/>
      <c r="F136" s="1778"/>
      <c r="G136" s="1778"/>
      <c r="H136" s="1778"/>
      <c r="I136" s="1778"/>
      <c r="J136" s="1778"/>
      <c r="K136" s="1778"/>
      <c r="L136" s="1778"/>
      <c r="M136" s="1778"/>
      <c r="N136" s="1826"/>
      <c r="O136" s="1798"/>
    </row>
    <row r="137" spans="1:15" hidden="1">
      <c r="A137" s="1773"/>
      <c r="B137" s="1768"/>
      <c r="C137" s="1825"/>
      <c r="D137" s="1778"/>
      <c r="E137" s="1778"/>
      <c r="F137" s="1778"/>
      <c r="G137" s="1778"/>
      <c r="H137" s="1778"/>
      <c r="I137" s="1778"/>
      <c r="J137" s="1778"/>
      <c r="K137" s="1778"/>
      <c r="L137" s="1778"/>
      <c r="M137" s="1778"/>
      <c r="N137" s="1826"/>
      <c r="O137" s="1798"/>
    </row>
    <row r="138" spans="1:15" hidden="1">
      <c r="A138" s="1773"/>
      <c r="B138" s="1768"/>
      <c r="C138" s="1825"/>
      <c r="D138" s="1778"/>
      <c r="E138" s="1778"/>
      <c r="F138" s="1778"/>
      <c r="G138" s="1778"/>
      <c r="H138" s="1778"/>
      <c r="I138" s="1778"/>
      <c r="J138" s="1778"/>
      <c r="K138" s="1778"/>
      <c r="L138" s="1778"/>
      <c r="M138" s="1778"/>
      <c r="N138" s="1826"/>
      <c r="O138" s="1798"/>
    </row>
    <row r="139" spans="1:15" hidden="1">
      <c r="A139" s="1773"/>
      <c r="B139" s="1768"/>
      <c r="C139" s="1825"/>
      <c r="D139" s="1778"/>
      <c r="E139" s="1778"/>
      <c r="F139" s="1778"/>
      <c r="G139" s="1778"/>
      <c r="H139" s="1778"/>
      <c r="I139" s="1778"/>
      <c r="J139" s="1778"/>
      <c r="K139" s="1778"/>
      <c r="L139" s="1778"/>
      <c r="M139" s="1778"/>
      <c r="N139" s="1826"/>
      <c r="O139" s="1798"/>
    </row>
    <row r="140" spans="1:15" hidden="1">
      <c r="A140" s="1773"/>
      <c r="B140" s="1768"/>
      <c r="C140" s="1825"/>
      <c r="D140" s="1778"/>
      <c r="E140" s="1778"/>
      <c r="F140" s="1778"/>
      <c r="G140" s="1778"/>
      <c r="H140" s="1778"/>
      <c r="I140" s="1778"/>
      <c r="J140" s="1778"/>
      <c r="K140" s="1778"/>
      <c r="L140" s="1778"/>
      <c r="M140" s="1778"/>
      <c r="N140" s="1826"/>
      <c r="O140" s="1798"/>
    </row>
    <row r="141" spans="1:15" hidden="1">
      <c r="A141" s="1773"/>
      <c r="B141" s="1768"/>
      <c r="C141" s="1825"/>
      <c r="D141" s="1778"/>
      <c r="E141" s="1778"/>
      <c r="F141" s="1778"/>
      <c r="G141" s="1778"/>
      <c r="H141" s="1778"/>
      <c r="I141" s="1778"/>
      <c r="J141" s="1778"/>
      <c r="K141" s="1778"/>
      <c r="L141" s="1778"/>
      <c r="M141" s="1778"/>
      <c r="N141" s="1826"/>
      <c r="O141" s="1798"/>
    </row>
    <row r="142" spans="1:15" hidden="1">
      <c r="A142" s="1773"/>
      <c r="B142" s="1768"/>
      <c r="C142" s="1825"/>
      <c r="D142" s="1778"/>
      <c r="E142" s="1778"/>
      <c r="F142" s="1778"/>
      <c r="G142" s="1778"/>
      <c r="H142" s="1778"/>
      <c r="I142" s="1778"/>
      <c r="J142" s="1778"/>
      <c r="K142" s="1778"/>
      <c r="L142" s="1778"/>
      <c r="M142" s="1778"/>
      <c r="N142" s="1826"/>
      <c r="O142" s="1798"/>
    </row>
    <row r="143" spans="1:15" hidden="1">
      <c r="A143" s="1773"/>
      <c r="B143" s="1768"/>
      <c r="C143" s="1825"/>
      <c r="D143" s="1778"/>
      <c r="E143" s="1778"/>
      <c r="F143" s="1778"/>
      <c r="G143" s="1778"/>
      <c r="H143" s="1778"/>
      <c r="I143" s="1778"/>
      <c r="J143" s="1778"/>
      <c r="K143" s="1778"/>
      <c r="L143" s="1778"/>
      <c r="M143" s="1778"/>
      <c r="N143" s="1826"/>
      <c r="O143" s="1798"/>
    </row>
    <row r="144" spans="1:15" hidden="1">
      <c r="A144" s="1773"/>
      <c r="B144" s="1768"/>
      <c r="C144" s="1825"/>
      <c r="D144" s="1778"/>
      <c r="E144" s="1778"/>
      <c r="F144" s="1778"/>
      <c r="G144" s="1778"/>
      <c r="H144" s="1778"/>
      <c r="I144" s="1778"/>
      <c r="J144" s="1778"/>
      <c r="K144" s="1778"/>
      <c r="L144" s="1778"/>
      <c r="M144" s="1778"/>
      <c r="N144" s="1826"/>
      <c r="O144" s="1798"/>
    </row>
    <row r="145" spans="1:15" hidden="1">
      <c r="A145" s="1773"/>
      <c r="B145" s="1768"/>
      <c r="C145" s="1825"/>
      <c r="D145" s="1778"/>
      <c r="E145" s="1778"/>
      <c r="F145" s="1778"/>
      <c r="G145" s="1778"/>
      <c r="H145" s="1778"/>
      <c r="I145" s="1778"/>
      <c r="J145" s="1778"/>
      <c r="K145" s="1778"/>
      <c r="L145" s="1778"/>
      <c r="M145" s="1778"/>
      <c r="N145" s="1826"/>
      <c r="O145" s="1798"/>
    </row>
    <row r="146" spans="1:15" hidden="1">
      <c r="A146" s="1773"/>
      <c r="B146" s="1768"/>
      <c r="C146" s="1825"/>
      <c r="D146" s="1778"/>
      <c r="E146" s="1778"/>
      <c r="F146" s="1778"/>
      <c r="G146" s="1778"/>
      <c r="H146" s="1778"/>
      <c r="I146" s="1778"/>
      <c r="J146" s="1778"/>
      <c r="K146" s="1778"/>
      <c r="L146" s="1778"/>
      <c r="M146" s="1778"/>
      <c r="N146" s="1826"/>
      <c r="O146" s="1798"/>
    </row>
    <row r="147" spans="1:15" hidden="1">
      <c r="A147" s="1773"/>
      <c r="B147" s="1768"/>
      <c r="C147" s="1825"/>
      <c r="D147" s="1778"/>
      <c r="E147" s="1778"/>
      <c r="F147" s="1778"/>
      <c r="G147" s="1778"/>
      <c r="H147" s="1778"/>
      <c r="I147" s="1778"/>
      <c r="J147" s="1778"/>
      <c r="K147" s="1778"/>
      <c r="L147" s="1778"/>
      <c r="M147" s="1778"/>
      <c r="N147" s="1826"/>
      <c r="O147" s="1798"/>
    </row>
    <row r="148" spans="1:15" hidden="1">
      <c r="A148" s="1773"/>
      <c r="B148" s="1768"/>
      <c r="C148" s="1825"/>
      <c r="D148" s="1778"/>
      <c r="E148" s="1778"/>
      <c r="F148" s="1778"/>
      <c r="G148" s="1778"/>
      <c r="H148" s="1778"/>
      <c r="I148" s="1778"/>
      <c r="J148" s="1778"/>
      <c r="K148" s="1778"/>
      <c r="L148" s="1778"/>
      <c r="M148" s="1778"/>
      <c r="N148" s="1826"/>
      <c r="O148" s="1798"/>
    </row>
    <row r="149" spans="1:15" hidden="1">
      <c r="A149" s="1773"/>
      <c r="B149" s="1768"/>
      <c r="C149" s="1825"/>
      <c r="D149" s="1778"/>
      <c r="E149" s="1778"/>
      <c r="F149" s="1778"/>
      <c r="G149" s="1778"/>
      <c r="H149" s="1778"/>
      <c r="I149" s="1778"/>
      <c r="J149" s="1778"/>
      <c r="K149" s="1778"/>
      <c r="L149" s="1778"/>
      <c r="M149" s="1778"/>
      <c r="N149" s="1826"/>
      <c r="O149" s="1798"/>
    </row>
    <row r="150" spans="1:15" hidden="1">
      <c r="A150" s="1773"/>
      <c r="B150" s="1768"/>
      <c r="C150" s="1825"/>
      <c r="D150" s="1778"/>
      <c r="E150" s="1778"/>
      <c r="F150" s="1778"/>
      <c r="G150" s="1778"/>
      <c r="H150" s="1778"/>
      <c r="I150" s="1778"/>
      <c r="J150" s="1778"/>
      <c r="K150" s="1778"/>
      <c r="L150" s="1778"/>
      <c r="M150" s="1778"/>
      <c r="N150" s="1826"/>
      <c r="O150" s="1798"/>
    </row>
    <row r="151" spans="1:15" hidden="1">
      <c r="A151" s="1773"/>
      <c r="B151" s="1768"/>
      <c r="C151" s="1825"/>
      <c r="D151" s="1778"/>
      <c r="E151" s="1778"/>
      <c r="F151" s="1778"/>
      <c r="G151" s="1778"/>
      <c r="H151" s="1778"/>
      <c r="I151" s="1778"/>
      <c r="J151" s="1778"/>
      <c r="K151" s="1778"/>
      <c r="L151" s="1778"/>
      <c r="M151" s="1778"/>
      <c r="N151" s="1826"/>
      <c r="O151" s="1798"/>
    </row>
    <row r="152" spans="1:15" hidden="1">
      <c r="A152" s="1773"/>
      <c r="B152" s="1768"/>
      <c r="C152" s="1825"/>
      <c r="D152" s="1778"/>
      <c r="E152" s="1778"/>
      <c r="F152" s="1778"/>
      <c r="G152" s="1778"/>
      <c r="H152" s="1778"/>
      <c r="I152" s="1778"/>
      <c r="J152" s="1778"/>
      <c r="K152" s="1778"/>
      <c r="L152" s="1778"/>
      <c r="M152" s="1778"/>
      <c r="N152" s="1826"/>
      <c r="O152" s="1798"/>
    </row>
    <row r="153" spans="1:15" hidden="1">
      <c r="A153" s="1773"/>
      <c r="B153" s="1768"/>
      <c r="C153" s="1825"/>
      <c r="D153" s="1778"/>
      <c r="E153" s="1778"/>
      <c r="F153" s="1778"/>
      <c r="G153" s="1778"/>
      <c r="H153" s="1778"/>
      <c r="I153" s="1778"/>
      <c r="J153" s="1778"/>
      <c r="K153" s="1778"/>
      <c r="L153" s="1778"/>
      <c r="M153" s="1778"/>
      <c r="N153" s="1826"/>
      <c r="O153" s="1798"/>
    </row>
    <row r="154" spans="1:15" hidden="1">
      <c r="A154" s="1773"/>
      <c r="B154" s="1768"/>
      <c r="C154" s="1825"/>
      <c r="D154" s="1778"/>
      <c r="E154" s="1778"/>
      <c r="F154" s="1778"/>
      <c r="G154" s="1778"/>
      <c r="H154" s="1778"/>
      <c r="I154" s="1778"/>
      <c r="J154" s="1778"/>
      <c r="K154" s="1778"/>
      <c r="L154" s="1778"/>
      <c r="M154" s="1778"/>
      <c r="N154" s="1826"/>
      <c r="O154" s="1798"/>
    </row>
    <row r="155" spans="1:15" hidden="1">
      <c r="A155" s="1773"/>
      <c r="B155" s="1768"/>
      <c r="C155" s="1825"/>
      <c r="D155" s="1778"/>
      <c r="E155" s="1778"/>
      <c r="F155" s="1778"/>
      <c r="G155" s="1778"/>
      <c r="H155" s="1778"/>
      <c r="I155" s="1778"/>
      <c r="J155" s="1778"/>
      <c r="K155" s="1778"/>
      <c r="L155" s="1778"/>
      <c r="M155" s="1778"/>
      <c r="N155" s="1826"/>
      <c r="O155" s="1798"/>
    </row>
    <row r="156" spans="1:15" hidden="1">
      <c r="A156" s="1773"/>
      <c r="B156" s="1768"/>
      <c r="C156" s="1825"/>
      <c r="D156" s="1778"/>
      <c r="E156" s="1778"/>
      <c r="F156" s="1778"/>
      <c r="G156" s="1778"/>
      <c r="H156" s="1778"/>
      <c r="I156" s="1778"/>
      <c r="J156" s="1778"/>
      <c r="K156" s="1778"/>
      <c r="L156" s="1778"/>
      <c r="M156" s="1778"/>
      <c r="N156" s="1826"/>
      <c r="O156" s="1798"/>
    </row>
    <row r="157" spans="1:15" hidden="1">
      <c r="A157" s="1773"/>
      <c r="B157" s="1768"/>
      <c r="C157" s="1825"/>
      <c r="D157" s="1778"/>
      <c r="E157" s="1778"/>
      <c r="F157" s="1778"/>
      <c r="G157" s="1778"/>
      <c r="H157" s="1778"/>
      <c r="I157" s="1778"/>
      <c r="J157" s="1778"/>
      <c r="K157" s="1778"/>
      <c r="L157" s="1778"/>
      <c r="M157" s="1778"/>
      <c r="N157" s="1826"/>
      <c r="O157" s="1798"/>
    </row>
    <row r="158" spans="1:15" hidden="1">
      <c r="A158" s="1773"/>
      <c r="B158" s="1768"/>
      <c r="C158" s="1825"/>
      <c r="D158" s="1778"/>
      <c r="E158" s="1778"/>
      <c r="F158" s="1778"/>
      <c r="G158" s="1778"/>
      <c r="H158" s="1778"/>
      <c r="I158" s="1778"/>
      <c r="J158" s="1778"/>
      <c r="K158" s="1778"/>
      <c r="L158" s="1778"/>
      <c r="M158" s="1778"/>
      <c r="N158" s="1826"/>
      <c r="O158" s="1798"/>
    </row>
    <row r="159" spans="1:15" hidden="1">
      <c r="A159" s="1773"/>
      <c r="B159" s="1768"/>
      <c r="C159" s="1825"/>
      <c r="D159" s="1778"/>
      <c r="E159" s="1778"/>
      <c r="F159" s="1778"/>
      <c r="G159" s="1778"/>
      <c r="H159" s="1778"/>
      <c r="I159" s="1778"/>
      <c r="J159" s="1778"/>
      <c r="K159" s="1778"/>
      <c r="L159" s="1778"/>
      <c r="M159" s="1778"/>
      <c r="N159" s="1826"/>
      <c r="O159" s="1798"/>
    </row>
    <row r="160" spans="1:15" hidden="1">
      <c r="A160" s="1773"/>
      <c r="B160" s="1768"/>
      <c r="C160" s="1825"/>
      <c r="D160" s="1778"/>
      <c r="E160" s="1778"/>
      <c r="F160" s="1778"/>
      <c r="G160" s="1778"/>
      <c r="H160" s="1778"/>
      <c r="I160" s="1778"/>
      <c r="J160" s="1778"/>
      <c r="K160" s="1778"/>
      <c r="L160" s="1778"/>
      <c r="M160" s="1778"/>
      <c r="N160" s="1826"/>
      <c r="O160" s="1798"/>
    </row>
    <row r="161" spans="1:15" hidden="1">
      <c r="A161" s="1773"/>
      <c r="B161" s="1768"/>
      <c r="C161" s="1825"/>
      <c r="D161" s="1778"/>
      <c r="E161" s="1778"/>
      <c r="F161" s="1778"/>
      <c r="G161" s="1778"/>
      <c r="H161" s="1778"/>
      <c r="I161" s="1778"/>
      <c r="J161" s="1778"/>
      <c r="K161" s="1778"/>
      <c r="L161" s="1778"/>
      <c r="M161" s="1778"/>
      <c r="N161" s="1826"/>
      <c r="O161" s="1798"/>
    </row>
    <row r="162" spans="1:15" hidden="1">
      <c r="A162" s="1773"/>
      <c r="B162" s="1768"/>
      <c r="C162" s="1825"/>
      <c r="D162" s="1778"/>
      <c r="E162" s="1778"/>
      <c r="F162" s="1778"/>
      <c r="G162" s="1778"/>
      <c r="H162" s="1778"/>
      <c r="I162" s="1778"/>
      <c r="J162" s="1778"/>
      <c r="K162" s="1778"/>
      <c r="L162" s="1778"/>
      <c r="M162" s="1778"/>
      <c r="N162" s="1826"/>
      <c r="O162" s="1798"/>
    </row>
    <row r="163" spans="1:15" hidden="1">
      <c r="A163" s="1773"/>
      <c r="B163" s="1768"/>
      <c r="C163" s="1825"/>
      <c r="D163" s="1778"/>
      <c r="E163" s="1778"/>
      <c r="F163" s="1778"/>
      <c r="G163" s="1778"/>
      <c r="H163" s="1778"/>
      <c r="I163" s="1778"/>
      <c r="J163" s="1778"/>
      <c r="K163" s="1778"/>
      <c r="L163" s="1778"/>
      <c r="M163" s="1778"/>
      <c r="N163" s="1826"/>
      <c r="O163" s="1798"/>
    </row>
    <row r="164" spans="1:15" hidden="1">
      <c r="A164" s="1773"/>
      <c r="B164" s="1768"/>
      <c r="C164" s="1825"/>
      <c r="D164" s="1778"/>
      <c r="E164" s="1778"/>
      <c r="F164" s="1778"/>
      <c r="G164" s="1778"/>
      <c r="H164" s="1778"/>
      <c r="I164" s="1778"/>
      <c r="J164" s="1778"/>
      <c r="K164" s="1778"/>
      <c r="L164" s="1778"/>
      <c r="M164" s="1778"/>
      <c r="N164" s="1826"/>
      <c r="O164" s="1798"/>
    </row>
    <row r="165" spans="1:15" hidden="1">
      <c r="A165" s="1773"/>
      <c r="B165" s="1768"/>
      <c r="C165" s="1825"/>
      <c r="D165" s="1778"/>
      <c r="E165" s="1778"/>
      <c r="F165" s="1778"/>
      <c r="G165" s="1778"/>
      <c r="H165" s="1778"/>
      <c r="I165" s="1778"/>
      <c r="J165" s="1778"/>
      <c r="K165" s="1778"/>
      <c r="L165" s="1778"/>
      <c r="M165" s="1778"/>
      <c r="N165" s="1826"/>
      <c r="O165" s="1798"/>
    </row>
    <row r="166" spans="1:15" hidden="1">
      <c r="A166" s="1773"/>
      <c r="B166" s="1768"/>
      <c r="C166" s="1825"/>
      <c r="D166" s="1778"/>
      <c r="E166" s="1778"/>
      <c r="F166" s="1778"/>
      <c r="G166" s="1778"/>
      <c r="H166" s="1778"/>
      <c r="I166" s="1778"/>
      <c r="J166" s="1778"/>
      <c r="K166" s="1778"/>
      <c r="L166" s="1778"/>
      <c r="M166" s="1778"/>
      <c r="N166" s="1826"/>
      <c r="O166" s="1798"/>
    </row>
    <row r="167" spans="1:15" hidden="1">
      <c r="A167" s="1773"/>
      <c r="B167" s="1768"/>
      <c r="C167" s="1825"/>
      <c r="D167" s="1778"/>
      <c r="E167" s="1778"/>
      <c r="F167" s="1778"/>
      <c r="G167" s="1778"/>
      <c r="H167" s="1778"/>
      <c r="I167" s="1778"/>
      <c r="J167" s="1778"/>
      <c r="K167" s="1778"/>
      <c r="L167" s="1778"/>
      <c r="M167" s="1778"/>
      <c r="N167" s="1826"/>
      <c r="O167" s="1798"/>
    </row>
    <row r="168" spans="1:15" hidden="1">
      <c r="A168" s="1773"/>
      <c r="B168" s="1768"/>
      <c r="C168" s="1825"/>
      <c r="D168" s="1778"/>
      <c r="E168" s="1778"/>
      <c r="F168" s="1778"/>
      <c r="G168" s="1778"/>
      <c r="H168" s="1778"/>
      <c r="I168" s="1778"/>
      <c r="J168" s="1778"/>
      <c r="K168" s="1778"/>
      <c r="L168" s="1778"/>
      <c r="M168" s="1778"/>
      <c r="N168" s="1826"/>
      <c r="O168" s="1798"/>
    </row>
    <row r="169" spans="1:15" hidden="1">
      <c r="A169" s="1773"/>
      <c r="B169" s="1768"/>
      <c r="C169" s="1825"/>
      <c r="D169" s="1778"/>
      <c r="E169" s="1778"/>
      <c r="F169" s="1778"/>
      <c r="G169" s="1778"/>
      <c r="H169" s="1778"/>
      <c r="I169" s="1778"/>
      <c r="J169" s="1778"/>
      <c r="K169" s="1778"/>
      <c r="L169" s="1778"/>
      <c r="M169" s="1778"/>
      <c r="N169" s="1826"/>
      <c r="O169" s="1798"/>
    </row>
    <row r="170" spans="1:15" hidden="1">
      <c r="A170" s="1773"/>
      <c r="B170" s="1768"/>
      <c r="C170" s="1825"/>
      <c r="D170" s="1778"/>
      <c r="E170" s="1778"/>
      <c r="F170" s="1778"/>
      <c r="G170" s="1778"/>
      <c r="H170" s="1778"/>
      <c r="I170" s="1778"/>
      <c r="J170" s="1778"/>
      <c r="K170" s="1778"/>
      <c r="L170" s="1778"/>
      <c r="M170" s="1778"/>
      <c r="N170" s="1826"/>
      <c r="O170" s="1798"/>
    </row>
    <row r="171" spans="1:15" hidden="1">
      <c r="A171" s="1773"/>
      <c r="B171" s="1768"/>
      <c r="C171" s="1825"/>
      <c r="D171" s="1778"/>
      <c r="E171" s="1778"/>
      <c r="F171" s="1778"/>
      <c r="G171" s="1778"/>
      <c r="H171" s="1778"/>
      <c r="I171" s="1778"/>
      <c r="J171" s="1778"/>
      <c r="K171" s="1778"/>
      <c r="L171" s="1778"/>
      <c r="M171" s="1778"/>
      <c r="N171" s="1826"/>
      <c r="O171" s="1798"/>
    </row>
    <row r="172" spans="1:15" hidden="1">
      <c r="A172" s="1773"/>
      <c r="B172" s="1768"/>
      <c r="C172" s="1825"/>
      <c r="D172" s="1778"/>
      <c r="E172" s="1778"/>
      <c r="F172" s="1778"/>
      <c r="G172" s="1778"/>
      <c r="H172" s="1778"/>
      <c r="I172" s="1778"/>
      <c r="J172" s="1778"/>
      <c r="K172" s="1778"/>
      <c r="L172" s="1778"/>
      <c r="M172" s="1778"/>
      <c r="N172" s="1826"/>
      <c r="O172" s="1798"/>
    </row>
    <row r="173" spans="1:15" hidden="1">
      <c r="A173" s="1773"/>
      <c r="B173" s="1768"/>
      <c r="C173" s="1825"/>
      <c r="D173" s="1778"/>
      <c r="E173" s="1778"/>
      <c r="F173" s="1778"/>
      <c r="G173" s="1778"/>
      <c r="H173" s="1778"/>
      <c r="I173" s="1778"/>
      <c r="J173" s="1778"/>
      <c r="K173" s="1778"/>
      <c r="L173" s="1778"/>
      <c r="M173" s="1778"/>
      <c r="N173" s="1826"/>
      <c r="O173" s="1798"/>
    </row>
    <row r="174" spans="1:15" hidden="1">
      <c r="A174" s="1773"/>
      <c r="B174" s="1768"/>
      <c r="C174" s="1825"/>
      <c r="D174" s="1778"/>
      <c r="E174" s="1778"/>
      <c r="F174" s="1778"/>
      <c r="G174" s="1778"/>
      <c r="H174" s="1778"/>
      <c r="I174" s="1778"/>
      <c r="J174" s="1778"/>
      <c r="K174" s="1778"/>
      <c r="L174" s="1778"/>
      <c r="M174" s="1778"/>
      <c r="N174" s="1826"/>
      <c r="O174" s="1798"/>
    </row>
    <row r="175" spans="1:15" hidden="1">
      <c r="A175" s="1773"/>
      <c r="B175" s="1768"/>
      <c r="C175" s="1825"/>
      <c r="D175" s="1778"/>
      <c r="E175" s="1778"/>
      <c r="F175" s="1778"/>
      <c r="G175" s="1778"/>
      <c r="H175" s="1778"/>
      <c r="I175" s="1778"/>
      <c r="J175" s="1778"/>
      <c r="K175" s="1778"/>
      <c r="L175" s="1778"/>
      <c r="M175" s="1778"/>
      <c r="N175" s="1826"/>
      <c r="O175" s="1798"/>
    </row>
    <row r="176" spans="1:15" hidden="1">
      <c r="A176" s="1773"/>
      <c r="B176" s="1768"/>
      <c r="C176" s="1825"/>
      <c r="D176" s="1778"/>
      <c r="E176" s="1778"/>
      <c r="F176" s="1778"/>
      <c r="G176" s="1778"/>
      <c r="H176" s="1778"/>
      <c r="I176" s="1778"/>
      <c r="J176" s="1778"/>
      <c r="K176" s="1778"/>
      <c r="L176" s="1778"/>
      <c r="M176" s="1778"/>
      <c r="N176" s="1826"/>
      <c r="O176" s="1798"/>
    </row>
    <row r="177" spans="1:15" hidden="1">
      <c r="A177" s="1773"/>
      <c r="B177" s="1768"/>
      <c r="C177" s="1825"/>
      <c r="D177" s="1778"/>
      <c r="E177" s="1778"/>
      <c r="F177" s="1778"/>
      <c r="G177" s="1778"/>
      <c r="H177" s="1778"/>
      <c r="I177" s="1778"/>
      <c r="J177" s="1778"/>
      <c r="K177" s="1778"/>
      <c r="L177" s="1778"/>
      <c r="M177" s="1778"/>
      <c r="N177" s="1826"/>
      <c r="O177" s="1798"/>
    </row>
    <row r="178" spans="1:15" hidden="1">
      <c r="A178" s="1773"/>
      <c r="B178" s="1768"/>
      <c r="C178" s="1825"/>
      <c r="D178" s="1778"/>
      <c r="E178" s="1778"/>
      <c r="F178" s="1778"/>
      <c r="G178" s="1778"/>
      <c r="H178" s="1778"/>
      <c r="I178" s="1778"/>
      <c r="J178" s="1778"/>
      <c r="K178" s="1778"/>
      <c r="L178" s="1778"/>
      <c r="M178" s="1778"/>
      <c r="N178" s="1826"/>
      <c r="O178" s="1798"/>
    </row>
    <row r="179" spans="1:15" hidden="1">
      <c r="A179" s="1773"/>
      <c r="B179" s="1768"/>
      <c r="C179" s="1825"/>
      <c r="D179" s="1778"/>
      <c r="E179" s="1778"/>
      <c r="F179" s="1778"/>
      <c r="G179" s="1778"/>
      <c r="H179" s="1778"/>
      <c r="I179" s="1778"/>
      <c r="J179" s="1778"/>
      <c r="K179" s="1778"/>
      <c r="L179" s="1778"/>
      <c r="M179" s="1778"/>
      <c r="N179" s="1826"/>
      <c r="O179" s="1798"/>
    </row>
    <row r="180" spans="1:15" hidden="1">
      <c r="A180" s="1773"/>
      <c r="B180" s="1768"/>
      <c r="C180" s="1825"/>
      <c r="D180" s="1778"/>
      <c r="E180" s="1778"/>
      <c r="F180" s="1778"/>
      <c r="G180" s="1778"/>
      <c r="H180" s="1778"/>
      <c r="I180" s="1778"/>
      <c r="J180" s="1778"/>
      <c r="K180" s="1778"/>
      <c r="L180" s="1778"/>
      <c r="M180" s="1778"/>
      <c r="N180" s="1826"/>
      <c r="O180" s="1798"/>
    </row>
    <row r="181" spans="1:15" hidden="1">
      <c r="A181" s="1773"/>
      <c r="B181" s="1768"/>
      <c r="C181" s="1825"/>
      <c r="D181" s="1778"/>
      <c r="E181" s="1778"/>
      <c r="F181" s="1778"/>
      <c r="G181" s="1778"/>
      <c r="H181" s="1778"/>
      <c r="I181" s="1778"/>
      <c r="J181" s="1778"/>
      <c r="K181" s="1778"/>
      <c r="L181" s="1778"/>
      <c r="M181" s="1778"/>
      <c r="N181" s="1826"/>
      <c r="O181" s="1798"/>
    </row>
    <row r="182" spans="1:15" hidden="1">
      <c r="A182" s="1773"/>
      <c r="B182" s="1768"/>
      <c r="C182" s="1825"/>
      <c r="D182" s="1778"/>
      <c r="E182" s="1778"/>
      <c r="F182" s="1778"/>
      <c r="G182" s="1778"/>
      <c r="H182" s="1778"/>
      <c r="I182" s="1778"/>
      <c r="J182" s="1778"/>
      <c r="K182" s="1778"/>
      <c r="L182" s="1778"/>
      <c r="M182" s="1778"/>
      <c r="N182" s="1826"/>
      <c r="O182" s="1798"/>
    </row>
    <row r="183" spans="1:15" hidden="1">
      <c r="A183" s="1773"/>
      <c r="B183" s="1768"/>
      <c r="C183" s="1825"/>
      <c r="D183" s="1778"/>
      <c r="E183" s="1778"/>
      <c r="F183" s="1778"/>
      <c r="G183" s="1778"/>
      <c r="H183" s="1778"/>
      <c r="I183" s="1778"/>
      <c r="J183" s="1778"/>
      <c r="K183" s="1778"/>
      <c r="L183" s="1778"/>
      <c r="M183" s="1778"/>
      <c r="N183" s="1826"/>
      <c r="O183" s="1798"/>
    </row>
    <row r="184" spans="1:15" hidden="1">
      <c r="A184" s="1773"/>
      <c r="B184" s="1768"/>
      <c r="C184" s="1825"/>
      <c r="D184" s="1778"/>
      <c r="E184" s="1778"/>
      <c r="F184" s="1778"/>
      <c r="G184" s="1778"/>
      <c r="H184" s="1778"/>
      <c r="I184" s="1778"/>
      <c r="J184" s="1778"/>
      <c r="K184" s="1778"/>
      <c r="L184" s="1778"/>
      <c r="M184" s="1778"/>
      <c r="N184" s="1826"/>
      <c r="O184" s="1798"/>
    </row>
    <row r="185" spans="1:15" hidden="1">
      <c r="A185" s="1773"/>
      <c r="B185" s="1768"/>
      <c r="C185" s="1825"/>
      <c r="D185" s="1778"/>
      <c r="E185" s="1778"/>
      <c r="F185" s="1778"/>
      <c r="G185" s="1778"/>
      <c r="H185" s="1778"/>
      <c r="I185" s="1778"/>
      <c r="J185" s="1778"/>
      <c r="K185" s="1778"/>
      <c r="L185" s="1778"/>
      <c r="M185" s="1778"/>
      <c r="N185" s="1826"/>
      <c r="O185" s="1798"/>
    </row>
    <row r="186" spans="1:15" hidden="1">
      <c r="A186" s="1773"/>
      <c r="B186" s="1768"/>
      <c r="C186" s="1825"/>
      <c r="D186" s="1778"/>
      <c r="E186" s="1778"/>
      <c r="F186" s="1778"/>
      <c r="G186" s="1778"/>
      <c r="H186" s="1778"/>
      <c r="I186" s="1778"/>
      <c r="J186" s="1778"/>
      <c r="K186" s="1778"/>
      <c r="L186" s="1778"/>
      <c r="M186" s="1778"/>
      <c r="N186" s="1826"/>
      <c r="O186" s="1798"/>
    </row>
    <row r="187" spans="1:15" hidden="1">
      <c r="A187" s="1773"/>
      <c r="B187" s="1768"/>
      <c r="C187" s="1825"/>
      <c r="D187" s="1778"/>
      <c r="E187" s="1778"/>
      <c r="F187" s="1778"/>
      <c r="G187" s="1778"/>
      <c r="H187" s="1778"/>
      <c r="I187" s="1778"/>
      <c r="J187" s="1778"/>
      <c r="K187" s="1778"/>
      <c r="L187" s="1778"/>
      <c r="M187" s="1778"/>
      <c r="N187" s="1826"/>
      <c r="O187" s="1798"/>
    </row>
    <row r="188" spans="1:15" hidden="1">
      <c r="A188" s="1773"/>
      <c r="B188" s="1768"/>
      <c r="C188" s="1825"/>
      <c r="D188" s="1778"/>
      <c r="E188" s="1778"/>
      <c r="F188" s="1778"/>
      <c r="G188" s="1778"/>
      <c r="H188" s="1778"/>
      <c r="I188" s="1778"/>
      <c r="J188" s="1778"/>
      <c r="K188" s="1778"/>
      <c r="L188" s="1778"/>
      <c r="M188" s="1778"/>
      <c r="N188" s="1826"/>
      <c r="O188" s="1798"/>
    </row>
    <row r="189" spans="1:15" hidden="1">
      <c r="A189" s="1773"/>
      <c r="B189" s="1768"/>
      <c r="C189" s="1825"/>
      <c r="D189" s="1778"/>
      <c r="E189" s="1778"/>
      <c r="F189" s="1778"/>
      <c r="G189" s="1778"/>
      <c r="H189" s="1778"/>
      <c r="I189" s="1778"/>
      <c r="J189" s="1778"/>
      <c r="K189" s="1778"/>
      <c r="L189" s="1778"/>
      <c r="M189" s="1778"/>
      <c r="N189" s="1826"/>
      <c r="O189" s="1798"/>
    </row>
    <row r="190" spans="1:15" hidden="1">
      <c r="A190" s="1773"/>
      <c r="B190" s="1768"/>
      <c r="C190" s="1825"/>
      <c r="D190" s="1778"/>
      <c r="E190" s="1778"/>
      <c r="F190" s="1778"/>
      <c r="G190" s="1778"/>
      <c r="H190" s="1778"/>
      <c r="I190" s="1778"/>
      <c r="J190" s="1778"/>
      <c r="K190" s="1778"/>
      <c r="L190" s="1778"/>
      <c r="M190" s="1778"/>
      <c r="N190" s="1826"/>
      <c r="O190" s="1798"/>
    </row>
    <row r="191" spans="1:15" hidden="1">
      <c r="A191" s="1773"/>
      <c r="B191" s="1768"/>
      <c r="C191" s="1825"/>
      <c r="D191" s="1778"/>
      <c r="E191" s="1778"/>
      <c r="F191" s="1778"/>
      <c r="G191" s="1778"/>
      <c r="H191" s="1778"/>
      <c r="I191" s="1778"/>
      <c r="J191" s="1778"/>
      <c r="K191" s="1778"/>
      <c r="L191" s="1778"/>
      <c r="M191" s="1778"/>
      <c r="N191" s="1826"/>
      <c r="O191" s="1798"/>
    </row>
    <row r="192" spans="1:15" hidden="1">
      <c r="A192" s="1773"/>
      <c r="B192" s="1768"/>
      <c r="C192" s="1825"/>
      <c r="D192" s="1778"/>
      <c r="E192" s="1778"/>
      <c r="F192" s="1778"/>
      <c r="G192" s="1778"/>
      <c r="H192" s="1778"/>
      <c r="I192" s="1778"/>
      <c r="J192" s="1778"/>
      <c r="K192" s="1778"/>
      <c r="L192" s="1778"/>
      <c r="M192" s="1778"/>
      <c r="N192" s="1826"/>
      <c r="O192" s="1798"/>
    </row>
    <row r="193" spans="1:15" hidden="1">
      <c r="A193" s="1773"/>
      <c r="B193" s="1768"/>
      <c r="C193" s="1825"/>
      <c r="D193" s="1778"/>
      <c r="E193" s="1778"/>
      <c r="F193" s="1778"/>
      <c r="G193" s="1778"/>
      <c r="H193" s="1778"/>
      <c r="I193" s="1778"/>
      <c r="J193" s="1778"/>
      <c r="K193" s="1778"/>
      <c r="L193" s="1778"/>
      <c r="M193" s="1778"/>
      <c r="N193" s="1826"/>
      <c r="O193" s="1798"/>
    </row>
    <row r="194" spans="1:15" hidden="1">
      <c r="A194" s="1773"/>
      <c r="B194" s="1768"/>
      <c r="C194" s="1825"/>
      <c r="D194" s="1778"/>
      <c r="E194" s="1778"/>
      <c r="F194" s="1778"/>
      <c r="G194" s="1778"/>
      <c r="H194" s="1778"/>
      <c r="I194" s="1778"/>
      <c r="J194" s="1778"/>
      <c r="K194" s="1778"/>
      <c r="L194" s="1778"/>
      <c r="M194" s="1778"/>
      <c r="N194" s="1826"/>
      <c r="O194" s="1798"/>
    </row>
    <row r="195" spans="1:15" hidden="1">
      <c r="A195" s="1773"/>
      <c r="B195" s="1768"/>
      <c r="C195" s="1825"/>
      <c r="D195" s="1778"/>
      <c r="E195" s="1778"/>
      <c r="F195" s="1778"/>
      <c r="G195" s="1778"/>
      <c r="H195" s="1778"/>
      <c r="I195" s="1778"/>
      <c r="J195" s="1778"/>
      <c r="K195" s="1778"/>
      <c r="L195" s="1778"/>
      <c r="M195" s="1778"/>
      <c r="N195" s="1826"/>
      <c r="O195" s="1798"/>
    </row>
    <row r="196" spans="1:15" hidden="1">
      <c r="A196" s="1773"/>
      <c r="B196" s="1768"/>
      <c r="C196" s="1825"/>
      <c r="D196" s="1778"/>
      <c r="E196" s="1778"/>
      <c r="F196" s="1778"/>
      <c r="G196" s="1778"/>
      <c r="H196" s="1778"/>
      <c r="I196" s="1778"/>
      <c r="J196" s="1778"/>
      <c r="K196" s="1778"/>
      <c r="L196" s="1778"/>
      <c r="M196" s="1778"/>
      <c r="N196" s="1826"/>
      <c r="O196" s="1798"/>
    </row>
    <row r="197" spans="1:15" hidden="1">
      <c r="A197" s="1773"/>
      <c r="B197" s="1768"/>
      <c r="C197" s="1825"/>
      <c r="D197" s="1778"/>
      <c r="E197" s="1778"/>
      <c r="F197" s="1778"/>
      <c r="G197" s="1778"/>
      <c r="H197" s="1778"/>
      <c r="I197" s="1778"/>
      <c r="J197" s="1778"/>
      <c r="K197" s="1778"/>
      <c r="L197" s="1778"/>
      <c r="M197" s="1778"/>
      <c r="N197" s="1826"/>
      <c r="O197" s="1798"/>
    </row>
    <row r="198" spans="1:15" hidden="1">
      <c r="A198" s="1773"/>
      <c r="B198" s="1768"/>
      <c r="C198" s="1825"/>
      <c r="D198" s="1778"/>
      <c r="E198" s="1778"/>
      <c r="F198" s="1778"/>
      <c r="G198" s="1778"/>
      <c r="H198" s="1778"/>
      <c r="I198" s="1778"/>
      <c r="J198" s="1778"/>
      <c r="K198" s="1778"/>
      <c r="L198" s="1778"/>
      <c r="M198" s="1778"/>
      <c r="N198" s="1826"/>
      <c r="O198" s="1798"/>
    </row>
    <row r="199" spans="1:15" hidden="1">
      <c r="A199" s="1773"/>
      <c r="B199" s="1768"/>
      <c r="C199" s="1825"/>
      <c r="D199" s="1778"/>
      <c r="E199" s="1778"/>
      <c r="F199" s="1778"/>
      <c r="G199" s="1778"/>
      <c r="H199" s="1778"/>
      <c r="I199" s="1778"/>
      <c r="J199" s="1778"/>
      <c r="K199" s="1778"/>
      <c r="L199" s="1778"/>
      <c r="M199" s="1778"/>
      <c r="N199" s="1826"/>
      <c r="O199" s="1798"/>
    </row>
    <row r="200" spans="1:15" hidden="1">
      <c r="A200" s="1773"/>
      <c r="B200" s="1768"/>
      <c r="C200" s="1825"/>
      <c r="D200" s="1778"/>
      <c r="E200" s="1778"/>
      <c r="F200" s="1778"/>
      <c r="G200" s="1778"/>
      <c r="H200" s="1778"/>
      <c r="I200" s="1778"/>
      <c r="J200" s="1778"/>
      <c r="K200" s="1778"/>
      <c r="L200" s="1778"/>
      <c r="M200" s="1778"/>
      <c r="N200" s="1826"/>
      <c r="O200" s="1798"/>
    </row>
    <row r="201" spans="1:15" hidden="1">
      <c r="A201" s="1773"/>
      <c r="B201" s="1768"/>
      <c r="C201" s="1825"/>
      <c r="D201" s="1778"/>
      <c r="E201" s="1778"/>
      <c r="F201" s="1778"/>
      <c r="G201" s="1778"/>
      <c r="H201" s="1778"/>
      <c r="I201" s="1778"/>
      <c r="J201" s="1778"/>
      <c r="K201" s="1778"/>
      <c r="L201" s="1778"/>
      <c r="M201" s="1778"/>
      <c r="N201" s="1826"/>
      <c r="O201" s="1798"/>
    </row>
    <row r="202" spans="1:15" hidden="1">
      <c r="A202" s="1773"/>
      <c r="B202" s="1768"/>
      <c r="C202" s="1825"/>
      <c r="D202" s="1778"/>
      <c r="E202" s="1778"/>
      <c r="F202" s="1778"/>
      <c r="G202" s="1778"/>
      <c r="H202" s="1778"/>
      <c r="I202" s="1778"/>
      <c r="J202" s="1778"/>
      <c r="K202" s="1778"/>
      <c r="L202" s="1778"/>
      <c r="M202" s="1778"/>
      <c r="N202" s="1826"/>
      <c r="O202" s="1798"/>
    </row>
    <row r="203" spans="1:15" hidden="1">
      <c r="A203" s="1773"/>
      <c r="B203" s="1768"/>
      <c r="C203" s="1825"/>
      <c r="D203" s="1778"/>
      <c r="E203" s="1778"/>
      <c r="F203" s="1778"/>
      <c r="G203" s="1778"/>
      <c r="H203" s="1778"/>
      <c r="I203" s="1778"/>
      <c r="J203" s="1778"/>
      <c r="K203" s="1778"/>
      <c r="L203" s="1778"/>
      <c r="M203" s="1778"/>
      <c r="N203" s="1826"/>
      <c r="O203" s="1798"/>
    </row>
    <row r="204" spans="1:15" hidden="1">
      <c r="A204" s="1773"/>
      <c r="B204" s="1768"/>
      <c r="C204" s="1825"/>
      <c r="D204" s="1778"/>
      <c r="E204" s="1778"/>
      <c r="F204" s="1778"/>
      <c r="G204" s="1778"/>
      <c r="H204" s="1778"/>
      <c r="I204" s="1778"/>
      <c r="J204" s="1778"/>
      <c r="K204" s="1778"/>
      <c r="L204" s="1778"/>
      <c r="M204" s="1778"/>
      <c r="N204" s="1826"/>
      <c r="O204" s="1798"/>
    </row>
    <row r="205" spans="1:15" hidden="1">
      <c r="A205" s="1773"/>
      <c r="B205" s="1768"/>
      <c r="C205" s="1825"/>
      <c r="D205" s="1778"/>
      <c r="E205" s="1778"/>
      <c r="F205" s="1778"/>
      <c r="G205" s="1778"/>
      <c r="H205" s="1778"/>
      <c r="I205" s="1778"/>
      <c r="J205" s="1778"/>
      <c r="K205" s="1778"/>
      <c r="L205" s="1778"/>
      <c r="M205" s="1778"/>
      <c r="N205" s="1826"/>
      <c r="O205" s="1798"/>
    </row>
    <row r="206" spans="1:15" hidden="1">
      <c r="A206" s="1773"/>
      <c r="B206" s="1768"/>
      <c r="C206" s="1825"/>
      <c r="D206" s="1778"/>
      <c r="E206" s="1778"/>
      <c r="F206" s="1778"/>
      <c r="G206" s="1778"/>
      <c r="H206" s="1778"/>
      <c r="I206" s="1778"/>
      <c r="J206" s="1778"/>
      <c r="K206" s="1778"/>
      <c r="L206" s="1778"/>
      <c r="M206" s="1778"/>
      <c r="N206" s="1826"/>
      <c r="O206" s="1798"/>
    </row>
    <row r="207" spans="1:15" hidden="1">
      <c r="A207" s="1773"/>
      <c r="B207" s="1768"/>
      <c r="C207" s="1825"/>
      <c r="D207" s="1778"/>
      <c r="E207" s="1778"/>
      <c r="F207" s="1778"/>
      <c r="G207" s="1778"/>
      <c r="H207" s="1778"/>
      <c r="I207" s="1778"/>
      <c r="J207" s="1778"/>
      <c r="K207" s="1778"/>
      <c r="L207" s="1778"/>
      <c r="M207" s="1778"/>
      <c r="N207" s="1826"/>
      <c r="O207" s="1798"/>
    </row>
    <row r="208" spans="1:15" hidden="1">
      <c r="A208" s="1773"/>
      <c r="B208" s="1768"/>
      <c r="C208" s="1825"/>
      <c r="D208" s="1778"/>
      <c r="E208" s="1778"/>
      <c r="F208" s="1778"/>
      <c r="G208" s="1778"/>
      <c r="H208" s="1778"/>
      <c r="I208" s="1778"/>
      <c r="J208" s="1778"/>
      <c r="K208" s="1778"/>
      <c r="L208" s="1778"/>
      <c r="M208" s="1778"/>
      <c r="N208" s="1826"/>
      <c r="O208" s="1798"/>
    </row>
    <row r="209" spans="1:15" hidden="1">
      <c r="A209" s="1773"/>
      <c r="B209" s="1768"/>
      <c r="C209" s="1825"/>
      <c r="D209" s="1778"/>
      <c r="E209" s="1778"/>
      <c r="F209" s="1778"/>
      <c r="G209" s="1778"/>
      <c r="H209" s="1778"/>
      <c r="I209" s="1778"/>
      <c r="J209" s="1778"/>
      <c r="K209" s="1778"/>
      <c r="L209" s="1778"/>
      <c r="M209" s="1778"/>
      <c r="N209" s="1826"/>
      <c r="O209" s="1798"/>
    </row>
    <row r="210" spans="1:15" hidden="1">
      <c r="A210" s="1773"/>
      <c r="B210" s="1768"/>
      <c r="C210" s="1825"/>
      <c r="D210" s="1778"/>
      <c r="E210" s="1778"/>
      <c r="F210" s="1778"/>
      <c r="G210" s="1778"/>
      <c r="H210" s="1778"/>
      <c r="I210" s="1778"/>
      <c r="J210" s="1778"/>
      <c r="K210" s="1778"/>
      <c r="L210" s="1778"/>
      <c r="M210" s="1778"/>
      <c r="N210" s="1826"/>
      <c r="O210" s="1798"/>
    </row>
    <row r="211" spans="1:15" hidden="1">
      <c r="A211" s="1773"/>
      <c r="B211" s="1768"/>
      <c r="C211" s="1825"/>
      <c r="D211" s="1778"/>
      <c r="E211" s="1778"/>
      <c r="F211" s="1778"/>
      <c r="G211" s="1778"/>
      <c r="H211" s="1778"/>
      <c r="I211" s="1778"/>
      <c r="J211" s="1778"/>
      <c r="K211" s="1778"/>
      <c r="L211" s="1778"/>
      <c r="M211" s="1778"/>
      <c r="N211" s="1826"/>
      <c r="O211" s="1798"/>
    </row>
    <row r="212" spans="1:15" hidden="1">
      <c r="A212" s="1773"/>
      <c r="B212" s="1768"/>
      <c r="C212" s="1825"/>
      <c r="D212" s="1778"/>
      <c r="E212" s="1778"/>
      <c r="F212" s="1778"/>
      <c r="G212" s="1778"/>
      <c r="H212" s="1778"/>
      <c r="I212" s="1778"/>
      <c r="J212" s="1778"/>
      <c r="K212" s="1778"/>
      <c r="L212" s="1778"/>
      <c r="M212" s="1778"/>
      <c r="N212" s="1826"/>
      <c r="O212" s="1798"/>
    </row>
    <row r="213" spans="1:15" hidden="1">
      <c r="A213" s="1773"/>
      <c r="B213" s="1768"/>
      <c r="C213" s="1825"/>
      <c r="D213" s="1778"/>
      <c r="E213" s="1778"/>
      <c r="F213" s="1778"/>
      <c r="G213" s="1778"/>
      <c r="H213" s="1778"/>
      <c r="I213" s="1778"/>
      <c r="J213" s="1778"/>
      <c r="K213" s="1778"/>
      <c r="L213" s="1778"/>
      <c r="M213" s="1778"/>
      <c r="N213" s="1826"/>
      <c r="O213" s="1798"/>
    </row>
    <row r="214" spans="1:15" hidden="1">
      <c r="A214" s="1773"/>
      <c r="B214" s="1768"/>
      <c r="C214" s="1825"/>
      <c r="D214" s="1778"/>
      <c r="E214" s="1778"/>
      <c r="F214" s="1778"/>
      <c r="G214" s="1778"/>
      <c r="H214" s="1778"/>
      <c r="I214" s="1778"/>
      <c r="J214" s="1778"/>
      <c r="K214" s="1778"/>
      <c r="L214" s="1778"/>
      <c r="M214" s="1778"/>
      <c r="N214" s="1826"/>
      <c r="O214" s="1798"/>
    </row>
    <row r="215" spans="1:15" hidden="1">
      <c r="A215" s="1773"/>
      <c r="B215" s="1768"/>
      <c r="C215" s="1825"/>
      <c r="D215" s="1778"/>
      <c r="E215" s="1778"/>
      <c r="F215" s="1778"/>
      <c r="G215" s="1778"/>
      <c r="H215" s="1778"/>
      <c r="I215" s="1778"/>
      <c r="J215" s="1778"/>
      <c r="K215" s="1778"/>
      <c r="L215" s="1778"/>
      <c r="M215" s="1778"/>
      <c r="N215" s="1826"/>
      <c r="O215" s="1798"/>
    </row>
    <row r="216" spans="1:15" hidden="1">
      <c r="A216" s="1773"/>
      <c r="B216" s="1768"/>
      <c r="C216" s="1825"/>
      <c r="D216" s="1778"/>
      <c r="E216" s="1778"/>
      <c r="F216" s="1778"/>
      <c r="G216" s="1778"/>
      <c r="H216" s="1778"/>
      <c r="I216" s="1778"/>
      <c r="J216" s="1778"/>
      <c r="K216" s="1778"/>
      <c r="L216" s="1778"/>
      <c r="M216" s="1778"/>
      <c r="N216" s="1826"/>
      <c r="O216" s="1798"/>
    </row>
    <row r="217" spans="1:15" hidden="1">
      <c r="A217" s="1773"/>
      <c r="B217" s="1768"/>
      <c r="C217" s="1825"/>
      <c r="D217" s="1778"/>
      <c r="E217" s="1778"/>
      <c r="F217" s="1778"/>
      <c r="G217" s="1778"/>
      <c r="H217" s="1778"/>
      <c r="I217" s="1778"/>
      <c r="J217" s="1778"/>
      <c r="K217" s="1778"/>
      <c r="L217" s="1778"/>
      <c r="M217" s="1778"/>
      <c r="N217" s="1826"/>
      <c r="O217" s="1798"/>
    </row>
    <row r="218" spans="1:15" hidden="1">
      <c r="A218" s="1773"/>
      <c r="B218" s="1768"/>
      <c r="C218" s="1825"/>
      <c r="D218" s="1778"/>
      <c r="E218" s="1778"/>
      <c r="F218" s="1778"/>
      <c r="G218" s="1778"/>
      <c r="H218" s="1778"/>
      <c r="I218" s="1778"/>
      <c r="J218" s="1778"/>
      <c r="K218" s="1778"/>
      <c r="L218" s="1778"/>
      <c r="M218" s="1778"/>
      <c r="N218" s="1826"/>
      <c r="O218" s="1798"/>
    </row>
    <row r="219" spans="1:15" hidden="1">
      <c r="A219" s="1773"/>
      <c r="B219" s="1768"/>
      <c r="C219" s="1825"/>
      <c r="D219" s="1778"/>
      <c r="E219" s="1778"/>
      <c r="F219" s="1778"/>
      <c r="G219" s="1778"/>
      <c r="H219" s="1778"/>
      <c r="I219" s="1778"/>
      <c r="J219" s="1778"/>
      <c r="K219" s="1778"/>
      <c r="L219" s="1778"/>
      <c r="M219" s="1778"/>
      <c r="N219" s="1826"/>
      <c r="O219" s="1798"/>
    </row>
    <row r="220" spans="1:15" hidden="1">
      <c r="A220" s="1773"/>
      <c r="B220" s="1768"/>
      <c r="C220" s="1825"/>
      <c r="D220" s="1778"/>
      <c r="E220" s="1778"/>
      <c r="F220" s="1778"/>
      <c r="G220" s="1778"/>
      <c r="H220" s="1778"/>
      <c r="I220" s="1778"/>
      <c r="J220" s="1778"/>
      <c r="K220" s="1778"/>
      <c r="L220" s="1778"/>
      <c r="M220" s="1778"/>
      <c r="N220" s="1826"/>
      <c r="O220" s="1798"/>
    </row>
    <row r="221" spans="1:15" hidden="1">
      <c r="A221" s="1773"/>
      <c r="B221" s="1768"/>
      <c r="C221" s="1825"/>
      <c r="D221" s="1778"/>
      <c r="E221" s="1778"/>
      <c r="F221" s="1778"/>
      <c r="G221" s="1778"/>
      <c r="H221" s="1778"/>
      <c r="I221" s="1778"/>
      <c r="J221" s="1778"/>
      <c r="K221" s="1778"/>
      <c r="L221" s="1778"/>
      <c r="M221" s="1778"/>
      <c r="N221" s="1826"/>
      <c r="O221" s="1798"/>
    </row>
    <row r="222" spans="1:15" hidden="1">
      <c r="A222" s="1773"/>
      <c r="B222" s="1768"/>
      <c r="C222" s="1825"/>
      <c r="D222" s="1778"/>
      <c r="E222" s="1778"/>
      <c r="F222" s="1778"/>
      <c r="G222" s="1778"/>
      <c r="H222" s="1778"/>
      <c r="I222" s="1778"/>
      <c r="J222" s="1778"/>
      <c r="K222" s="1778"/>
      <c r="L222" s="1778"/>
      <c r="M222" s="1778"/>
      <c r="N222" s="1826"/>
      <c r="O222" s="1798"/>
    </row>
    <row r="223" spans="1:15" hidden="1">
      <c r="A223" s="1773"/>
      <c r="B223" s="1768"/>
      <c r="C223" s="1825"/>
      <c r="D223" s="1778"/>
      <c r="E223" s="1778"/>
      <c r="F223" s="1778"/>
      <c r="G223" s="1778"/>
      <c r="H223" s="1778"/>
      <c r="I223" s="1778"/>
      <c r="J223" s="1778"/>
      <c r="K223" s="1778"/>
      <c r="L223" s="1778"/>
      <c r="M223" s="1778"/>
      <c r="N223" s="1826"/>
      <c r="O223" s="1798"/>
    </row>
    <row r="224" spans="1:15" hidden="1">
      <c r="A224" s="1773"/>
      <c r="B224" s="1768"/>
      <c r="C224" s="1825"/>
      <c r="D224" s="1778"/>
      <c r="E224" s="1778"/>
      <c r="F224" s="1778"/>
      <c r="G224" s="1778"/>
      <c r="H224" s="1778"/>
      <c r="I224" s="1778"/>
      <c r="J224" s="1778"/>
      <c r="K224" s="1778"/>
      <c r="L224" s="1778"/>
      <c r="M224" s="1778"/>
      <c r="N224" s="1826"/>
      <c r="O224" s="1798"/>
    </row>
    <row r="225" spans="1:15" hidden="1">
      <c r="A225" s="1773"/>
      <c r="B225" s="1768"/>
      <c r="C225" s="1825"/>
      <c r="D225" s="1778"/>
      <c r="E225" s="1778"/>
      <c r="F225" s="1778"/>
      <c r="G225" s="1778"/>
      <c r="H225" s="1778"/>
      <c r="I225" s="1778"/>
      <c r="J225" s="1778"/>
      <c r="K225" s="1778"/>
      <c r="L225" s="1778"/>
      <c r="M225" s="1778"/>
      <c r="N225" s="1826"/>
      <c r="O225" s="1798"/>
    </row>
    <row r="226" spans="1:15" hidden="1">
      <c r="A226" s="1773"/>
      <c r="B226" s="1768"/>
      <c r="C226" s="1825"/>
      <c r="D226" s="1778"/>
      <c r="E226" s="1778"/>
      <c r="F226" s="1778"/>
      <c r="G226" s="1778"/>
      <c r="H226" s="1778"/>
      <c r="I226" s="1778"/>
      <c r="J226" s="1778"/>
      <c r="K226" s="1778"/>
      <c r="L226" s="1778"/>
      <c r="M226" s="1778"/>
      <c r="N226" s="1826"/>
      <c r="O226" s="1798"/>
    </row>
    <row r="227" spans="1:15" hidden="1">
      <c r="A227" s="1773"/>
      <c r="B227" s="1768"/>
      <c r="C227" s="1825"/>
      <c r="D227" s="1778"/>
      <c r="E227" s="1778"/>
      <c r="F227" s="1778"/>
      <c r="G227" s="1778"/>
      <c r="H227" s="1778"/>
      <c r="I227" s="1778"/>
      <c r="J227" s="1778"/>
      <c r="K227" s="1778"/>
      <c r="L227" s="1778"/>
      <c r="M227" s="1778"/>
      <c r="N227" s="1826"/>
      <c r="O227" s="1798"/>
    </row>
    <row r="228" spans="1:15" hidden="1">
      <c r="A228" s="1773"/>
      <c r="B228" s="1768"/>
      <c r="C228" s="1825"/>
      <c r="D228" s="1778"/>
      <c r="E228" s="1778"/>
      <c r="F228" s="1778"/>
      <c r="G228" s="1778"/>
      <c r="H228" s="1778"/>
      <c r="I228" s="1778"/>
      <c r="J228" s="1778"/>
      <c r="K228" s="1778"/>
      <c r="L228" s="1778"/>
      <c r="M228" s="1778"/>
      <c r="N228" s="1826"/>
      <c r="O228" s="1798"/>
    </row>
    <row r="229" spans="1:15" hidden="1">
      <c r="A229" s="1773"/>
      <c r="B229" s="1768"/>
      <c r="C229" s="1825"/>
      <c r="D229" s="1778"/>
      <c r="E229" s="1778"/>
      <c r="F229" s="1778"/>
      <c r="G229" s="1778"/>
      <c r="H229" s="1778"/>
      <c r="I229" s="1778"/>
      <c r="J229" s="1778"/>
      <c r="K229" s="1778"/>
      <c r="L229" s="1778"/>
      <c r="M229" s="1778"/>
      <c r="N229" s="1826"/>
      <c r="O229" s="1798"/>
    </row>
    <row r="230" spans="1:15" hidden="1">
      <c r="A230" s="1773"/>
      <c r="B230" s="1768"/>
      <c r="C230" s="1825"/>
      <c r="D230" s="1778"/>
      <c r="E230" s="1778"/>
      <c r="F230" s="1778"/>
      <c r="G230" s="1778"/>
      <c r="H230" s="1778"/>
      <c r="I230" s="1778"/>
      <c r="J230" s="1778"/>
      <c r="K230" s="1778"/>
      <c r="L230" s="1778"/>
      <c r="M230" s="1778"/>
      <c r="N230" s="1826"/>
      <c r="O230" s="1798"/>
    </row>
    <row r="231" spans="1:15" hidden="1">
      <c r="A231" s="1773"/>
      <c r="B231" s="1768"/>
      <c r="C231" s="1825"/>
      <c r="D231" s="1778"/>
      <c r="E231" s="1778"/>
      <c r="F231" s="1778"/>
      <c r="G231" s="1778"/>
      <c r="H231" s="1778"/>
      <c r="I231" s="1778"/>
      <c r="J231" s="1778"/>
      <c r="K231" s="1778"/>
      <c r="L231" s="1778"/>
      <c r="M231" s="1778"/>
      <c r="N231" s="1826"/>
      <c r="O231" s="1798"/>
    </row>
    <row r="232" spans="1:15" hidden="1">
      <c r="A232" s="1773"/>
      <c r="B232" s="1768"/>
      <c r="C232" s="1825"/>
      <c r="D232" s="1778"/>
      <c r="E232" s="1778"/>
      <c r="F232" s="1778"/>
      <c r="G232" s="1778"/>
      <c r="H232" s="1778"/>
      <c r="I232" s="1778"/>
      <c r="J232" s="1778"/>
      <c r="K232" s="1778"/>
      <c r="L232" s="1778"/>
      <c r="M232" s="1778"/>
      <c r="N232" s="1826"/>
      <c r="O232" s="1798"/>
    </row>
    <row r="233" spans="1:15" hidden="1">
      <c r="A233" s="1773"/>
      <c r="B233" s="1768"/>
      <c r="C233" s="1825"/>
      <c r="D233" s="1778"/>
      <c r="E233" s="1778"/>
      <c r="F233" s="1778"/>
      <c r="G233" s="1778"/>
      <c r="H233" s="1778"/>
      <c r="I233" s="1778"/>
      <c r="J233" s="1778"/>
      <c r="K233" s="1778"/>
      <c r="L233" s="1778"/>
      <c r="M233" s="1778"/>
      <c r="N233" s="1826"/>
      <c r="O233" s="1798"/>
    </row>
    <row r="234" spans="1:15" hidden="1">
      <c r="A234" s="1773"/>
      <c r="B234" s="1768"/>
      <c r="C234" s="1825"/>
      <c r="D234" s="1778"/>
      <c r="E234" s="1778"/>
      <c r="F234" s="1778"/>
      <c r="G234" s="1778"/>
      <c r="H234" s="1778"/>
      <c r="I234" s="1778"/>
      <c r="J234" s="1778"/>
      <c r="K234" s="1778"/>
      <c r="L234" s="1778"/>
      <c r="M234" s="1778"/>
      <c r="N234" s="1826"/>
      <c r="O234" s="1798"/>
    </row>
    <row r="235" spans="1:15" hidden="1">
      <c r="A235" s="1773"/>
      <c r="B235" s="1768"/>
      <c r="C235" s="1825"/>
      <c r="D235" s="1778"/>
      <c r="E235" s="1778"/>
      <c r="F235" s="1778"/>
      <c r="G235" s="1778"/>
      <c r="H235" s="1778"/>
      <c r="I235" s="1778"/>
      <c r="J235" s="1778"/>
      <c r="K235" s="1778"/>
      <c r="L235" s="1778"/>
      <c r="M235" s="1778"/>
      <c r="N235" s="1826"/>
      <c r="O235" s="1798"/>
    </row>
    <row r="236" spans="1:15" hidden="1">
      <c r="A236" s="1773"/>
      <c r="B236" s="1768"/>
      <c r="C236" s="1825"/>
      <c r="D236" s="1778"/>
      <c r="E236" s="1778"/>
      <c r="F236" s="1778"/>
      <c r="G236" s="1778"/>
      <c r="H236" s="1778"/>
      <c r="I236" s="1778"/>
      <c r="J236" s="1778"/>
      <c r="K236" s="1778"/>
      <c r="L236" s="1778"/>
      <c r="M236" s="1778"/>
      <c r="N236" s="1826"/>
      <c r="O236" s="1798"/>
    </row>
    <row r="237" spans="1:15" hidden="1">
      <c r="A237" s="1773"/>
      <c r="B237" s="1768"/>
      <c r="C237" s="1825"/>
      <c r="D237" s="1778"/>
      <c r="E237" s="1778"/>
      <c r="F237" s="1778"/>
      <c r="G237" s="1778"/>
      <c r="H237" s="1778"/>
      <c r="I237" s="1778"/>
      <c r="J237" s="1778"/>
      <c r="K237" s="1778"/>
      <c r="L237" s="1778"/>
      <c r="M237" s="1778"/>
      <c r="N237" s="1826"/>
      <c r="O237" s="1798"/>
    </row>
    <row r="238" spans="1:15" hidden="1">
      <c r="A238" s="1773"/>
      <c r="B238" s="1768"/>
      <c r="C238" s="1825"/>
      <c r="D238" s="1778"/>
      <c r="E238" s="1778"/>
      <c r="F238" s="1778"/>
      <c r="G238" s="1778"/>
      <c r="H238" s="1778"/>
      <c r="I238" s="1778"/>
      <c r="J238" s="1778"/>
      <c r="K238" s="1778"/>
      <c r="L238" s="1778"/>
      <c r="M238" s="1778"/>
      <c r="N238" s="1826"/>
      <c r="O238" s="1798"/>
    </row>
    <row r="239" spans="1:15" hidden="1">
      <c r="A239" s="1773"/>
      <c r="B239" s="1768"/>
      <c r="C239" s="1825"/>
      <c r="D239" s="1778"/>
      <c r="E239" s="1778"/>
      <c r="F239" s="1778"/>
      <c r="G239" s="1778"/>
      <c r="H239" s="1778"/>
      <c r="I239" s="1778"/>
      <c r="J239" s="1778"/>
      <c r="K239" s="1778"/>
      <c r="L239" s="1778"/>
      <c r="M239" s="1778"/>
      <c r="N239" s="1826"/>
      <c r="O239" s="1798"/>
    </row>
    <row r="240" spans="1:15" hidden="1">
      <c r="A240" s="1773"/>
      <c r="B240" s="1768"/>
      <c r="C240" s="1825"/>
      <c r="D240" s="1778"/>
      <c r="E240" s="1778"/>
      <c r="F240" s="1778"/>
      <c r="G240" s="1778"/>
      <c r="H240" s="1778"/>
      <c r="I240" s="1778"/>
      <c r="J240" s="1778"/>
      <c r="K240" s="1778"/>
      <c r="L240" s="1778"/>
      <c r="M240" s="1778"/>
      <c r="N240" s="1826"/>
      <c r="O240" s="1798"/>
    </row>
    <row r="241" spans="1:15" hidden="1">
      <c r="A241" s="1773"/>
      <c r="B241" s="1768"/>
      <c r="C241" s="1825"/>
      <c r="D241" s="1778"/>
      <c r="E241" s="1778"/>
      <c r="F241" s="1778"/>
      <c r="G241" s="1778"/>
      <c r="H241" s="1778"/>
      <c r="I241" s="1778"/>
      <c r="J241" s="1778"/>
      <c r="K241" s="1778"/>
      <c r="L241" s="1778"/>
      <c r="M241" s="1778"/>
      <c r="N241" s="1826"/>
      <c r="O241" s="1798"/>
    </row>
    <row r="242" spans="1:15" hidden="1">
      <c r="A242" s="1773"/>
      <c r="B242" s="1768"/>
      <c r="C242" s="1825"/>
      <c r="D242" s="1778"/>
      <c r="E242" s="1778"/>
      <c r="F242" s="1778"/>
      <c r="G242" s="1778"/>
      <c r="H242" s="1778"/>
      <c r="I242" s="1778"/>
      <c r="J242" s="1778"/>
      <c r="K242" s="1778"/>
      <c r="L242" s="1778"/>
      <c r="M242" s="1778"/>
      <c r="N242" s="1826"/>
      <c r="O242" s="1798"/>
    </row>
    <row r="243" spans="1:15" hidden="1">
      <c r="A243" s="1773"/>
      <c r="B243" s="1768"/>
      <c r="C243" s="1825"/>
      <c r="D243" s="1778"/>
      <c r="E243" s="1778"/>
      <c r="F243" s="1778"/>
      <c r="G243" s="1778"/>
      <c r="H243" s="1778"/>
      <c r="I243" s="1778"/>
      <c r="J243" s="1778"/>
      <c r="K243" s="1778"/>
      <c r="L243" s="1778"/>
      <c r="M243" s="1778"/>
      <c r="N243" s="1826"/>
      <c r="O243" s="1798"/>
    </row>
    <row r="244" spans="1:15" hidden="1">
      <c r="A244" s="1773"/>
      <c r="B244" s="1768"/>
      <c r="C244" s="1825"/>
      <c r="D244" s="1778"/>
      <c r="E244" s="1778"/>
      <c r="F244" s="1778"/>
      <c r="G244" s="1778"/>
      <c r="H244" s="1778"/>
      <c r="I244" s="1778"/>
      <c r="J244" s="1778"/>
      <c r="K244" s="1778"/>
      <c r="L244" s="1778"/>
      <c r="M244" s="1778"/>
      <c r="N244" s="1826"/>
      <c r="O244" s="1798"/>
    </row>
    <row r="245" spans="1:15" hidden="1">
      <c r="A245" s="1773"/>
      <c r="B245" s="1768"/>
      <c r="C245" s="1825"/>
      <c r="D245" s="1778"/>
      <c r="E245" s="1778"/>
      <c r="F245" s="1778"/>
      <c r="G245" s="1778"/>
      <c r="H245" s="1778"/>
      <c r="I245" s="1778"/>
      <c r="J245" s="1778"/>
      <c r="K245" s="1778"/>
      <c r="L245" s="1778"/>
      <c r="M245" s="1778"/>
      <c r="N245" s="1826"/>
      <c r="O245" s="1798"/>
    </row>
    <row r="246" spans="1:15" hidden="1">
      <c r="A246" s="1773"/>
      <c r="B246" s="1768"/>
      <c r="C246" s="1825"/>
      <c r="D246" s="1778"/>
      <c r="E246" s="1778"/>
      <c r="F246" s="1778"/>
      <c r="G246" s="1778"/>
      <c r="H246" s="1778"/>
      <c r="I246" s="1778"/>
      <c r="J246" s="1778"/>
      <c r="K246" s="1778"/>
      <c r="L246" s="1778"/>
      <c r="M246" s="1778"/>
      <c r="N246" s="1826"/>
      <c r="O246" s="1798"/>
    </row>
    <row r="247" spans="1:15" hidden="1">
      <c r="A247" s="1773"/>
      <c r="B247" s="1768"/>
      <c r="C247" s="1825"/>
      <c r="D247" s="1778"/>
      <c r="E247" s="1778"/>
      <c r="F247" s="1778"/>
      <c r="G247" s="1778"/>
      <c r="H247" s="1778"/>
      <c r="I247" s="1778"/>
      <c r="J247" s="1778"/>
      <c r="K247" s="1778"/>
      <c r="L247" s="1778"/>
      <c r="M247" s="1778"/>
      <c r="N247" s="1826"/>
      <c r="O247" s="1798"/>
    </row>
    <row r="248" spans="1:15" hidden="1">
      <c r="A248" s="1773"/>
      <c r="B248" s="1768"/>
      <c r="C248" s="1825"/>
      <c r="D248" s="1778"/>
      <c r="E248" s="1778"/>
      <c r="F248" s="1778"/>
      <c r="G248" s="1778"/>
      <c r="H248" s="1778"/>
      <c r="I248" s="1778"/>
      <c r="J248" s="1778"/>
      <c r="K248" s="1778"/>
      <c r="L248" s="1778"/>
      <c r="M248" s="1778"/>
      <c r="N248" s="1826"/>
      <c r="O248" s="1798"/>
    </row>
    <row r="249" spans="1:15" hidden="1">
      <c r="A249" s="1773"/>
      <c r="B249" s="1768"/>
      <c r="C249" s="1825"/>
      <c r="D249" s="1778"/>
      <c r="E249" s="1778"/>
      <c r="F249" s="1778"/>
      <c r="G249" s="1778"/>
      <c r="H249" s="1778"/>
      <c r="I249" s="1778"/>
      <c r="J249" s="1778"/>
      <c r="K249" s="1778"/>
      <c r="L249" s="1778"/>
      <c r="M249" s="1778"/>
      <c r="N249" s="1826"/>
      <c r="O249" s="1798"/>
    </row>
    <row r="250" spans="1:15" hidden="1">
      <c r="A250" s="1773"/>
      <c r="B250" s="1768"/>
      <c r="C250" s="1825"/>
      <c r="D250" s="1778"/>
      <c r="E250" s="1778"/>
      <c r="F250" s="1778"/>
      <c r="G250" s="1778"/>
      <c r="H250" s="1778"/>
      <c r="I250" s="1778"/>
      <c r="J250" s="1778"/>
      <c r="K250" s="1778"/>
      <c r="L250" s="1778"/>
      <c r="M250" s="1778"/>
      <c r="N250" s="1826"/>
      <c r="O250" s="1798"/>
    </row>
    <row r="251" spans="1:15" hidden="1">
      <c r="A251" s="1773"/>
      <c r="B251" s="1768"/>
      <c r="C251" s="1825"/>
      <c r="D251" s="1778"/>
      <c r="E251" s="1778"/>
      <c r="F251" s="1778"/>
      <c r="G251" s="1778"/>
      <c r="H251" s="1778"/>
      <c r="I251" s="1778"/>
      <c r="J251" s="1778"/>
      <c r="K251" s="1778"/>
      <c r="L251" s="1778"/>
      <c r="M251" s="1778"/>
      <c r="N251" s="1826"/>
      <c r="O251" s="1798"/>
    </row>
    <row r="252" spans="1:15" hidden="1">
      <c r="A252" s="1773"/>
      <c r="B252" s="1768"/>
      <c r="C252" s="1825"/>
      <c r="D252" s="1778"/>
      <c r="E252" s="1778"/>
      <c r="F252" s="1778"/>
      <c r="G252" s="1778"/>
      <c r="H252" s="1778"/>
      <c r="I252" s="1778"/>
      <c r="J252" s="1778"/>
      <c r="K252" s="1778"/>
      <c r="L252" s="1778"/>
      <c r="M252" s="1778"/>
      <c r="N252" s="1826"/>
      <c r="O252" s="1798"/>
    </row>
    <row r="253" spans="1:15" hidden="1">
      <c r="A253" s="1773"/>
      <c r="B253" s="1768"/>
      <c r="C253" s="1825"/>
      <c r="D253" s="1778"/>
      <c r="E253" s="1778"/>
      <c r="F253" s="1778"/>
      <c r="G253" s="1778"/>
      <c r="H253" s="1778"/>
      <c r="I253" s="1778"/>
      <c r="J253" s="1778"/>
      <c r="K253" s="1778"/>
      <c r="L253" s="1778"/>
      <c r="M253" s="1778"/>
      <c r="N253" s="1826"/>
      <c r="O253" s="1798"/>
    </row>
    <row r="254" spans="1:15" hidden="1">
      <c r="A254" s="1773"/>
      <c r="B254" s="1768"/>
      <c r="C254" s="1825"/>
      <c r="D254" s="1778"/>
      <c r="E254" s="1778"/>
      <c r="F254" s="1778"/>
      <c r="G254" s="1778"/>
      <c r="H254" s="1778"/>
      <c r="I254" s="1778"/>
      <c r="J254" s="1778"/>
      <c r="K254" s="1778"/>
      <c r="L254" s="1778"/>
      <c r="M254" s="1778"/>
      <c r="N254" s="1826"/>
      <c r="O254" s="1798"/>
    </row>
    <row r="255" spans="1:15" hidden="1">
      <c r="A255" s="1773"/>
      <c r="B255" s="1768"/>
      <c r="C255" s="1825"/>
      <c r="D255" s="1778"/>
      <c r="E255" s="1778"/>
      <c r="F255" s="1778"/>
      <c r="G255" s="1778"/>
      <c r="H255" s="1778"/>
      <c r="I255" s="1778"/>
      <c r="J255" s="1778"/>
      <c r="K255" s="1778"/>
      <c r="L255" s="1778"/>
      <c r="M255" s="1778"/>
      <c r="N255" s="1826"/>
      <c r="O255" s="1798"/>
    </row>
    <row r="256" spans="1:15" hidden="1">
      <c r="A256" s="1773"/>
      <c r="B256" s="1768"/>
      <c r="C256" s="1825"/>
      <c r="D256" s="1778"/>
      <c r="E256" s="1778"/>
      <c r="F256" s="1778"/>
      <c r="G256" s="1778"/>
      <c r="H256" s="1778"/>
      <c r="I256" s="1778"/>
      <c r="J256" s="1778"/>
      <c r="K256" s="1778"/>
      <c r="L256" s="1778"/>
      <c r="M256" s="1778"/>
      <c r="N256" s="1826"/>
      <c r="O256" s="1798"/>
    </row>
    <row r="257" spans="1:15" hidden="1">
      <c r="A257" s="1773"/>
      <c r="B257" s="1768"/>
      <c r="C257" s="1825"/>
      <c r="D257" s="1778"/>
      <c r="E257" s="1778"/>
      <c r="F257" s="1778"/>
      <c r="G257" s="1778"/>
      <c r="H257" s="1778"/>
      <c r="I257" s="1778"/>
      <c r="J257" s="1778"/>
      <c r="K257" s="1778"/>
      <c r="L257" s="1778"/>
      <c r="M257" s="1778"/>
      <c r="N257" s="1826"/>
      <c r="O257" s="1798"/>
    </row>
    <row r="258" spans="1:15" hidden="1">
      <c r="A258" s="1773"/>
      <c r="B258" s="1768"/>
      <c r="C258" s="1825"/>
      <c r="D258" s="1778"/>
      <c r="E258" s="1778"/>
      <c r="F258" s="1778"/>
      <c r="G258" s="1778"/>
      <c r="H258" s="1778"/>
      <c r="I258" s="1778"/>
      <c r="J258" s="1778"/>
      <c r="K258" s="1778"/>
      <c r="L258" s="1778"/>
      <c r="M258" s="1778"/>
      <c r="N258" s="1826"/>
      <c r="O258" s="1798"/>
    </row>
    <row r="259" spans="1:15" hidden="1">
      <c r="A259" s="1773"/>
      <c r="B259" s="1768"/>
      <c r="C259" s="1825"/>
      <c r="D259" s="1778"/>
      <c r="E259" s="1778"/>
      <c r="F259" s="1778"/>
      <c r="G259" s="1778"/>
      <c r="H259" s="1778"/>
      <c r="I259" s="1778"/>
      <c r="J259" s="1778"/>
      <c r="K259" s="1778"/>
      <c r="L259" s="1778"/>
      <c r="M259" s="1778"/>
      <c r="N259" s="1826"/>
      <c r="O259" s="1798"/>
    </row>
    <row r="260" spans="1:15" hidden="1">
      <c r="A260" s="1773"/>
      <c r="B260" s="1768"/>
      <c r="C260" s="1825"/>
      <c r="D260" s="1778"/>
      <c r="E260" s="1778"/>
      <c r="F260" s="1778"/>
      <c r="G260" s="1778"/>
      <c r="H260" s="1778"/>
      <c r="I260" s="1778"/>
      <c r="J260" s="1778"/>
      <c r="K260" s="1778"/>
      <c r="L260" s="1778"/>
      <c r="M260" s="1778"/>
      <c r="N260" s="1826"/>
      <c r="O260" s="1798"/>
    </row>
    <row r="261" spans="1:15" hidden="1">
      <c r="A261" s="1773"/>
      <c r="B261" s="1768"/>
      <c r="C261" s="1825"/>
      <c r="D261" s="1778"/>
      <c r="E261" s="1778"/>
      <c r="F261" s="1778"/>
      <c r="G261" s="1778"/>
      <c r="H261" s="1778"/>
      <c r="I261" s="1778"/>
      <c r="J261" s="1778"/>
      <c r="K261" s="1778"/>
      <c r="L261" s="1778"/>
      <c r="M261" s="1778"/>
      <c r="N261" s="1826"/>
      <c r="O261" s="1798"/>
    </row>
    <row r="262" spans="1:15" hidden="1">
      <c r="A262" s="1773"/>
      <c r="B262" s="1768"/>
      <c r="C262" s="1825"/>
      <c r="D262" s="1778"/>
      <c r="E262" s="1778"/>
      <c r="F262" s="1778"/>
      <c r="G262" s="1778"/>
      <c r="H262" s="1778"/>
      <c r="I262" s="1778"/>
      <c r="J262" s="1778"/>
      <c r="K262" s="1778"/>
      <c r="L262" s="1778"/>
      <c r="M262" s="1778"/>
      <c r="N262" s="1826"/>
      <c r="O262" s="1798"/>
    </row>
    <row r="263" spans="1:15" hidden="1">
      <c r="A263" s="1773"/>
      <c r="B263" s="1768"/>
      <c r="C263" s="1825"/>
      <c r="D263" s="1778"/>
      <c r="E263" s="1778"/>
      <c r="F263" s="1778"/>
      <c r="G263" s="1778"/>
      <c r="H263" s="1778"/>
      <c r="I263" s="1778"/>
      <c r="J263" s="1778"/>
      <c r="K263" s="1778"/>
      <c r="L263" s="1778"/>
      <c r="M263" s="1778"/>
      <c r="N263" s="1826"/>
      <c r="O263" s="1798"/>
    </row>
    <row r="264" spans="1:15" hidden="1">
      <c r="A264" s="1773"/>
      <c r="B264" s="1768"/>
      <c r="C264" s="1825"/>
      <c r="D264" s="1778"/>
      <c r="E264" s="1778"/>
      <c r="F264" s="1778"/>
      <c r="G264" s="1778"/>
      <c r="H264" s="1778"/>
      <c r="I264" s="1778"/>
      <c r="J264" s="1778"/>
      <c r="K264" s="1778"/>
      <c r="L264" s="1778"/>
      <c r="M264" s="1778"/>
      <c r="N264" s="1826"/>
      <c r="O264" s="1798"/>
    </row>
    <row r="265" spans="1:15" hidden="1">
      <c r="A265" s="1773"/>
      <c r="B265" s="1768"/>
      <c r="C265" s="1825"/>
      <c r="D265" s="1778"/>
      <c r="E265" s="1778"/>
      <c r="F265" s="1778"/>
      <c r="G265" s="1778"/>
      <c r="H265" s="1778"/>
      <c r="I265" s="1778"/>
      <c r="J265" s="1778"/>
      <c r="K265" s="1778"/>
      <c r="L265" s="1778"/>
      <c r="M265" s="1778"/>
      <c r="N265" s="1826"/>
      <c r="O265" s="1798"/>
    </row>
    <row r="266" spans="1:15" hidden="1">
      <c r="A266" s="1773"/>
      <c r="B266" s="1768"/>
      <c r="C266" s="1825"/>
      <c r="D266" s="1778"/>
      <c r="E266" s="1778"/>
      <c r="F266" s="1778"/>
      <c r="G266" s="1778"/>
      <c r="H266" s="1778"/>
      <c r="I266" s="1778"/>
      <c r="J266" s="1778"/>
      <c r="K266" s="1778"/>
      <c r="L266" s="1778"/>
      <c r="M266" s="1778"/>
      <c r="N266" s="1826"/>
      <c r="O266" s="1798"/>
    </row>
    <row r="267" spans="1:15" hidden="1">
      <c r="A267" s="1773"/>
      <c r="B267" s="1768"/>
      <c r="C267" s="1825"/>
      <c r="D267" s="1778"/>
      <c r="E267" s="1778"/>
      <c r="F267" s="1778"/>
      <c r="G267" s="1778"/>
      <c r="H267" s="1778"/>
      <c r="I267" s="1778"/>
      <c r="J267" s="1778"/>
      <c r="K267" s="1778"/>
      <c r="L267" s="1778"/>
      <c r="M267" s="1778"/>
      <c r="N267" s="1826"/>
      <c r="O267" s="1798"/>
    </row>
    <row r="268" spans="1:15" hidden="1">
      <c r="A268" s="1773"/>
      <c r="B268" s="1768"/>
      <c r="C268" s="1825"/>
      <c r="D268" s="1778"/>
      <c r="E268" s="1778"/>
      <c r="F268" s="1778"/>
      <c r="G268" s="1778"/>
      <c r="H268" s="1778"/>
      <c r="I268" s="1778"/>
      <c r="J268" s="1778"/>
      <c r="K268" s="1778"/>
      <c r="L268" s="1778"/>
      <c r="M268" s="1778"/>
      <c r="N268" s="1826"/>
      <c r="O268" s="1798"/>
    </row>
    <row r="269" spans="1:15" hidden="1">
      <c r="A269" s="1773"/>
      <c r="B269" s="1768"/>
      <c r="C269" s="1825"/>
      <c r="D269" s="1778"/>
      <c r="E269" s="1778"/>
      <c r="F269" s="1778"/>
      <c r="G269" s="1778"/>
      <c r="H269" s="1778"/>
      <c r="I269" s="1778"/>
      <c r="J269" s="1778"/>
      <c r="K269" s="1778"/>
      <c r="L269" s="1778"/>
      <c r="M269" s="1778"/>
      <c r="N269" s="1826"/>
      <c r="O269" s="1798"/>
    </row>
    <row r="270" spans="1:15" hidden="1">
      <c r="A270" s="1773"/>
      <c r="B270" s="1768"/>
      <c r="C270" s="1825"/>
      <c r="D270" s="1778"/>
      <c r="E270" s="1778"/>
      <c r="F270" s="1778"/>
      <c r="G270" s="1778"/>
      <c r="H270" s="1778"/>
      <c r="I270" s="1778"/>
      <c r="J270" s="1778"/>
      <c r="K270" s="1778"/>
      <c r="L270" s="1778"/>
      <c r="M270" s="1778"/>
      <c r="N270" s="1826"/>
      <c r="O270" s="1798"/>
    </row>
    <row r="271" spans="1:15" hidden="1">
      <c r="A271" s="1773"/>
      <c r="B271" s="1768"/>
      <c r="C271" s="1825"/>
      <c r="D271" s="1778"/>
      <c r="E271" s="1778"/>
      <c r="F271" s="1778"/>
      <c r="G271" s="1778"/>
      <c r="H271" s="1778"/>
      <c r="I271" s="1778"/>
      <c r="J271" s="1778"/>
      <c r="K271" s="1778"/>
      <c r="L271" s="1778"/>
      <c r="M271" s="1778"/>
      <c r="N271" s="1826"/>
      <c r="O271" s="1798"/>
    </row>
    <row r="272" spans="1:15" hidden="1">
      <c r="A272" s="1773"/>
      <c r="B272" s="1768"/>
      <c r="C272" s="1825"/>
      <c r="D272" s="1778"/>
      <c r="E272" s="1778"/>
      <c r="F272" s="1778"/>
      <c r="G272" s="1778"/>
      <c r="H272" s="1778"/>
      <c r="I272" s="1778"/>
      <c r="J272" s="1778"/>
      <c r="K272" s="1778"/>
      <c r="L272" s="1778"/>
      <c r="M272" s="1778"/>
      <c r="N272" s="1826"/>
      <c r="O272" s="1798"/>
    </row>
    <row r="273" spans="1:15" hidden="1">
      <c r="A273" s="1773"/>
      <c r="B273" s="1768"/>
      <c r="C273" s="1825"/>
      <c r="D273" s="1778"/>
      <c r="E273" s="1778"/>
      <c r="F273" s="1778"/>
      <c r="G273" s="1778"/>
      <c r="H273" s="1778"/>
      <c r="I273" s="1778"/>
      <c r="J273" s="1778"/>
      <c r="K273" s="1778"/>
      <c r="L273" s="1778"/>
      <c r="M273" s="1778"/>
      <c r="N273" s="1826"/>
      <c r="O273" s="1798"/>
    </row>
    <row r="274" spans="1:15" hidden="1">
      <c r="A274" s="1773"/>
      <c r="B274" s="1768"/>
      <c r="C274" s="1825"/>
      <c r="D274" s="1778"/>
      <c r="E274" s="1778"/>
      <c r="F274" s="1778"/>
      <c r="G274" s="1778"/>
      <c r="H274" s="1778"/>
      <c r="I274" s="1778"/>
      <c r="J274" s="1778"/>
      <c r="K274" s="1778"/>
      <c r="L274" s="1778"/>
      <c r="M274" s="1778"/>
      <c r="N274" s="1826"/>
      <c r="O274" s="1798"/>
    </row>
    <row r="275" spans="1:15" hidden="1">
      <c r="A275" s="1773"/>
      <c r="B275" s="1768"/>
      <c r="C275" s="1825"/>
      <c r="D275" s="1778"/>
      <c r="E275" s="1778"/>
      <c r="F275" s="1778"/>
      <c r="G275" s="1778"/>
      <c r="H275" s="1778"/>
      <c r="I275" s="1778"/>
      <c r="J275" s="1778"/>
      <c r="K275" s="1778"/>
      <c r="L275" s="1778"/>
      <c r="M275" s="1778"/>
      <c r="N275" s="1826"/>
      <c r="O275" s="1798"/>
    </row>
    <row r="276" spans="1:15" hidden="1">
      <c r="A276" s="1773"/>
      <c r="B276" s="1768"/>
      <c r="C276" s="1825"/>
      <c r="D276" s="1778"/>
      <c r="E276" s="1778"/>
      <c r="F276" s="1778"/>
      <c r="G276" s="1778"/>
      <c r="H276" s="1778"/>
      <c r="I276" s="1778"/>
      <c r="J276" s="1778"/>
      <c r="K276" s="1778"/>
      <c r="L276" s="1778"/>
      <c r="M276" s="1778"/>
      <c r="N276" s="1826"/>
      <c r="O276" s="1798"/>
    </row>
    <row r="277" spans="1:15" customFormat="1" hidden="1">
      <c r="A277" s="1776"/>
      <c r="B277" s="1776"/>
      <c r="C277" s="1776"/>
      <c r="D277" s="1776"/>
      <c r="E277" s="1776"/>
      <c r="F277" s="1776"/>
      <c r="G277" s="1776"/>
      <c r="H277" s="1776"/>
      <c r="I277" s="1776"/>
      <c r="J277" s="1776"/>
      <c r="K277" s="1776"/>
      <c r="L277" s="1776"/>
      <c r="M277" s="1776"/>
      <c r="N277" s="1776"/>
      <c r="O277" s="1776"/>
    </row>
    <row r="278" spans="1:15" hidden="1">
      <c r="A278" s="1773"/>
      <c r="B278" s="1768"/>
      <c r="C278" s="1825"/>
      <c r="D278" s="1778"/>
      <c r="E278" s="1778"/>
      <c r="F278" s="1778"/>
      <c r="G278" s="1778"/>
      <c r="H278" s="1778"/>
      <c r="I278" s="1778"/>
      <c r="J278" s="1778"/>
      <c r="K278" s="1778"/>
      <c r="L278" s="1778"/>
      <c r="M278" s="1778"/>
      <c r="N278" s="1826"/>
      <c r="O278" s="1798"/>
    </row>
    <row r="279" spans="1:15" hidden="1">
      <c r="A279" s="1773"/>
      <c r="B279" s="1768"/>
      <c r="C279" s="1825"/>
      <c r="D279" s="1778"/>
      <c r="E279" s="1778"/>
      <c r="F279" s="1778"/>
      <c r="G279" s="1778"/>
      <c r="H279" s="1778"/>
      <c r="I279" s="1778"/>
      <c r="J279" s="1778"/>
      <c r="K279" s="1778"/>
      <c r="L279" s="1778"/>
      <c r="M279" s="1778"/>
      <c r="N279" s="1826"/>
      <c r="O279" s="1798"/>
    </row>
    <row r="280" spans="1:15" hidden="1">
      <c r="A280" s="1773"/>
      <c r="B280" s="1768"/>
      <c r="C280" s="1825"/>
      <c r="D280" s="1778"/>
      <c r="E280" s="1778"/>
      <c r="F280" s="1778"/>
      <c r="G280" s="1778"/>
      <c r="H280" s="1778"/>
      <c r="I280" s="1778"/>
      <c r="J280" s="1778"/>
      <c r="K280" s="1778"/>
      <c r="L280" s="1778"/>
      <c r="M280" s="1778"/>
      <c r="N280" s="1826"/>
      <c r="O280" s="1798"/>
    </row>
    <row r="281" spans="1:15">
      <c r="A281" s="1773"/>
      <c r="B281" s="1768"/>
      <c r="C281" s="1825"/>
      <c r="D281" s="1778"/>
      <c r="E281" s="1778"/>
      <c r="F281" s="1778"/>
      <c r="G281" s="1778"/>
      <c r="H281" s="1778"/>
      <c r="I281" s="1778"/>
      <c r="J281" s="1778"/>
      <c r="K281" s="1778"/>
      <c r="L281" s="1778"/>
      <c r="M281" s="1778"/>
      <c r="N281" s="1826"/>
      <c r="O281" s="1798"/>
    </row>
    <row r="282" spans="1:15">
      <c r="A282" s="1773"/>
      <c r="B282" s="1768"/>
      <c r="C282" s="1825"/>
      <c r="D282" s="1778"/>
      <c r="E282" s="1778"/>
      <c r="F282" s="1778"/>
      <c r="G282" s="1778"/>
      <c r="H282" s="1778"/>
      <c r="I282" s="1778"/>
      <c r="J282" s="1778"/>
      <c r="K282" s="1778"/>
      <c r="L282" s="1778"/>
      <c r="M282" s="1778"/>
      <c r="N282" s="1826"/>
      <c r="O282" s="1798"/>
    </row>
    <row r="283" spans="1:15">
      <c r="A283" s="1773"/>
      <c r="B283" s="1768"/>
      <c r="C283" s="1825"/>
      <c r="D283" s="1778"/>
      <c r="E283" s="1778"/>
      <c r="F283" s="1778"/>
      <c r="G283" s="1778"/>
      <c r="H283" s="1778"/>
      <c r="I283" s="1778"/>
      <c r="J283" s="1778"/>
      <c r="K283" s="1778"/>
      <c r="L283" s="1778"/>
      <c r="M283" s="1778"/>
      <c r="N283" s="1826"/>
      <c r="O283" s="1798"/>
    </row>
  </sheetData>
  <sheetProtection password="CDE6" sheet="1" objects="1" scenarios="1" selectLockedCells="1"/>
  <dataConsolidate/>
  <customSheetViews>
    <customSheetView guid="{DD9D0D41-5D22-4202-9EF9-254DD6E28480}" showPageBreaks="1" showGridLines="0" fitToPage="1" printArea="1" hiddenRows="1" hiddenColumns="1" topLeftCell="A13">
      <selection activeCell="C31" sqref="C31:L31"/>
      <pageMargins left="0.5" right="0.5" top="0.5" bottom="0.625" header="0.5" footer="0.5"/>
      <pageSetup scale="63" orientation="portrait" r:id="rId1"/>
      <headerFooter alignWithMargins="0">
        <oddFooter>&amp;R&amp;P of &amp;N</oddFooter>
      </headerFooter>
    </customSheetView>
    <customSheetView guid="{7A34E1A7-91A1-4CD4-B377-1F35FFBCE4D8}" showGridLines="0" fitToPage="1" hiddenRows="1" hiddenColumns="1">
      <pageMargins left="0.5" right="0.5" top="0.5" bottom="0.625" header="0.5" footer="0.5"/>
      <pageSetup scale="63" orientation="portrait" r:id="rId2"/>
      <headerFooter alignWithMargins="0">
        <oddFooter>&amp;R&amp;P of &amp;N</oddFooter>
      </headerFooter>
    </customSheetView>
  </customSheetViews>
  <mergeCells count="18">
    <mergeCell ref="C33:G34"/>
    <mergeCell ref="D13:G13"/>
    <mergeCell ref="D16:G16"/>
    <mergeCell ref="J17:L17"/>
    <mergeCell ref="D17:G17"/>
    <mergeCell ref="D15:G15"/>
    <mergeCell ref="D14:G14"/>
    <mergeCell ref="J16:L16"/>
    <mergeCell ref="J15:L15"/>
    <mergeCell ref="J14:L14"/>
    <mergeCell ref="J13:L13"/>
    <mergeCell ref="K2:N2"/>
    <mergeCell ref="D2:J2"/>
    <mergeCell ref="J12:L12"/>
    <mergeCell ref="J11:L11"/>
    <mergeCell ref="D7:G7"/>
    <mergeCell ref="D12:G12"/>
    <mergeCell ref="D11:G11"/>
  </mergeCells>
  <phoneticPr fontId="3" type="noConversion"/>
  <conditionalFormatting sqref="G24">
    <cfRule type="expression" dxfId="22" priority="5" stopIfTrue="1">
      <formula>NOT(ISBLANK($G$22))</formula>
    </cfRule>
  </conditionalFormatting>
  <dataValidations count="2">
    <dataValidation type="list" allowBlank="1" showInputMessage="1" showErrorMessage="1" sqref="G22" xr:uid="{00000000-0002-0000-0100-000000000000}">
      <formula1>"Utility, Retailer, Manufacturer, State/Local Government, Waste Removal Service Provider"</formula1>
    </dataValidation>
    <dataValidation type="list" allowBlank="1" showInputMessage="1" showErrorMessage="1" sqref="H26:H29 H33 H31" xr:uid="{00000000-0002-0000-0100-000001000000}">
      <formula1>"Yes,No"</formula1>
    </dataValidation>
  </dataValidations>
  <pageMargins left="0.5" right="0.5" top="0.5" bottom="0.625" header="0.5" footer="0.5"/>
  <pageSetup scale="60" orientation="portrait" r:id="rId3"/>
  <headerFooter alignWithMargins="0">
    <oddFooter>&amp;R&amp;P of &amp;N</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tabColor rgb="FFF87762"/>
    <pageSetUpPr autoPageBreaks="0"/>
  </sheetPr>
  <dimension ref="A1:R65587"/>
  <sheetViews>
    <sheetView zoomScaleNormal="100" zoomScaleSheetLayoutView="100" workbookViewId="0">
      <selection activeCell="C76" sqref="C76"/>
    </sheetView>
  </sheetViews>
  <sheetFormatPr defaultColWidth="0" defaultRowHeight="12.75" zeroHeight="1"/>
  <cols>
    <col min="1" max="1" width="4" style="424" customWidth="1"/>
    <col min="2" max="2" width="3" style="424" customWidth="1"/>
    <col min="3" max="3" width="26" style="424" customWidth="1"/>
    <col min="4" max="5" width="10.42578125" style="424" customWidth="1"/>
    <col min="6" max="6" width="15.7109375" style="424" customWidth="1"/>
    <col min="7" max="8" width="17.7109375" style="424" customWidth="1"/>
    <col min="9" max="9" width="16.140625" style="424" customWidth="1"/>
    <col min="10" max="11" width="10.5703125" style="424" customWidth="1"/>
    <col min="12" max="12" width="13.140625" style="424" customWidth="1"/>
    <col min="13" max="15" width="10.5703125" style="424" customWidth="1"/>
    <col min="16" max="16" width="3.85546875" style="424" customWidth="1"/>
    <col min="17" max="17" width="3.42578125" style="424" customWidth="1"/>
    <col min="18" max="18" width="4.42578125" style="424" customWidth="1"/>
    <col min="19" max="16384" width="9.140625" style="424" hidden="1"/>
  </cols>
  <sheetData>
    <row r="1" spans="1:18" ht="12.75" customHeight="1">
      <c r="A1" s="1758"/>
      <c r="B1" s="1758"/>
      <c r="C1" s="1758"/>
      <c r="D1" s="1759"/>
      <c r="E1" s="1759"/>
      <c r="F1" s="1759"/>
      <c r="G1" s="1759"/>
      <c r="H1" s="1759"/>
      <c r="I1" s="1758"/>
      <c r="J1" s="1758"/>
      <c r="K1" s="1758"/>
      <c r="L1" s="1758"/>
      <c r="M1" s="1758"/>
      <c r="N1" s="1764"/>
      <c r="O1" s="1764"/>
      <c r="P1" s="1764"/>
      <c r="Q1" s="1764"/>
      <c r="R1" s="1758"/>
    </row>
    <row r="2" spans="1:18" ht="12" customHeight="1">
      <c r="A2" s="1758"/>
      <c r="B2" s="146"/>
      <c r="C2" s="432"/>
      <c r="D2" s="432"/>
      <c r="E2" s="432"/>
      <c r="F2" s="432"/>
      <c r="G2" s="432"/>
      <c r="H2" s="432"/>
      <c r="I2" s="432"/>
      <c r="J2" s="432"/>
      <c r="K2" s="432"/>
      <c r="L2" s="432"/>
      <c r="M2" s="432"/>
      <c r="N2" s="390"/>
      <c r="O2" s="390"/>
      <c r="P2" s="390"/>
      <c r="Q2" s="425"/>
      <c r="R2" s="1758"/>
    </row>
    <row r="3" spans="1:18" ht="66" customHeight="1">
      <c r="A3" s="1758"/>
      <c r="B3" s="152"/>
      <c r="C3" s="433"/>
      <c r="D3" s="434"/>
      <c r="E3" s="434"/>
      <c r="F3" s="434"/>
      <c r="G3" s="434"/>
      <c r="H3" s="434"/>
      <c r="I3" s="434"/>
      <c r="J3" s="1903"/>
      <c r="K3" s="1903"/>
      <c r="L3" s="1903"/>
      <c r="M3" s="1903"/>
      <c r="N3" s="390"/>
      <c r="O3" s="390"/>
      <c r="P3" s="390"/>
      <c r="Q3" s="426"/>
      <c r="R3" s="1758"/>
    </row>
    <row r="4" spans="1:18" ht="27" customHeight="1">
      <c r="A4" s="1758"/>
      <c r="B4" s="152"/>
      <c r="C4" s="151" t="s">
        <v>237</v>
      </c>
      <c r="D4" s="435"/>
      <c r="E4" s="376"/>
      <c r="F4" s="376"/>
      <c r="G4" s="376"/>
      <c r="H4" s="376"/>
      <c r="I4" s="376"/>
      <c r="J4" s="376"/>
      <c r="K4" s="376"/>
      <c r="L4" s="376"/>
      <c r="M4" s="150"/>
      <c r="N4" s="390"/>
      <c r="O4" s="390"/>
      <c r="P4" s="390"/>
      <c r="Q4" s="426"/>
      <c r="R4" s="1758"/>
    </row>
    <row r="5" spans="1:18" ht="5.25" customHeight="1">
      <c r="A5" s="1758"/>
      <c r="B5" s="152"/>
      <c r="C5" s="376"/>
      <c r="D5" s="376"/>
      <c r="E5" s="376"/>
      <c r="F5" s="376"/>
      <c r="G5" s="376"/>
      <c r="H5" s="376"/>
      <c r="I5" s="376"/>
      <c r="J5" s="376"/>
      <c r="K5" s="376"/>
      <c r="L5" s="376"/>
      <c r="M5" s="150"/>
      <c r="N5" s="390"/>
      <c r="O5" s="390"/>
      <c r="P5" s="390"/>
      <c r="Q5" s="426"/>
      <c r="R5" s="1758"/>
    </row>
    <row r="6" spans="1:18" ht="45" customHeight="1">
      <c r="A6" s="1758"/>
      <c r="B6" s="152"/>
      <c r="C6" s="1904" t="s">
        <v>442</v>
      </c>
      <c r="D6" s="1904"/>
      <c r="E6" s="1904"/>
      <c r="F6" s="1904"/>
      <c r="G6" s="1904"/>
      <c r="H6" s="1904"/>
      <c r="I6" s="1904"/>
      <c r="J6" s="1905"/>
      <c r="K6" s="1905"/>
      <c r="L6" s="1905"/>
      <c r="M6" s="150"/>
      <c r="N6" s="390"/>
      <c r="O6" s="390"/>
      <c r="P6" s="390"/>
      <c r="Q6" s="426"/>
      <c r="R6" s="1758"/>
    </row>
    <row r="7" spans="1:18" ht="13.5" customHeight="1">
      <c r="A7" s="1758"/>
      <c r="B7" s="152"/>
      <c r="C7" s="207"/>
      <c r="D7" s="207"/>
      <c r="E7" s="207"/>
      <c r="F7" s="207"/>
      <c r="G7" s="207"/>
      <c r="H7" s="207"/>
      <c r="I7" s="207"/>
      <c r="J7" s="207"/>
      <c r="K7" s="207"/>
      <c r="L7" s="207"/>
      <c r="M7" s="150"/>
      <c r="N7" s="390"/>
      <c r="O7" s="390"/>
      <c r="P7" s="390"/>
      <c r="Q7" s="426"/>
      <c r="R7" s="1758"/>
    </row>
    <row r="8" spans="1:18" ht="16.5" customHeight="1" thickBot="1">
      <c r="A8" s="1820"/>
      <c r="B8" s="372"/>
      <c r="C8" s="436" t="s">
        <v>238</v>
      </c>
      <c r="D8" s="373"/>
      <c r="E8" s="373"/>
      <c r="F8" s="373"/>
      <c r="G8" s="373"/>
      <c r="H8" s="373"/>
      <c r="I8" s="373"/>
      <c r="J8" s="373"/>
      <c r="K8" s="373"/>
      <c r="L8" s="373"/>
      <c r="M8" s="373"/>
      <c r="N8" s="391"/>
      <c r="O8" s="391"/>
      <c r="P8" s="391"/>
      <c r="Q8" s="427"/>
      <c r="R8" s="1758"/>
    </row>
    <row r="9" spans="1:18">
      <c r="A9" s="1758"/>
      <c r="B9" s="966"/>
      <c r="C9" s="445" t="s">
        <v>214</v>
      </c>
      <c r="D9" s="1899" t="s">
        <v>86</v>
      </c>
      <c r="E9" s="1899"/>
      <c r="F9" s="1893" t="s">
        <v>87</v>
      </c>
      <c r="G9" s="1894"/>
      <c r="H9" s="1893" t="s">
        <v>85</v>
      </c>
      <c r="I9" s="1894"/>
      <c r="J9" s="1906" t="s">
        <v>101</v>
      </c>
      <c r="K9" s="1907"/>
      <c r="L9" s="1907"/>
      <c r="M9" s="1907"/>
      <c r="N9" s="1907"/>
      <c r="O9" s="1908"/>
      <c r="P9" s="150"/>
      <c r="Q9" s="153"/>
      <c r="R9" s="1758"/>
    </row>
    <row r="10" spans="1:18" ht="27.75" customHeight="1">
      <c r="A10" s="1758"/>
      <c r="B10" s="152"/>
      <c r="C10" s="446"/>
      <c r="D10" s="1909"/>
      <c r="E10" s="1909"/>
      <c r="F10" s="1895"/>
      <c r="G10" s="1896"/>
      <c r="H10" s="1901"/>
      <c r="I10" s="1902"/>
      <c r="J10" s="454" t="s">
        <v>102</v>
      </c>
      <c r="K10" s="955" t="s">
        <v>103</v>
      </c>
      <c r="L10" s="955" t="s">
        <v>286</v>
      </c>
      <c r="M10" s="955" t="s">
        <v>104</v>
      </c>
      <c r="N10" s="955" t="s">
        <v>105</v>
      </c>
      <c r="O10" s="956" t="s">
        <v>106</v>
      </c>
      <c r="P10" s="150"/>
      <c r="Q10" s="153"/>
      <c r="R10" s="1758"/>
    </row>
    <row r="11" spans="1:18">
      <c r="A11" s="1758"/>
      <c r="B11" s="152"/>
      <c r="C11" s="380" t="s">
        <v>256</v>
      </c>
      <c r="D11" s="1910" t="s">
        <v>251</v>
      </c>
      <c r="E11" s="1910"/>
      <c r="F11" s="1910" t="s">
        <v>252</v>
      </c>
      <c r="G11" s="1910"/>
      <c r="H11" s="1911" t="s">
        <v>253</v>
      </c>
      <c r="I11" s="1912"/>
      <c r="J11" s="743" t="s">
        <v>254</v>
      </c>
      <c r="K11" s="743" t="s">
        <v>254</v>
      </c>
      <c r="L11" s="743"/>
      <c r="M11" s="743" t="s">
        <v>254</v>
      </c>
      <c r="N11" s="743" t="s">
        <v>254</v>
      </c>
      <c r="O11" s="744" t="s">
        <v>254</v>
      </c>
      <c r="P11" s="150"/>
      <c r="Q11" s="153"/>
      <c r="R11" s="1758"/>
    </row>
    <row r="12" spans="1:18" ht="17.25" customHeight="1">
      <c r="A12" s="1758"/>
      <c r="B12" s="152"/>
      <c r="C12" s="822"/>
      <c r="D12" s="1887"/>
      <c r="E12" s="1887"/>
      <c r="F12" s="1887"/>
      <c r="G12" s="1887"/>
      <c r="H12" s="1887"/>
      <c r="I12" s="1887"/>
      <c r="J12" s="736"/>
      <c r="K12" s="736"/>
      <c r="L12" s="736"/>
      <c r="M12" s="736"/>
      <c r="N12" s="736"/>
      <c r="O12" s="737"/>
      <c r="P12" s="150"/>
      <c r="Q12" s="153"/>
      <c r="R12" s="1758"/>
    </row>
    <row r="13" spans="1:18" ht="17.25" customHeight="1">
      <c r="A13" s="1758"/>
      <c r="B13" s="152"/>
      <c r="C13" s="822"/>
      <c r="D13" s="1887"/>
      <c r="E13" s="1887"/>
      <c r="F13" s="1887"/>
      <c r="G13" s="1887"/>
      <c r="H13" s="1887"/>
      <c r="I13" s="1887"/>
      <c r="J13" s="736"/>
      <c r="K13" s="736"/>
      <c r="L13" s="736"/>
      <c r="M13" s="736"/>
      <c r="N13" s="736"/>
      <c r="O13" s="737"/>
      <c r="P13" s="150"/>
      <c r="Q13" s="153"/>
      <c r="R13" s="1758"/>
    </row>
    <row r="14" spans="1:18" ht="17.25" customHeight="1">
      <c r="A14" s="1758"/>
      <c r="B14" s="152"/>
      <c r="C14" s="822"/>
      <c r="D14" s="1887"/>
      <c r="E14" s="1887"/>
      <c r="F14" s="1887"/>
      <c r="G14" s="1887"/>
      <c r="H14" s="1887"/>
      <c r="I14" s="1887"/>
      <c r="J14" s="736"/>
      <c r="K14" s="736"/>
      <c r="L14" s="736"/>
      <c r="M14" s="736"/>
      <c r="N14" s="736"/>
      <c r="O14" s="737"/>
      <c r="P14" s="150"/>
      <c r="Q14" s="153"/>
      <c r="R14" s="1758"/>
    </row>
    <row r="15" spans="1:18" ht="17.25" customHeight="1">
      <c r="A15" s="1758"/>
      <c r="B15" s="152"/>
      <c r="C15" s="822"/>
      <c r="D15" s="1887"/>
      <c r="E15" s="1887"/>
      <c r="F15" s="1887"/>
      <c r="G15" s="1887"/>
      <c r="H15" s="1887"/>
      <c r="I15" s="1887"/>
      <c r="J15" s="736"/>
      <c r="K15" s="736"/>
      <c r="L15" s="736"/>
      <c r="M15" s="736"/>
      <c r="N15" s="736"/>
      <c r="O15" s="737"/>
      <c r="P15" s="150"/>
      <c r="Q15" s="153"/>
      <c r="R15" s="1758"/>
    </row>
    <row r="16" spans="1:18" ht="17.25" customHeight="1">
      <c r="A16" s="1758"/>
      <c r="B16" s="152"/>
      <c r="C16" s="822"/>
      <c r="D16" s="1887"/>
      <c r="E16" s="1887"/>
      <c r="F16" s="1887"/>
      <c r="G16" s="1887"/>
      <c r="H16" s="1887"/>
      <c r="I16" s="1887"/>
      <c r="J16" s="736"/>
      <c r="K16" s="736"/>
      <c r="L16" s="736"/>
      <c r="M16" s="736"/>
      <c r="N16" s="736"/>
      <c r="O16" s="737"/>
      <c r="P16" s="150"/>
      <c r="Q16" s="153"/>
      <c r="R16" s="1758"/>
    </row>
    <row r="17" spans="1:18" ht="17.25" customHeight="1">
      <c r="A17" s="1758"/>
      <c r="B17" s="152"/>
      <c r="C17" s="822"/>
      <c r="D17" s="1887"/>
      <c r="E17" s="1887"/>
      <c r="F17" s="1887"/>
      <c r="G17" s="1887"/>
      <c r="H17" s="1887"/>
      <c r="I17" s="1887"/>
      <c r="J17" s="736"/>
      <c r="K17" s="736"/>
      <c r="L17" s="736"/>
      <c r="M17" s="736"/>
      <c r="N17" s="736"/>
      <c r="O17" s="737"/>
      <c r="P17" s="150"/>
      <c r="Q17" s="153"/>
      <c r="R17" s="1758"/>
    </row>
    <row r="18" spans="1:18" ht="17.25" customHeight="1">
      <c r="A18" s="1758"/>
      <c r="B18" s="152"/>
      <c r="C18" s="822"/>
      <c r="D18" s="1887"/>
      <c r="E18" s="1887"/>
      <c r="F18" s="1887"/>
      <c r="G18" s="1887"/>
      <c r="H18" s="1887"/>
      <c r="I18" s="1887"/>
      <c r="J18" s="736"/>
      <c r="K18" s="736"/>
      <c r="L18" s="736"/>
      <c r="M18" s="736"/>
      <c r="N18" s="736"/>
      <c r="O18" s="737"/>
      <c r="P18" s="150"/>
      <c r="Q18" s="153"/>
      <c r="R18" s="1758"/>
    </row>
    <row r="19" spans="1:18" ht="17.25" customHeight="1">
      <c r="A19" s="1758"/>
      <c r="B19" s="152"/>
      <c r="C19" s="822"/>
      <c r="D19" s="1887"/>
      <c r="E19" s="1887"/>
      <c r="F19" s="1887"/>
      <c r="G19" s="1887"/>
      <c r="H19" s="1887"/>
      <c r="I19" s="1887"/>
      <c r="J19" s="736"/>
      <c r="K19" s="736"/>
      <c r="L19" s="736"/>
      <c r="M19" s="736"/>
      <c r="N19" s="736"/>
      <c r="O19" s="737"/>
      <c r="P19" s="150"/>
      <c r="Q19" s="153"/>
      <c r="R19" s="1758"/>
    </row>
    <row r="20" spans="1:18" ht="17.25" customHeight="1">
      <c r="A20" s="1758"/>
      <c r="B20" s="152"/>
      <c r="C20" s="822"/>
      <c r="D20" s="1887"/>
      <c r="E20" s="1887"/>
      <c r="F20" s="1887"/>
      <c r="G20" s="1887"/>
      <c r="H20" s="1887"/>
      <c r="I20" s="1887"/>
      <c r="J20" s="736"/>
      <c r="K20" s="736"/>
      <c r="L20" s="736"/>
      <c r="M20" s="736"/>
      <c r="N20" s="736"/>
      <c r="O20" s="737"/>
      <c r="P20" s="150"/>
      <c r="Q20" s="153"/>
      <c r="R20" s="1758"/>
    </row>
    <row r="21" spans="1:18" ht="17.25" customHeight="1">
      <c r="A21" s="1758"/>
      <c r="B21" s="152"/>
      <c r="C21" s="822"/>
      <c r="D21" s="1887"/>
      <c r="E21" s="1887"/>
      <c r="F21" s="1887"/>
      <c r="G21" s="1887"/>
      <c r="H21" s="1887"/>
      <c r="I21" s="1887"/>
      <c r="J21" s="736"/>
      <c r="K21" s="736"/>
      <c r="L21" s="736"/>
      <c r="M21" s="736"/>
      <c r="N21" s="736"/>
      <c r="O21" s="737"/>
      <c r="P21" s="150"/>
      <c r="Q21" s="153"/>
      <c r="R21" s="1758"/>
    </row>
    <row r="22" spans="1:18" ht="17.25" customHeight="1">
      <c r="A22" s="1758"/>
      <c r="B22" s="152"/>
      <c r="C22" s="822"/>
      <c r="D22" s="1887"/>
      <c r="E22" s="1887"/>
      <c r="F22" s="1887"/>
      <c r="G22" s="1887"/>
      <c r="H22" s="1887"/>
      <c r="I22" s="1887"/>
      <c r="J22" s="736"/>
      <c r="K22" s="736"/>
      <c r="L22" s="736"/>
      <c r="M22" s="736"/>
      <c r="N22" s="736"/>
      <c r="O22" s="737"/>
      <c r="P22" s="150"/>
      <c r="Q22" s="153"/>
      <c r="R22" s="1758"/>
    </row>
    <row r="23" spans="1:18" ht="17.25" customHeight="1">
      <c r="A23" s="1758"/>
      <c r="B23" s="152"/>
      <c r="C23" s="822"/>
      <c r="D23" s="1887"/>
      <c r="E23" s="1887"/>
      <c r="F23" s="1887"/>
      <c r="G23" s="1887"/>
      <c r="H23" s="1887"/>
      <c r="I23" s="1887"/>
      <c r="J23" s="736"/>
      <c r="K23" s="736"/>
      <c r="L23" s="736"/>
      <c r="M23" s="736"/>
      <c r="N23" s="736"/>
      <c r="O23" s="737"/>
      <c r="P23" s="150"/>
      <c r="Q23" s="153"/>
      <c r="R23" s="1758"/>
    </row>
    <row r="24" spans="1:18" ht="17.25" customHeight="1">
      <c r="A24" s="1758"/>
      <c r="B24" s="152"/>
      <c r="C24" s="822"/>
      <c r="D24" s="1887"/>
      <c r="E24" s="1887"/>
      <c r="F24" s="1887"/>
      <c r="G24" s="1887"/>
      <c r="H24" s="1887"/>
      <c r="I24" s="1887"/>
      <c r="J24" s="736"/>
      <c r="K24" s="736"/>
      <c r="L24" s="736"/>
      <c r="M24" s="736"/>
      <c r="N24" s="736"/>
      <c r="O24" s="737"/>
      <c r="P24" s="150"/>
      <c r="Q24" s="153"/>
      <c r="R24" s="1758"/>
    </row>
    <row r="25" spans="1:18" ht="17.25" customHeight="1">
      <c r="A25" s="1758"/>
      <c r="B25" s="152"/>
      <c r="C25" s="822"/>
      <c r="D25" s="1887"/>
      <c r="E25" s="1887"/>
      <c r="F25" s="1887"/>
      <c r="G25" s="1887"/>
      <c r="H25" s="1887"/>
      <c r="I25" s="1887"/>
      <c r="J25" s="736"/>
      <c r="K25" s="736"/>
      <c r="L25" s="736"/>
      <c r="M25" s="736"/>
      <c r="N25" s="736"/>
      <c r="O25" s="737"/>
      <c r="P25" s="150"/>
      <c r="Q25" s="153"/>
      <c r="R25" s="1758"/>
    </row>
    <row r="26" spans="1:18" ht="17.25" customHeight="1" thickBot="1">
      <c r="A26" s="1758"/>
      <c r="B26" s="152"/>
      <c r="C26" s="823"/>
      <c r="D26" s="1892"/>
      <c r="E26" s="1892"/>
      <c r="F26" s="1892"/>
      <c r="G26" s="1892"/>
      <c r="H26" s="1892"/>
      <c r="I26" s="1892"/>
      <c r="J26" s="738"/>
      <c r="K26" s="738"/>
      <c r="L26" s="738"/>
      <c r="M26" s="738"/>
      <c r="N26" s="738"/>
      <c r="O26" s="739"/>
      <c r="P26" s="150"/>
      <c r="Q26" s="153"/>
      <c r="R26" s="1758"/>
    </row>
    <row r="27" spans="1:18" ht="12.75" customHeight="1">
      <c r="A27" s="1758"/>
      <c r="B27" s="152"/>
      <c r="C27" s="376"/>
      <c r="D27" s="150"/>
      <c r="E27" s="150"/>
      <c r="F27" s="150"/>
      <c r="G27" s="150"/>
      <c r="H27" s="150"/>
      <c r="I27" s="150"/>
      <c r="J27" s="438"/>
      <c r="K27" s="150"/>
      <c r="L27" s="150"/>
      <c r="M27" s="150"/>
      <c r="N27" s="150"/>
      <c r="O27" s="150"/>
      <c r="P27" s="150"/>
      <c r="Q27" s="153"/>
      <c r="R27" s="1758"/>
    </row>
    <row r="28" spans="1:18" ht="18.75" customHeight="1" thickBot="1">
      <c r="A28" s="1820"/>
      <c r="B28" s="372"/>
      <c r="C28" s="436" t="s">
        <v>239</v>
      </c>
      <c r="D28" s="373"/>
      <c r="E28" s="373"/>
      <c r="F28" s="373"/>
      <c r="G28" s="373"/>
      <c r="H28" s="373"/>
      <c r="I28" s="373"/>
      <c r="J28" s="373"/>
      <c r="K28" s="373"/>
      <c r="L28" s="373"/>
      <c r="M28" s="373"/>
      <c r="N28" s="373"/>
      <c r="O28" s="373"/>
      <c r="P28" s="373"/>
      <c r="Q28" s="374"/>
      <c r="R28" s="1820"/>
    </row>
    <row r="29" spans="1:18" ht="16.5" customHeight="1">
      <c r="A29" s="1758"/>
      <c r="B29" s="966"/>
      <c r="C29" s="445" t="s">
        <v>214</v>
      </c>
      <c r="D29" s="1899" t="s">
        <v>86</v>
      </c>
      <c r="E29" s="1899"/>
      <c r="F29" s="1893" t="s">
        <v>87</v>
      </c>
      <c r="G29" s="1894"/>
      <c r="H29" s="1893" t="s">
        <v>85</v>
      </c>
      <c r="I29" s="1894"/>
      <c r="J29" s="1878" t="s">
        <v>107</v>
      </c>
      <c r="K29" s="1879"/>
      <c r="L29" s="1874" t="s">
        <v>116</v>
      </c>
      <c r="M29" s="1875"/>
      <c r="N29" s="150"/>
      <c r="O29" s="150"/>
      <c r="P29" s="150"/>
      <c r="Q29" s="153"/>
      <c r="R29" s="1758"/>
    </row>
    <row r="30" spans="1:18" ht="15" customHeight="1">
      <c r="A30" s="1758"/>
      <c r="B30" s="152"/>
      <c r="C30" s="446"/>
      <c r="D30" s="1900"/>
      <c r="E30" s="1900"/>
      <c r="F30" s="1895"/>
      <c r="G30" s="1896"/>
      <c r="H30" s="1901"/>
      <c r="I30" s="1902"/>
      <c r="J30" s="447" t="s">
        <v>108</v>
      </c>
      <c r="K30" s="447" t="s">
        <v>50</v>
      </c>
      <c r="L30" s="1876"/>
      <c r="M30" s="1877"/>
      <c r="N30" s="453"/>
      <c r="O30" s="439"/>
      <c r="P30" s="150"/>
      <c r="Q30" s="153"/>
      <c r="R30" s="1758"/>
    </row>
    <row r="31" spans="1:18" ht="17.25" customHeight="1">
      <c r="A31" s="1758"/>
      <c r="B31" s="152"/>
      <c r="C31" s="822"/>
      <c r="D31" s="1887"/>
      <c r="E31" s="1887"/>
      <c r="F31" s="1888"/>
      <c r="G31" s="1889"/>
      <c r="H31" s="1888"/>
      <c r="I31" s="1889"/>
      <c r="J31" s="736"/>
      <c r="K31" s="736"/>
      <c r="L31" s="1890"/>
      <c r="M31" s="1891"/>
      <c r="N31" s="428"/>
      <c r="O31" s="439"/>
      <c r="P31" s="150"/>
      <c r="Q31" s="153"/>
      <c r="R31" s="1758"/>
    </row>
    <row r="32" spans="1:18" ht="17.25" customHeight="1">
      <c r="A32" s="1758"/>
      <c r="B32" s="152"/>
      <c r="C32" s="822"/>
      <c r="D32" s="1887"/>
      <c r="E32" s="1887"/>
      <c r="F32" s="1736"/>
      <c r="G32" s="1737"/>
      <c r="H32" s="1736"/>
      <c r="I32" s="1737"/>
      <c r="J32" s="736"/>
      <c r="K32" s="736"/>
      <c r="L32" s="1734"/>
      <c r="M32" s="1735"/>
      <c r="N32" s="428"/>
      <c r="O32" s="439"/>
      <c r="P32" s="150"/>
      <c r="Q32" s="153"/>
      <c r="R32" s="1758"/>
    </row>
    <row r="33" spans="1:18" ht="17.25" customHeight="1">
      <c r="A33" s="1758"/>
      <c r="B33" s="152"/>
      <c r="C33" s="822"/>
      <c r="D33" s="1887"/>
      <c r="E33" s="1887"/>
      <c r="F33" s="1736"/>
      <c r="G33" s="1737"/>
      <c r="H33" s="1736"/>
      <c r="I33" s="1737"/>
      <c r="J33" s="736"/>
      <c r="K33" s="736"/>
      <c r="L33" s="1734"/>
      <c r="M33" s="1735"/>
      <c r="N33" s="428"/>
      <c r="O33" s="439"/>
      <c r="P33" s="150"/>
      <c r="Q33" s="153"/>
      <c r="R33" s="1758"/>
    </row>
    <row r="34" spans="1:18" ht="17.25" customHeight="1">
      <c r="A34" s="1758"/>
      <c r="B34" s="152"/>
      <c r="C34" s="822"/>
      <c r="D34" s="1887"/>
      <c r="E34" s="1887"/>
      <c r="F34" s="1736"/>
      <c r="G34" s="1737"/>
      <c r="H34" s="1736"/>
      <c r="I34" s="1737"/>
      <c r="J34" s="736"/>
      <c r="K34" s="736"/>
      <c r="L34" s="1734"/>
      <c r="M34" s="1735"/>
      <c r="N34" s="428"/>
      <c r="O34" s="439"/>
      <c r="P34" s="150"/>
      <c r="Q34" s="153"/>
      <c r="R34" s="1758"/>
    </row>
    <row r="35" spans="1:18" ht="17.25" customHeight="1">
      <c r="A35" s="1758"/>
      <c r="B35" s="152"/>
      <c r="C35" s="822"/>
      <c r="D35" s="1887"/>
      <c r="E35" s="1887"/>
      <c r="F35" s="1736"/>
      <c r="G35" s="1737"/>
      <c r="H35" s="1736"/>
      <c r="I35" s="1737"/>
      <c r="J35" s="736"/>
      <c r="K35" s="736"/>
      <c r="L35" s="1734"/>
      <c r="M35" s="1735"/>
      <c r="N35" s="428"/>
      <c r="O35" s="439"/>
      <c r="P35" s="150"/>
      <c r="Q35" s="153"/>
      <c r="R35" s="1758"/>
    </row>
    <row r="36" spans="1:18" ht="17.25" customHeight="1">
      <c r="A36" s="1758"/>
      <c r="B36" s="152"/>
      <c r="C36" s="822"/>
      <c r="D36" s="1887"/>
      <c r="E36" s="1887"/>
      <c r="F36" s="1736"/>
      <c r="G36" s="1737"/>
      <c r="H36" s="1736"/>
      <c r="I36" s="1737"/>
      <c r="J36" s="736"/>
      <c r="K36" s="736"/>
      <c r="L36" s="1734"/>
      <c r="M36" s="1735"/>
      <c r="N36" s="428"/>
      <c r="O36" s="439"/>
      <c r="P36" s="150"/>
      <c r="Q36" s="153"/>
      <c r="R36" s="1758"/>
    </row>
    <row r="37" spans="1:18" ht="17.25" customHeight="1">
      <c r="A37" s="1758"/>
      <c r="B37" s="152"/>
      <c r="C37" s="822"/>
      <c r="D37" s="1887"/>
      <c r="E37" s="1887"/>
      <c r="F37" s="1736"/>
      <c r="G37" s="1737"/>
      <c r="H37" s="1736"/>
      <c r="I37" s="1737"/>
      <c r="J37" s="736"/>
      <c r="K37" s="736"/>
      <c r="L37" s="1734"/>
      <c r="M37" s="1735"/>
      <c r="N37" s="428"/>
      <c r="O37" s="439"/>
      <c r="P37" s="150"/>
      <c r="Q37" s="153"/>
      <c r="R37" s="1758"/>
    </row>
    <row r="38" spans="1:18" ht="17.25" customHeight="1">
      <c r="A38" s="1758"/>
      <c r="B38" s="152"/>
      <c r="C38" s="822"/>
      <c r="D38" s="1887"/>
      <c r="E38" s="1887"/>
      <c r="F38" s="1736"/>
      <c r="G38" s="1737"/>
      <c r="H38" s="1736"/>
      <c r="I38" s="1737"/>
      <c r="J38" s="736"/>
      <c r="K38" s="736"/>
      <c r="L38" s="1734"/>
      <c r="M38" s="1735"/>
      <c r="N38" s="428"/>
      <c r="O38" s="439"/>
      <c r="P38" s="150"/>
      <c r="Q38" s="153"/>
      <c r="R38" s="1758"/>
    </row>
    <row r="39" spans="1:18" ht="17.25" customHeight="1">
      <c r="A39" s="1758"/>
      <c r="B39" s="152"/>
      <c r="C39" s="822"/>
      <c r="D39" s="1887"/>
      <c r="E39" s="1887"/>
      <c r="F39" s="1736"/>
      <c r="G39" s="1737"/>
      <c r="H39" s="1736"/>
      <c r="I39" s="1737"/>
      <c r="J39" s="736"/>
      <c r="K39" s="736"/>
      <c r="L39" s="1734"/>
      <c r="M39" s="1735"/>
      <c r="N39" s="428"/>
      <c r="O39" s="439"/>
      <c r="P39" s="150"/>
      <c r="Q39" s="153"/>
      <c r="R39" s="1758"/>
    </row>
    <row r="40" spans="1:18" ht="17.25" customHeight="1">
      <c r="A40" s="1758"/>
      <c r="B40" s="152"/>
      <c r="C40" s="822"/>
      <c r="D40" s="1887"/>
      <c r="E40" s="1887"/>
      <c r="F40" s="1736"/>
      <c r="G40" s="1737"/>
      <c r="H40" s="1736"/>
      <c r="I40" s="1737"/>
      <c r="J40" s="736"/>
      <c r="K40" s="736"/>
      <c r="L40" s="1734"/>
      <c r="M40" s="1735"/>
      <c r="N40" s="428"/>
      <c r="O40" s="439"/>
      <c r="P40" s="150"/>
      <c r="Q40" s="153"/>
      <c r="R40" s="1758"/>
    </row>
    <row r="41" spans="1:18" ht="17.25" customHeight="1">
      <c r="A41" s="1758"/>
      <c r="B41" s="152"/>
      <c r="C41" s="822"/>
      <c r="D41" s="1887"/>
      <c r="E41" s="1887"/>
      <c r="F41" s="1736"/>
      <c r="G41" s="1737"/>
      <c r="H41" s="1736"/>
      <c r="I41" s="1737"/>
      <c r="J41" s="736"/>
      <c r="K41" s="736"/>
      <c r="L41" s="1734"/>
      <c r="M41" s="1735"/>
      <c r="N41" s="428"/>
      <c r="O41" s="439"/>
      <c r="P41" s="150"/>
      <c r="Q41" s="153"/>
      <c r="R41" s="1758"/>
    </row>
    <row r="42" spans="1:18" ht="17.25" customHeight="1">
      <c r="A42" s="1758"/>
      <c r="B42" s="152"/>
      <c r="C42" s="822"/>
      <c r="D42" s="1887"/>
      <c r="E42" s="1887"/>
      <c r="F42" s="1888"/>
      <c r="G42" s="1889"/>
      <c r="H42" s="1888"/>
      <c r="I42" s="1889"/>
      <c r="J42" s="736"/>
      <c r="K42" s="736"/>
      <c r="L42" s="1890"/>
      <c r="M42" s="1891"/>
      <c r="N42" s="428"/>
      <c r="O42" s="440"/>
      <c r="P42" s="150"/>
      <c r="Q42" s="153"/>
      <c r="R42" s="1758"/>
    </row>
    <row r="43" spans="1:18" ht="17.25" customHeight="1">
      <c r="A43" s="1758"/>
      <c r="B43" s="152"/>
      <c r="C43" s="822"/>
      <c r="D43" s="1887"/>
      <c r="E43" s="1887"/>
      <c r="F43" s="1887"/>
      <c r="G43" s="1887"/>
      <c r="H43" s="1887"/>
      <c r="I43" s="1887"/>
      <c r="J43" s="736"/>
      <c r="K43" s="736"/>
      <c r="L43" s="1890"/>
      <c r="M43" s="1891"/>
      <c r="N43" s="428"/>
      <c r="O43" s="440"/>
      <c r="P43" s="150"/>
      <c r="Q43" s="153"/>
      <c r="R43" s="1758"/>
    </row>
    <row r="44" spans="1:18" ht="17.25" customHeight="1">
      <c r="A44" s="1758"/>
      <c r="B44" s="152"/>
      <c r="C44" s="822"/>
      <c r="D44" s="1887"/>
      <c r="E44" s="1887"/>
      <c r="F44" s="1887"/>
      <c r="G44" s="1887"/>
      <c r="H44" s="1887"/>
      <c r="I44" s="1887"/>
      <c r="J44" s="736"/>
      <c r="K44" s="736"/>
      <c r="L44" s="1890"/>
      <c r="M44" s="1891"/>
      <c r="N44" s="428"/>
      <c r="O44" s="440"/>
      <c r="P44" s="150"/>
      <c r="Q44" s="153"/>
      <c r="R44" s="1758"/>
    </row>
    <row r="45" spans="1:18" ht="17.25" customHeight="1" thickBot="1">
      <c r="A45" s="1758"/>
      <c r="B45" s="152"/>
      <c r="C45" s="823"/>
      <c r="D45" s="1892"/>
      <c r="E45" s="1892"/>
      <c r="F45" s="1892"/>
      <c r="G45" s="1892"/>
      <c r="H45" s="1892"/>
      <c r="I45" s="1892"/>
      <c r="J45" s="738"/>
      <c r="K45" s="738"/>
      <c r="L45" s="1897"/>
      <c r="M45" s="1898"/>
      <c r="N45" s="428"/>
      <c r="O45" s="440"/>
      <c r="P45" s="150"/>
      <c r="Q45" s="153"/>
      <c r="R45" s="1758"/>
    </row>
    <row r="46" spans="1:18" ht="15.75" customHeight="1">
      <c r="A46" s="1758"/>
      <c r="B46" s="152"/>
      <c r="C46" s="439"/>
      <c r="D46" s="428"/>
      <c r="E46" s="428"/>
      <c r="F46" s="428"/>
      <c r="G46" s="428"/>
      <c r="H46" s="428"/>
      <c r="I46" s="428"/>
      <c r="J46" s="428"/>
      <c r="K46" s="428"/>
      <c r="L46" s="428"/>
      <c r="M46" s="428"/>
      <c r="N46" s="428"/>
      <c r="O46" s="440"/>
      <c r="P46" s="150"/>
      <c r="Q46" s="153"/>
      <c r="R46" s="1758"/>
    </row>
    <row r="47" spans="1:18" ht="14.25" customHeight="1">
      <c r="A47" s="1820"/>
      <c r="B47" s="372"/>
      <c r="C47" s="436" t="s">
        <v>283</v>
      </c>
      <c r="D47" s="373"/>
      <c r="E47" s="373"/>
      <c r="F47" s="373"/>
      <c r="G47" s="373"/>
      <c r="H47" s="373"/>
      <c r="I47" s="373"/>
      <c r="J47" s="373"/>
      <c r="K47" s="373"/>
      <c r="L47" s="428"/>
      <c r="M47" s="428"/>
      <c r="N47" s="428"/>
      <c r="O47" s="150"/>
      <c r="P47" s="428"/>
      <c r="Q47" s="429"/>
      <c r="R47" s="1758"/>
    </row>
    <row r="48" spans="1:18" ht="12.75" customHeight="1" thickBot="1">
      <c r="A48" s="1821"/>
      <c r="B48" s="375"/>
      <c r="C48" s="441" t="s">
        <v>264</v>
      </c>
      <c r="D48" s="376"/>
      <c r="E48" s="376"/>
      <c r="F48" s="376"/>
      <c r="G48" s="376"/>
      <c r="H48" s="376"/>
      <c r="I48" s="376"/>
      <c r="J48" s="376"/>
      <c r="K48" s="376"/>
      <c r="L48" s="428"/>
      <c r="M48" s="428"/>
      <c r="N48" s="390"/>
      <c r="O48" s="390"/>
      <c r="P48" s="428"/>
      <c r="Q48" s="429"/>
      <c r="R48" s="1758"/>
    </row>
    <row r="49" spans="1:18">
      <c r="A49" s="1758"/>
      <c r="B49" s="152"/>
      <c r="C49" s="445" t="s">
        <v>214</v>
      </c>
      <c r="D49" s="1913" t="s">
        <v>257</v>
      </c>
      <c r="E49" s="1914"/>
      <c r="F49" s="1880" t="s">
        <v>284</v>
      </c>
      <c r="G49" s="1881"/>
      <c r="H49" s="1881"/>
      <c r="I49" s="1881"/>
      <c r="J49" s="1881"/>
      <c r="K49" s="1881"/>
      <c r="L49" s="1881"/>
      <c r="M49" s="1882"/>
      <c r="N49" s="390"/>
      <c r="O49" s="390"/>
      <c r="P49" s="428"/>
      <c r="Q49" s="429"/>
      <c r="R49" s="1758"/>
    </row>
    <row r="50" spans="1:18" ht="59.65" customHeight="1">
      <c r="A50" s="1758"/>
      <c r="B50" s="152"/>
      <c r="C50" s="446"/>
      <c r="D50" s="1357" t="s">
        <v>258</v>
      </c>
      <c r="E50" s="1358" t="s">
        <v>259</v>
      </c>
      <c r="F50" s="442" t="s">
        <v>261</v>
      </c>
      <c r="G50" s="443" t="s">
        <v>268</v>
      </c>
      <c r="H50" s="443" t="s">
        <v>265</v>
      </c>
      <c r="I50" s="1359" t="s">
        <v>266</v>
      </c>
      <c r="J50" s="1883" t="s">
        <v>269</v>
      </c>
      <c r="K50" s="1883"/>
      <c r="L50" s="1883"/>
      <c r="M50" s="1884"/>
      <c r="N50" s="390"/>
      <c r="O50" s="390"/>
      <c r="P50" s="428"/>
      <c r="Q50" s="429"/>
      <c r="R50" s="1758"/>
    </row>
    <row r="51" spans="1:18" ht="17.25" customHeight="1">
      <c r="A51" s="1758"/>
      <c r="B51" s="152"/>
      <c r="C51" s="381" t="s">
        <v>255</v>
      </c>
      <c r="D51" s="384"/>
      <c r="E51" s="385" t="s">
        <v>254</v>
      </c>
      <c r="F51" s="384"/>
      <c r="G51" s="740" t="s">
        <v>254</v>
      </c>
      <c r="H51" s="740"/>
      <c r="I51" s="740"/>
      <c r="J51" s="1885" t="s">
        <v>267</v>
      </c>
      <c r="K51" s="1885"/>
      <c r="L51" s="1885"/>
      <c r="M51" s="1886"/>
      <c r="N51" s="390"/>
      <c r="O51" s="390"/>
      <c r="P51" s="428"/>
      <c r="Q51" s="429"/>
      <c r="R51" s="1758"/>
    </row>
    <row r="52" spans="1:18" ht="17.25" customHeight="1">
      <c r="A52" s="1758"/>
      <c r="B52" s="152"/>
      <c r="C52" s="381"/>
      <c r="D52" s="384"/>
      <c r="E52" s="385"/>
      <c r="F52" s="384"/>
      <c r="G52" s="740"/>
      <c r="H52" s="740"/>
      <c r="I52" s="740"/>
      <c r="J52" s="1738"/>
      <c r="K52" s="1738"/>
      <c r="L52" s="1738"/>
      <c r="M52" s="1739"/>
      <c r="N52" s="390"/>
      <c r="O52" s="390"/>
      <c r="P52" s="428"/>
      <c r="Q52" s="429"/>
      <c r="R52" s="1758"/>
    </row>
    <row r="53" spans="1:18" ht="17.25" customHeight="1">
      <c r="A53" s="1758"/>
      <c r="B53" s="152"/>
      <c r="C53" s="381"/>
      <c r="D53" s="384"/>
      <c r="E53" s="385"/>
      <c r="F53" s="384"/>
      <c r="G53" s="740"/>
      <c r="H53" s="740"/>
      <c r="I53" s="740"/>
      <c r="J53" s="1738"/>
      <c r="K53" s="1738"/>
      <c r="L53" s="1738"/>
      <c r="M53" s="1739"/>
      <c r="N53" s="390"/>
      <c r="O53" s="390"/>
      <c r="P53" s="428"/>
      <c r="Q53" s="429"/>
      <c r="R53" s="1758"/>
    </row>
    <row r="54" spans="1:18" ht="17.25" customHeight="1">
      <c r="A54" s="1758"/>
      <c r="B54" s="152"/>
      <c r="C54" s="381"/>
      <c r="D54" s="384"/>
      <c r="E54" s="385"/>
      <c r="F54" s="384"/>
      <c r="G54" s="740"/>
      <c r="H54" s="740"/>
      <c r="I54" s="740"/>
      <c r="J54" s="1738"/>
      <c r="K54" s="1738"/>
      <c r="L54" s="1738"/>
      <c r="M54" s="1739"/>
      <c r="N54" s="390"/>
      <c r="O54" s="390"/>
      <c r="P54" s="428"/>
      <c r="Q54" s="429"/>
      <c r="R54" s="1758"/>
    </row>
    <row r="55" spans="1:18" ht="17.25" customHeight="1">
      <c r="A55" s="1758"/>
      <c r="B55" s="152"/>
      <c r="C55" s="381"/>
      <c r="D55" s="384"/>
      <c r="E55" s="385"/>
      <c r="F55" s="384"/>
      <c r="G55" s="740"/>
      <c r="H55" s="740"/>
      <c r="I55" s="740"/>
      <c r="J55" s="1738"/>
      <c r="K55" s="1738"/>
      <c r="L55" s="1738"/>
      <c r="M55" s="1739"/>
      <c r="N55" s="390"/>
      <c r="O55" s="390"/>
      <c r="P55" s="428"/>
      <c r="Q55" s="429"/>
      <c r="R55" s="1758"/>
    </row>
    <row r="56" spans="1:18" ht="17.25" customHeight="1">
      <c r="A56" s="1758"/>
      <c r="B56" s="152"/>
      <c r="C56" s="381"/>
      <c r="D56" s="384"/>
      <c r="E56" s="385"/>
      <c r="F56" s="384"/>
      <c r="G56" s="740"/>
      <c r="H56" s="740"/>
      <c r="I56" s="740"/>
      <c r="J56" s="1738"/>
      <c r="K56" s="1738"/>
      <c r="L56" s="1738"/>
      <c r="M56" s="1739"/>
      <c r="N56" s="390"/>
      <c r="O56" s="390"/>
      <c r="P56" s="428"/>
      <c r="Q56" s="429"/>
      <c r="R56" s="1758"/>
    </row>
    <row r="57" spans="1:18" ht="17.25" customHeight="1">
      <c r="A57" s="1758"/>
      <c r="B57" s="152"/>
      <c r="C57" s="381"/>
      <c r="D57" s="384"/>
      <c r="E57" s="385"/>
      <c r="F57" s="384"/>
      <c r="G57" s="740"/>
      <c r="H57" s="740"/>
      <c r="I57" s="740"/>
      <c r="J57" s="1738"/>
      <c r="K57" s="1738"/>
      <c r="L57" s="1738"/>
      <c r="M57" s="1739"/>
      <c r="N57" s="390"/>
      <c r="O57" s="390"/>
      <c r="P57" s="428"/>
      <c r="Q57" s="429"/>
      <c r="R57" s="1758"/>
    </row>
    <row r="58" spans="1:18" ht="17.25" customHeight="1">
      <c r="A58" s="1758"/>
      <c r="B58" s="152"/>
      <c r="C58" s="381"/>
      <c r="D58" s="384"/>
      <c r="E58" s="385"/>
      <c r="F58" s="384"/>
      <c r="G58" s="740"/>
      <c r="H58" s="740"/>
      <c r="I58" s="740"/>
      <c r="J58" s="1738"/>
      <c r="K58" s="1738"/>
      <c r="L58" s="1738"/>
      <c r="M58" s="1739"/>
      <c r="N58" s="390"/>
      <c r="O58" s="390"/>
      <c r="P58" s="428"/>
      <c r="Q58" s="429"/>
      <c r="R58" s="1758"/>
    </row>
    <row r="59" spans="1:18" ht="17.25" customHeight="1">
      <c r="A59" s="1758"/>
      <c r="B59" s="152"/>
      <c r="C59" s="381"/>
      <c r="D59" s="384"/>
      <c r="E59" s="385"/>
      <c r="F59" s="384"/>
      <c r="G59" s="740"/>
      <c r="H59" s="740"/>
      <c r="I59" s="740"/>
      <c r="J59" s="1738"/>
      <c r="K59" s="1738"/>
      <c r="L59" s="1738"/>
      <c r="M59" s="1739"/>
      <c r="N59" s="390"/>
      <c r="O59" s="390"/>
      <c r="P59" s="428"/>
      <c r="Q59" s="429"/>
      <c r="R59" s="1758"/>
    </row>
    <row r="60" spans="1:18" ht="17.25" customHeight="1">
      <c r="A60" s="1758"/>
      <c r="B60" s="152"/>
      <c r="C60" s="381"/>
      <c r="D60" s="384"/>
      <c r="E60" s="385"/>
      <c r="F60" s="384"/>
      <c r="G60" s="740"/>
      <c r="H60" s="740"/>
      <c r="I60" s="740"/>
      <c r="J60" s="1738"/>
      <c r="K60" s="1738"/>
      <c r="L60" s="1738"/>
      <c r="M60" s="1739"/>
      <c r="N60" s="390"/>
      <c r="O60" s="390"/>
      <c r="P60" s="428"/>
      <c r="Q60" s="429"/>
      <c r="R60" s="1758"/>
    </row>
    <row r="61" spans="1:18" ht="17.25" customHeight="1">
      <c r="A61" s="1758"/>
      <c r="B61" s="152"/>
      <c r="C61" s="381"/>
      <c r="D61" s="384"/>
      <c r="E61" s="385"/>
      <c r="F61" s="384"/>
      <c r="G61" s="740"/>
      <c r="H61" s="740"/>
      <c r="I61" s="740"/>
      <c r="J61" s="1738"/>
      <c r="K61" s="1738"/>
      <c r="L61" s="1738"/>
      <c r="M61" s="1739"/>
      <c r="N61" s="390"/>
      <c r="O61" s="390"/>
      <c r="P61" s="428"/>
      <c r="Q61" s="429"/>
      <c r="R61" s="1758"/>
    </row>
    <row r="62" spans="1:18" ht="17.25" customHeight="1">
      <c r="A62" s="1758"/>
      <c r="B62" s="152"/>
      <c r="C62" s="382"/>
      <c r="D62" s="386"/>
      <c r="E62" s="387"/>
      <c r="F62" s="741"/>
      <c r="G62" s="736"/>
      <c r="H62" s="736"/>
      <c r="I62" s="736"/>
      <c r="J62" s="1833"/>
      <c r="K62" s="1833"/>
      <c r="L62" s="1833"/>
      <c r="M62" s="1834"/>
      <c r="N62" s="390"/>
      <c r="O62" s="390"/>
      <c r="P62" s="428"/>
      <c r="Q62" s="429"/>
      <c r="R62" s="1758"/>
    </row>
    <row r="63" spans="1:18" ht="17.25" customHeight="1">
      <c r="A63" s="1758"/>
      <c r="B63" s="152"/>
      <c r="C63" s="382"/>
      <c r="D63" s="386"/>
      <c r="E63" s="387"/>
      <c r="F63" s="741"/>
      <c r="G63" s="736"/>
      <c r="H63" s="736"/>
      <c r="I63" s="736"/>
      <c r="J63" s="1833"/>
      <c r="K63" s="1833"/>
      <c r="L63" s="1833"/>
      <c r="M63" s="1834"/>
      <c r="N63" s="390"/>
      <c r="O63" s="390"/>
      <c r="P63" s="428"/>
      <c r="Q63" s="429"/>
      <c r="R63" s="1758"/>
    </row>
    <row r="64" spans="1:18" ht="17.25" customHeight="1">
      <c r="A64" s="1758"/>
      <c r="B64" s="152"/>
      <c r="C64" s="382"/>
      <c r="D64" s="386"/>
      <c r="E64" s="387"/>
      <c r="F64" s="741"/>
      <c r="G64" s="736"/>
      <c r="H64" s="736"/>
      <c r="I64" s="736"/>
      <c r="J64" s="1833"/>
      <c r="K64" s="1833"/>
      <c r="L64" s="1833"/>
      <c r="M64" s="1834"/>
      <c r="N64" s="390"/>
      <c r="O64" s="390"/>
      <c r="P64" s="428"/>
      <c r="Q64" s="429"/>
      <c r="R64" s="1758"/>
    </row>
    <row r="65" spans="1:18" ht="17.25" customHeight="1" thickBot="1">
      <c r="A65" s="1758"/>
      <c r="B65" s="152"/>
      <c r="C65" s="383"/>
      <c r="D65" s="388"/>
      <c r="E65" s="389"/>
      <c r="F65" s="742"/>
      <c r="G65" s="738"/>
      <c r="H65" s="738"/>
      <c r="I65" s="738"/>
      <c r="J65" s="1833"/>
      <c r="K65" s="1833"/>
      <c r="L65" s="1833"/>
      <c r="M65" s="1834"/>
      <c r="N65" s="390"/>
      <c r="O65" s="390"/>
      <c r="P65" s="428"/>
      <c r="Q65" s="429"/>
      <c r="R65" s="1758"/>
    </row>
    <row r="66" spans="1:18" ht="11.25" customHeight="1">
      <c r="A66" s="1758"/>
      <c r="B66" s="152"/>
      <c r="C66" s="355" t="s">
        <v>270</v>
      </c>
      <c r="D66" s="150"/>
      <c r="E66" s="150"/>
      <c r="F66" s="150"/>
      <c r="G66" s="150"/>
      <c r="H66" s="150"/>
      <c r="I66" s="150"/>
      <c r="J66" s="150"/>
      <c r="K66" s="150"/>
      <c r="L66" s="428"/>
      <c r="M66" s="428"/>
      <c r="N66" s="390"/>
      <c r="O66" s="390"/>
      <c r="P66" s="428"/>
      <c r="Q66" s="429"/>
      <c r="R66" s="1758"/>
    </row>
    <row r="67" spans="1:18" ht="11.25" customHeight="1">
      <c r="A67" s="1758"/>
      <c r="B67" s="152"/>
      <c r="C67" s="355" t="s">
        <v>271</v>
      </c>
      <c r="D67" s="428"/>
      <c r="E67" s="428"/>
      <c r="F67" s="428"/>
      <c r="G67" s="428"/>
      <c r="H67" s="428"/>
      <c r="I67" s="428"/>
      <c r="J67" s="428"/>
      <c r="K67" s="428"/>
      <c r="L67" s="428"/>
      <c r="M67" s="428"/>
      <c r="N67" s="444"/>
      <c r="O67" s="399"/>
      <c r="P67" s="428"/>
      <c r="Q67" s="429"/>
      <c r="R67" s="1758"/>
    </row>
    <row r="68" spans="1:18" ht="10.5" customHeight="1">
      <c r="A68" s="1758"/>
      <c r="B68" s="152"/>
      <c r="C68" s="355" t="s">
        <v>272</v>
      </c>
      <c r="D68" s="428"/>
      <c r="E68" s="428"/>
      <c r="F68" s="428"/>
      <c r="G68" s="428"/>
      <c r="H68" s="428"/>
      <c r="I68" s="428"/>
      <c r="J68" s="428"/>
      <c r="K68" s="428"/>
      <c r="L68" s="428"/>
      <c r="M68" s="428"/>
      <c r="N68" s="428"/>
      <c r="O68" s="150"/>
      <c r="P68" s="428"/>
      <c r="Q68" s="429"/>
      <c r="R68" s="1758"/>
    </row>
    <row r="69" spans="1:18" ht="12" customHeight="1">
      <c r="A69" s="1758"/>
      <c r="B69" s="152"/>
      <c r="C69" s="355" t="s">
        <v>273</v>
      </c>
      <c r="D69" s="428"/>
      <c r="E69" s="428"/>
      <c r="F69" s="428"/>
      <c r="G69" s="428"/>
      <c r="H69" s="428"/>
      <c r="I69" s="428"/>
      <c r="J69" s="428"/>
      <c r="K69" s="428"/>
      <c r="L69" s="428"/>
      <c r="M69" s="428"/>
      <c r="N69" s="428"/>
      <c r="O69" s="150"/>
      <c r="P69" s="428"/>
      <c r="Q69" s="429"/>
      <c r="R69" s="1758"/>
    </row>
    <row r="70" spans="1:18" ht="15" customHeight="1">
      <c r="A70" s="1758"/>
      <c r="B70" s="152"/>
      <c r="C70" s="428"/>
      <c r="D70" s="428"/>
      <c r="E70" s="428"/>
      <c r="F70" s="428"/>
      <c r="G70" s="428"/>
      <c r="H70" s="428"/>
      <c r="I70" s="428"/>
      <c r="J70" s="428"/>
      <c r="K70" s="428"/>
      <c r="L70" s="428"/>
      <c r="M70" s="428"/>
      <c r="N70" s="428"/>
      <c r="O70" s="150"/>
      <c r="P70" s="428"/>
      <c r="Q70" s="429"/>
      <c r="R70" s="1758"/>
    </row>
    <row r="71" spans="1:18" ht="16.5" customHeight="1" thickBot="1">
      <c r="A71" s="1820"/>
      <c r="B71" s="372"/>
      <c r="C71" s="436" t="s">
        <v>285</v>
      </c>
      <c r="D71" s="437"/>
      <c r="E71" s="437"/>
      <c r="F71" s="437"/>
      <c r="G71" s="373"/>
      <c r="H71" s="373"/>
      <c r="I71" s="373"/>
      <c r="J71" s="373"/>
      <c r="K71" s="373"/>
      <c r="L71" s="373"/>
      <c r="M71" s="430"/>
      <c r="N71" s="430"/>
      <c r="O71" s="430"/>
      <c r="P71" s="430"/>
      <c r="Q71" s="431"/>
      <c r="R71" s="1820"/>
    </row>
    <row r="72" spans="1:18" ht="15" customHeight="1">
      <c r="A72" s="1758"/>
      <c r="B72" s="152"/>
      <c r="C72" s="445" t="s">
        <v>216</v>
      </c>
      <c r="D72" s="1899" t="s">
        <v>86</v>
      </c>
      <c r="E72" s="1899"/>
      <c r="F72" s="1893" t="s">
        <v>87</v>
      </c>
      <c r="G72" s="1894"/>
      <c r="H72" s="1893" t="s">
        <v>85</v>
      </c>
      <c r="I72" s="1894"/>
      <c r="J72" s="1878" t="s">
        <v>107</v>
      </c>
      <c r="K72" s="1879"/>
      <c r="L72" s="1874" t="s">
        <v>116</v>
      </c>
      <c r="M72" s="1875"/>
      <c r="N72" s="150"/>
      <c r="O72" s="150"/>
      <c r="P72" s="150"/>
      <c r="Q72" s="153"/>
      <c r="R72" s="1758"/>
    </row>
    <row r="73" spans="1:18" ht="14.25" customHeight="1">
      <c r="A73" s="1758"/>
      <c r="B73" s="152"/>
      <c r="C73" s="446"/>
      <c r="D73" s="1900"/>
      <c r="E73" s="1900"/>
      <c r="F73" s="1895"/>
      <c r="G73" s="1896"/>
      <c r="H73" s="1901"/>
      <c r="I73" s="1902"/>
      <c r="J73" s="447" t="s">
        <v>108</v>
      </c>
      <c r="K73" s="447" t="s">
        <v>50</v>
      </c>
      <c r="L73" s="1876"/>
      <c r="M73" s="1877"/>
      <c r="N73" s="150"/>
      <c r="O73" s="150"/>
      <c r="P73" s="150"/>
      <c r="Q73" s="153"/>
      <c r="R73" s="1758"/>
    </row>
    <row r="74" spans="1:18" ht="17.25" customHeight="1">
      <c r="A74" s="1758"/>
      <c r="B74" s="152"/>
      <c r="C74" s="822"/>
      <c r="D74" s="1887"/>
      <c r="E74" s="1887"/>
      <c r="F74" s="1888"/>
      <c r="G74" s="1889"/>
      <c r="H74" s="1888"/>
      <c r="I74" s="1889"/>
      <c r="J74" s="736"/>
      <c r="K74" s="736"/>
      <c r="L74" s="1890"/>
      <c r="M74" s="1891"/>
      <c r="N74" s="150"/>
      <c r="O74" s="150"/>
      <c r="P74" s="150"/>
      <c r="Q74" s="153"/>
      <c r="R74" s="1758"/>
    </row>
    <row r="75" spans="1:18" ht="17.25" customHeight="1">
      <c r="A75" s="1758"/>
      <c r="B75" s="152"/>
      <c r="C75" s="822"/>
      <c r="D75" s="1887"/>
      <c r="E75" s="1887"/>
      <c r="F75" s="1736"/>
      <c r="G75" s="1737"/>
      <c r="H75" s="1736"/>
      <c r="I75" s="1737"/>
      <c r="J75" s="736"/>
      <c r="K75" s="736"/>
      <c r="L75" s="1734"/>
      <c r="M75" s="1735"/>
      <c r="N75" s="150"/>
      <c r="O75" s="150"/>
      <c r="P75" s="150"/>
      <c r="Q75" s="153"/>
      <c r="R75" s="1758"/>
    </row>
    <row r="76" spans="1:18" ht="17.25" customHeight="1">
      <c r="A76" s="1758"/>
      <c r="B76" s="152"/>
      <c r="C76" s="822"/>
      <c r="D76" s="1887"/>
      <c r="E76" s="1887"/>
      <c r="F76" s="1736"/>
      <c r="G76" s="1737"/>
      <c r="H76" s="1736"/>
      <c r="I76" s="1737"/>
      <c r="J76" s="736"/>
      <c r="K76" s="736"/>
      <c r="L76" s="1734"/>
      <c r="M76" s="1735"/>
      <c r="N76" s="150"/>
      <c r="O76" s="150"/>
      <c r="P76" s="150"/>
      <c r="Q76" s="153"/>
      <c r="R76" s="1758"/>
    </row>
    <row r="77" spans="1:18" ht="17.25" customHeight="1">
      <c r="A77" s="1758"/>
      <c r="B77" s="152"/>
      <c r="C77" s="822"/>
      <c r="D77" s="1887"/>
      <c r="E77" s="1887"/>
      <c r="F77" s="1736"/>
      <c r="G77" s="1737"/>
      <c r="H77" s="1736"/>
      <c r="I77" s="1737"/>
      <c r="J77" s="736"/>
      <c r="K77" s="736"/>
      <c r="L77" s="1734"/>
      <c r="M77" s="1735"/>
      <c r="N77" s="150"/>
      <c r="O77" s="150"/>
      <c r="P77" s="150"/>
      <c r="Q77" s="153"/>
      <c r="R77" s="1758"/>
    </row>
    <row r="78" spans="1:18" ht="17.25" customHeight="1">
      <c r="A78" s="1758"/>
      <c r="B78" s="152"/>
      <c r="C78" s="822"/>
      <c r="D78" s="1887"/>
      <c r="E78" s="1887"/>
      <c r="F78" s="1736"/>
      <c r="G78" s="1737"/>
      <c r="H78" s="1736"/>
      <c r="I78" s="1737"/>
      <c r="J78" s="736"/>
      <c r="K78" s="736"/>
      <c r="L78" s="1734"/>
      <c r="M78" s="1735"/>
      <c r="N78" s="150"/>
      <c r="O78" s="150"/>
      <c r="P78" s="150"/>
      <c r="Q78" s="153"/>
      <c r="R78" s="1758"/>
    </row>
    <row r="79" spans="1:18" ht="17.25" customHeight="1">
      <c r="A79" s="1758"/>
      <c r="B79" s="152"/>
      <c r="C79" s="822"/>
      <c r="D79" s="1887"/>
      <c r="E79" s="1887"/>
      <c r="F79" s="1736"/>
      <c r="G79" s="1737"/>
      <c r="H79" s="1736"/>
      <c r="I79" s="1737"/>
      <c r="J79" s="736"/>
      <c r="K79" s="736"/>
      <c r="L79" s="1734"/>
      <c r="M79" s="1735"/>
      <c r="N79" s="150"/>
      <c r="O79" s="150"/>
      <c r="P79" s="150"/>
      <c r="Q79" s="153"/>
      <c r="R79" s="1758"/>
    </row>
    <row r="80" spans="1:18" ht="17.25" customHeight="1">
      <c r="A80" s="1758"/>
      <c r="B80" s="152"/>
      <c r="C80" s="822"/>
      <c r="D80" s="1887"/>
      <c r="E80" s="1887"/>
      <c r="F80" s="1736"/>
      <c r="G80" s="1737"/>
      <c r="H80" s="1736"/>
      <c r="I80" s="1737"/>
      <c r="J80" s="736"/>
      <c r="K80" s="736"/>
      <c r="L80" s="1734"/>
      <c r="M80" s="1735"/>
      <c r="N80" s="150"/>
      <c r="O80" s="150"/>
      <c r="P80" s="150"/>
      <c r="Q80" s="153"/>
      <c r="R80" s="1758"/>
    </row>
    <row r="81" spans="1:18" ht="17.25" customHeight="1">
      <c r="A81" s="1758"/>
      <c r="B81" s="152"/>
      <c r="C81" s="822"/>
      <c r="D81" s="1887"/>
      <c r="E81" s="1887"/>
      <c r="F81" s="1736"/>
      <c r="G81" s="1737"/>
      <c r="H81" s="1736"/>
      <c r="I81" s="1737"/>
      <c r="J81" s="736"/>
      <c r="K81" s="736"/>
      <c r="L81" s="1734"/>
      <c r="M81" s="1735"/>
      <c r="N81" s="150"/>
      <c r="O81" s="150"/>
      <c r="P81" s="150"/>
      <c r="Q81" s="153"/>
      <c r="R81" s="1758"/>
    </row>
    <row r="82" spans="1:18" ht="17.25" customHeight="1">
      <c r="A82" s="1758"/>
      <c r="B82" s="152"/>
      <c r="C82" s="822"/>
      <c r="D82" s="1887"/>
      <c r="E82" s="1887"/>
      <c r="F82" s="1736"/>
      <c r="G82" s="1737"/>
      <c r="H82" s="1736"/>
      <c r="I82" s="1737"/>
      <c r="J82" s="736"/>
      <c r="K82" s="736"/>
      <c r="L82" s="1734"/>
      <c r="M82" s="1735"/>
      <c r="N82" s="150"/>
      <c r="O82" s="150"/>
      <c r="P82" s="150"/>
      <c r="Q82" s="153"/>
      <c r="R82" s="1758"/>
    </row>
    <row r="83" spans="1:18" ht="17.25" customHeight="1">
      <c r="A83" s="1758"/>
      <c r="B83" s="152"/>
      <c r="C83" s="822"/>
      <c r="D83" s="1887"/>
      <c r="E83" s="1887"/>
      <c r="F83" s="1736"/>
      <c r="G83" s="1737"/>
      <c r="H83" s="1736"/>
      <c r="I83" s="1737"/>
      <c r="J83" s="736"/>
      <c r="K83" s="736"/>
      <c r="L83" s="1734"/>
      <c r="M83" s="1735"/>
      <c r="N83" s="150"/>
      <c r="O83" s="150"/>
      <c r="P83" s="150"/>
      <c r="Q83" s="153"/>
      <c r="R83" s="1758"/>
    </row>
    <row r="84" spans="1:18" ht="17.25" customHeight="1">
      <c r="A84" s="1758"/>
      <c r="B84" s="152"/>
      <c r="C84" s="822"/>
      <c r="D84" s="1887"/>
      <c r="E84" s="1887"/>
      <c r="F84" s="1736"/>
      <c r="G84" s="1737"/>
      <c r="H84" s="1736"/>
      <c r="I84" s="1737"/>
      <c r="J84" s="736"/>
      <c r="K84" s="736"/>
      <c r="L84" s="1734"/>
      <c r="M84" s="1735"/>
      <c r="N84" s="150"/>
      <c r="O84" s="150"/>
      <c r="P84" s="150"/>
      <c r="Q84" s="153"/>
      <c r="R84" s="1758"/>
    </row>
    <row r="85" spans="1:18" ht="17.25" customHeight="1">
      <c r="A85" s="1758"/>
      <c r="B85" s="152"/>
      <c r="C85" s="822"/>
      <c r="D85" s="1887"/>
      <c r="E85" s="1887"/>
      <c r="F85" s="1887"/>
      <c r="G85" s="1887"/>
      <c r="H85" s="1887"/>
      <c r="I85" s="1887"/>
      <c r="J85" s="736"/>
      <c r="K85" s="736"/>
      <c r="L85" s="1890"/>
      <c r="M85" s="1891"/>
      <c r="N85" s="150"/>
      <c r="O85" s="150"/>
      <c r="P85" s="150"/>
      <c r="Q85" s="153"/>
      <c r="R85" s="1758"/>
    </row>
    <row r="86" spans="1:18" ht="17.25" customHeight="1">
      <c r="A86" s="1758"/>
      <c r="B86" s="152"/>
      <c r="C86" s="822"/>
      <c r="D86" s="1887"/>
      <c r="E86" s="1887"/>
      <c r="F86" s="1887"/>
      <c r="G86" s="1887"/>
      <c r="H86" s="1887"/>
      <c r="I86" s="1887"/>
      <c r="J86" s="736"/>
      <c r="K86" s="736"/>
      <c r="L86" s="1890"/>
      <c r="M86" s="1891"/>
      <c r="N86" s="150"/>
      <c r="O86" s="150"/>
      <c r="P86" s="150"/>
      <c r="Q86" s="153"/>
      <c r="R86" s="1758"/>
    </row>
    <row r="87" spans="1:18" ht="17.25" customHeight="1">
      <c r="A87" s="1758"/>
      <c r="B87" s="152"/>
      <c r="C87" s="822"/>
      <c r="D87" s="1887"/>
      <c r="E87" s="1887"/>
      <c r="F87" s="1887"/>
      <c r="G87" s="1887"/>
      <c r="H87" s="1887"/>
      <c r="I87" s="1887"/>
      <c r="J87" s="736"/>
      <c r="K87" s="736"/>
      <c r="L87" s="1890"/>
      <c r="M87" s="1891"/>
      <c r="N87" s="150"/>
      <c r="O87" s="150"/>
      <c r="P87" s="150"/>
      <c r="Q87" s="153"/>
      <c r="R87" s="1758"/>
    </row>
    <row r="88" spans="1:18" ht="17.25" customHeight="1" thickBot="1">
      <c r="A88" s="1758"/>
      <c r="B88" s="152"/>
      <c r="C88" s="823"/>
      <c r="D88" s="1892"/>
      <c r="E88" s="1892"/>
      <c r="F88" s="1892"/>
      <c r="G88" s="1892"/>
      <c r="H88" s="1892"/>
      <c r="I88" s="1892"/>
      <c r="J88" s="738"/>
      <c r="K88" s="738"/>
      <c r="L88" s="1897"/>
      <c r="M88" s="1898"/>
      <c r="N88" s="150"/>
      <c r="O88" s="150"/>
      <c r="P88" s="150"/>
      <c r="Q88" s="153"/>
      <c r="R88" s="1758"/>
    </row>
    <row r="89" spans="1:18">
      <c r="A89" s="1758"/>
      <c r="B89" s="152"/>
      <c r="C89" s="376"/>
      <c r="D89" s="150"/>
      <c r="E89" s="150"/>
      <c r="F89" s="150"/>
      <c r="G89" s="150"/>
      <c r="H89" s="150"/>
      <c r="I89" s="150"/>
      <c r="J89" s="150"/>
      <c r="K89" s="150"/>
      <c r="L89" s="150"/>
      <c r="M89" s="150"/>
      <c r="N89" s="150"/>
      <c r="O89" s="150"/>
      <c r="P89" s="150"/>
      <c r="Q89" s="153"/>
      <c r="R89" s="1758"/>
    </row>
    <row r="90" spans="1:18" ht="18.75" thickBot="1">
      <c r="A90" s="1820"/>
      <c r="B90" s="372"/>
      <c r="C90" s="436" t="s">
        <v>240</v>
      </c>
      <c r="D90" s="373"/>
      <c r="E90" s="373"/>
      <c r="F90" s="373"/>
      <c r="G90" s="373"/>
      <c r="H90" s="373"/>
      <c r="I90" s="373"/>
      <c r="J90" s="373"/>
      <c r="K90" s="373"/>
      <c r="L90" s="373"/>
      <c r="M90" s="373"/>
      <c r="N90" s="373"/>
      <c r="O90" s="373"/>
      <c r="P90" s="373"/>
      <c r="Q90" s="374"/>
      <c r="R90" s="1820"/>
    </row>
    <row r="91" spans="1:18">
      <c r="A91" s="1758"/>
      <c r="B91" s="152"/>
      <c r="C91" s="445" t="s">
        <v>216</v>
      </c>
      <c r="D91" s="1899" t="s">
        <v>86</v>
      </c>
      <c r="E91" s="1899"/>
      <c r="F91" s="1893" t="s">
        <v>87</v>
      </c>
      <c r="G91" s="1894"/>
      <c r="H91" s="1893" t="s">
        <v>85</v>
      </c>
      <c r="I91" s="1894"/>
      <c r="J91" s="1871" t="s">
        <v>107</v>
      </c>
      <c r="K91" s="1872"/>
      <c r="L91" s="1873"/>
      <c r="M91" s="150"/>
      <c r="N91" s="150"/>
      <c r="O91" s="150"/>
      <c r="P91" s="150"/>
      <c r="Q91" s="153"/>
      <c r="R91" s="1758"/>
    </row>
    <row r="92" spans="1:18" ht="39" customHeight="1">
      <c r="A92" s="1758"/>
      <c r="B92" s="152"/>
      <c r="C92" s="448"/>
      <c r="D92" s="1900"/>
      <c r="E92" s="1900"/>
      <c r="F92" s="1895"/>
      <c r="G92" s="1896"/>
      <c r="H92" s="1901"/>
      <c r="I92" s="1902"/>
      <c r="J92" s="449" t="s">
        <v>109</v>
      </c>
      <c r="K92" s="450" t="s">
        <v>110</v>
      </c>
      <c r="L92" s="451" t="s">
        <v>111</v>
      </c>
      <c r="M92" s="356"/>
      <c r="N92" s="150"/>
      <c r="O92" s="150"/>
      <c r="P92" s="150"/>
      <c r="Q92" s="153"/>
      <c r="R92" s="1758"/>
    </row>
    <row r="93" spans="1:18" ht="17.25" customHeight="1">
      <c r="A93" s="1758"/>
      <c r="B93" s="152"/>
      <c r="C93" s="824"/>
      <c r="D93" s="1887"/>
      <c r="E93" s="1887"/>
      <c r="F93" s="1888"/>
      <c r="G93" s="1889"/>
      <c r="H93" s="1888"/>
      <c r="I93" s="1889"/>
      <c r="J93" s="736"/>
      <c r="K93" s="736"/>
      <c r="L93" s="737"/>
      <c r="M93" s="356"/>
      <c r="N93" s="150"/>
      <c r="O93" s="150"/>
      <c r="P93" s="150"/>
      <c r="Q93" s="153"/>
      <c r="R93" s="1758"/>
    </row>
    <row r="94" spans="1:18" ht="17.25" customHeight="1">
      <c r="A94" s="1758"/>
      <c r="B94" s="152"/>
      <c r="C94" s="824"/>
      <c r="D94" s="1887"/>
      <c r="E94" s="1887"/>
      <c r="F94" s="1736"/>
      <c r="G94" s="1737"/>
      <c r="H94" s="1736"/>
      <c r="I94" s="1737"/>
      <c r="J94" s="736"/>
      <c r="K94" s="736"/>
      <c r="L94" s="737"/>
      <c r="M94" s="356"/>
      <c r="N94" s="150"/>
      <c r="O94" s="150"/>
      <c r="P94" s="150"/>
      <c r="Q94" s="153"/>
      <c r="R94" s="1758"/>
    </row>
    <row r="95" spans="1:18" ht="17.25" customHeight="1">
      <c r="A95" s="1758"/>
      <c r="B95" s="152"/>
      <c r="C95" s="824"/>
      <c r="D95" s="1887"/>
      <c r="E95" s="1887"/>
      <c r="F95" s="1736"/>
      <c r="G95" s="1737"/>
      <c r="H95" s="1736"/>
      <c r="I95" s="1737"/>
      <c r="J95" s="736"/>
      <c r="K95" s="736"/>
      <c r="L95" s="737"/>
      <c r="M95" s="356"/>
      <c r="N95" s="150"/>
      <c r="O95" s="150"/>
      <c r="P95" s="150"/>
      <c r="Q95" s="153"/>
      <c r="R95" s="1758"/>
    </row>
    <row r="96" spans="1:18" ht="17.25" customHeight="1">
      <c r="A96" s="1758"/>
      <c r="B96" s="152"/>
      <c r="C96" s="824"/>
      <c r="D96" s="1887"/>
      <c r="E96" s="1887"/>
      <c r="F96" s="1736"/>
      <c r="G96" s="1737"/>
      <c r="H96" s="1736"/>
      <c r="I96" s="1737"/>
      <c r="J96" s="736"/>
      <c r="K96" s="736"/>
      <c r="L96" s="737"/>
      <c r="M96" s="356"/>
      <c r="N96" s="150"/>
      <c r="O96" s="150"/>
      <c r="P96" s="150"/>
      <c r="Q96" s="153"/>
      <c r="R96" s="1758"/>
    </row>
    <row r="97" spans="1:18" ht="17.25" customHeight="1">
      <c r="A97" s="1758"/>
      <c r="B97" s="152"/>
      <c r="C97" s="824"/>
      <c r="D97" s="1887"/>
      <c r="E97" s="1887"/>
      <c r="F97" s="1736"/>
      <c r="G97" s="1737"/>
      <c r="H97" s="1736"/>
      <c r="I97" s="1737"/>
      <c r="J97" s="736"/>
      <c r="K97" s="736"/>
      <c r="L97" s="737"/>
      <c r="M97" s="356"/>
      <c r="N97" s="150"/>
      <c r="O97" s="150"/>
      <c r="P97" s="150"/>
      <c r="Q97" s="153"/>
      <c r="R97" s="1758"/>
    </row>
    <row r="98" spans="1:18" ht="17.25" customHeight="1">
      <c r="A98" s="1758"/>
      <c r="B98" s="152"/>
      <c r="C98" s="824"/>
      <c r="D98" s="1887"/>
      <c r="E98" s="1887"/>
      <c r="F98" s="1736"/>
      <c r="G98" s="1737"/>
      <c r="H98" s="1736"/>
      <c r="I98" s="1737"/>
      <c r="J98" s="736"/>
      <c r="K98" s="736"/>
      <c r="L98" s="737"/>
      <c r="M98" s="356"/>
      <c r="N98" s="150"/>
      <c r="O98" s="150"/>
      <c r="P98" s="150"/>
      <c r="Q98" s="153"/>
      <c r="R98" s="1758"/>
    </row>
    <row r="99" spans="1:18" ht="17.25" customHeight="1">
      <c r="A99" s="1758"/>
      <c r="B99" s="152"/>
      <c r="C99" s="824"/>
      <c r="D99" s="1887"/>
      <c r="E99" s="1887"/>
      <c r="F99" s="1736"/>
      <c r="G99" s="1737"/>
      <c r="H99" s="1736"/>
      <c r="I99" s="1737"/>
      <c r="J99" s="736"/>
      <c r="K99" s="736"/>
      <c r="L99" s="737"/>
      <c r="M99" s="356"/>
      <c r="N99" s="150"/>
      <c r="O99" s="150"/>
      <c r="P99" s="150"/>
      <c r="Q99" s="153"/>
      <c r="R99" s="1758"/>
    </row>
    <row r="100" spans="1:18" ht="17.25" customHeight="1">
      <c r="A100" s="1758"/>
      <c r="B100" s="152"/>
      <c r="C100" s="824"/>
      <c r="D100" s="1887"/>
      <c r="E100" s="1887"/>
      <c r="F100" s="1736"/>
      <c r="G100" s="1737"/>
      <c r="H100" s="1736"/>
      <c r="I100" s="1737"/>
      <c r="J100" s="736"/>
      <c r="K100" s="736"/>
      <c r="L100" s="737"/>
      <c r="M100" s="356"/>
      <c r="N100" s="150"/>
      <c r="O100" s="150"/>
      <c r="P100" s="150"/>
      <c r="Q100" s="153"/>
      <c r="R100" s="1758"/>
    </row>
    <row r="101" spans="1:18" ht="17.25" customHeight="1">
      <c r="A101" s="1758"/>
      <c r="B101" s="152"/>
      <c r="C101" s="824"/>
      <c r="D101" s="1887"/>
      <c r="E101" s="1887"/>
      <c r="F101" s="1736"/>
      <c r="G101" s="1737"/>
      <c r="H101" s="1736"/>
      <c r="I101" s="1737"/>
      <c r="J101" s="736"/>
      <c r="K101" s="736"/>
      <c r="L101" s="737"/>
      <c r="M101" s="356"/>
      <c r="N101" s="150"/>
      <c r="O101" s="150"/>
      <c r="P101" s="150"/>
      <c r="Q101" s="153"/>
      <c r="R101" s="1758"/>
    </row>
    <row r="102" spans="1:18" ht="17.25" customHeight="1">
      <c r="A102" s="1758"/>
      <c r="B102" s="152"/>
      <c r="C102" s="824"/>
      <c r="D102" s="1887"/>
      <c r="E102" s="1887"/>
      <c r="F102" s="1736"/>
      <c r="G102" s="1737"/>
      <c r="H102" s="1736"/>
      <c r="I102" s="1737"/>
      <c r="J102" s="736"/>
      <c r="K102" s="736"/>
      <c r="L102" s="737"/>
      <c r="M102" s="356"/>
      <c r="N102" s="150"/>
      <c r="O102" s="150"/>
      <c r="P102" s="150"/>
      <c r="Q102" s="153"/>
      <c r="R102" s="1758"/>
    </row>
    <row r="103" spans="1:18" ht="17.25" customHeight="1">
      <c r="A103" s="1758"/>
      <c r="B103" s="152"/>
      <c r="C103" s="824"/>
      <c r="D103" s="1887"/>
      <c r="E103" s="1887"/>
      <c r="F103" s="1736"/>
      <c r="G103" s="1737"/>
      <c r="H103" s="1736"/>
      <c r="I103" s="1737"/>
      <c r="J103" s="736"/>
      <c r="K103" s="736"/>
      <c r="L103" s="737"/>
      <c r="M103" s="356"/>
      <c r="N103" s="150"/>
      <c r="O103" s="150"/>
      <c r="P103" s="150"/>
      <c r="Q103" s="153"/>
      <c r="R103" s="1758"/>
    </row>
    <row r="104" spans="1:18" ht="17.25" customHeight="1">
      <c r="A104" s="1758"/>
      <c r="B104" s="152"/>
      <c r="C104" s="822"/>
      <c r="D104" s="1887"/>
      <c r="E104" s="1887"/>
      <c r="F104" s="1887"/>
      <c r="G104" s="1887"/>
      <c r="H104" s="1887"/>
      <c r="I104" s="1887"/>
      <c r="J104" s="736"/>
      <c r="K104" s="736"/>
      <c r="L104" s="737"/>
      <c r="M104" s="356"/>
      <c r="N104" s="150"/>
      <c r="O104" s="150"/>
      <c r="P104" s="150"/>
      <c r="Q104" s="153"/>
      <c r="R104" s="1758"/>
    </row>
    <row r="105" spans="1:18" ht="17.25" customHeight="1">
      <c r="A105" s="1758"/>
      <c r="B105" s="152"/>
      <c r="C105" s="822"/>
      <c r="D105" s="1887"/>
      <c r="E105" s="1887"/>
      <c r="F105" s="1887"/>
      <c r="G105" s="1887"/>
      <c r="H105" s="1887"/>
      <c r="I105" s="1887"/>
      <c r="J105" s="736"/>
      <c r="K105" s="736"/>
      <c r="L105" s="737"/>
      <c r="M105" s="356"/>
      <c r="N105" s="150"/>
      <c r="O105" s="150"/>
      <c r="P105" s="150"/>
      <c r="Q105" s="153"/>
      <c r="R105" s="1758"/>
    </row>
    <row r="106" spans="1:18" ht="17.25" customHeight="1">
      <c r="A106" s="1758"/>
      <c r="B106" s="152"/>
      <c r="C106" s="822"/>
      <c r="D106" s="1887"/>
      <c r="E106" s="1887"/>
      <c r="F106" s="1887"/>
      <c r="G106" s="1887"/>
      <c r="H106" s="1887"/>
      <c r="I106" s="1887"/>
      <c r="J106" s="736"/>
      <c r="K106" s="736"/>
      <c r="L106" s="737"/>
      <c r="M106" s="356"/>
      <c r="N106" s="150"/>
      <c r="O106" s="150"/>
      <c r="P106" s="150"/>
      <c r="Q106" s="153"/>
      <c r="R106" s="1758"/>
    </row>
    <row r="107" spans="1:18" ht="17.25" customHeight="1" thickBot="1">
      <c r="A107" s="1758"/>
      <c r="B107" s="152"/>
      <c r="C107" s="823"/>
      <c r="D107" s="1892"/>
      <c r="E107" s="1892"/>
      <c r="F107" s="1892"/>
      <c r="G107" s="1892"/>
      <c r="H107" s="1892"/>
      <c r="I107" s="1892"/>
      <c r="J107" s="738"/>
      <c r="K107" s="738"/>
      <c r="L107" s="739"/>
      <c r="M107" s="356"/>
      <c r="N107" s="150"/>
      <c r="O107" s="150"/>
      <c r="P107" s="150"/>
      <c r="Q107" s="153"/>
      <c r="R107" s="1758"/>
    </row>
    <row r="108" spans="1:18" ht="15" customHeight="1">
      <c r="A108" s="1758"/>
      <c r="B108" s="152"/>
      <c r="C108" s="150"/>
      <c r="D108" s="150"/>
      <c r="E108" s="150"/>
      <c r="F108" s="150"/>
      <c r="G108" s="150"/>
      <c r="H108" s="150"/>
      <c r="I108" s="150"/>
      <c r="J108" s="150"/>
      <c r="K108" s="150"/>
      <c r="L108" s="150"/>
      <c r="M108" s="150"/>
      <c r="N108" s="150"/>
      <c r="O108" s="150"/>
      <c r="P108" s="150"/>
      <c r="Q108" s="153"/>
      <c r="R108" s="1758"/>
    </row>
    <row r="109" spans="1:18" ht="21.75" customHeight="1">
      <c r="A109" s="1758"/>
      <c r="B109" s="157"/>
      <c r="C109" s="452" t="str">
        <f>'Instructions &amp; Definitions'!C57</f>
        <v>EPA Form Number: 5900-482</v>
      </c>
      <c r="D109" s="158"/>
      <c r="E109" s="158"/>
      <c r="F109" s="158"/>
      <c r="G109" s="158"/>
      <c r="H109" s="158"/>
      <c r="I109" s="158"/>
      <c r="J109" s="158"/>
      <c r="K109" s="158"/>
      <c r="L109" s="158"/>
      <c r="M109" s="158"/>
      <c r="N109" s="158"/>
      <c r="O109" s="158"/>
      <c r="P109" s="158"/>
      <c r="Q109" s="159"/>
      <c r="R109" s="1758"/>
    </row>
    <row r="110" spans="1:18">
      <c r="A110" s="1758"/>
      <c r="B110" s="1758"/>
      <c r="C110" s="1758"/>
      <c r="D110" s="1758"/>
      <c r="E110" s="1758"/>
      <c r="F110" s="1758"/>
      <c r="G110" s="1758"/>
      <c r="H110" s="1758"/>
      <c r="I110" s="1758"/>
      <c r="J110" s="1758"/>
      <c r="K110" s="1758"/>
      <c r="L110" s="1758"/>
      <c r="M110" s="1758"/>
      <c r="N110" s="1758"/>
      <c r="O110" s="1758"/>
      <c r="P110" s="1758"/>
      <c r="Q110" s="1758"/>
      <c r="R110" s="1758"/>
    </row>
    <row r="111" spans="1:18">
      <c r="A111" s="1758"/>
      <c r="B111" s="1758"/>
      <c r="C111" s="1758"/>
      <c r="D111" s="1758"/>
      <c r="E111" s="1758"/>
      <c r="F111" s="1758"/>
      <c r="G111" s="1758"/>
      <c r="H111" s="1758"/>
      <c r="I111" s="1758"/>
      <c r="J111" s="1758"/>
      <c r="K111" s="1758"/>
      <c r="L111" s="1758"/>
      <c r="M111" s="1758"/>
      <c r="N111" s="1758"/>
      <c r="O111" s="1758"/>
      <c r="P111" s="1758"/>
      <c r="Q111" s="1758"/>
      <c r="R111" s="1758"/>
    </row>
    <row r="112" spans="1:18">
      <c r="A112" s="1758"/>
      <c r="B112" s="1758"/>
      <c r="C112" s="1758"/>
      <c r="D112" s="1758"/>
      <c r="E112" s="1758"/>
      <c r="F112" s="1758"/>
      <c r="G112" s="1758"/>
      <c r="H112" s="1758"/>
      <c r="I112" s="1758"/>
      <c r="J112" s="1758"/>
      <c r="K112" s="1758"/>
      <c r="L112" s="1758"/>
      <c r="M112" s="1758"/>
      <c r="N112" s="1758"/>
      <c r="O112" s="1758"/>
      <c r="P112" s="1758"/>
      <c r="Q112" s="1758"/>
      <c r="R112" s="1758"/>
    </row>
    <row r="113" spans="1:18">
      <c r="A113" s="1758"/>
      <c r="B113" s="1758"/>
      <c r="C113" s="1758"/>
      <c r="D113" s="1758"/>
      <c r="E113" s="1758"/>
      <c r="F113" s="1758"/>
      <c r="G113" s="1758"/>
      <c r="H113" s="1758"/>
      <c r="I113" s="1758"/>
      <c r="J113" s="1758"/>
      <c r="K113" s="1758"/>
      <c r="L113" s="1758"/>
      <c r="M113" s="1758"/>
      <c r="N113" s="1758"/>
      <c r="O113" s="1758"/>
      <c r="P113" s="1758"/>
      <c r="Q113" s="1758"/>
      <c r="R113" s="1758"/>
    </row>
    <row r="114" spans="1:18" hidden="1"/>
    <row r="115" spans="1:18" hidden="1"/>
    <row r="116" spans="1:18" hidden="1"/>
    <row r="117" spans="1:18" hidden="1"/>
    <row r="118" spans="1:18" hidden="1"/>
    <row r="119" spans="1:18" hidden="1"/>
    <row r="120" spans="1:18" hidden="1"/>
    <row r="121" spans="1:18" hidden="1"/>
    <row r="122" spans="1:18" hidden="1"/>
    <row r="123" spans="1:18" hidden="1"/>
    <row r="124" spans="1:18" hidden="1"/>
    <row r="125" spans="1:18" hidden="1"/>
    <row r="126" spans="1:18" hidden="1"/>
    <row r="127" spans="1:18" hidden="1"/>
    <row r="128" spans="1:1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row r="65537" hidden="1"/>
    <row r="65538" hidden="1"/>
    <row r="65539" hidden="1"/>
    <row r="65540" hidden="1"/>
    <row r="65541" hidden="1"/>
    <row r="65542" hidden="1"/>
    <row r="65543" hidden="1"/>
    <row r="65544" hidden="1"/>
    <row r="65545" hidden="1"/>
    <row r="65546" hidden="1"/>
    <row r="65547" hidden="1"/>
    <row r="65548" hidden="1"/>
    <row r="65549" hidden="1"/>
    <row r="65550" hidden="1"/>
    <row r="65551" hidden="1"/>
    <row r="65552" hidden="1"/>
    <row r="65553" hidden="1"/>
    <row r="65554" hidden="1"/>
    <row r="65555" hidden="1"/>
    <row r="65556" hidden="1"/>
    <row r="65557" hidden="1"/>
    <row r="65558" hidden="1"/>
    <row r="65559" hidden="1"/>
    <row r="65560" hidden="1"/>
    <row r="65561" hidden="1"/>
    <row r="65562" hidden="1"/>
    <row r="65563" hidden="1"/>
    <row r="65564" hidden="1"/>
    <row r="65565" hidden="1"/>
    <row r="65566" hidden="1"/>
    <row r="65567" hidden="1"/>
    <row r="65568" hidden="1"/>
    <row r="65569" hidden="1"/>
    <row r="65570" hidden="1"/>
    <row r="65571" hidden="1"/>
    <row r="65572" hidden="1"/>
    <row r="65573" hidden="1"/>
    <row r="65574" hidden="1"/>
    <row r="65575" hidden="1"/>
    <row r="65576" hidden="1"/>
    <row r="65577" hidden="1"/>
    <row r="65578" hidden="1"/>
    <row r="65579" hidden="1"/>
    <row r="65580" hidden="1"/>
    <row r="65581" hidden="1"/>
    <row r="65582" hidden="1"/>
    <row r="65583" hidden="1"/>
    <row r="65584" hidden="1"/>
    <row r="65585" hidden="1"/>
    <row r="65586" hidden="1"/>
    <row r="65587" hidden="1"/>
  </sheetData>
  <sheetProtection sheet="1" objects="1" scenarios="1" formatCells="0" formatRows="0" insertRows="0" deleteRows="0"/>
  <customSheetViews>
    <customSheetView guid="{DD9D0D41-5D22-4202-9EF9-254DD6E28480}" printArea="1" hiddenRows="1" hiddenColumns="1" topLeftCell="A17">
      <selection activeCell="K38" sqref="K38"/>
      <pageMargins left="0.75" right="0.75" top="1" bottom="1" header="0.5" footer="0.5"/>
      <pageSetup scale="78" orientation="portrait" r:id="rId1"/>
      <headerFooter alignWithMargins="0"/>
    </customSheetView>
    <customSheetView guid="{7A34E1A7-91A1-4CD4-B377-1F35FFBCE4D8}" hiddenRows="1" hiddenColumns="1">
      <selection activeCell="H5" sqref="H5"/>
      <pageMargins left="0.75" right="0.75" top="1" bottom="1" header="0.5" footer="0.5"/>
      <pageSetup scale="78" orientation="portrait" r:id="rId2"/>
      <headerFooter alignWithMargins="0"/>
    </customSheetView>
  </customSheetViews>
  <mergeCells count="157">
    <mergeCell ref="D96:E96"/>
    <mergeCell ref="D97:E97"/>
    <mergeCell ref="D98:E98"/>
    <mergeCell ref="D99:E99"/>
    <mergeCell ref="D100:E100"/>
    <mergeCell ref="D101:E101"/>
    <mergeCell ref="D102:E102"/>
    <mergeCell ref="D41:E41"/>
    <mergeCell ref="D75:E75"/>
    <mergeCell ref="D76:E76"/>
    <mergeCell ref="D77:E77"/>
    <mergeCell ref="D78:E78"/>
    <mergeCell ref="D79:E79"/>
    <mergeCell ref="D80:E80"/>
    <mergeCell ref="D81:E81"/>
    <mergeCell ref="D82:E82"/>
    <mergeCell ref="D42:E42"/>
    <mergeCell ref="D43:E43"/>
    <mergeCell ref="D44:E44"/>
    <mergeCell ref="D45:E45"/>
    <mergeCell ref="D49:E49"/>
    <mergeCell ref="D83:E83"/>
    <mergeCell ref="D84:E84"/>
    <mergeCell ref="D87:E87"/>
    <mergeCell ref="F13:G13"/>
    <mergeCell ref="F14:G14"/>
    <mergeCell ref="F15:G15"/>
    <mergeCell ref="F16:G16"/>
    <mergeCell ref="F17:G17"/>
    <mergeCell ref="F18:G18"/>
    <mergeCell ref="F19:G19"/>
    <mergeCell ref="F20:G20"/>
    <mergeCell ref="F21:G21"/>
    <mergeCell ref="H13:I13"/>
    <mergeCell ref="H14:I14"/>
    <mergeCell ref="H15:I15"/>
    <mergeCell ref="H16:I16"/>
    <mergeCell ref="H17:I17"/>
    <mergeCell ref="H18:I18"/>
    <mergeCell ref="H19:I19"/>
    <mergeCell ref="H20:I20"/>
    <mergeCell ref="H21:I21"/>
    <mergeCell ref="L87:M87"/>
    <mergeCell ref="F25:G25"/>
    <mergeCell ref="H25:I25"/>
    <mergeCell ref="D29:E30"/>
    <mergeCell ref="F29:G30"/>
    <mergeCell ref="H29:I30"/>
    <mergeCell ref="F26:G26"/>
    <mergeCell ref="H26:I26"/>
    <mergeCell ref="D26:E26"/>
    <mergeCell ref="D25:E25"/>
    <mergeCell ref="D85:E85"/>
    <mergeCell ref="F85:G85"/>
    <mergeCell ref="D32:E32"/>
    <mergeCell ref="D33:E33"/>
    <mergeCell ref="D34:E34"/>
    <mergeCell ref="D35:E35"/>
    <mergeCell ref="D36:E36"/>
    <mergeCell ref="D37:E37"/>
    <mergeCell ref="D38:E38"/>
    <mergeCell ref="D39:E39"/>
    <mergeCell ref="D40:E40"/>
    <mergeCell ref="L44:M44"/>
    <mergeCell ref="L45:M45"/>
    <mergeCell ref="L74:M74"/>
    <mergeCell ref="J72:K72"/>
    <mergeCell ref="L85:M85"/>
    <mergeCell ref="L86:M86"/>
    <mergeCell ref="D24:E24"/>
    <mergeCell ref="F24:G24"/>
    <mergeCell ref="H24:I24"/>
    <mergeCell ref="L31:M31"/>
    <mergeCell ref="L42:M42"/>
    <mergeCell ref="D22:E22"/>
    <mergeCell ref="D31:E31"/>
    <mergeCell ref="D86:E86"/>
    <mergeCell ref="F86:G86"/>
    <mergeCell ref="H86:I86"/>
    <mergeCell ref="D74:E74"/>
    <mergeCell ref="H72:I73"/>
    <mergeCell ref="F74:G74"/>
    <mergeCell ref="D72:E73"/>
    <mergeCell ref="F22:G22"/>
    <mergeCell ref="H22:I22"/>
    <mergeCell ref="J3:M3"/>
    <mergeCell ref="C6:L6"/>
    <mergeCell ref="D23:E23"/>
    <mergeCell ref="F23:G23"/>
    <mergeCell ref="H23:I23"/>
    <mergeCell ref="J9:O9"/>
    <mergeCell ref="D9:E10"/>
    <mergeCell ref="F9:G10"/>
    <mergeCell ref="H9:I10"/>
    <mergeCell ref="D11:E11"/>
    <mergeCell ref="F11:G11"/>
    <mergeCell ref="H11:I11"/>
    <mergeCell ref="D12:E12"/>
    <mergeCell ref="F12:G12"/>
    <mergeCell ref="H12:I12"/>
    <mergeCell ref="D21:E21"/>
    <mergeCell ref="D13:E13"/>
    <mergeCell ref="D14:E14"/>
    <mergeCell ref="D15:E15"/>
    <mergeCell ref="D16:E16"/>
    <mergeCell ref="D17:E17"/>
    <mergeCell ref="D18:E18"/>
    <mergeCell ref="D19:E19"/>
    <mergeCell ref="D20:E20"/>
    <mergeCell ref="D88:E88"/>
    <mergeCell ref="F88:G88"/>
    <mergeCell ref="H88:I88"/>
    <mergeCell ref="D107:E107"/>
    <mergeCell ref="F107:G107"/>
    <mergeCell ref="H107:I107"/>
    <mergeCell ref="D105:E105"/>
    <mergeCell ref="F105:G105"/>
    <mergeCell ref="H105:I105"/>
    <mergeCell ref="D106:E106"/>
    <mergeCell ref="F106:G106"/>
    <mergeCell ref="H106:I106"/>
    <mergeCell ref="D104:E104"/>
    <mergeCell ref="F104:G104"/>
    <mergeCell ref="H104:I104"/>
    <mergeCell ref="D91:E92"/>
    <mergeCell ref="F91:G92"/>
    <mergeCell ref="H91:I92"/>
    <mergeCell ref="D93:E93"/>
    <mergeCell ref="F93:G93"/>
    <mergeCell ref="H93:I93"/>
    <mergeCell ref="D103:E103"/>
    <mergeCell ref="D94:E94"/>
    <mergeCell ref="D95:E95"/>
    <mergeCell ref="J91:L91"/>
    <mergeCell ref="L72:M73"/>
    <mergeCell ref="J29:K29"/>
    <mergeCell ref="L29:M30"/>
    <mergeCell ref="F49:M49"/>
    <mergeCell ref="J50:M50"/>
    <mergeCell ref="J51:M51"/>
    <mergeCell ref="F44:G44"/>
    <mergeCell ref="H31:I31"/>
    <mergeCell ref="H42:I42"/>
    <mergeCell ref="H43:I43"/>
    <mergeCell ref="L43:M43"/>
    <mergeCell ref="F31:G31"/>
    <mergeCell ref="F45:G45"/>
    <mergeCell ref="H44:I44"/>
    <mergeCell ref="H45:I45"/>
    <mergeCell ref="F42:G42"/>
    <mergeCell ref="F43:G43"/>
    <mergeCell ref="H85:I85"/>
    <mergeCell ref="F87:G87"/>
    <mergeCell ref="H87:I87"/>
    <mergeCell ref="F72:G73"/>
    <mergeCell ref="L88:M88"/>
    <mergeCell ref="H74:I74"/>
  </mergeCells>
  <phoneticPr fontId="3" type="noConversion"/>
  <conditionalFormatting sqref="O42:O46">
    <cfRule type="expression" dxfId="21" priority="1" stopIfTrue="1">
      <formula>N42="Other"</formula>
    </cfRule>
  </conditionalFormatting>
  <pageMargins left="0.75" right="0.75" top="1" bottom="1" header="0.5" footer="0.5"/>
  <pageSetup scale="78" orientation="portrait" r:id="rId3"/>
  <headerFooter alignWithMargins="0"/>
  <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6" tint="0.39997558519241921"/>
    <pageSetUpPr fitToPage="1"/>
  </sheetPr>
  <dimension ref="A1:L305"/>
  <sheetViews>
    <sheetView showGridLines="0" topLeftCell="A55" zoomScaleNormal="100" workbookViewId="0">
      <selection activeCell="D8" sqref="D8"/>
    </sheetView>
  </sheetViews>
  <sheetFormatPr defaultColWidth="0" defaultRowHeight="12.75" zeroHeight="1"/>
  <cols>
    <col min="1" max="1" width="4" style="25" customWidth="1"/>
    <col min="2" max="2" width="5.7109375" style="359" customWidth="1"/>
    <col min="3" max="3" width="33.42578125" style="359" customWidth="1"/>
    <col min="4" max="7" width="15.7109375" style="359" customWidth="1"/>
    <col min="8" max="8" width="15.7109375" style="961" customWidth="1"/>
    <col min="9" max="9" width="4.42578125" style="1298" customWidth="1"/>
    <col min="10" max="10" width="10.5703125" style="1298" customWidth="1"/>
    <col min="11" max="11" width="15.85546875" style="1298" customWidth="1"/>
    <col min="12" max="12" width="5.7109375" style="232" customWidth="1"/>
    <col min="13" max="16384" width="0" style="1" hidden="1"/>
  </cols>
  <sheetData>
    <row r="1" spans="1:12" s="22" customFormat="1" ht="12.75" customHeight="1">
      <c r="A1" s="1813"/>
      <c r="B1" s="1779"/>
      <c r="C1" s="1779"/>
      <c r="D1" s="1779"/>
      <c r="E1" s="1779"/>
      <c r="F1" s="1779"/>
      <c r="G1" s="1779"/>
      <c r="H1" s="1814"/>
      <c r="I1" s="1815"/>
      <c r="J1" s="1815"/>
      <c r="K1" s="1815"/>
      <c r="L1" s="1808"/>
    </row>
    <row r="2" spans="1:12" s="3" customFormat="1" ht="66" customHeight="1" thickBot="1">
      <c r="A2" s="1773"/>
      <c r="B2" s="37"/>
      <c r="C2" s="38"/>
      <c r="D2" s="188"/>
      <c r="E2" s="188"/>
      <c r="F2" s="188"/>
      <c r="G2" s="188"/>
      <c r="H2" s="188"/>
      <c r="I2" s="1981"/>
      <c r="J2" s="1982"/>
      <c r="K2" s="1983"/>
      <c r="L2" s="1809"/>
    </row>
    <row r="3" spans="1:12" ht="27" customHeight="1" thickBot="1">
      <c r="A3" s="1773"/>
      <c r="B3" s="16"/>
      <c r="C3" s="30" t="s">
        <v>228</v>
      </c>
      <c r="D3" s="3"/>
      <c r="E3" s="3"/>
      <c r="F3" s="3"/>
      <c r="G3" s="1619" t="str">
        <f>IF('Step 1-Contact and Program Info'!D7=0," ",'Step 1-Contact and Program Info'!D7)</f>
        <v xml:space="preserve"> </v>
      </c>
      <c r="H3" s="1369" t="str">
        <f>IF('Step 1-Contact and Program Info'!J7="","",'Step 1-Contact and Program Info'!J7)</f>
        <v>MM/DD/YYYY</v>
      </c>
      <c r="I3" s="1368" t="str">
        <f>IF(H3="","","to")</f>
        <v>to</v>
      </c>
      <c r="J3" s="1360" t="str">
        <f>IF('Step 1-Contact and Program Info'!L7="","",'Step 1-Contact and Program Info'!L7)</f>
        <v>MM/DD/YYYY</v>
      </c>
      <c r="K3" s="354"/>
      <c r="L3" s="1798"/>
    </row>
    <row r="4" spans="1:12" s="190" customFormat="1" ht="45.75" customHeight="1">
      <c r="A4" s="1816"/>
      <c r="B4" s="189"/>
      <c r="C4" s="1841" t="s">
        <v>288</v>
      </c>
      <c r="D4" s="1841"/>
      <c r="E4" s="1841"/>
      <c r="F4" s="1841"/>
      <c r="G4" s="1841"/>
      <c r="H4" s="1841"/>
      <c r="I4" s="1841"/>
      <c r="J4" s="1841"/>
      <c r="K4" s="354"/>
      <c r="L4" s="1798"/>
    </row>
    <row r="5" spans="1:12" ht="28.5" customHeight="1">
      <c r="A5" s="1775"/>
      <c r="B5" s="16"/>
      <c r="C5" s="377" t="s">
        <v>223</v>
      </c>
      <c r="D5" s="838"/>
      <c r="E5" s="204"/>
      <c r="F5" s="825"/>
      <c r="G5" s="825"/>
      <c r="H5" s="262"/>
      <c r="I5" s="233"/>
      <c r="J5" s="233"/>
      <c r="K5" s="353"/>
      <c r="L5" s="1798"/>
    </row>
    <row r="6" spans="1:12" s="3" customFormat="1" ht="103.5" customHeight="1">
      <c r="A6" s="1773"/>
      <c r="B6" s="16"/>
      <c r="C6" s="1986" t="s">
        <v>459</v>
      </c>
      <c r="D6" s="1986"/>
      <c r="E6" s="1986"/>
      <c r="F6" s="1986"/>
      <c r="G6" s="1986"/>
      <c r="H6" s="1986"/>
      <c r="I6" s="1986"/>
      <c r="J6" s="1986"/>
      <c r="K6" s="353"/>
      <c r="L6" s="1798"/>
    </row>
    <row r="7" spans="1:12" s="3" customFormat="1" ht="14.25" customHeight="1" thickBot="1">
      <c r="A7" s="1773"/>
      <c r="B7" s="16"/>
      <c r="C7" s="839"/>
      <c r="D7" s="839"/>
      <c r="E7" s="839"/>
      <c r="F7" s="839"/>
      <c r="G7" s="839"/>
      <c r="H7" s="839"/>
      <c r="I7" s="839"/>
      <c r="J7" s="839"/>
      <c r="K7" s="353"/>
      <c r="L7" s="1798"/>
    </row>
    <row r="8" spans="1:12" ht="13.5" customHeight="1">
      <c r="A8" s="1775"/>
      <c r="B8" s="16"/>
      <c r="C8" s="217" t="s">
        <v>20</v>
      </c>
      <c r="D8" s="218"/>
      <c r="E8" s="3"/>
      <c r="F8" s="15"/>
      <c r="G8" s="15"/>
      <c r="H8" s="825"/>
      <c r="I8" s="233"/>
      <c r="J8" s="233"/>
      <c r="K8" s="844"/>
      <c r="L8" s="1798"/>
    </row>
    <row r="9" spans="1:12" ht="13.5" customHeight="1" thickBot="1">
      <c r="A9" s="1775"/>
      <c r="B9" s="16"/>
      <c r="C9" s="1683" t="s">
        <v>73</v>
      </c>
      <c r="D9" s="1684"/>
      <c r="E9" s="3"/>
      <c r="F9" s="15"/>
      <c r="G9" s="15"/>
      <c r="H9" s="909"/>
      <c r="I9" s="233"/>
      <c r="J9" s="233"/>
      <c r="K9" s="844"/>
      <c r="L9" s="1798"/>
    </row>
    <row r="10" spans="1:12" ht="38.25">
      <c r="A10" s="1775"/>
      <c r="B10" s="16"/>
      <c r="C10" s="1685" t="s">
        <v>320</v>
      </c>
      <c r="D10" s="1686" t="s">
        <v>319</v>
      </c>
      <c r="E10" s="1686" t="s">
        <v>318</v>
      </c>
      <c r="F10" s="1686" t="s">
        <v>280</v>
      </c>
      <c r="G10" s="1987" t="s">
        <v>262</v>
      </c>
      <c r="H10" s="1987"/>
      <c r="I10" s="1987"/>
      <c r="J10" s="1988"/>
      <c r="K10" s="844"/>
      <c r="L10" s="1798"/>
    </row>
    <row r="11" spans="1:12" ht="13.5" customHeight="1">
      <c r="A11" s="1775"/>
      <c r="B11" s="16"/>
      <c r="C11" s="892" t="s">
        <v>44</v>
      </c>
      <c r="D11" s="357"/>
      <c r="E11" s="357"/>
      <c r="F11" s="393"/>
      <c r="G11" s="1975"/>
      <c r="H11" s="1975"/>
      <c r="I11" s="1975"/>
      <c r="J11" s="1976"/>
      <c r="K11" s="1682"/>
      <c r="L11" s="1798"/>
    </row>
    <row r="12" spans="1:12" ht="13.5" customHeight="1">
      <c r="A12" s="1775"/>
      <c r="B12" s="16"/>
      <c r="C12" s="892" t="s">
        <v>45</v>
      </c>
      <c r="D12" s="357"/>
      <c r="E12" s="357"/>
      <c r="F12" s="393"/>
      <c r="G12" s="1975"/>
      <c r="H12" s="1975"/>
      <c r="I12" s="1975"/>
      <c r="J12" s="1976"/>
      <c r="K12" s="1682"/>
      <c r="L12" s="1798"/>
    </row>
    <row r="13" spans="1:12" ht="13.5" customHeight="1">
      <c r="A13" s="1775"/>
      <c r="B13" s="16"/>
      <c r="C13" s="892" t="s">
        <v>260</v>
      </c>
      <c r="D13" s="357"/>
      <c r="E13" s="357"/>
      <c r="F13" s="393"/>
      <c r="G13" s="1975"/>
      <c r="H13" s="1975"/>
      <c r="I13" s="1975"/>
      <c r="J13" s="1976"/>
      <c r="K13" s="1682"/>
      <c r="L13" s="1798"/>
    </row>
    <row r="14" spans="1:12" ht="13.5" customHeight="1">
      <c r="A14" s="1775"/>
      <c r="B14" s="16"/>
      <c r="C14" s="892" t="s">
        <v>19</v>
      </c>
      <c r="D14" s="1681">
        <f>SUM(D11:D13)</f>
        <v>0</v>
      </c>
      <c r="E14" s="1681">
        <f>SUM(E11:E13)</f>
        <v>0</v>
      </c>
      <c r="F14" s="1665"/>
      <c r="G14" s="1975"/>
      <c r="H14" s="1975"/>
      <c r="I14" s="1975"/>
      <c r="J14" s="1976"/>
      <c r="K14" s="1974" t="str">
        <f>IF(AND(D14&lt;&gt;D8,NOT(AND(ISBLANK(D11),ISBLANK(D12), ISBLANK(D13)))),"&lt;-- Ensure that total across all refrigerant types (cell D14) matches total number of units entered above (cell D8).","")</f>
        <v/>
      </c>
      <c r="L14" s="1798"/>
    </row>
    <row r="15" spans="1:12" ht="38.25">
      <c r="A15" s="1775"/>
      <c r="B15" s="16"/>
      <c r="C15" s="1687" t="s">
        <v>321</v>
      </c>
      <c r="D15" s="1680" t="s">
        <v>319</v>
      </c>
      <c r="E15" s="1680" t="s">
        <v>287</v>
      </c>
      <c r="F15" s="1680" t="s">
        <v>418</v>
      </c>
      <c r="G15" s="1680" t="s">
        <v>281</v>
      </c>
      <c r="H15" s="1979" t="s">
        <v>262</v>
      </c>
      <c r="I15" s="1979"/>
      <c r="J15" s="1980"/>
      <c r="K15" s="1974"/>
      <c r="L15" s="1798"/>
    </row>
    <row r="16" spans="1:12" ht="13.5" customHeight="1">
      <c r="A16" s="1775"/>
      <c r="B16" s="16"/>
      <c r="C16" s="892" t="s">
        <v>191</v>
      </c>
      <c r="D16" s="357"/>
      <c r="E16" s="357"/>
      <c r="F16" s="393"/>
      <c r="G16" s="393"/>
      <c r="H16" s="1975"/>
      <c r="I16" s="1975"/>
      <c r="J16" s="1976"/>
      <c r="K16" s="1974"/>
      <c r="L16" s="1798"/>
    </row>
    <row r="17" spans="1:12" ht="13.5" customHeight="1">
      <c r="A17" s="1775"/>
      <c r="B17" s="16"/>
      <c r="C17" s="892" t="s">
        <v>192</v>
      </c>
      <c r="D17" s="357"/>
      <c r="E17" s="357"/>
      <c r="F17" s="393"/>
      <c r="G17" s="393"/>
      <c r="H17" s="1975"/>
      <c r="I17" s="1975"/>
      <c r="J17" s="1976"/>
      <c r="K17" s="1370"/>
      <c r="L17" s="1798"/>
    </row>
    <row r="18" spans="1:12" ht="13.5" customHeight="1">
      <c r="A18" s="1775"/>
      <c r="B18" s="16"/>
      <c r="C18" s="892" t="s">
        <v>195</v>
      </c>
      <c r="D18" s="357"/>
      <c r="E18" s="357"/>
      <c r="F18" s="393"/>
      <c r="G18" s="393"/>
      <c r="H18" s="1975"/>
      <c r="I18" s="1975"/>
      <c r="J18" s="1976"/>
      <c r="K18" s="1370"/>
      <c r="L18" s="1798"/>
    </row>
    <row r="19" spans="1:12" ht="13.5" customHeight="1">
      <c r="A19" s="1775"/>
      <c r="B19" s="16"/>
      <c r="C19" s="892" t="s">
        <v>194</v>
      </c>
      <c r="D19" s="357"/>
      <c r="E19" s="357"/>
      <c r="F19" s="393"/>
      <c r="G19" s="393"/>
      <c r="H19" s="1975"/>
      <c r="I19" s="1975"/>
      <c r="J19" s="1976"/>
      <c r="K19" s="1370"/>
      <c r="L19" s="1798"/>
    </row>
    <row r="20" spans="1:12" ht="13.5" customHeight="1">
      <c r="A20" s="1775"/>
      <c r="B20" s="16"/>
      <c r="C20" s="892" t="s">
        <v>456</v>
      </c>
      <c r="D20" s="357"/>
      <c r="E20" s="357"/>
      <c r="F20" s="1665"/>
      <c r="G20" s="393"/>
      <c r="H20" s="1975"/>
      <c r="I20" s="1975"/>
      <c r="J20" s="1976"/>
      <c r="K20" s="1370"/>
      <c r="L20" s="1798"/>
    </row>
    <row r="21" spans="1:12" ht="13.5" customHeight="1">
      <c r="A21" s="1775"/>
      <c r="B21" s="16"/>
      <c r="C21" s="892" t="s">
        <v>201</v>
      </c>
      <c r="D21" s="357"/>
      <c r="E21" s="357"/>
      <c r="F21" s="1665"/>
      <c r="G21" s="393"/>
      <c r="H21" s="1975"/>
      <c r="I21" s="1975"/>
      <c r="J21" s="1976"/>
      <c r="K21" s="1370"/>
      <c r="L21" s="1798"/>
    </row>
    <row r="22" spans="1:12" ht="13.5" customHeight="1">
      <c r="A22" s="1775"/>
      <c r="B22" s="16"/>
      <c r="C22" s="892" t="s">
        <v>260</v>
      </c>
      <c r="D22" s="357"/>
      <c r="E22" s="357"/>
      <c r="F22" s="1665"/>
      <c r="G22" s="393"/>
      <c r="H22" s="1975"/>
      <c r="I22" s="1975"/>
      <c r="J22" s="1976"/>
      <c r="K22" s="1370"/>
      <c r="L22" s="1798"/>
    </row>
    <row r="23" spans="1:12" ht="13.5" customHeight="1" thickBot="1">
      <c r="A23" s="1775"/>
      <c r="B23" s="16"/>
      <c r="C23" s="891" t="s">
        <v>19</v>
      </c>
      <c r="D23" s="1617">
        <f>SUM(D16:D22)</f>
        <v>0</v>
      </c>
      <c r="E23" s="1617">
        <f>SUM(E16:E22)</f>
        <v>0</v>
      </c>
      <c r="F23" s="1617"/>
      <c r="G23" s="1666"/>
      <c r="H23" s="1977"/>
      <c r="I23" s="1977"/>
      <c r="J23" s="1978"/>
      <c r="K23" s="1973" t="str">
        <f>IF(AND(D23&lt;&gt;D8,NOT(AND(ISBLANK(D16),ISBLANK(D17), ISBLANK(D18), ISBLANK(D19), ISBLANK(D20), ISBLANK(D21), ISBLANK(D22)))),"&lt;-- Ensure that total across all insulating material types (cell D23) matches total number of units entered above (cell D8).","")</f>
        <v/>
      </c>
      <c r="L23" s="1798"/>
    </row>
    <row r="24" spans="1:12" ht="13.5" customHeight="1">
      <c r="A24" s="1775"/>
      <c r="B24" s="16"/>
      <c r="C24" s="910"/>
      <c r="D24" s="911"/>
      <c r="E24" s="912"/>
      <c r="F24" s="913"/>
      <c r="G24" s="914"/>
      <c r="H24" s="909"/>
      <c r="I24" s="233"/>
      <c r="J24" s="233"/>
      <c r="K24" s="1973"/>
      <c r="L24" s="1798"/>
    </row>
    <row r="25" spans="1:12" ht="24" customHeight="1">
      <c r="A25" s="1775"/>
      <c r="B25" s="16"/>
      <c r="C25" s="377" t="s">
        <v>224</v>
      </c>
      <c r="D25" s="352"/>
      <c r="E25" s="204"/>
      <c r="F25" s="825"/>
      <c r="G25" s="820"/>
      <c r="H25" s="262"/>
      <c r="I25" s="233"/>
      <c r="J25" s="233"/>
      <c r="K25" s="1973"/>
      <c r="L25" s="1798"/>
    </row>
    <row r="26" spans="1:12" ht="5.25" customHeight="1">
      <c r="A26" s="1775"/>
      <c r="B26" s="16"/>
      <c r="C26" s="1968"/>
      <c r="D26" s="1968"/>
      <c r="E26" s="1968"/>
      <c r="F26" s="1968"/>
      <c r="G26" s="826"/>
      <c r="H26" s="915"/>
      <c r="I26" s="915"/>
      <c r="J26" s="915"/>
      <c r="K26" s="1973"/>
      <c r="L26" s="1798"/>
    </row>
    <row r="27" spans="1:12" s="190" customFormat="1" ht="100.5" customHeight="1" thickBot="1">
      <c r="A27" s="1816"/>
      <c r="B27" s="189"/>
      <c r="C27" s="1984" t="s">
        <v>444</v>
      </c>
      <c r="D27" s="1985"/>
      <c r="E27" s="1985"/>
      <c r="F27" s="1985"/>
      <c r="G27" s="1985"/>
      <c r="H27" s="1985"/>
      <c r="I27" s="234"/>
      <c r="J27" s="234"/>
      <c r="K27" s="1973"/>
      <c r="L27" s="1810"/>
    </row>
    <row r="28" spans="1:12" ht="14.25" customHeight="1">
      <c r="A28" s="1773"/>
      <c r="B28" s="16"/>
      <c r="C28" s="1969" t="s">
        <v>17</v>
      </c>
      <c r="D28" s="1960" t="s">
        <v>18</v>
      </c>
      <c r="E28" s="1961"/>
      <c r="F28" s="1964" t="s">
        <v>65</v>
      </c>
      <c r="G28" s="1965"/>
      <c r="H28" s="1971" t="s">
        <v>72</v>
      </c>
      <c r="I28" s="239"/>
      <c r="J28" s="239"/>
      <c r="K28" s="846"/>
      <c r="L28" s="1798"/>
    </row>
    <row r="29" spans="1:12" ht="13.5" thickBot="1">
      <c r="A29" s="1773"/>
      <c r="B29" s="16"/>
      <c r="C29" s="1970"/>
      <c r="D29" s="1962"/>
      <c r="E29" s="1963"/>
      <c r="F29" s="1966"/>
      <c r="G29" s="1967"/>
      <c r="H29" s="1972"/>
      <c r="I29" s="239"/>
      <c r="J29" s="239"/>
      <c r="K29" s="846"/>
      <c r="L29" s="1798"/>
    </row>
    <row r="30" spans="1:12" ht="13.5" customHeight="1">
      <c r="A30" s="1773"/>
      <c r="B30" s="16"/>
      <c r="C30" s="1951" t="s">
        <v>80</v>
      </c>
      <c r="D30" s="184" t="s">
        <v>88</v>
      </c>
      <c r="E30" s="167"/>
      <c r="F30" s="167"/>
      <c r="G30" s="167"/>
      <c r="H30" s="254"/>
      <c r="I30" s="239"/>
      <c r="J30" s="239"/>
      <c r="K30" s="846"/>
      <c r="L30" s="1798"/>
    </row>
    <row r="31" spans="1:12" ht="13.5" customHeight="1">
      <c r="A31" s="1773"/>
      <c r="B31" s="16"/>
      <c r="C31" s="1952"/>
      <c r="D31" s="1947" t="s">
        <v>8</v>
      </c>
      <c r="E31" s="1948"/>
      <c r="F31" s="1171"/>
      <c r="G31" s="77" t="s">
        <v>74</v>
      </c>
      <c r="H31" s="857"/>
      <c r="I31" s="239"/>
      <c r="J31" s="239"/>
      <c r="K31" s="846"/>
      <c r="L31" s="1798"/>
    </row>
    <row r="32" spans="1:12" ht="13.5" customHeight="1">
      <c r="A32" s="1773"/>
      <c r="B32" s="16"/>
      <c r="C32" s="1952"/>
      <c r="D32" s="1954" t="s">
        <v>341</v>
      </c>
      <c r="E32" s="1955"/>
      <c r="F32" s="1171"/>
      <c r="G32" s="77" t="s">
        <v>74</v>
      </c>
      <c r="H32" s="857"/>
      <c r="I32" s="239"/>
      <c r="J32" s="239"/>
      <c r="K32" s="846"/>
      <c r="L32" s="1798"/>
    </row>
    <row r="33" spans="1:12" ht="13.5" customHeight="1">
      <c r="A33" s="1773"/>
      <c r="B33" s="16"/>
      <c r="C33" s="1952"/>
      <c r="D33" s="1924" t="s">
        <v>9</v>
      </c>
      <c r="E33" s="1924"/>
      <c r="F33" s="266"/>
      <c r="G33" s="1172" t="s">
        <v>74</v>
      </c>
      <c r="H33" s="857"/>
      <c r="I33" s="239"/>
      <c r="J33" s="239"/>
      <c r="K33" s="846"/>
      <c r="L33" s="1798"/>
    </row>
    <row r="34" spans="1:12" ht="13.5" customHeight="1">
      <c r="A34" s="1773"/>
      <c r="B34" s="16"/>
      <c r="C34" s="1952"/>
      <c r="D34" s="1954" t="s">
        <v>340</v>
      </c>
      <c r="E34" s="1955"/>
      <c r="F34" s="1171"/>
      <c r="G34" s="77" t="s">
        <v>74</v>
      </c>
      <c r="H34" s="857"/>
      <c r="I34" s="239"/>
      <c r="J34" s="239"/>
      <c r="K34" s="846"/>
      <c r="L34" s="1798"/>
    </row>
    <row r="35" spans="1:12" ht="13.5" customHeight="1">
      <c r="A35" s="1773"/>
      <c r="B35" s="16"/>
      <c r="C35" s="1952"/>
      <c r="D35" s="185" t="s">
        <v>89</v>
      </c>
      <c r="E35" s="186"/>
      <c r="F35" s="267"/>
      <c r="G35" s="76"/>
      <c r="H35" s="263"/>
      <c r="I35" s="239"/>
      <c r="J35" s="239"/>
      <c r="K35" s="846"/>
      <c r="L35" s="1798"/>
    </row>
    <row r="36" spans="1:12" ht="13.5" customHeight="1">
      <c r="A36" s="1773"/>
      <c r="B36" s="16"/>
      <c r="C36" s="1952"/>
      <c r="D36" s="1924" t="s">
        <v>8</v>
      </c>
      <c r="E36" s="1958"/>
      <c r="F36" s="268"/>
      <c r="G36" s="1172" t="s">
        <v>74</v>
      </c>
      <c r="H36" s="857"/>
      <c r="I36" s="239"/>
      <c r="J36" s="239"/>
      <c r="K36" s="846"/>
      <c r="L36" s="1798"/>
    </row>
    <row r="37" spans="1:12" ht="13.5" customHeight="1">
      <c r="A37" s="1773"/>
      <c r="B37" s="16"/>
      <c r="C37" s="1952"/>
      <c r="D37" s="1956" t="s">
        <v>341</v>
      </c>
      <c r="E37" s="1957"/>
      <c r="F37" s="1171"/>
      <c r="G37" s="77" t="s">
        <v>74</v>
      </c>
      <c r="H37" s="857"/>
      <c r="I37" s="239"/>
      <c r="J37" s="239"/>
      <c r="K37" s="846"/>
      <c r="L37" s="1798"/>
    </row>
    <row r="38" spans="1:12" ht="13.5" customHeight="1">
      <c r="A38" s="1773"/>
      <c r="B38" s="16"/>
      <c r="C38" s="1952"/>
      <c r="D38" s="1924" t="s">
        <v>9</v>
      </c>
      <c r="E38" s="1924"/>
      <c r="F38" s="1171"/>
      <c r="G38" s="1172" t="s">
        <v>74</v>
      </c>
      <c r="H38" s="857"/>
      <c r="I38" s="239"/>
      <c r="J38" s="239"/>
      <c r="K38" s="846"/>
      <c r="L38" s="1798"/>
    </row>
    <row r="39" spans="1:12" ht="13.5" customHeight="1" thickBot="1">
      <c r="A39" s="1773"/>
      <c r="B39" s="16"/>
      <c r="C39" s="1953"/>
      <c r="D39" s="1954" t="s">
        <v>340</v>
      </c>
      <c r="E39" s="1955"/>
      <c r="F39" s="1171"/>
      <c r="G39" s="77" t="s">
        <v>74</v>
      </c>
      <c r="H39" s="857"/>
      <c r="I39" s="239"/>
      <c r="J39" s="239"/>
      <c r="K39" s="846"/>
      <c r="L39" s="1798"/>
    </row>
    <row r="40" spans="1:12" ht="13.5" customHeight="1">
      <c r="A40" s="1773"/>
      <c r="B40" s="16"/>
      <c r="C40" s="1937" t="s">
        <v>161</v>
      </c>
      <c r="D40" s="185" t="s">
        <v>43</v>
      </c>
      <c r="E40" s="186"/>
      <c r="F40" s="267"/>
      <c r="G40" s="76"/>
      <c r="H40" s="263"/>
      <c r="I40" s="44"/>
      <c r="J40" s="239"/>
      <c r="K40" s="846"/>
      <c r="L40" s="1798"/>
    </row>
    <row r="41" spans="1:12" ht="13.5" customHeight="1">
      <c r="A41" s="1773"/>
      <c r="B41" s="16"/>
      <c r="C41" s="1959"/>
      <c r="D41" s="1947" t="s">
        <v>8</v>
      </c>
      <c r="E41" s="1948"/>
      <c r="F41" s="1171"/>
      <c r="G41" s="77" t="s">
        <v>74</v>
      </c>
      <c r="H41" s="857"/>
      <c r="I41" s="239"/>
      <c r="J41" s="239"/>
      <c r="K41" s="846"/>
      <c r="L41" s="1798"/>
    </row>
    <row r="42" spans="1:12" ht="13.5" customHeight="1">
      <c r="A42" s="1773"/>
      <c r="B42" s="16"/>
      <c r="C42" s="1959"/>
      <c r="D42" s="1954" t="s">
        <v>341</v>
      </c>
      <c r="E42" s="1955"/>
      <c r="F42" s="1171"/>
      <c r="G42" s="77" t="s">
        <v>74</v>
      </c>
      <c r="H42" s="857"/>
      <c r="I42" s="239"/>
      <c r="J42" s="239"/>
      <c r="K42" s="846"/>
      <c r="L42" s="1798"/>
    </row>
    <row r="43" spans="1:12" ht="13.5" customHeight="1">
      <c r="A43" s="1773"/>
      <c r="B43" s="16"/>
      <c r="C43" s="1959"/>
      <c r="D43" s="1947" t="s">
        <v>9</v>
      </c>
      <c r="E43" s="1948"/>
      <c r="F43" s="1171"/>
      <c r="G43" s="77" t="s">
        <v>74</v>
      </c>
      <c r="H43" s="857"/>
      <c r="I43" s="239"/>
      <c r="J43" s="239"/>
      <c r="K43" s="846"/>
      <c r="L43" s="1798"/>
    </row>
    <row r="44" spans="1:12" ht="13.5" customHeight="1">
      <c r="A44" s="1773"/>
      <c r="B44" s="16"/>
      <c r="C44" s="1959"/>
      <c r="D44" s="1954" t="s">
        <v>340</v>
      </c>
      <c r="E44" s="1955"/>
      <c r="F44" s="1171"/>
      <c r="G44" s="77" t="s">
        <v>74</v>
      </c>
      <c r="H44" s="857"/>
      <c r="I44" s="239"/>
      <c r="J44" s="239"/>
      <c r="K44" s="846"/>
      <c r="L44" s="1798"/>
    </row>
    <row r="45" spans="1:12" ht="13.5" customHeight="1">
      <c r="A45" s="1773"/>
      <c r="B45" s="16"/>
      <c r="C45" s="1959"/>
      <c r="D45" s="187" t="s">
        <v>16</v>
      </c>
      <c r="E45" s="168"/>
      <c r="F45" s="269"/>
      <c r="G45" s="837"/>
      <c r="H45" s="259"/>
      <c r="I45" s="239"/>
      <c r="J45" s="239"/>
      <c r="K45" s="846"/>
      <c r="L45" s="1798"/>
    </row>
    <row r="46" spans="1:12" ht="13.5" customHeight="1">
      <c r="A46" s="1773"/>
      <c r="B46" s="16"/>
      <c r="C46" s="1959"/>
      <c r="D46" s="1947" t="s">
        <v>8</v>
      </c>
      <c r="E46" s="1948"/>
      <c r="F46" s="1171"/>
      <c r="G46" s="77" t="s">
        <v>74</v>
      </c>
      <c r="H46" s="857"/>
      <c r="I46" s="239"/>
      <c r="J46" s="239"/>
      <c r="K46" s="846"/>
      <c r="L46" s="1798"/>
    </row>
    <row r="47" spans="1:12" ht="13.5" customHeight="1">
      <c r="A47" s="1773"/>
      <c r="B47" s="16"/>
      <c r="C47" s="1959"/>
      <c r="D47" s="1954" t="s">
        <v>341</v>
      </c>
      <c r="E47" s="1955"/>
      <c r="F47" s="1171"/>
      <c r="G47" s="77" t="s">
        <v>74</v>
      </c>
      <c r="H47" s="857"/>
      <c r="I47" s="239"/>
      <c r="J47" s="239"/>
      <c r="K47" s="846"/>
      <c r="L47" s="1798"/>
    </row>
    <row r="48" spans="1:12" ht="13.5" customHeight="1">
      <c r="A48" s="1773"/>
      <c r="B48" s="16"/>
      <c r="C48" s="1959"/>
      <c r="D48" s="1947" t="s">
        <v>9</v>
      </c>
      <c r="E48" s="1948"/>
      <c r="F48" s="1171"/>
      <c r="G48" s="77" t="s">
        <v>74</v>
      </c>
      <c r="H48" s="857"/>
      <c r="I48" s="239"/>
      <c r="J48" s="239"/>
      <c r="K48" s="846"/>
      <c r="L48" s="1798"/>
    </row>
    <row r="49" spans="1:12" ht="13.5" customHeight="1">
      <c r="A49" s="1773"/>
      <c r="B49" s="16"/>
      <c r="C49" s="1959"/>
      <c r="D49" s="1954" t="s">
        <v>340</v>
      </c>
      <c r="E49" s="1955"/>
      <c r="F49" s="1171"/>
      <c r="G49" s="77" t="s">
        <v>74</v>
      </c>
      <c r="H49" s="857"/>
      <c r="I49" s="239"/>
      <c r="J49" s="239"/>
      <c r="K49" s="846"/>
      <c r="L49" s="1798"/>
    </row>
    <row r="50" spans="1:12" ht="13.5" customHeight="1">
      <c r="A50" s="1773"/>
      <c r="B50" s="16"/>
      <c r="C50" s="1959"/>
      <c r="D50" s="187" t="s">
        <v>45</v>
      </c>
      <c r="E50" s="168"/>
      <c r="F50" s="269"/>
      <c r="G50" s="837"/>
      <c r="H50" s="259"/>
      <c r="I50" s="239"/>
      <c r="J50" s="239"/>
      <c r="K50" s="846"/>
      <c r="L50" s="1798"/>
    </row>
    <row r="51" spans="1:12" ht="13.5" customHeight="1">
      <c r="A51" s="1773"/>
      <c r="B51" s="16"/>
      <c r="C51" s="1959"/>
      <c r="D51" s="1947" t="s">
        <v>8</v>
      </c>
      <c r="E51" s="1948"/>
      <c r="F51" s="1171"/>
      <c r="G51" s="77" t="s">
        <v>74</v>
      </c>
      <c r="H51" s="857"/>
      <c r="I51" s="270"/>
      <c r="J51" s="239"/>
      <c r="K51" s="846"/>
      <c r="L51" s="1798"/>
    </row>
    <row r="52" spans="1:12" ht="13.5" customHeight="1">
      <c r="A52" s="1773"/>
      <c r="B52" s="16"/>
      <c r="C52" s="1959"/>
      <c r="D52" s="1954" t="s">
        <v>341</v>
      </c>
      <c r="E52" s="1955"/>
      <c r="F52" s="1171"/>
      <c r="G52" s="77" t="s">
        <v>74</v>
      </c>
      <c r="H52" s="857"/>
      <c r="I52" s="270"/>
      <c r="J52" s="239"/>
      <c r="K52" s="846"/>
      <c r="L52" s="1798"/>
    </row>
    <row r="53" spans="1:12" ht="13.5" customHeight="1">
      <c r="A53" s="1773"/>
      <c r="B53" s="16"/>
      <c r="C53" s="1959"/>
      <c r="D53" s="1947" t="s">
        <v>9</v>
      </c>
      <c r="E53" s="1948"/>
      <c r="F53" s="1171"/>
      <c r="G53" s="77" t="s">
        <v>74</v>
      </c>
      <c r="H53" s="857"/>
      <c r="I53" s="239"/>
      <c r="J53" s="239"/>
      <c r="K53" s="846"/>
      <c r="L53" s="1798"/>
    </row>
    <row r="54" spans="1:12" ht="13.5" customHeight="1">
      <c r="A54" s="1773"/>
      <c r="B54" s="16"/>
      <c r="C54" s="1959"/>
      <c r="D54" s="1954" t="s">
        <v>340</v>
      </c>
      <c r="E54" s="1955"/>
      <c r="F54" s="1171"/>
      <c r="G54" s="77" t="s">
        <v>74</v>
      </c>
      <c r="H54" s="967"/>
      <c r="I54" s="239"/>
      <c r="J54" s="239"/>
      <c r="K54" s="846"/>
      <c r="L54" s="1798"/>
    </row>
    <row r="55" spans="1:12" ht="13.5" customHeight="1">
      <c r="A55" s="1773"/>
      <c r="B55" s="16"/>
      <c r="C55" s="1959"/>
      <c r="D55" s="187" t="s">
        <v>197</v>
      </c>
      <c r="E55" s="168"/>
      <c r="F55" s="269"/>
      <c r="G55" s="837"/>
      <c r="H55" s="259"/>
      <c r="I55" s="239"/>
      <c r="J55" s="239"/>
      <c r="K55" s="846"/>
      <c r="L55" s="1798"/>
    </row>
    <row r="56" spans="1:12" ht="13.5" customHeight="1">
      <c r="A56" s="1775"/>
      <c r="B56" s="16"/>
      <c r="C56" s="1959"/>
      <c r="D56" s="1947" t="s">
        <v>8</v>
      </c>
      <c r="E56" s="1948"/>
      <c r="F56" s="1171"/>
      <c r="G56" s="77" t="s">
        <v>74</v>
      </c>
      <c r="H56" s="857"/>
      <c r="I56" s="239"/>
      <c r="J56" s="239"/>
      <c r="K56" s="846"/>
      <c r="L56" s="1798"/>
    </row>
    <row r="57" spans="1:12" ht="13.5" customHeight="1">
      <c r="A57" s="1775"/>
      <c r="B57" s="16"/>
      <c r="C57" s="1959"/>
      <c r="D57" s="1954" t="s">
        <v>341</v>
      </c>
      <c r="E57" s="1955"/>
      <c r="F57" s="1171"/>
      <c r="G57" s="77" t="s">
        <v>74</v>
      </c>
      <c r="H57" s="857"/>
      <c r="I57" s="239"/>
      <c r="J57" s="239"/>
      <c r="K57" s="846"/>
      <c r="L57" s="1798"/>
    </row>
    <row r="58" spans="1:12" ht="13.5" customHeight="1">
      <c r="A58" s="1775"/>
      <c r="B58" s="16"/>
      <c r="C58" s="1959"/>
      <c r="D58" s="1947" t="s">
        <v>9</v>
      </c>
      <c r="E58" s="1948"/>
      <c r="F58" s="1171"/>
      <c r="G58" s="77" t="s">
        <v>74</v>
      </c>
      <c r="H58" s="857"/>
      <c r="I58" s="239"/>
      <c r="J58" s="239"/>
      <c r="K58" s="846"/>
      <c r="L58" s="1798"/>
    </row>
    <row r="59" spans="1:12" ht="13.5" customHeight="1" thickBot="1">
      <c r="A59" s="1775"/>
      <c r="B59" s="16"/>
      <c r="C59" s="1156"/>
      <c r="D59" s="1954" t="s">
        <v>340</v>
      </c>
      <c r="E59" s="1955"/>
      <c r="F59" s="1740"/>
      <c r="G59" s="77" t="s">
        <v>74</v>
      </c>
      <c r="H59" s="860"/>
      <c r="I59" s="239"/>
      <c r="J59" s="239"/>
      <c r="K59" s="846"/>
      <c r="L59" s="1798"/>
    </row>
    <row r="60" spans="1:12" s="69" customFormat="1" ht="13.5" customHeight="1">
      <c r="A60" s="1817"/>
      <c r="B60" s="68"/>
      <c r="C60" s="1937" t="s">
        <v>71</v>
      </c>
      <c r="D60" s="1949" t="s">
        <v>10</v>
      </c>
      <c r="E60" s="1950"/>
      <c r="F60" s="1741"/>
      <c r="G60" s="107" t="s">
        <v>78</v>
      </c>
      <c r="H60" s="339"/>
      <c r="I60" s="239"/>
      <c r="J60" s="239"/>
      <c r="K60" s="846"/>
      <c r="L60" s="1798"/>
    </row>
    <row r="61" spans="1:12" ht="12.75" customHeight="1" thickBot="1">
      <c r="A61" s="1775"/>
      <c r="B61" s="16"/>
      <c r="C61" s="1938"/>
      <c r="D61" s="1925" t="s">
        <v>14</v>
      </c>
      <c r="E61" s="1926"/>
      <c r="F61" s="1742"/>
      <c r="G61" s="79" t="s">
        <v>78</v>
      </c>
      <c r="H61" s="858"/>
      <c r="I61" s="239"/>
      <c r="J61" s="239"/>
      <c r="K61" s="846"/>
      <c r="L61" s="1798"/>
    </row>
    <row r="62" spans="1:12">
      <c r="A62" s="1775"/>
      <c r="B62" s="16"/>
      <c r="C62" s="1939" t="s">
        <v>2</v>
      </c>
      <c r="D62" s="1949" t="s">
        <v>11</v>
      </c>
      <c r="E62" s="1950"/>
      <c r="F62" s="1741"/>
      <c r="G62" s="107" t="s">
        <v>74</v>
      </c>
      <c r="H62" s="339"/>
      <c r="I62" s="239"/>
      <c r="J62" s="239"/>
      <c r="K62" s="846"/>
      <c r="L62" s="1798"/>
    </row>
    <row r="63" spans="1:12" ht="16.5" customHeight="1" thickBot="1">
      <c r="A63" s="1775"/>
      <c r="B63" s="16"/>
      <c r="C63" s="1940"/>
      <c r="D63" s="1925" t="s">
        <v>82</v>
      </c>
      <c r="E63" s="1926"/>
      <c r="F63" s="1742"/>
      <c r="G63" s="79" t="s">
        <v>74</v>
      </c>
      <c r="H63" s="858"/>
      <c r="I63" s="234"/>
      <c r="J63" s="234"/>
      <c r="K63" s="845"/>
      <c r="L63" s="1798"/>
    </row>
    <row r="64" spans="1:12" customFormat="1" ht="13.5" customHeight="1" thickBot="1">
      <c r="A64" s="1775"/>
      <c r="B64" s="16"/>
      <c r="C64" s="947" t="s">
        <v>1</v>
      </c>
      <c r="D64" s="1931" t="s">
        <v>10</v>
      </c>
      <c r="E64" s="1932"/>
      <c r="F64" s="1743"/>
      <c r="G64" s="75" t="s">
        <v>74</v>
      </c>
      <c r="H64" s="942"/>
      <c r="I64" s="240"/>
      <c r="J64" s="240"/>
      <c r="K64" s="847"/>
      <c r="L64" s="1808"/>
    </row>
    <row r="65" spans="1:12" customFormat="1" ht="13.5" customHeight="1" thickBot="1">
      <c r="A65" s="1775"/>
      <c r="B65" s="16"/>
      <c r="C65" s="48" t="s">
        <v>0</v>
      </c>
      <c r="D65" s="1933" t="s">
        <v>10</v>
      </c>
      <c r="E65" s="1934"/>
      <c r="F65" s="1743"/>
      <c r="G65" s="111" t="s">
        <v>74</v>
      </c>
      <c r="H65" s="862"/>
      <c r="I65" s="240"/>
      <c r="J65" s="240"/>
      <c r="K65" s="847"/>
      <c r="L65" s="1808"/>
    </row>
    <row r="66" spans="1:12" s="69" customFormat="1" ht="13.5" thickBot="1">
      <c r="A66" s="1818"/>
      <c r="B66" s="68"/>
      <c r="C66" s="250" t="s">
        <v>165</v>
      </c>
      <c r="D66" s="71" t="s">
        <v>9</v>
      </c>
      <c r="E66" s="395"/>
      <c r="F66" s="1744"/>
      <c r="G66" s="340" t="s">
        <v>209</v>
      </c>
      <c r="H66" s="861"/>
      <c r="I66" s="240"/>
      <c r="J66" s="240"/>
      <c r="K66" s="847"/>
      <c r="L66" s="1811"/>
    </row>
    <row r="67" spans="1:12" s="245" customFormat="1" ht="24.75" customHeight="1">
      <c r="A67" s="1819"/>
      <c r="B67" s="242"/>
      <c r="C67" s="243" t="s">
        <v>162</v>
      </c>
      <c r="D67" s="244"/>
      <c r="E67" s="244"/>
      <c r="F67" s="244"/>
      <c r="G67" s="244"/>
      <c r="H67" s="260"/>
      <c r="I67" s="848"/>
      <c r="J67" s="848"/>
      <c r="K67" s="849"/>
      <c r="L67" s="1812"/>
    </row>
    <row r="68" spans="1:12" ht="18">
      <c r="A68" s="1773"/>
      <c r="B68" s="16"/>
      <c r="C68" s="208" t="s">
        <v>225</v>
      </c>
      <c r="D68" s="3"/>
      <c r="E68" s="3"/>
      <c r="F68" s="3"/>
      <c r="G68" s="3"/>
      <c r="H68" s="9"/>
      <c r="I68" s="233"/>
      <c r="J68" s="233"/>
      <c r="K68" s="844"/>
      <c r="L68" s="1798"/>
    </row>
    <row r="69" spans="1:12" ht="31.5" customHeight="1">
      <c r="A69" s="1773"/>
      <c r="B69" s="16"/>
      <c r="C69" s="1858" t="s">
        <v>410</v>
      </c>
      <c r="D69" s="1858"/>
      <c r="E69" s="1858"/>
      <c r="F69" s="1858"/>
      <c r="G69" s="1858"/>
      <c r="H69" s="1858"/>
      <c r="I69" s="233"/>
      <c r="J69" s="233"/>
      <c r="K69" s="844"/>
      <c r="L69" s="1798"/>
    </row>
    <row r="70" spans="1:12" ht="3.75" customHeight="1" thickBot="1">
      <c r="A70" s="1773"/>
      <c r="B70" s="16"/>
      <c r="C70" s="3"/>
      <c r="D70" s="3"/>
      <c r="E70" s="3"/>
      <c r="F70" s="3"/>
      <c r="G70" s="44"/>
      <c r="H70" s="9"/>
      <c r="I70" s="233"/>
      <c r="J70" s="233"/>
      <c r="K70" s="844"/>
      <c r="L70" s="1798"/>
    </row>
    <row r="71" spans="1:12" ht="12.75" customHeight="1">
      <c r="A71" s="1773"/>
      <c r="B71" s="16"/>
      <c r="C71" s="1945" t="s">
        <v>35</v>
      </c>
      <c r="D71" s="1946"/>
      <c r="E71" s="1935" t="str">
        <f>IF($D$9="","",VLOOKUP($D$9,'DOE RUL'!$A$5:$C$65,2,TRUE))</f>
        <v/>
      </c>
      <c r="F71" s="1936"/>
      <c r="G71" s="502"/>
      <c r="H71" s="257"/>
      <c r="I71" s="233"/>
      <c r="J71" s="233"/>
      <c r="K71" s="844"/>
      <c r="L71" s="1798"/>
    </row>
    <row r="72" spans="1:12">
      <c r="A72" s="1773"/>
      <c r="B72" s="16"/>
      <c r="C72" s="1943" t="s">
        <v>36</v>
      </c>
      <c r="D72" s="1944"/>
      <c r="E72" s="1929"/>
      <c r="F72" s="1930"/>
      <c r="G72" s="502"/>
      <c r="H72" s="257"/>
      <c r="I72" s="233"/>
      <c r="J72" s="233"/>
      <c r="K72" s="844"/>
      <c r="L72" s="1798"/>
    </row>
    <row r="73" spans="1:12" ht="29.25" customHeight="1" thickBot="1">
      <c r="A73" s="1773"/>
      <c r="B73" s="16"/>
      <c r="C73" s="1941" t="s">
        <v>291</v>
      </c>
      <c r="D73" s="1942"/>
      <c r="E73" s="1927"/>
      <c r="F73" s="1928"/>
      <c r="G73" s="6"/>
      <c r="H73" s="257"/>
      <c r="I73" s="271"/>
      <c r="J73" s="239"/>
      <c r="K73" s="846"/>
      <c r="L73" s="1798"/>
    </row>
    <row r="74" spans="1:12" s="113" customFormat="1" ht="30" customHeight="1" thickBot="1">
      <c r="A74" s="1759"/>
      <c r="B74" s="125"/>
      <c r="C74" s="112"/>
      <c r="D74" s="112"/>
      <c r="E74" s="112"/>
      <c r="F74" s="112"/>
      <c r="G74" s="112"/>
      <c r="H74" s="456"/>
      <c r="I74" s="745"/>
      <c r="J74" s="745"/>
      <c r="K74" s="850"/>
      <c r="L74" s="1801"/>
    </row>
    <row r="75" spans="1:12">
      <c r="A75" s="1773"/>
      <c r="B75" s="16"/>
      <c r="C75" s="21" t="s">
        <v>22</v>
      </c>
      <c r="D75" s="1915"/>
      <c r="E75" s="1916"/>
      <c r="F75" s="1916"/>
      <c r="G75" s="1916"/>
      <c r="H75" s="1916"/>
      <c r="I75" s="1916"/>
      <c r="J75" s="1917"/>
      <c r="K75" s="850"/>
      <c r="L75" s="1798"/>
    </row>
    <row r="76" spans="1:12">
      <c r="A76" s="1773"/>
      <c r="B76" s="16"/>
      <c r="C76" s="18"/>
      <c r="D76" s="1918"/>
      <c r="E76" s="1919"/>
      <c r="F76" s="1919"/>
      <c r="G76" s="1919"/>
      <c r="H76" s="1919"/>
      <c r="I76" s="1919"/>
      <c r="J76" s="1920"/>
      <c r="K76" s="850"/>
      <c r="L76" s="1798"/>
    </row>
    <row r="77" spans="1:12">
      <c r="A77" s="1773"/>
      <c r="B77" s="16"/>
      <c r="C77" s="18"/>
      <c r="D77" s="1918"/>
      <c r="E77" s="1919"/>
      <c r="F77" s="1919"/>
      <c r="G77" s="1919"/>
      <c r="H77" s="1919"/>
      <c r="I77" s="1919"/>
      <c r="J77" s="1920"/>
      <c r="K77" s="850"/>
      <c r="L77" s="1798"/>
    </row>
    <row r="78" spans="1:12">
      <c r="A78" s="1773"/>
      <c r="B78" s="16"/>
      <c r="C78" s="18"/>
      <c r="D78" s="1918"/>
      <c r="E78" s="1919"/>
      <c r="F78" s="1919"/>
      <c r="G78" s="1919"/>
      <c r="H78" s="1919"/>
      <c r="I78" s="1919"/>
      <c r="J78" s="1920"/>
      <c r="K78" s="850"/>
      <c r="L78" s="1798"/>
    </row>
    <row r="79" spans="1:12">
      <c r="A79" s="1773"/>
      <c r="B79" s="16"/>
      <c r="C79" s="18"/>
      <c r="D79" s="1918"/>
      <c r="E79" s="1919"/>
      <c r="F79" s="1919"/>
      <c r="G79" s="1919"/>
      <c r="H79" s="1919"/>
      <c r="I79" s="1919"/>
      <c r="J79" s="1920"/>
      <c r="K79" s="850"/>
      <c r="L79" s="1798"/>
    </row>
    <row r="80" spans="1:12">
      <c r="A80" s="1773"/>
      <c r="B80" s="16"/>
      <c r="C80" s="18"/>
      <c r="D80" s="1918"/>
      <c r="E80" s="1919"/>
      <c r="F80" s="1919"/>
      <c r="G80" s="1919"/>
      <c r="H80" s="1919"/>
      <c r="I80" s="1919"/>
      <c r="J80" s="1920"/>
      <c r="K80" s="850"/>
      <c r="L80" s="1798"/>
    </row>
    <row r="81" spans="1:12">
      <c r="A81" s="1773"/>
      <c r="B81" s="16"/>
      <c r="C81" s="20"/>
      <c r="D81" s="1918"/>
      <c r="E81" s="1919"/>
      <c r="F81" s="1919"/>
      <c r="G81" s="1919"/>
      <c r="H81" s="1919"/>
      <c r="I81" s="1919"/>
      <c r="J81" s="1920"/>
      <c r="K81" s="850"/>
      <c r="L81" s="1798"/>
    </row>
    <row r="82" spans="1:12" ht="13.5" thickBot="1">
      <c r="A82" s="1773"/>
      <c r="B82" s="16"/>
      <c r="C82" s="19"/>
      <c r="D82" s="1921"/>
      <c r="E82" s="1922"/>
      <c r="F82" s="1922"/>
      <c r="G82" s="1922"/>
      <c r="H82" s="1922"/>
      <c r="I82" s="1922"/>
      <c r="J82" s="1923"/>
      <c r="K82" s="850"/>
      <c r="L82" s="1798"/>
    </row>
    <row r="83" spans="1:12" ht="13.5">
      <c r="A83" s="1773"/>
      <c r="B83" s="39"/>
      <c r="C83" s="883" t="str">
        <f>'Instructions &amp; Definitions'!C57</f>
        <v>EPA Form Number: 5900-482</v>
      </c>
      <c r="D83" s="40"/>
      <c r="E83" s="40"/>
      <c r="F83" s="40"/>
      <c r="G83" s="40"/>
      <c r="H83" s="261"/>
      <c r="I83" s="241"/>
      <c r="J83" s="241"/>
      <c r="K83" s="851"/>
      <c r="L83" s="1798"/>
    </row>
    <row r="84" spans="1:12">
      <c r="A84" s="1773"/>
      <c r="B84" s="1778"/>
      <c r="C84" s="1778"/>
      <c r="D84" s="1778"/>
      <c r="E84" s="1778"/>
      <c r="F84" s="1778"/>
      <c r="G84" s="1778"/>
      <c r="H84" s="1807"/>
      <c r="I84" s="1798"/>
      <c r="J84" s="1798"/>
      <c r="K84" s="1798"/>
      <c r="L84" s="1798"/>
    </row>
    <row r="85" spans="1:12">
      <c r="A85" s="1773"/>
      <c r="B85" s="1778"/>
      <c r="C85" s="1778"/>
      <c r="D85" s="1778"/>
      <c r="E85" s="1778"/>
      <c r="F85" s="1778"/>
      <c r="G85" s="1778"/>
      <c r="H85" s="1807"/>
      <c r="I85" s="1798"/>
      <c r="J85" s="1798"/>
      <c r="K85" s="1798"/>
      <c r="L85" s="1798"/>
    </row>
    <row r="86" spans="1:12" hidden="1">
      <c r="A86" s="1773"/>
      <c r="B86" s="1778"/>
      <c r="C86" s="1778"/>
      <c r="D86" s="1778"/>
      <c r="E86" s="1778"/>
      <c r="F86" s="1778"/>
      <c r="G86" s="1778"/>
      <c r="H86" s="1807"/>
      <c r="I86" s="1798"/>
      <c r="J86" s="1798"/>
      <c r="K86" s="1798"/>
      <c r="L86" s="1798"/>
    </row>
    <row r="87" spans="1:12" hidden="1">
      <c r="A87" s="1773"/>
      <c r="B87" s="1778"/>
      <c r="C87" s="1778"/>
      <c r="D87" s="1778"/>
      <c r="E87" s="1778"/>
      <c r="F87" s="1778"/>
      <c r="G87" s="1778"/>
      <c r="H87" s="1807"/>
      <c r="I87" s="1798"/>
      <c r="J87" s="1798"/>
      <c r="K87" s="1798"/>
      <c r="L87" s="1798"/>
    </row>
    <row r="88" spans="1:12" hidden="1">
      <c r="A88" s="1773"/>
      <c r="B88" s="1778"/>
      <c r="C88" s="1778"/>
      <c r="D88" s="1778"/>
      <c r="E88" s="1778"/>
      <c r="F88" s="1778"/>
      <c r="G88" s="1778"/>
      <c r="H88" s="1807"/>
      <c r="I88" s="1798"/>
      <c r="J88" s="1798"/>
      <c r="K88" s="1798"/>
      <c r="L88" s="1798"/>
    </row>
    <row r="89" spans="1:12" hidden="1">
      <c r="A89" s="1773"/>
      <c r="B89" s="1778"/>
      <c r="C89" s="1778"/>
      <c r="D89" s="1778"/>
      <c r="E89" s="1778"/>
      <c r="F89" s="1778"/>
      <c r="G89" s="1778"/>
      <c r="H89" s="1807"/>
      <c r="I89" s="1798"/>
      <c r="J89" s="1798"/>
      <c r="K89" s="1798"/>
      <c r="L89" s="1798"/>
    </row>
    <row r="90" spans="1:12" hidden="1">
      <c r="A90" s="1773"/>
      <c r="B90" s="1778"/>
      <c r="C90" s="1778"/>
      <c r="D90" s="1778"/>
      <c r="E90" s="1778"/>
      <c r="F90" s="1778"/>
      <c r="G90" s="1778"/>
      <c r="H90" s="1807"/>
      <c r="I90" s="1798"/>
      <c r="J90" s="1798"/>
      <c r="K90" s="1798"/>
      <c r="L90" s="1798"/>
    </row>
    <row r="91" spans="1:12" hidden="1">
      <c r="A91" s="1773"/>
      <c r="B91" s="1778"/>
      <c r="C91" s="1778"/>
      <c r="D91" s="1778"/>
      <c r="E91" s="1778"/>
      <c r="F91" s="1778"/>
      <c r="G91" s="1778"/>
      <c r="H91" s="1807"/>
      <c r="I91" s="1798"/>
      <c r="J91" s="1798"/>
      <c r="K91" s="1798"/>
      <c r="L91" s="1798"/>
    </row>
    <row r="92" spans="1:12" hidden="1">
      <c r="A92" s="1773"/>
      <c r="B92" s="1778"/>
      <c r="C92" s="1778"/>
      <c r="D92" s="1778"/>
      <c r="E92" s="1778"/>
      <c r="F92" s="1778"/>
      <c r="G92" s="1778"/>
      <c r="H92" s="1807"/>
      <c r="I92" s="1798"/>
      <c r="J92" s="1798"/>
      <c r="K92" s="1798"/>
      <c r="L92" s="1798"/>
    </row>
    <row r="93" spans="1:12" hidden="1">
      <c r="A93" s="1773"/>
      <c r="B93" s="1778"/>
      <c r="C93" s="1778"/>
      <c r="D93" s="1778"/>
      <c r="E93" s="1778"/>
      <c r="F93" s="1778"/>
      <c r="G93" s="1778"/>
      <c r="H93" s="1807"/>
      <c r="I93" s="1798"/>
      <c r="J93" s="1798"/>
      <c r="K93" s="1798"/>
      <c r="L93" s="1798"/>
    </row>
    <row r="94" spans="1:12" hidden="1">
      <c r="A94" s="1773"/>
      <c r="B94" s="1778"/>
      <c r="C94" s="1778"/>
      <c r="D94" s="1778"/>
      <c r="E94" s="1778"/>
      <c r="F94" s="1778"/>
      <c r="G94" s="1778"/>
      <c r="H94" s="1807"/>
      <c r="I94" s="1798"/>
      <c r="J94" s="1798"/>
      <c r="K94" s="1798"/>
      <c r="L94" s="1798"/>
    </row>
    <row r="95" spans="1:12" hidden="1">
      <c r="A95" s="1773"/>
      <c r="B95" s="1778"/>
      <c r="C95" s="1778"/>
      <c r="D95" s="1778"/>
      <c r="E95" s="1778"/>
      <c r="F95" s="1778"/>
      <c r="G95" s="1778"/>
      <c r="H95" s="1807"/>
      <c r="I95" s="1798"/>
      <c r="J95" s="1798"/>
      <c r="K95" s="1798"/>
      <c r="L95" s="1798"/>
    </row>
    <row r="96" spans="1:12" hidden="1">
      <c r="A96" s="1773"/>
      <c r="B96" s="1778"/>
      <c r="C96" s="1778"/>
      <c r="D96" s="1778"/>
      <c r="E96" s="1778"/>
      <c r="F96" s="1778"/>
      <c r="G96" s="1778"/>
      <c r="H96" s="1807"/>
      <c r="I96" s="1798"/>
      <c r="J96" s="1798"/>
      <c r="K96" s="1798"/>
      <c r="L96" s="1798"/>
    </row>
    <row r="97" spans="1:12" hidden="1">
      <c r="A97" s="1773"/>
      <c r="B97" s="1778"/>
      <c r="C97" s="1778"/>
      <c r="D97" s="1778"/>
      <c r="E97" s="1778"/>
      <c r="F97" s="1778"/>
      <c r="G97" s="1778"/>
      <c r="H97" s="1807"/>
      <c r="I97" s="1798"/>
      <c r="J97" s="1798"/>
      <c r="K97" s="1798"/>
      <c r="L97" s="1798"/>
    </row>
    <row r="98" spans="1:12" hidden="1">
      <c r="A98" s="1773"/>
      <c r="B98" s="1778"/>
      <c r="C98" s="1778"/>
      <c r="D98" s="1778"/>
      <c r="E98" s="1778"/>
      <c r="F98" s="1778"/>
      <c r="G98" s="1778"/>
      <c r="H98" s="1807"/>
      <c r="I98" s="1798"/>
      <c r="J98" s="1798"/>
      <c r="K98" s="1798"/>
      <c r="L98" s="1798"/>
    </row>
    <row r="99" spans="1:12" hidden="1">
      <c r="A99" s="1773"/>
      <c r="B99" s="1778"/>
      <c r="C99" s="1778"/>
      <c r="D99" s="1778"/>
      <c r="E99" s="1778"/>
      <c r="F99" s="1778"/>
      <c r="G99" s="1778"/>
      <c r="H99" s="1807"/>
      <c r="I99" s="1798"/>
      <c r="J99" s="1798"/>
      <c r="K99" s="1798"/>
      <c r="L99" s="1798"/>
    </row>
    <row r="100" spans="1:12" hidden="1">
      <c r="A100" s="1773"/>
      <c r="B100" s="1778"/>
      <c r="C100" s="1778"/>
      <c r="D100" s="1778"/>
      <c r="E100" s="1778"/>
      <c r="F100" s="1778"/>
      <c r="G100" s="1778"/>
      <c r="H100" s="1807"/>
      <c r="I100" s="1798"/>
      <c r="J100" s="1798"/>
      <c r="K100" s="1798"/>
      <c r="L100" s="1798"/>
    </row>
    <row r="101" spans="1:12" hidden="1">
      <c r="A101" s="1773"/>
      <c r="B101" s="1778"/>
      <c r="C101" s="1778"/>
      <c r="D101" s="1778"/>
      <c r="E101" s="1778"/>
      <c r="F101" s="1778"/>
      <c r="G101" s="1778"/>
      <c r="H101" s="1807"/>
      <c r="I101" s="1798"/>
      <c r="J101" s="1798"/>
      <c r="K101" s="1798"/>
      <c r="L101" s="1798"/>
    </row>
    <row r="102" spans="1:12" hidden="1">
      <c r="A102" s="1773"/>
      <c r="B102" s="1778"/>
      <c r="C102" s="1778"/>
      <c r="D102" s="1778"/>
      <c r="E102" s="1778"/>
      <c r="F102" s="1778"/>
      <c r="G102" s="1778"/>
      <c r="H102" s="1807"/>
      <c r="I102" s="1798"/>
      <c r="J102" s="1798"/>
      <c r="K102" s="1798"/>
      <c r="L102" s="1798"/>
    </row>
    <row r="103" spans="1:12" hidden="1">
      <c r="A103" s="1773"/>
      <c r="B103" s="1778"/>
      <c r="C103" s="1778"/>
      <c r="D103" s="1778"/>
      <c r="E103" s="1778"/>
      <c r="F103" s="1778"/>
      <c r="G103" s="1778"/>
      <c r="H103" s="1807"/>
      <c r="I103" s="1798"/>
      <c r="J103" s="1798"/>
      <c r="K103" s="1798"/>
      <c r="L103" s="1798"/>
    </row>
    <row r="104" spans="1:12" hidden="1">
      <c r="A104" s="1773"/>
      <c r="B104" s="1778"/>
      <c r="C104" s="1778"/>
      <c r="D104" s="1778"/>
      <c r="E104" s="1778"/>
      <c r="F104" s="1778"/>
      <c r="G104" s="1778"/>
      <c r="H104" s="1807"/>
      <c r="I104" s="1798"/>
      <c r="J104" s="1798"/>
      <c r="K104" s="1798"/>
      <c r="L104" s="1798"/>
    </row>
    <row r="105" spans="1:12" hidden="1">
      <c r="A105" s="1773"/>
      <c r="B105" s="1778"/>
      <c r="C105" s="1778"/>
      <c r="D105" s="1778"/>
      <c r="E105" s="1778"/>
      <c r="F105" s="1778"/>
      <c r="G105" s="1778"/>
      <c r="H105" s="1807"/>
      <c r="I105" s="1798"/>
      <c r="J105" s="1798"/>
      <c r="K105" s="1798"/>
      <c r="L105" s="1798"/>
    </row>
    <row r="106" spans="1:12" hidden="1">
      <c r="A106" s="1773"/>
      <c r="B106" s="1778"/>
      <c r="C106" s="1778"/>
      <c r="D106" s="1778"/>
      <c r="E106" s="1778"/>
      <c r="F106" s="1778"/>
      <c r="G106" s="1778"/>
      <c r="H106" s="1807"/>
      <c r="I106" s="1798"/>
      <c r="J106" s="1798"/>
      <c r="K106" s="1798"/>
      <c r="L106" s="1798"/>
    </row>
    <row r="107" spans="1:12" hidden="1">
      <c r="A107" s="1773"/>
      <c r="B107" s="1778"/>
      <c r="C107" s="1778"/>
      <c r="D107" s="1778"/>
      <c r="E107" s="1778"/>
      <c r="F107" s="1778"/>
      <c r="G107" s="1778"/>
      <c r="H107" s="1807"/>
      <c r="I107" s="1798"/>
      <c r="J107" s="1798"/>
      <c r="K107" s="1798"/>
      <c r="L107" s="1798"/>
    </row>
    <row r="108" spans="1:12" hidden="1">
      <c r="A108" s="1773"/>
      <c r="B108" s="1778"/>
      <c r="C108" s="1778"/>
      <c r="D108" s="1778"/>
      <c r="E108" s="1778"/>
      <c r="F108" s="1778"/>
      <c r="G108" s="1778"/>
      <c r="H108" s="1807"/>
      <c r="I108" s="1798"/>
      <c r="J108" s="1798"/>
      <c r="K108" s="1798"/>
      <c r="L108" s="1798"/>
    </row>
    <row r="109" spans="1:12" hidden="1">
      <c r="A109" s="1773"/>
      <c r="B109" s="1778"/>
      <c r="C109" s="1778"/>
      <c r="D109" s="1778"/>
      <c r="E109" s="1778"/>
      <c r="F109" s="1778"/>
      <c r="G109" s="1778"/>
      <c r="H109" s="1807"/>
      <c r="I109" s="1798"/>
      <c r="J109" s="1798"/>
      <c r="K109" s="1798"/>
      <c r="L109" s="1798"/>
    </row>
    <row r="110" spans="1:12" hidden="1">
      <c r="A110" s="1773"/>
      <c r="B110" s="1778"/>
      <c r="C110" s="1778"/>
      <c r="D110" s="1778"/>
      <c r="E110" s="1778"/>
      <c r="F110" s="1778"/>
      <c r="G110" s="1778"/>
      <c r="H110" s="1807"/>
      <c r="I110" s="1798"/>
      <c r="J110" s="1798"/>
      <c r="K110" s="1798"/>
      <c r="L110" s="1798"/>
    </row>
    <row r="111" spans="1:12" hidden="1">
      <c r="A111" s="1773"/>
      <c r="B111" s="1778"/>
      <c r="C111" s="1778"/>
      <c r="D111" s="1778"/>
      <c r="E111" s="1778"/>
      <c r="F111" s="1778"/>
      <c r="G111" s="1778"/>
      <c r="H111" s="1807"/>
      <c r="I111" s="1798"/>
      <c r="J111" s="1798"/>
      <c r="K111" s="1798"/>
      <c r="L111" s="1798"/>
    </row>
    <row r="112" spans="1:12" hidden="1">
      <c r="A112" s="1773"/>
      <c r="B112" s="1778"/>
      <c r="C112" s="1778"/>
      <c r="D112" s="1778"/>
      <c r="E112" s="1778"/>
      <c r="F112" s="1778"/>
      <c r="G112" s="1778"/>
      <c r="H112" s="1807"/>
      <c r="I112" s="1798"/>
      <c r="J112" s="1798"/>
      <c r="K112" s="1798"/>
      <c r="L112" s="1798"/>
    </row>
    <row r="113" spans="1:12" hidden="1">
      <c r="A113" s="1773"/>
      <c r="B113" s="1778"/>
      <c r="C113" s="1778"/>
      <c r="D113" s="1778"/>
      <c r="E113" s="1778"/>
      <c r="F113" s="1778"/>
      <c r="G113" s="1778"/>
      <c r="H113" s="1807"/>
      <c r="I113" s="1798"/>
      <c r="J113" s="1798"/>
      <c r="K113" s="1798"/>
      <c r="L113" s="1798"/>
    </row>
    <row r="114" spans="1:12" hidden="1">
      <c r="A114" s="1773"/>
      <c r="B114" s="1778"/>
      <c r="C114" s="1778"/>
      <c r="D114" s="1778"/>
      <c r="E114" s="1778"/>
      <c r="F114" s="1778"/>
      <c r="G114" s="1778"/>
      <c r="H114" s="1807"/>
      <c r="I114" s="1798"/>
      <c r="J114" s="1798"/>
      <c r="K114" s="1798"/>
      <c r="L114" s="1798"/>
    </row>
    <row r="115" spans="1:12" hidden="1">
      <c r="A115" s="1773"/>
      <c r="B115" s="1778"/>
      <c r="C115" s="1778"/>
      <c r="D115" s="1778"/>
      <c r="E115" s="1778"/>
      <c r="F115" s="1778"/>
      <c r="G115" s="1778"/>
      <c r="H115" s="1807"/>
      <c r="I115" s="1798"/>
      <c r="J115" s="1798"/>
      <c r="K115" s="1798"/>
      <c r="L115" s="1798"/>
    </row>
    <row r="116" spans="1:12" hidden="1">
      <c r="A116" s="1773"/>
      <c r="B116" s="1778"/>
      <c r="C116" s="1778"/>
      <c r="D116" s="1778"/>
      <c r="E116" s="1778"/>
      <c r="F116" s="1778"/>
      <c r="G116" s="1778"/>
      <c r="H116" s="1807"/>
      <c r="I116" s="1798"/>
      <c r="J116" s="1798"/>
      <c r="K116" s="1798"/>
      <c r="L116" s="1798"/>
    </row>
    <row r="117" spans="1:12" hidden="1">
      <c r="A117" s="1773"/>
      <c r="B117" s="1778"/>
      <c r="C117" s="1778"/>
      <c r="D117" s="1778"/>
      <c r="E117" s="1778"/>
      <c r="F117" s="1778"/>
      <c r="G117" s="1778"/>
      <c r="H117" s="1807"/>
      <c r="I117" s="1798"/>
      <c r="J117" s="1798"/>
      <c r="K117" s="1798"/>
      <c r="L117" s="1798"/>
    </row>
    <row r="118" spans="1:12" hidden="1">
      <c r="A118" s="1773"/>
      <c r="B118" s="1778"/>
      <c r="C118" s="1778"/>
      <c r="D118" s="1778"/>
      <c r="E118" s="1778"/>
      <c r="F118" s="1778"/>
      <c r="G118" s="1778"/>
      <c r="H118" s="1807"/>
      <c r="I118" s="1798"/>
      <c r="J118" s="1798"/>
      <c r="K118" s="1798"/>
      <c r="L118" s="1798"/>
    </row>
    <row r="119" spans="1:12" hidden="1">
      <c r="A119" s="1773"/>
      <c r="B119" s="1778"/>
      <c r="C119" s="1778"/>
      <c r="D119" s="1778"/>
      <c r="E119" s="1778"/>
      <c r="F119" s="1778"/>
      <c r="G119" s="1778"/>
      <c r="H119" s="1807"/>
      <c r="I119" s="1798"/>
      <c r="J119" s="1798"/>
      <c r="K119" s="1798"/>
      <c r="L119" s="1798"/>
    </row>
    <row r="120" spans="1:12" hidden="1">
      <c r="A120" s="1773"/>
      <c r="B120" s="1778"/>
      <c r="C120" s="1778"/>
      <c r="D120" s="1778"/>
      <c r="E120" s="1778"/>
      <c r="F120" s="1778"/>
      <c r="G120" s="1778"/>
      <c r="H120" s="1807"/>
      <c r="I120" s="1798"/>
      <c r="J120" s="1798"/>
      <c r="K120" s="1798"/>
      <c r="L120" s="1798"/>
    </row>
    <row r="121" spans="1:12" hidden="1">
      <c r="A121" s="1773"/>
      <c r="B121" s="1778"/>
      <c r="C121" s="1778"/>
      <c r="D121" s="1778"/>
      <c r="E121" s="1778"/>
      <c r="F121" s="1778"/>
      <c r="G121" s="1778"/>
      <c r="H121" s="1807"/>
      <c r="I121" s="1798"/>
      <c r="J121" s="1798"/>
      <c r="K121" s="1798"/>
      <c r="L121" s="1798"/>
    </row>
    <row r="122" spans="1:12" hidden="1">
      <c r="A122" s="1773"/>
      <c r="B122" s="1778"/>
      <c r="C122" s="1778"/>
      <c r="D122" s="1778"/>
      <c r="E122" s="1778"/>
      <c r="F122" s="1778"/>
      <c r="G122" s="1778"/>
      <c r="H122" s="1807"/>
      <c r="I122" s="1798"/>
      <c r="J122" s="1798"/>
      <c r="K122" s="1798"/>
      <c r="L122" s="1798"/>
    </row>
    <row r="123" spans="1:12" hidden="1">
      <c r="A123" s="1773"/>
      <c r="B123" s="1778"/>
      <c r="C123" s="1778"/>
      <c r="D123" s="1778"/>
      <c r="E123" s="1778"/>
      <c r="F123" s="1778"/>
      <c r="G123" s="1778"/>
      <c r="H123" s="1807"/>
      <c r="I123" s="1798"/>
      <c r="J123" s="1798"/>
      <c r="K123" s="1798"/>
      <c r="L123" s="1798"/>
    </row>
    <row r="124" spans="1:12" hidden="1">
      <c r="A124" s="1773"/>
      <c r="B124" s="1778"/>
      <c r="C124" s="1778"/>
      <c r="D124" s="1778"/>
      <c r="E124" s="1778"/>
      <c r="F124" s="1778"/>
      <c r="G124" s="1778"/>
      <c r="H124" s="1807"/>
      <c r="I124" s="1798"/>
      <c r="J124" s="1798"/>
      <c r="K124" s="1798"/>
      <c r="L124" s="1798"/>
    </row>
    <row r="125" spans="1:12" hidden="1">
      <c r="A125" s="1773"/>
      <c r="B125" s="1778"/>
      <c r="C125" s="1778"/>
      <c r="D125" s="1778"/>
      <c r="E125" s="1778"/>
      <c r="F125" s="1778"/>
      <c r="G125" s="1778"/>
      <c r="H125" s="1807"/>
      <c r="I125" s="1798"/>
      <c r="J125" s="1798"/>
      <c r="K125" s="1798"/>
      <c r="L125" s="1798"/>
    </row>
    <row r="126" spans="1:12" hidden="1">
      <c r="A126" s="1773"/>
      <c r="B126" s="1778"/>
      <c r="C126" s="1778"/>
      <c r="D126" s="1778"/>
      <c r="E126" s="1778"/>
      <c r="F126" s="1778"/>
      <c r="G126" s="1778"/>
      <c r="H126" s="1807"/>
      <c r="I126" s="1798"/>
      <c r="J126" s="1798"/>
      <c r="K126" s="1798"/>
      <c r="L126" s="1798"/>
    </row>
    <row r="127" spans="1:12" hidden="1">
      <c r="A127" s="1773"/>
      <c r="B127" s="1778"/>
      <c r="C127" s="1778"/>
      <c r="D127" s="1778"/>
      <c r="E127" s="1778"/>
      <c r="F127" s="1778"/>
      <c r="G127" s="1778"/>
      <c r="H127" s="1807"/>
      <c r="I127" s="1798"/>
      <c r="J127" s="1798"/>
      <c r="K127" s="1798"/>
      <c r="L127" s="1798"/>
    </row>
    <row r="128" spans="1:12" hidden="1">
      <c r="A128" s="1773"/>
      <c r="B128" s="1778"/>
      <c r="C128" s="1778"/>
      <c r="D128" s="1778"/>
      <c r="E128" s="1778"/>
      <c r="F128" s="1778"/>
      <c r="G128" s="1778"/>
      <c r="H128" s="1807"/>
      <c r="I128" s="1798"/>
      <c r="J128" s="1798"/>
      <c r="K128" s="1798"/>
      <c r="L128" s="1798"/>
    </row>
    <row r="129" spans="1:12" hidden="1">
      <c r="A129" s="1773"/>
      <c r="B129" s="1778"/>
      <c r="C129" s="1778"/>
      <c r="D129" s="1778"/>
      <c r="E129" s="1778"/>
      <c r="F129" s="1778"/>
      <c r="G129" s="1778"/>
      <c r="H129" s="1807"/>
      <c r="I129" s="1798"/>
      <c r="J129" s="1798"/>
      <c r="K129" s="1798"/>
      <c r="L129" s="1798"/>
    </row>
    <row r="130" spans="1:12" hidden="1">
      <c r="A130" s="1773"/>
      <c r="B130" s="1778"/>
      <c r="C130" s="1778"/>
      <c r="D130" s="1778"/>
      <c r="E130" s="1778"/>
      <c r="F130" s="1778"/>
      <c r="G130" s="1778"/>
      <c r="H130" s="1807"/>
      <c r="I130" s="1798"/>
      <c r="J130" s="1798"/>
      <c r="K130" s="1798"/>
      <c r="L130" s="1798"/>
    </row>
    <row r="131" spans="1:12" hidden="1">
      <c r="A131" s="1773"/>
      <c r="B131" s="1778"/>
      <c r="C131" s="1778"/>
      <c r="D131" s="1778"/>
      <c r="E131" s="1778"/>
      <c r="F131" s="1778"/>
      <c r="G131" s="1778"/>
      <c r="H131" s="1807"/>
      <c r="I131" s="1798"/>
      <c r="J131" s="1798"/>
      <c r="K131" s="1798"/>
      <c r="L131" s="1798"/>
    </row>
    <row r="132" spans="1:12" hidden="1">
      <c r="A132" s="1773"/>
      <c r="B132" s="1778"/>
      <c r="C132" s="1778"/>
      <c r="D132" s="1778"/>
      <c r="E132" s="1778"/>
      <c r="F132" s="1778"/>
      <c r="G132" s="1778"/>
      <c r="H132" s="1807"/>
      <c r="I132" s="1798"/>
      <c r="J132" s="1798"/>
      <c r="K132" s="1798"/>
      <c r="L132" s="1798"/>
    </row>
    <row r="133" spans="1:12" hidden="1">
      <c r="A133" s="1773"/>
      <c r="B133" s="1778"/>
      <c r="C133" s="1778"/>
      <c r="D133" s="1778"/>
      <c r="E133" s="1778"/>
      <c r="F133" s="1778"/>
      <c r="G133" s="1778"/>
      <c r="H133" s="1807"/>
      <c r="I133" s="1798"/>
      <c r="J133" s="1798"/>
      <c r="K133" s="1798"/>
      <c r="L133" s="1798"/>
    </row>
    <row r="134" spans="1:12" hidden="1">
      <c r="A134" s="1773"/>
      <c r="B134" s="1778"/>
      <c r="C134" s="1778"/>
      <c r="D134" s="1778"/>
      <c r="E134" s="1778"/>
      <c r="F134" s="1778"/>
      <c r="G134" s="1778"/>
      <c r="H134" s="1807"/>
      <c r="I134" s="1798"/>
      <c r="J134" s="1798"/>
      <c r="K134" s="1798"/>
      <c r="L134" s="1798"/>
    </row>
    <row r="135" spans="1:12" hidden="1">
      <c r="A135" s="1773"/>
      <c r="B135" s="1778"/>
      <c r="C135" s="1778"/>
      <c r="D135" s="1778"/>
      <c r="E135" s="1778"/>
      <c r="F135" s="1778"/>
      <c r="G135" s="1778"/>
      <c r="H135" s="1807"/>
      <c r="I135" s="1798"/>
      <c r="J135" s="1798"/>
      <c r="K135" s="1798"/>
      <c r="L135" s="1798"/>
    </row>
    <row r="136" spans="1:12" hidden="1">
      <c r="A136" s="1773"/>
      <c r="B136" s="1778"/>
      <c r="C136" s="1778"/>
      <c r="D136" s="1778"/>
      <c r="E136" s="1778"/>
      <c r="F136" s="1778"/>
      <c r="G136" s="1778"/>
      <c r="H136" s="1807"/>
      <c r="I136" s="1798"/>
      <c r="J136" s="1798"/>
      <c r="K136" s="1798"/>
      <c r="L136" s="1798"/>
    </row>
    <row r="137" spans="1:12" hidden="1">
      <c r="A137" s="1773"/>
      <c r="B137" s="1778"/>
      <c r="C137" s="1778"/>
      <c r="D137" s="1778"/>
      <c r="E137" s="1778"/>
      <c r="F137" s="1778"/>
      <c r="G137" s="1778"/>
      <c r="H137" s="1807"/>
      <c r="I137" s="1798"/>
      <c r="J137" s="1798"/>
      <c r="K137" s="1798"/>
      <c r="L137" s="1798"/>
    </row>
    <row r="138" spans="1:12" hidden="1">
      <c r="A138" s="1773"/>
      <c r="B138" s="1778"/>
      <c r="C138" s="1778"/>
      <c r="D138" s="1778"/>
      <c r="E138" s="1778"/>
      <c r="F138" s="1778"/>
      <c r="G138" s="1778"/>
      <c r="H138" s="1807"/>
      <c r="I138" s="1798"/>
      <c r="J138" s="1798"/>
      <c r="K138" s="1798"/>
      <c r="L138" s="1798"/>
    </row>
    <row r="139" spans="1:12" hidden="1">
      <c r="A139" s="1773"/>
      <c r="B139" s="1778"/>
      <c r="C139" s="1778"/>
      <c r="D139" s="1778"/>
      <c r="E139" s="1778"/>
      <c r="F139" s="1778"/>
      <c r="G139" s="1778"/>
      <c r="H139" s="1807"/>
      <c r="I139" s="1798"/>
      <c r="J139" s="1798"/>
      <c r="K139" s="1798"/>
      <c r="L139" s="1798"/>
    </row>
    <row r="140" spans="1:12" hidden="1">
      <c r="A140" s="1773"/>
      <c r="B140" s="1778"/>
      <c r="C140" s="1778"/>
      <c r="D140" s="1778"/>
      <c r="E140" s="1778"/>
      <c r="F140" s="1778"/>
      <c r="G140" s="1778"/>
      <c r="H140" s="1807"/>
      <c r="I140" s="1798"/>
      <c r="J140" s="1798"/>
      <c r="K140" s="1798"/>
      <c r="L140" s="1798"/>
    </row>
    <row r="141" spans="1:12" hidden="1">
      <c r="A141" s="1773"/>
      <c r="B141" s="1778"/>
      <c r="C141" s="1778"/>
      <c r="D141" s="1778"/>
      <c r="E141" s="1778"/>
      <c r="F141" s="1778"/>
      <c r="G141" s="1778"/>
      <c r="H141" s="1807"/>
      <c r="I141" s="1798"/>
      <c r="J141" s="1798"/>
      <c r="K141" s="1798"/>
      <c r="L141" s="1798"/>
    </row>
    <row r="142" spans="1:12" hidden="1">
      <c r="A142" s="1773"/>
      <c r="B142" s="1778"/>
      <c r="C142" s="1778"/>
      <c r="D142" s="1778"/>
      <c r="E142" s="1778"/>
      <c r="F142" s="1778"/>
      <c r="G142" s="1778"/>
      <c r="H142" s="1807"/>
      <c r="I142" s="1798"/>
      <c r="J142" s="1798"/>
      <c r="K142" s="1798"/>
      <c r="L142" s="1798"/>
    </row>
    <row r="143" spans="1:12" hidden="1">
      <c r="A143" s="1773"/>
      <c r="B143" s="1778"/>
      <c r="C143" s="1778"/>
      <c r="D143" s="1778"/>
      <c r="E143" s="1778"/>
      <c r="F143" s="1778"/>
      <c r="G143" s="1778"/>
      <c r="H143" s="1807"/>
      <c r="I143" s="1798"/>
      <c r="J143" s="1798"/>
      <c r="K143" s="1798"/>
      <c r="L143" s="1798"/>
    </row>
    <row r="144" spans="1:12" hidden="1">
      <c r="A144" s="1773"/>
      <c r="B144" s="1778"/>
      <c r="C144" s="1778"/>
      <c r="D144" s="1778"/>
      <c r="E144" s="1778"/>
      <c r="F144" s="1778"/>
      <c r="G144" s="1778"/>
      <c r="H144" s="1807"/>
      <c r="I144" s="1798"/>
      <c r="J144" s="1798"/>
      <c r="K144" s="1798"/>
      <c r="L144" s="1798"/>
    </row>
    <row r="145" spans="1:12" hidden="1">
      <c r="A145" s="1773"/>
      <c r="B145" s="1778"/>
      <c r="C145" s="1778"/>
      <c r="D145" s="1778"/>
      <c r="E145" s="1778"/>
      <c r="F145" s="1778"/>
      <c r="G145" s="1778"/>
      <c r="H145" s="1807"/>
      <c r="I145" s="1798"/>
      <c r="J145" s="1798"/>
      <c r="K145" s="1798"/>
      <c r="L145" s="1798"/>
    </row>
    <row r="146" spans="1:12" hidden="1">
      <c r="A146" s="1773"/>
      <c r="B146" s="1778"/>
      <c r="C146" s="1778"/>
      <c r="D146" s="1778"/>
      <c r="E146" s="1778"/>
      <c r="F146" s="1778"/>
      <c r="G146" s="1778"/>
      <c r="H146" s="1807"/>
      <c r="I146" s="1798"/>
      <c r="J146" s="1798"/>
      <c r="K146" s="1798"/>
      <c r="L146" s="1798"/>
    </row>
    <row r="147" spans="1:12" hidden="1">
      <c r="A147" s="1773"/>
      <c r="B147" s="1778"/>
      <c r="C147" s="1778"/>
      <c r="D147" s="1778"/>
      <c r="E147" s="1778"/>
      <c r="F147" s="1778"/>
      <c r="G147" s="1778"/>
      <c r="H147" s="1807"/>
      <c r="I147" s="1798"/>
      <c r="J147" s="1798"/>
      <c r="K147" s="1798"/>
      <c r="L147" s="1798"/>
    </row>
    <row r="148" spans="1:12" hidden="1">
      <c r="A148" s="1773"/>
      <c r="B148" s="1778"/>
      <c r="C148" s="1778"/>
      <c r="D148" s="1778"/>
      <c r="E148" s="1778"/>
      <c r="F148" s="1778"/>
      <c r="G148" s="1778"/>
      <c r="H148" s="1807"/>
      <c r="I148" s="1798"/>
      <c r="J148" s="1798"/>
      <c r="K148" s="1798"/>
      <c r="L148" s="1798"/>
    </row>
    <row r="149" spans="1:12" hidden="1">
      <c r="A149" s="1773"/>
      <c r="B149" s="1778"/>
      <c r="C149" s="1778"/>
      <c r="D149" s="1778"/>
      <c r="E149" s="1778"/>
      <c r="F149" s="1778"/>
      <c r="G149" s="1778"/>
      <c r="H149" s="1807"/>
      <c r="I149" s="1798"/>
      <c r="J149" s="1798"/>
      <c r="K149" s="1798"/>
      <c r="L149" s="1798"/>
    </row>
    <row r="150" spans="1:12" hidden="1">
      <c r="A150" s="1773"/>
      <c r="B150" s="1778"/>
      <c r="C150" s="1778"/>
      <c r="D150" s="1778"/>
      <c r="E150" s="1778"/>
      <c r="F150" s="1778"/>
      <c r="G150" s="1778"/>
      <c r="H150" s="1807"/>
      <c r="I150" s="1798"/>
      <c r="J150" s="1798"/>
      <c r="K150" s="1798"/>
      <c r="L150" s="1798"/>
    </row>
    <row r="151" spans="1:12" hidden="1">
      <c r="A151" s="1773"/>
      <c r="B151" s="1778"/>
      <c r="C151" s="1778"/>
      <c r="D151" s="1778"/>
      <c r="E151" s="1778"/>
      <c r="F151" s="1778"/>
      <c r="G151" s="1778"/>
      <c r="H151" s="1807"/>
      <c r="I151" s="1798"/>
      <c r="J151" s="1798"/>
      <c r="K151" s="1798"/>
      <c r="L151" s="1798"/>
    </row>
    <row r="152" spans="1:12" hidden="1">
      <c r="A152" s="1773"/>
      <c r="B152" s="1778"/>
      <c r="C152" s="1778"/>
      <c r="D152" s="1778"/>
      <c r="E152" s="1778"/>
      <c r="F152" s="1778"/>
      <c r="G152" s="1778"/>
      <c r="H152" s="1807"/>
      <c r="I152" s="1798"/>
      <c r="J152" s="1798"/>
      <c r="K152" s="1798"/>
      <c r="L152" s="1798"/>
    </row>
    <row r="153" spans="1:12" hidden="1">
      <c r="A153" s="1773"/>
      <c r="B153" s="1778"/>
      <c r="C153" s="1778"/>
      <c r="D153" s="1778"/>
      <c r="E153" s="1778"/>
      <c r="F153" s="1778"/>
      <c r="G153" s="1778"/>
      <c r="H153" s="1807"/>
      <c r="I153" s="1798"/>
      <c r="J153" s="1798"/>
      <c r="K153" s="1798"/>
      <c r="L153" s="1798"/>
    </row>
    <row r="154" spans="1:12" hidden="1">
      <c r="A154" s="1773"/>
      <c r="B154" s="1778"/>
      <c r="C154" s="1778"/>
      <c r="D154" s="1778"/>
      <c r="E154" s="1778"/>
      <c r="F154" s="1778"/>
      <c r="G154" s="1778"/>
      <c r="H154" s="1807"/>
      <c r="I154" s="1798"/>
      <c r="J154" s="1798"/>
      <c r="K154" s="1798"/>
      <c r="L154" s="1798"/>
    </row>
    <row r="155" spans="1:12" hidden="1">
      <c r="A155" s="1773"/>
      <c r="B155" s="1778"/>
      <c r="C155" s="1778"/>
      <c r="D155" s="1778"/>
      <c r="E155" s="1778"/>
      <c r="F155" s="1778"/>
      <c r="G155" s="1778"/>
      <c r="H155" s="1807"/>
      <c r="I155" s="1798"/>
      <c r="J155" s="1798"/>
      <c r="K155" s="1798"/>
      <c r="L155" s="1798"/>
    </row>
    <row r="156" spans="1:12" hidden="1">
      <c r="A156" s="1773"/>
      <c r="B156" s="1778"/>
      <c r="C156" s="1778"/>
      <c r="D156" s="1778"/>
      <c r="E156" s="1778"/>
      <c r="F156" s="1778"/>
      <c r="G156" s="1778"/>
      <c r="H156" s="1807"/>
      <c r="I156" s="1798"/>
      <c r="J156" s="1798"/>
      <c r="K156" s="1798"/>
      <c r="L156" s="1798"/>
    </row>
    <row r="157" spans="1:12" hidden="1">
      <c r="A157" s="1773"/>
      <c r="B157" s="1778"/>
      <c r="C157" s="1778"/>
      <c r="D157" s="1778"/>
      <c r="E157" s="1778"/>
      <c r="F157" s="1778"/>
      <c r="G157" s="1778"/>
      <c r="H157" s="1807"/>
      <c r="I157" s="1798"/>
      <c r="J157" s="1798"/>
      <c r="K157" s="1798"/>
      <c r="L157" s="1798"/>
    </row>
    <row r="158" spans="1:12" hidden="1">
      <c r="A158" s="1773"/>
      <c r="B158" s="1778"/>
      <c r="C158" s="1778"/>
      <c r="D158" s="1778"/>
      <c r="E158" s="1778"/>
      <c r="F158" s="1778"/>
      <c r="G158" s="1778"/>
      <c r="H158" s="1807"/>
      <c r="I158" s="1798"/>
      <c r="J158" s="1798"/>
      <c r="K158" s="1798"/>
      <c r="L158" s="1798"/>
    </row>
    <row r="159" spans="1:12" hidden="1">
      <c r="A159" s="1773"/>
      <c r="B159" s="1778"/>
      <c r="C159" s="1778"/>
      <c r="D159" s="1778"/>
      <c r="E159" s="1778"/>
      <c r="F159" s="1778"/>
      <c r="G159" s="1778"/>
      <c r="H159" s="1807"/>
      <c r="I159" s="1798"/>
      <c r="J159" s="1798"/>
      <c r="K159" s="1798"/>
      <c r="L159" s="1798"/>
    </row>
    <row r="160" spans="1:12" hidden="1">
      <c r="A160" s="1773"/>
      <c r="B160" s="1778"/>
      <c r="C160" s="1778"/>
      <c r="D160" s="1778"/>
      <c r="E160" s="1778"/>
      <c r="F160" s="1778"/>
      <c r="G160" s="1778"/>
      <c r="H160" s="1807"/>
      <c r="I160" s="1798"/>
      <c r="J160" s="1798"/>
      <c r="K160" s="1798"/>
      <c r="L160" s="1798"/>
    </row>
    <row r="161" spans="1:12" hidden="1">
      <c r="A161" s="1773"/>
      <c r="B161" s="1778"/>
      <c r="C161" s="1778"/>
      <c r="D161" s="1778"/>
      <c r="E161" s="1778"/>
      <c r="F161" s="1778"/>
      <c r="G161" s="1778"/>
      <c r="H161" s="1807"/>
      <c r="I161" s="1798"/>
      <c r="J161" s="1798"/>
      <c r="K161" s="1798"/>
      <c r="L161" s="1798"/>
    </row>
    <row r="162" spans="1:12" hidden="1">
      <c r="A162" s="1773"/>
      <c r="B162" s="1778"/>
      <c r="C162" s="1778"/>
      <c r="D162" s="1778"/>
      <c r="E162" s="1778"/>
      <c r="F162" s="1778"/>
      <c r="G162" s="1778"/>
      <c r="H162" s="1807"/>
      <c r="I162" s="1798"/>
      <c r="J162" s="1798"/>
      <c r="K162" s="1798"/>
      <c r="L162" s="1798"/>
    </row>
    <row r="163" spans="1:12" hidden="1">
      <c r="A163" s="1773"/>
      <c r="B163" s="1778"/>
      <c r="C163" s="1778"/>
      <c r="D163" s="1778"/>
      <c r="E163" s="1778"/>
      <c r="F163" s="1778"/>
      <c r="G163" s="1778"/>
      <c r="H163" s="1807"/>
      <c r="I163" s="1798"/>
      <c r="J163" s="1798"/>
      <c r="K163" s="1798"/>
      <c r="L163" s="1798"/>
    </row>
    <row r="164" spans="1:12" hidden="1">
      <c r="A164" s="1773"/>
      <c r="B164" s="1778"/>
      <c r="C164" s="1778"/>
      <c r="D164" s="1778"/>
      <c r="E164" s="1778"/>
      <c r="F164" s="1778"/>
      <c r="G164" s="1778"/>
      <c r="H164" s="1807"/>
      <c r="I164" s="1798"/>
      <c r="J164" s="1798"/>
      <c r="K164" s="1798"/>
      <c r="L164" s="1798"/>
    </row>
    <row r="165" spans="1:12" hidden="1">
      <c r="A165" s="1773"/>
      <c r="B165" s="1778"/>
      <c r="C165" s="1778"/>
      <c r="D165" s="1778"/>
      <c r="E165" s="1778"/>
      <c r="F165" s="1778"/>
      <c r="G165" s="1778"/>
      <c r="H165" s="1807"/>
      <c r="I165" s="1798"/>
      <c r="J165" s="1798"/>
      <c r="K165" s="1798"/>
      <c r="L165" s="1798"/>
    </row>
    <row r="166" spans="1:12" hidden="1">
      <c r="A166" s="1773"/>
      <c r="B166" s="1778"/>
      <c r="C166" s="1778"/>
      <c r="D166" s="1778"/>
      <c r="E166" s="1778"/>
      <c r="F166" s="1778"/>
      <c r="G166" s="1778"/>
      <c r="H166" s="1807"/>
      <c r="I166" s="1798"/>
      <c r="J166" s="1798"/>
      <c r="K166" s="1798"/>
      <c r="L166" s="1798"/>
    </row>
    <row r="167" spans="1:12" hidden="1">
      <c r="A167" s="1773"/>
      <c r="B167" s="1778"/>
      <c r="C167" s="1778"/>
      <c r="D167" s="1778"/>
      <c r="E167" s="1778"/>
      <c r="F167" s="1778"/>
      <c r="G167" s="1778"/>
      <c r="H167" s="1807"/>
      <c r="I167" s="1798"/>
      <c r="J167" s="1798"/>
      <c r="K167" s="1798"/>
      <c r="L167" s="1798"/>
    </row>
    <row r="168" spans="1:12" hidden="1">
      <c r="A168" s="1773"/>
      <c r="B168" s="1778"/>
      <c r="C168" s="1778"/>
      <c r="D168" s="1778"/>
      <c r="E168" s="1778"/>
      <c r="F168" s="1778"/>
      <c r="G168" s="1778"/>
      <c r="H168" s="1807"/>
      <c r="I168" s="1798"/>
      <c r="J168" s="1798"/>
      <c r="K168" s="1798"/>
      <c r="L168" s="1798"/>
    </row>
    <row r="169" spans="1:12" hidden="1">
      <c r="A169" s="1773"/>
      <c r="B169" s="1778"/>
      <c r="C169" s="1778"/>
      <c r="D169" s="1778"/>
      <c r="E169" s="1778"/>
      <c r="F169" s="1778"/>
      <c r="G169" s="1778"/>
      <c r="H169" s="1807"/>
      <c r="I169" s="1798"/>
      <c r="J169" s="1798"/>
      <c r="K169" s="1798"/>
      <c r="L169" s="1798"/>
    </row>
    <row r="170" spans="1:12" hidden="1">
      <c r="A170" s="1773"/>
      <c r="B170" s="1778"/>
      <c r="C170" s="1778"/>
      <c r="D170" s="1778"/>
      <c r="E170" s="1778"/>
      <c r="F170" s="1778"/>
      <c r="G170" s="1778"/>
      <c r="H170" s="1807"/>
      <c r="I170" s="1798"/>
      <c r="J170" s="1798"/>
      <c r="K170" s="1798"/>
      <c r="L170" s="1798"/>
    </row>
    <row r="171" spans="1:12" hidden="1">
      <c r="A171" s="1773"/>
      <c r="B171" s="1778"/>
      <c r="C171" s="1778"/>
      <c r="D171" s="1778"/>
      <c r="E171" s="1778"/>
      <c r="F171" s="1778"/>
      <c r="G171" s="1778"/>
      <c r="H171" s="1807"/>
      <c r="I171" s="1798"/>
      <c r="J171" s="1798"/>
      <c r="K171" s="1798"/>
      <c r="L171" s="1798"/>
    </row>
    <row r="172" spans="1:12" hidden="1">
      <c r="A172" s="1773"/>
      <c r="B172" s="1778"/>
      <c r="C172" s="1778"/>
      <c r="D172" s="1778"/>
      <c r="E172" s="1778"/>
      <c r="F172" s="1778"/>
      <c r="G172" s="1778"/>
      <c r="H172" s="1807"/>
      <c r="I172" s="1798"/>
      <c r="J172" s="1798"/>
      <c r="K172" s="1798"/>
      <c r="L172" s="1798"/>
    </row>
    <row r="173" spans="1:12" hidden="1">
      <c r="A173" s="1773"/>
      <c r="B173" s="1778"/>
      <c r="C173" s="1778"/>
      <c r="D173" s="1778"/>
      <c r="E173" s="1778"/>
      <c r="F173" s="1778"/>
      <c r="G173" s="1778"/>
      <c r="H173" s="1807"/>
      <c r="I173" s="1798"/>
      <c r="J173" s="1798"/>
      <c r="K173" s="1798"/>
      <c r="L173" s="1798"/>
    </row>
    <row r="174" spans="1:12" hidden="1">
      <c r="A174" s="1773"/>
      <c r="B174" s="1778"/>
      <c r="C174" s="1778"/>
      <c r="D174" s="1778"/>
      <c r="E174" s="1778"/>
      <c r="F174" s="1778"/>
      <c r="G174" s="1778"/>
      <c r="H174" s="1807"/>
      <c r="I174" s="1798"/>
      <c r="J174" s="1798"/>
      <c r="K174" s="1798"/>
      <c r="L174" s="1798"/>
    </row>
    <row r="175" spans="1:12" hidden="1">
      <c r="A175" s="1773"/>
      <c r="B175" s="1778"/>
      <c r="C175" s="1778"/>
      <c r="D175" s="1778"/>
      <c r="E175" s="1778"/>
      <c r="F175" s="1778"/>
      <c r="G175" s="1778"/>
      <c r="H175" s="1807"/>
      <c r="I175" s="1798"/>
      <c r="J175" s="1798"/>
      <c r="K175" s="1798"/>
      <c r="L175" s="1798"/>
    </row>
    <row r="176" spans="1:12" hidden="1">
      <c r="A176" s="1773"/>
      <c r="B176" s="1778"/>
      <c r="C176" s="1778"/>
      <c r="D176" s="1778"/>
      <c r="E176" s="1778"/>
      <c r="F176" s="1778"/>
      <c r="G176" s="1778"/>
      <c r="H176" s="1807"/>
      <c r="I176" s="1798"/>
      <c r="J176" s="1798"/>
      <c r="K176" s="1798"/>
      <c r="L176" s="1798"/>
    </row>
    <row r="177" spans="1:12" hidden="1">
      <c r="A177" s="1773"/>
      <c r="B177" s="1778"/>
      <c r="C177" s="1778"/>
      <c r="D177" s="1778"/>
      <c r="E177" s="1778"/>
      <c r="F177" s="1778"/>
      <c r="G177" s="1778"/>
      <c r="H177" s="1807"/>
      <c r="I177" s="1798"/>
      <c r="J177" s="1798"/>
      <c r="K177" s="1798"/>
      <c r="L177" s="1798"/>
    </row>
    <row r="178" spans="1:12" hidden="1">
      <c r="A178" s="1773"/>
      <c r="B178" s="1778"/>
      <c r="C178" s="1778"/>
      <c r="D178" s="1778"/>
      <c r="E178" s="1778"/>
      <c r="F178" s="1778"/>
      <c r="G178" s="1778"/>
      <c r="H178" s="1807"/>
      <c r="I178" s="1798"/>
      <c r="J178" s="1798"/>
      <c r="K178" s="1798"/>
      <c r="L178" s="1798"/>
    </row>
    <row r="179" spans="1:12" hidden="1">
      <c r="A179" s="1773"/>
      <c r="B179" s="1778"/>
      <c r="C179" s="1778"/>
      <c r="D179" s="1778"/>
      <c r="E179" s="1778"/>
      <c r="F179" s="1778"/>
      <c r="G179" s="1778"/>
      <c r="H179" s="1807"/>
      <c r="I179" s="1798"/>
      <c r="J179" s="1798"/>
      <c r="K179" s="1798"/>
      <c r="L179" s="1798"/>
    </row>
    <row r="180" spans="1:12" hidden="1">
      <c r="A180" s="1773"/>
      <c r="B180" s="1778"/>
      <c r="C180" s="1778"/>
      <c r="D180" s="1778"/>
      <c r="E180" s="1778"/>
      <c r="F180" s="1778"/>
      <c r="G180" s="1778"/>
      <c r="H180" s="1807"/>
      <c r="I180" s="1798"/>
      <c r="J180" s="1798"/>
      <c r="K180" s="1798"/>
      <c r="L180" s="1798"/>
    </row>
    <row r="181" spans="1:12" hidden="1">
      <c r="A181" s="1773"/>
      <c r="B181" s="1778"/>
      <c r="C181" s="1778"/>
      <c r="D181" s="1778"/>
      <c r="E181" s="1778"/>
      <c r="F181" s="1778"/>
      <c r="G181" s="1778"/>
      <c r="H181" s="1807"/>
      <c r="I181" s="1798"/>
      <c r="J181" s="1798"/>
      <c r="K181" s="1798"/>
      <c r="L181" s="1798"/>
    </row>
    <row r="182" spans="1:12" hidden="1">
      <c r="A182" s="1773"/>
      <c r="B182" s="1778"/>
      <c r="C182" s="1778"/>
      <c r="D182" s="1778"/>
      <c r="E182" s="1778"/>
      <c r="F182" s="1778"/>
      <c r="G182" s="1778"/>
      <c r="H182" s="1807"/>
      <c r="I182" s="1798"/>
      <c r="J182" s="1798"/>
      <c r="K182" s="1798"/>
      <c r="L182" s="1798"/>
    </row>
    <row r="183" spans="1:12" hidden="1">
      <c r="A183" s="1773"/>
      <c r="B183" s="1778"/>
      <c r="C183" s="1778"/>
      <c r="D183" s="1778"/>
      <c r="E183" s="1778"/>
      <c r="F183" s="1778"/>
      <c r="G183" s="1778"/>
      <c r="H183" s="1807"/>
      <c r="I183" s="1798"/>
      <c r="J183" s="1798"/>
      <c r="K183" s="1798"/>
      <c r="L183" s="1798"/>
    </row>
    <row r="184" spans="1:12" hidden="1">
      <c r="A184" s="1773"/>
      <c r="B184" s="1778"/>
      <c r="C184" s="1778"/>
      <c r="D184" s="1778"/>
      <c r="E184" s="1778"/>
      <c r="F184" s="1778"/>
      <c r="G184" s="1778"/>
      <c r="H184" s="1807"/>
      <c r="I184" s="1798"/>
      <c r="J184" s="1798"/>
      <c r="K184" s="1798"/>
      <c r="L184" s="1798"/>
    </row>
    <row r="185" spans="1:12" hidden="1">
      <c r="A185" s="1773"/>
      <c r="B185" s="1778"/>
      <c r="C185" s="1778"/>
      <c r="D185" s="1778"/>
      <c r="E185" s="1778"/>
      <c r="F185" s="1778"/>
      <c r="G185" s="1778"/>
      <c r="H185" s="1807"/>
      <c r="I185" s="1798"/>
      <c r="J185" s="1798"/>
      <c r="K185" s="1798"/>
      <c r="L185" s="1798"/>
    </row>
    <row r="186" spans="1:12" hidden="1">
      <c r="A186" s="1773"/>
      <c r="B186" s="1778"/>
      <c r="C186" s="1778"/>
      <c r="D186" s="1778"/>
      <c r="E186" s="1778"/>
      <c r="F186" s="1778"/>
      <c r="G186" s="1778"/>
      <c r="H186" s="1807"/>
      <c r="I186" s="1798"/>
      <c r="J186" s="1798"/>
      <c r="K186" s="1798"/>
      <c r="L186" s="1798"/>
    </row>
    <row r="187" spans="1:12" hidden="1">
      <c r="A187" s="1773"/>
      <c r="B187" s="1778"/>
      <c r="C187" s="1778"/>
      <c r="D187" s="1778"/>
      <c r="E187" s="1778"/>
      <c r="F187" s="1778"/>
      <c r="G187" s="1778"/>
      <c r="H187" s="1807"/>
      <c r="I187" s="1798"/>
      <c r="J187" s="1798"/>
      <c r="K187" s="1798"/>
      <c r="L187" s="1798"/>
    </row>
    <row r="188" spans="1:12" hidden="1">
      <c r="A188" s="1773"/>
      <c r="B188" s="1778"/>
      <c r="C188" s="1778"/>
      <c r="D188" s="1778"/>
      <c r="E188" s="1778"/>
      <c r="F188" s="1778"/>
      <c r="G188" s="1778"/>
      <c r="H188" s="1807"/>
      <c r="I188" s="1798"/>
      <c r="J188" s="1798"/>
      <c r="K188" s="1798"/>
      <c r="L188" s="1798"/>
    </row>
    <row r="189" spans="1:12" hidden="1">
      <c r="A189" s="1773"/>
      <c r="B189" s="1778"/>
      <c r="C189" s="1778"/>
      <c r="D189" s="1778"/>
      <c r="E189" s="1778"/>
      <c r="F189" s="1778"/>
      <c r="G189" s="1778"/>
      <c r="H189" s="1807"/>
      <c r="I189" s="1798"/>
      <c r="J189" s="1798"/>
      <c r="K189" s="1798"/>
      <c r="L189" s="1798"/>
    </row>
    <row r="190" spans="1:12" hidden="1">
      <c r="A190" s="1773"/>
      <c r="B190" s="1778"/>
      <c r="C190" s="1778"/>
      <c r="D190" s="1778"/>
      <c r="E190" s="1778"/>
      <c r="F190" s="1778"/>
      <c r="G190" s="1778"/>
      <c r="H190" s="1807"/>
      <c r="I190" s="1798"/>
      <c r="J190" s="1798"/>
      <c r="K190" s="1798"/>
      <c r="L190" s="1798"/>
    </row>
    <row r="191" spans="1:12" hidden="1">
      <c r="A191" s="1773"/>
      <c r="B191" s="1778"/>
      <c r="C191" s="1778"/>
      <c r="D191" s="1778"/>
      <c r="E191" s="1778"/>
      <c r="F191" s="1778"/>
      <c r="G191" s="1778"/>
      <c r="H191" s="1807"/>
      <c r="I191" s="1798"/>
      <c r="J191" s="1798"/>
      <c r="K191" s="1798"/>
      <c r="L191" s="1798"/>
    </row>
    <row r="192" spans="1:12" hidden="1">
      <c r="A192" s="1773"/>
      <c r="B192" s="1778"/>
      <c r="C192" s="1778"/>
      <c r="D192" s="1778"/>
      <c r="E192" s="1778"/>
      <c r="F192" s="1778"/>
      <c r="G192" s="1778"/>
      <c r="H192" s="1807"/>
      <c r="I192" s="1798"/>
      <c r="J192" s="1798"/>
      <c r="K192" s="1798"/>
      <c r="L192" s="1798"/>
    </row>
    <row r="193" spans="1:12" hidden="1">
      <c r="A193" s="1773"/>
      <c r="B193" s="1778"/>
      <c r="C193" s="1778"/>
      <c r="D193" s="1778"/>
      <c r="E193" s="1778"/>
      <c r="F193" s="1778"/>
      <c r="G193" s="1778"/>
      <c r="H193" s="1807"/>
      <c r="I193" s="1798"/>
      <c r="J193" s="1798"/>
      <c r="K193" s="1798"/>
      <c r="L193" s="1798"/>
    </row>
    <row r="194" spans="1:12" hidden="1">
      <c r="A194" s="1773"/>
      <c r="B194" s="1778"/>
      <c r="C194" s="1778"/>
      <c r="D194" s="1778"/>
      <c r="E194" s="1778"/>
      <c r="F194" s="1778"/>
      <c r="G194" s="1778"/>
      <c r="H194" s="1807"/>
      <c r="I194" s="1798"/>
      <c r="J194" s="1798"/>
      <c r="K194" s="1798"/>
      <c r="L194" s="1798"/>
    </row>
    <row r="195" spans="1:12" hidden="1">
      <c r="A195" s="1773"/>
      <c r="B195" s="1778"/>
      <c r="C195" s="1778"/>
      <c r="D195" s="1778"/>
      <c r="E195" s="1778"/>
      <c r="F195" s="1778"/>
      <c r="G195" s="1778"/>
      <c r="H195" s="1807"/>
      <c r="I195" s="1798"/>
      <c r="J195" s="1798"/>
      <c r="K195" s="1798"/>
      <c r="L195" s="1798"/>
    </row>
    <row r="196" spans="1:12" hidden="1">
      <c r="A196" s="1773"/>
      <c r="B196" s="1778"/>
      <c r="C196" s="1778"/>
      <c r="D196" s="1778"/>
      <c r="E196" s="1778"/>
      <c r="F196" s="1778"/>
      <c r="G196" s="1778"/>
      <c r="H196" s="1807"/>
      <c r="I196" s="1798"/>
      <c r="J196" s="1798"/>
      <c r="K196" s="1798"/>
      <c r="L196" s="1798"/>
    </row>
    <row r="197" spans="1:12" hidden="1">
      <c r="A197" s="1773"/>
      <c r="B197" s="1778"/>
      <c r="C197" s="1778"/>
      <c r="D197" s="1778"/>
      <c r="E197" s="1778"/>
      <c r="F197" s="1778"/>
      <c r="G197" s="1778"/>
      <c r="H197" s="1807"/>
      <c r="I197" s="1798"/>
      <c r="J197" s="1798"/>
      <c r="K197" s="1798"/>
      <c r="L197" s="1798"/>
    </row>
    <row r="198" spans="1:12" hidden="1">
      <c r="A198" s="1773"/>
      <c r="B198" s="1778"/>
      <c r="C198" s="1778"/>
      <c r="D198" s="1778"/>
      <c r="E198" s="1778"/>
      <c r="F198" s="1778"/>
      <c r="G198" s="1778"/>
      <c r="H198" s="1807"/>
      <c r="I198" s="1798"/>
      <c r="J198" s="1798"/>
      <c r="K198" s="1798"/>
      <c r="L198" s="1798"/>
    </row>
    <row r="199" spans="1:12" hidden="1">
      <c r="A199" s="1773"/>
      <c r="B199" s="1778"/>
      <c r="C199" s="1778"/>
      <c r="D199" s="1778"/>
      <c r="E199" s="1778"/>
      <c r="F199" s="1778"/>
      <c r="G199" s="1778"/>
      <c r="H199" s="1807"/>
      <c r="I199" s="1798"/>
      <c r="J199" s="1798"/>
      <c r="K199" s="1798"/>
      <c r="L199" s="1798"/>
    </row>
    <row r="200" spans="1:12" hidden="1">
      <c r="A200" s="1773"/>
      <c r="B200" s="1778"/>
      <c r="C200" s="1778"/>
      <c r="D200" s="1778"/>
      <c r="E200" s="1778"/>
      <c r="F200" s="1778"/>
      <c r="G200" s="1778"/>
      <c r="H200" s="1807"/>
      <c r="I200" s="1798"/>
      <c r="J200" s="1798"/>
      <c r="K200" s="1798"/>
      <c r="L200" s="1798"/>
    </row>
    <row r="201" spans="1:12" hidden="1">
      <c r="A201" s="1773"/>
      <c r="B201" s="1778"/>
      <c r="C201" s="1778"/>
      <c r="D201" s="1778"/>
      <c r="E201" s="1778"/>
      <c r="F201" s="1778"/>
      <c r="G201" s="1778"/>
      <c r="H201" s="1807"/>
      <c r="I201" s="1798"/>
      <c r="J201" s="1798"/>
      <c r="K201" s="1798"/>
      <c r="L201" s="1798"/>
    </row>
    <row r="202" spans="1:12" hidden="1">
      <c r="A202" s="1773"/>
      <c r="B202" s="1778"/>
      <c r="C202" s="1778"/>
      <c r="D202" s="1778"/>
      <c r="E202" s="1778"/>
      <c r="F202" s="1778"/>
      <c r="G202" s="1778"/>
      <c r="H202" s="1807"/>
      <c r="I202" s="1798"/>
      <c r="J202" s="1798"/>
      <c r="K202" s="1798"/>
      <c r="L202" s="1798"/>
    </row>
    <row r="203" spans="1:12" hidden="1">
      <c r="A203" s="1773"/>
      <c r="B203" s="1778"/>
      <c r="C203" s="1778"/>
      <c r="D203" s="1778"/>
      <c r="E203" s="1778"/>
      <c r="F203" s="1778"/>
      <c r="G203" s="1778"/>
      <c r="H203" s="1807"/>
      <c r="I203" s="1798"/>
      <c r="J203" s="1798"/>
      <c r="K203" s="1798"/>
      <c r="L203" s="1798"/>
    </row>
    <row r="204" spans="1:12" hidden="1">
      <c r="A204" s="1773"/>
      <c r="B204" s="1778"/>
      <c r="C204" s="1778"/>
      <c r="D204" s="1778"/>
      <c r="E204" s="1778"/>
      <c r="F204" s="1778"/>
      <c r="G204" s="1778"/>
      <c r="H204" s="1807"/>
      <c r="I204" s="1798"/>
      <c r="J204" s="1798"/>
      <c r="K204" s="1798"/>
      <c r="L204" s="1798"/>
    </row>
    <row r="205" spans="1:12" hidden="1">
      <c r="A205" s="1773"/>
      <c r="B205" s="1778"/>
      <c r="C205" s="1778"/>
      <c r="D205" s="1778"/>
      <c r="E205" s="1778"/>
      <c r="F205" s="1778"/>
      <c r="G205" s="1778"/>
      <c r="H205" s="1807"/>
      <c r="I205" s="1798"/>
      <c r="J205" s="1798"/>
      <c r="K205" s="1798"/>
      <c r="L205" s="1798"/>
    </row>
    <row r="206" spans="1:12" hidden="1">
      <c r="A206" s="1773"/>
      <c r="B206" s="1778"/>
      <c r="C206" s="1778"/>
      <c r="D206" s="1778"/>
      <c r="E206" s="1778"/>
      <c r="F206" s="1778"/>
      <c r="G206" s="1778"/>
      <c r="H206" s="1807"/>
      <c r="I206" s="1798"/>
      <c r="J206" s="1798"/>
      <c r="K206" s="1798"/>
      <c r="L206" s="1798"/>
    </row>
    <row r="207" spans="1:12" hidden="1">
      <c r="A207" s="1773"/>
      <c r="B207" s="1778"/>
      <c r="C207" s="1778"/>
      <c r="D207" s="1778"/>
      <c r="E207" s="1778"/>
      <c r="F207" s="1778"/>
      <c r="G207" s="1778"/>
      <c r="H207" s="1807"/>
      <c r="I207" s="1798"/>
      <c r="J207" s="1798"/>
      <c r="K207" s="1798"/>
      <c r="L207" s="1798"/>
    </row>
    <row r="208" spans="1:12" hidden="1">
      <c r="A208" s="1773"/>
      <c r="B208" s="1778"/>
      <c r="C208" s="1778"/>
      <c r="D208" s="1778"/>
      <c r="E208" s="1778"/>
      <c r="F208" s="1778"/>
      <c r="G208" s="1778"/>
      <c r="H208" s="1807"/>
      <c r="I208" s="1798"/>
      <c r="J208" s="1798"/>
      <c r="K208" s="1798"/>
      <c r="L208" s="1798"/>
    </row>
    <row r="209" spans="1:12" hidden="1">
      <c r="A209" s="1773"/>
      <c r="B209" s="1778"/>
      <c r="C209" s="1778"/>
      <c r="D209" s="1778"/>
      <c r="E209" s="1778"/>
      <c r="F209" s="1778"/>
      <c r="G209" s="1778"/>
      <c r="H209" s="1807"/>
      <c r="I209" s="1798"/>
      <c r="J209" s="1798"/>
      <c r="K209" s="1798"/>
      <c r="L209" s="1798"/>
    </row>
    <row r="210" spans="1:12" hidden="1">
      <c r="A210" s="1773"/>
      <c r="B210" s="1778"/>
      <c r="C210" s="1778"/>
      <c r="D210" s="1778"/>
      <c r="E210" s="1778"/>
      <c r="F210" s="1778"/>
      <c r="G210" s="1778"/>
      <c r="H210" s="1807"/>
      <c r="I210" s="1798"/>
      <c r="J210" s="1798"/>
      <c r="K210" s="1798"/>
      <c r="L210" s="1798"/>
    </row>
    <row r="211" spans="1:12" hidden="1">
      <c r="A211" s="1773"/>
      <c r="B211" s="1778"/>
      <c r="C211" s="1778"/>
      <c r="D211" s="1778"/>
      <c r="E211" s="1778"/>
      <c r="F211" s="1778"/>
      <c r="G211" s="1778"/>
      <c r="H211" s="1807"/>
      <c r="I211" s="1798"/>
      <c r="J211" s="1798"/>
      <c r="K211" s="1798"/>
      <c r="L211" s="1798"/>
    </row>
    <row r="212" spans="1:12" hidden="1">
      <c r="A212" s="1773"/>
      <c r="B212" s="1778"/>
      <c r="C212" s="1778"/>
      <c r="D212" s="1778"/>
      <c r="E212" s="1778"/>
      <c r="F212" s="1778"/>
      <c r="G212" s="1778"/>
      <c r="H212" s="1807"/>
      <c r="I212" s="1798"/>
      <c r="J212" s="1798"/>
      <c r="K212" s="1798"/>
      <c r="L212" s="1798"/>
    </row>
    <row r="213" spans="1:12" hidden="1">
      <c r="A213" s="1773"/>
      <c r="B213" s="1778"/>
      <c r="C213" s="1778"/>
      <c r="D213" s="1778"/>
      <c r="E213" s="1778"/>
      <c r="F213" s="1778"/>
      <c r="G213" s="1778"/>
      <c r="H213" s="1807"/>
      <c r="I213" s="1798"/>
      <c r="J213" s="1798"/>
      <c r="K213" s="1798"/>
      <c r="L213" s="1798"/>
    </row>
    <row r="214" spans="1:12" hidden="1">
      <c r="A214" s="1773"/>
      <c r="B214" s="1778"/>
      <c r="C214" s="1778"/>
      <c r="D214" s="1778"/>
      <c r="E214" s="1778"/>
      <c r="F214" s="1778"/>
      <c r="G214" s="1778"/>
      <c r="H214" s="1807"/>
      <c r="I214" s="1798"/>
      <c r="J214" s="1798"/>
      <c r="K214" s="1798"/>
      <c r="L214" s="1798"/>
    </row>
    <row r="215" spans="1:12" hidden="1">
      <c r="A215" s="1773"/>
      <c r="B215" s="1778"/>
      <c r="C215" s="1778"/>
      <c r="D215" s="1778"/>
      <c r="E215" s="1778"/>
      <c r="F215" s="1778"/>
      <c r="G215" s="1778"/>
      <c r="H215" s="1807"/>
      <c r="I215" s="1798"/>
      <c r="J215" s="1798"/>
      <c r="K215" s="1798"/>
      <c r="L215" s="1798"/>
    </row>
    <row r="216" spans="1:12" hidden="1">
      <c r="A216" s="1773"/>
      <c r="B216" s="1778"/>
      <c r="C216" s="1778"/>
      <c r="D216" s="1778"/>
      <c r="E216" s="1778"/>
      <c r="F216" s="1778"/>
      <c r="G216" s="1778"/>
      <c r="H216" s="1807"/>
      <c r="I216" s="1798"/>
      <c r="J216" s="1798"/>
      <c r="K216" s="1798"/>
      <c r="L216" s="1798"/>
    </row>
    <row r="217" spans="1:12" hidden="1">
      <c r="A217" s="1773"/>
      <c r="B217" s="1778"/>
      <c r="C217" s="1778"/>
      <c r="D217" s="1778"/>
      <c r="E217" s="1778"/>
      <c r="F217" s="1778"/>
      <c r="G217" s="1778"/>
      <c r="H217" s="1807"/>
      <c r="I217" s="1798"/>
      <c r="J217" s="1798"/>
      <c r="K217" s="1798"/>
      <c r="L217" s="1798"/>
    </row>
    <row r="218" spans="1:12" hidden="1">
      <c r="A218" s="1773"/>
      <c r="B218" s="1778"/>
      <c r="C218" s="1778"/>
      <c r="D218" s="1778"/>
      <c r="E218" s="1778"/>
      <c r="F218" s="1778"/>
      <c r="G218" s="1778"/>
      <c r="H218" s="1807"/>
      <c r="I218" s="1798"/>
      <c r="J218" s="1798"/>
      <c r="K218" s="1798"/>
      <c r="L218" s="1798"/>
    </row>
    <row r="219" spans="1:12" hidden="1">
      <c r="A219" s="1773"/>
      <c r="B219" s="1778"/>
      <c r="C219" s="1778"/>
      <c r="D219" s="1778"/>
      <c r="E219" s="1778"/>
      <c r="F219" s="1778"/>
      <c r="G219" s="1778"/>
      <c r="H219" s="1807"/>
      <c r="I219" s="1798"/>
      <c r="J219" s="1798"/>
      <c r="K219" s="1798"/>
      <c r="L219" s="1798"/>
    </row>
    <row r="220" spans="1:12" hidden="1">
      <c r="A220" s="1773"/>
      <c r="B220" s="1778"/>
      <c r="C220" s="1778"/>
      <c r="D220" s="1778"/>
      <c r="E220" s="1778"/>
      <c r="F220" s="1778"/>
      <c r="G220" s="1778"/>
      <c r="H220" s="1807"/>
      <c r="I220" s="1798"/>
      <c r="J220" s="1798"/>
      <c r="K220" s="1798"/>
      <c r="L220" s="1798"/>
    </row>
    <row r="221" spans="1:12" hidden="1">
      <c r="A221" s="1773"/>
      <c r="B221" s="1778"/>
      <c r="C221" s="1778"/>
      <c r="D221" s="1778"/>
      <c r="E221" s="1778"/>
      <c r="F221" s="1778"/>
      <c r="G221" s="1778"/>
      <c r="H221" s="1807"/>
      <c r="I221" s="1798"/>
      <c r="J221" s="1798"/>
      <c r="K221" s="1798"/>
      <c r="L221" s="1798"/>
    </row>
    <row r="222" spans="1:12" hidden="1">
      <c r="A222" s="1773"/>
      <c r="B222" s="1778"/>
      <c r="C222" s="1778"/>
      <c r="D222" s="1778"/>
      <c r="E222" s="1778"/>
      <c r="F222" s="1778"/>
      <c r="G222" s="1778"/>
      <c r="H222" s="1807"/>
      <c r="I222" s="1798"/>
      <c r="J222" s="1798"/>
      <c r="K222" s="1798"/>
      <c r="L222" s="1798"/>
    </row>
    <row r="223" spans="1:12" hidden="1">
      <c r="A223" s="1773"/>
      <c r="B223" s="1778"/>
      <c r="C223" s="1778"/>
      <c r="D223" s="1778"/>
      <c r="E223" s="1778"/>
      <c r="F223" s="1778"/>
      <c r="G223" s="1778"/>
      <c r="H223" s="1807"/>
      <c r="I223" s="1798"/>
      <c r="J223" s="1798"/>
      <c r="K223" s="1798"/>
      <c r="L223" s="1798"/>
    </row>
    <row r="224" spans="1:12" hidden="1">
      <c r="A224" s="1773"/>
      <c r="B224" s="1778"/>
      <c r="C224" s="1778"/>
      <c r="D224" s="1778"/>
      <c r="E224" s="1778"/>
      <c r="F224" s="1778"/>
      <c r="G224" s="1778"/>
      <c r="H224" s="1807"/>
      <c r="I224" s="1798"/>
      <c r="J224" s="1798"/>
      <c r="K224" s="1798"/>
      <c r="L224" s="1798"/>
    </row>
    <row r="225" spans="1:12" hidden="1">
      <c r="A225" s="1773"/>
      <c r="B225" s="1778"/>
      <c r="C225" s="1778"/>
      <c r="D225" s="1778"/>
      <c r="E225" s="1778"/>
      <c r="F225" s="1778"/>
      <c r="G225" s="1778"/>
      <c r="H225" s="1807"/>
      <c r="I225" s="1798"/>
      <c r="J225" s="1798"/>
      <c r="K225" s="1798"/>
      <c r="L225" s="1798"/>
    </row>
    <row r="226" spans="1:12" hidden="1">
      <c r="A226" s="1773"/>
      <c r="B226" s="1778"/>
      <c r="C226" s="1778"/>
      <c r="D226" s="1778"/>
      <c r="E226" s="1778"/>
      <c r="F226" s="1778"/>
      <c r="G226" s="1778"/>
      <c r="H226" s="1807"/>
      <c r="I226" s="1798"/>
      <c r="J226" s="1798"/>
      <c r="K226" s="1798"/>
      <c r="L226" s="1798"/>
    </row>
    <row r="227" spans="1:12" hidden="1">
      <c r="A227" s="1773"/>
      <c r="B227" s="1778"/>
      <c r="C227" s="1778"/>
      <c r="D227" s="1778"/>
      <c r="E227" s="1778"/>
      <c r="F227" s="1778"/>
      <c r="G227" s="1778"/>
      <c r="H227" s="1807"/>
      <c r="I227" s="1798"/>
      <c r="J227" s="1798"/>
      <c r="K227" s="1798"/>
      <c r="L227" s="1798"/>
    </row>
    <row r="228" spans="1:12" hidden="1">
      <c r="A228" s="1773"/>
      <c r="B228" s="1778"/>
      <c r="C228" s="1778"/>
      <c r="D228" s="1778"/>
      <c r="E228" s="1778"/>
      <c r="F228" s="1778"/>
      <c r="G228" s="1778"/>
      <c r="H228" s="1807"/>
      <c r="I228" s="1798"/>
      <c r="J228" s="1798"/>
      <c r="K228" s="1798"/>
      <c r="L228" s="1798"/>
    </row>
    <row r="229" spans="1:12" hidden="1">
      <c r="A229" s="1773"/>
      <c r="B229" s="1778"/>
      <c r="C229" s="1778"/>
      <c r="D229" s="1778"/>
      <c r="E229" s="1778"/>
      <c r="F229" s="1778"/>
      <c r="G229" s="1778"/>
      <c r="H229" s="1807"/>
      <c r="I229" s="1798"/>
      <c r="J229" s="1798"/>
      <c r="K229" s="1798"/>
      <c r="L229" s="1798"/>
    </row>
    <row r="230" spans="1:12" hidden="1">
      <c r="A230" s="1773"/>
      <c r="B230" s="1778"/>
      <c r="C230" s="1778"/>
      <c r="D230" s="1778"/>
      <c r="E230" s="1778"/>
      <c r="F230" s="1778"/>
      <c r="G230" s="1778"/>
      <c r="H230" s="1807"/>
      <c r="I230" s="1798"/>
      <c r="J230" s="1798"/>
      <c r="K230" s="1798"/>
      <c r="L230" s="1798"/>
    </row>
    <row r="231" spans="1:12" hidden="1">
      <c r="A231" s="1773"/>
      <c r="B231" s="1778"/>
      <c r="C231" s="1778"/>
      <c r="D231" s="1778"/>
      <c r="E231" s="1778"/>
      <c r="F231" s="1778"/>
      <c r="G231" s="1778"/>
      <c r="H231" s="1807"/>
      <c r="I231" s="1798"/>
      <c r="J231" s="1798"/>
      <c r="K231" s="1798"/>
      <c r="L231" s="1798"/>
    </row>
    <row r="232" spans="1:12" hidden="1">
      <c r="A232" s="1773"/>
      <c r="B232" s="1778"/>
      <c r="C232" s="1778"/>
      <c r="D232" s="1778"/>
      <c r="E232" s="1778"/>
      <c r="F232" s="1778"/>
      <c r="G232" s="1778"/>
      <c r="H232" s="1807"/>
      <c r="I232" s="1798"/>
      <c r="J232" s="1798"/>
      <c r="K232" s="1798"/>
      <c r="L232" s="1798"/>
    </row>
    <row r="233" spans="1:12" hidden="1">
      <c r="A233" s="1773"/>
      <c r="B233" s="1778"/>
      <c r="C233" s="1778"/>
      <c r="D233" s="1778"/>
      <c r="E233" s="1778"/>
      <c r="F233" s="1778"/>
      <c r="G233" s="1778"/>
      <c r="H233" s="1807"/>
      <c r="I233" s="1798"/>
      <c r="J233" s="1798"/>
      <c r="K233" s="1798"/>
      <c r="L233" s="1798"/>
    </row>
    <row r="234" spans="1:12" hidden="1">
      <c r="A234" s="1773"/>
      <c r="B234" s="1778"/>
      <c r="C234" s="1778"/>
      <c r="D234" s="1778"/>
      <c r="E234" s="1778"/>
      <c r="F234" s="1778"/>
      <c r="G234" s="1778"/>
      <c r="H234" s="1807"/>
      <c r="I234" s="1798"/>
      <c r="J234" s="1798"/>
      <c r="K234" s="1798"/>
      <c r="L234" s="1798"/>
    </row>
    <row r="235" spans="1:12" hidden="1">
      <c r="A235" s="1773"/>
      <c r="B235" s="1778"/>
      <c r="C235" s="1778"/>
      <c r="D235" s="1778"/>
      <c r="E235" s="1778"/>
      <c r="F235" s="1778"/>
      <c r="G235" s="1778"/>
      <c r="H235" s="1807"/>
      <c r="I235" s="1798"/>
      <c r="J235" s="1798"/>
      <c r="K235" s="1798"/>
      <c r="L235" s="1798"/>
    </row>
    <row r="236" spans="1:12" hidden="1">
      <c r="A236" s="1773"/>
      <c r="B236" s="1778"/>
      <c r="C236" s="1778"/>
      <c r="D236" s="1778"/>
      <c r="E236" s="1778"/>
      <c r="F236" s="1778"/>
      <c r="G236" s="1778"/>
      <c r="H236" s="1807"/>
      <c r="I236" s="1798"/>
      <c r="J236" s="1798"/>
      <c r="K236" s="1798"/>
      <c r="L236" s="1798"/>
    </row>
    <row r="237" spans="1:12" hidden="1">
      <c r="A237" s="1773"/>
      <c r="B237" s="1778"/>
      <c r="C237" s="1778"/>
      <c r="D237" s="1778"/>
      <c r="E237" s="1778"/>
      <c r="F237" s="1778"/>
      <c r="G237" s="1778"/>
      <c r="H237" s="1807"/>
      <c r="I237" s="1798"/>
      <c r="J237" s="1798"/>
      <c r="K237" s="1798"/>
      <c r="L237" s="1798"/>
    </row>
    <row r="238" spans="1:12" hidden="1">
      <c r="A238" s="1773"/>
      <c r="B238" s="1778"/>
      <c r="C238" s="1778"/>
      <c r="D238" s="1778"/>
      <c r="E238" s="1778"/>
      <c r="F238" s="1778"/>
      <c r="G238" s="1778"/>
      <c r="H238" s="1807"/>
      <c r="I238" s="1798"/>
      <c r="J238" s="1798"/>
      <c r="K238" s="1798"/>
      <c r="L238" s="1798"/>
    </row>
    <row r="239" spans="1:12" hidden="1">
      <c r="A239" s="1773"/>
      <c r="B239" s="1778"/>
      <c r="C239" s="1778"/>
      <c r="D239" s="1778"/>
      <c r="E239" s="1778"/>
      <c r="F239" s="1778"/>
      <c r="G239" s="1778"/>
      <c r="H239" s="1807"/>
      <c r="I239" s="1798"/>
      <c r="J239" s="1798"/>
      <c r="K239" s="1798"/>
      <c r="L239" s="1798"/>
    </row>
    <row r="240" spans="1:12" hidden="1">
      <c r="A240" s="1773"/>
      <c r="B240" s="1778"/>
      <c r="C240" s="1778"/>
      <c r="D240" s="1778"/>
      <c r="E240" s="1778"/>
      <c r="F240" s="1778"/>
      <c r="G240" s="1778"/>
      <c r="H240" s="1807"/>
      <c r="I240" s="1798"/>
      <c r="J240" s="1798"/>
      <c r="K240" s="1798"/>
      <c r="L240" s="1798"/>
    </row>
    <row r="241" spans="1:12" hidden="1">
      <c r="A241" s="1773"/>
      <c r="B241" s="1778"/>
      <c r="C241" s="1778"/>
      <c r="D241" s="1778"/>
      <c r="E241" s="1778"/>
      <c r="F241" s="1778"/>
      <c r="G241" s="1778"/>
      <c r="H241" s="1807"/>
      <c r="I241" s="1798"/>
      <c r="J241" s="1798"/>
      <c r="K241" s="1798"/>
      <c r="L241" s="1798"/>
    </row>
    <row r="242" spans="1:12" hidden="1">
      <c r="A242" s="1773"/>
      <c r="B242" s="1778"/>
      <c r="C242" s="1778"/>
      <c r="D242" s="1778"/>
      <c r="E242" s="1778"/>
      <c r="F242" s="1778"/>
      <c r="G242" s="1778"/>
      <c r="H242" s="1807"/>
      <c r="I242" s="1798"/>
      <c r="J242" s="1798"/>
      <c r="K242" s="1798"/>
      <c r="L242" s="1798"/>
    </row>
    <row r="243" spans="1:12" hidden="1">
      <c r="A243" s="1773"/>
      <c r="B243" s="1778"/>
      <c r="C243" s="1778"/>
      <c r="D243" s="1778"/>
      <c r="E243" s="1778"/>
      <c r="F243" s="1778"/>
      <c r="G243" s="1778"/>
      <c r="H243" s="1807"/>
      <c r="I243" s="1798"/>
      <c r="J243" s="1798"/>
      <c r="K243" s="1798"/>
      <c r="L243" s="1798"/>
    </row>
    <row r="244" spans="1:12" hidden="1">
      <c r="A244" s="1773"/>
      <c r="B244" s="1778"/>
      <c r="C244" s="1778"/>
      <c r="D244" s="1778"/>
      <c r="E244" s="1778"/>
      <c r="F244" s="1778"/>
      <c r="G244" s="1778"/>
      <c r="H244" s="1807"/>
      <c r="I244" s="1798"/>
      <c r="J244" s="1798"/>
      <c r="K244" s="1798"/>
      <c r="L244" s="1798"/>
    </row>
    <row r="245" spans="1:12" hidden="1">
      <c r="A245" s="1773"/>
      <c r="B245" s="1778"/>
      <c r="C245" s="1778"/>
      <c r="D245" s="1778"/>
      <c r="E245" s="1778"/>
      <c r="F245" s="1778"/>
      <c r="G245" s="1778"/>
      <c r="H245" s="1807"/>
      <c r="I245" s="1798"/>
      <c r="J245" s="1798"/>
      <c r="K245" s="1798"/>
      <c r="L245" s="1798"/>
    </row>
    <row r="246" spans="1:12" hidden="1">
      <c r="A246" s="1773"/>
      <c r="B246" s="1778"/>
      <c r="C246" s="1778"/>
      <c r="D246" s="1778"/>
      <c r="E246" s="1778"/>
      <c r="F246" s="1778"/>
      <c r="G246" s="1778"/>
      <c r="H246" s="1807"/>
      <c r="I246" s="1798"/>
      <c r="J246" s="1798"/>
      <c r="K246" s="1798"/>
      <c r="L246" s="1798"/>
    </row>
    <row r="247" spans="1:12" hidden="1">
      <c r="A247" s="1773"/>
      <c r="B247" s="1778"/>
      <c r="C247" s="1778"/>
      <c r="D247" s="1778"/>
      <c r="E247" s="1778"/>
      <c r="F247" s="1778"/>
      <c r="G247" s="1778"/>
      <c r="H247" s="1807"/>
      <c r="I247" s="1798"/>
      <c r="J247" s="1798"/>
      <c r="K247" s="1798"/>
      <c r="L247" s="1798"/>
    </row>
    <row r="248" spans="1:12" hidden="1">
      <c r="A248" s="1773"/>
      <c r="B248" s="1778"/>
      <c r="C248" s="1778"/>
      <c r="D248" s="1778"/>
      <c r="E248" s="1778"/>
      <c r="F248" s="1778"/>
      <c r="G248" s="1778"/>
      <c r="H248" s="1807"/>
      <c r="I248" s="1798"/>
      <c r="J248" s="1798"/>
      <c r="K248" s="1798"/>
      <c r="L248" s="1798"/>
    </row>
    <row r="249" spans="1:12" hidden="1">
      <c r="A249" s="1773"/>
      <c r="B249" s="1778"/>
      <c r="C249" s="1778"/>
      <c r="D249" s="1778"/>
      <c r="E249" s="1778"/>
      <c r="F249" s="1778"/>
      <c r="G249" s="1778"/>
      <c r="H249" s="1807"/>
      <c r="I249" s="1798"/>
      <c r="J249" s="1798"/>
      <c r="K249" s="1798"/>
      <c r="L249" s="1798"/>
    </row>
    <row r="250" spans="1:12" hidden="1">
      <c r="A250" s="1773"/>
      <c r="B250" s="1778"/>
      <c r="C250" s="1778"/>
      <c r="D250" s="1778"/>
      <c r="E250" s="1778"/>
      <c r="F250" s="1778"/>
      <c r="G250" s="1778"/>
      <c r="H250" s="1807"/>
      <c r="I250" s="1798"/>
      <c r="J250" s="1798"/>
      <c r="K250" s="1798"/>
      <c r="L250" s="1798"/>
    </row>
    <row r="251" spans="1:12" hidden="1">
      <c r="A251" s="1773"/>
      <c r="B251" s="1778"/>
      <c r="C251" s="1778"/>
      <c r="D251" s="1778"/>
      <c r="E251" s="1778"/>
      <c r="F251" s="1778"/>
      <c r="G251" s="1778"/>
      <c r="H251" s="1807"/>
      <c r="I251" s="1798"/>
      <c r="J251" s="1798"/>
      <c r="K251" s="1798"/>
      <c r="L251" s="1798"/>
    </row>
    <row r="252" spans="1:12" hidden="1">
      <c r="A252" s="1773"/>
      <c r="B252" s="1778"/>
      <c r="C252" s="1778"/>
      <c r="D252" s="1778"/>
      <c r="E252" s="1778"/>
      <c r="F252" s="1778"/>
      <c r="G252" s="1778"/>
      <c r="H252" s="1807"/>
      <c r="I252" s="1798"/>
      <c r="J252" s="1798"/>
      <c r="K252" s="1798"/>
      <c r="L252" s="1798"/>
    </row>
    <row r="253" spans="1:12" hidden="1">
      <c r="A253" s="1773"/>
      <c r="B253" s="1778"/>
      <c r="C253" s="1778"/>
      <c r="D253" s="1778"/>
      <c r="E253" s="1778"/>
      <c r="F253" s="1778"/>
      <c r="G253" s="1778"/>
      <c r="H253" s="1807"/>
      <c r="I253" s="1798"/>
      <c r="J253" s="1798"/>
      <c r="K253" s="1798"/>
      <c r="L253" s="1798"/>
    </row>
    <row r="254" spans="1:12" hidden="1">
      <c r="A254" s="1773"/>
      <c r="B254" s="1778"/>
      <c r="C254" s="1778"/>
      <c r="D254" s="1778"/>
      <c r="E254" s="1778"/>
      <c r="F254" s="1778"/>
      <c r="G254" s="1778"/>
      <c r="H254" s="1807"/>
      <c r="I254" s="1798"/>
      <c r="J254" s="1798"/>
      <c r="K254" s="1798"/>
      <c r="L254" s="1798"/>
    </row>
    <row r="255" spans="1:12" hidden="1">
      <c r="A255" s="1773"/>
      <c r="B255" s="1778"/>
      <c r="C255" s="1778"/>
      <c r="D255" s="1778"/>
      <c r="E255" s="1778"/>
      <c r="F255" s="1778"/>
      <c r="G255" s="1778"/>
      <c r="H255" s="1807"/>
      <c r="I255" s="1798"/>
      <c r="J255" s="1798"/>
      <c r="K255" s="1798"/>
      <c r="L255" s="1798"/>
    </row>
    <row r="256" spans="1:12" hidden="1">
      <c r="A256" s="1773"/>
      <c r="B256" s="1778"/>
      <c r="C256" s="1778"/>
      <c r="D256" s="1778"/>
      <c r="E256" s="1778"/>
      <c r="F256" s="1778"/>
      <c r="G256" s="1778"/>
      <c r="H256" s="1807"/>
      <c r="I256" s="1798"/>
      <c r="J256" s="1798"/>
      <c r="K256" s="1798"/>
      <c r="L256" s="1798"/>
    </row>
    <row r="257" spans="1:12" hidden="1">
      <c r="A257" s="1773"/>
      <c r="B257" s="1778"/>
      <c r="C257" s="1778"/>
      <c r="D257" s="1778"/>
      <c r="E257" s="1778"/>
      <c r="F257" s="1778"/>
      <c r="G257" s="1778"/>
      <c r="H257" s="1807"/>
      <c r="I257" s="1798"/>
      <c r="J257" s="1798"/>
      <c r="K257" s="1798"/>
      <c r="L257" s="1798"/>
    </row>
    <row r="258" spans="1:12" hidden="1">
      <c r="A258" s="1773"/>
      <c r="B258" s="1778"/>
      <c r="C258" s="1778"/>
      <c r="D258" s="1778"/>
      <c r="E258" s="1778"/>
      <c r="F258" s="1778"/>
      <c r="G258" s="1778"/>
      <c r="H258" s="1807"/>
      <c r="I258" s="1798"/>
      <c r="J258" s="1798"/>
      <c r="K258" s="1798"/>
      <c r="L258" s="1798"/>
    </row>
    <row r="259" spans="1:12" hidden="1">
      <c r="A259" s="1773"/>
      <c r="B259" s="1778"/>
      <c r="C259" s="1778"/>
      <c r="D259" s="1778"/>
      <c r="E259" s="1778"/>
      <c r="F259" s="1778"/>
      <c r="G259" s="1778"/>
      <c r="H259" s="1807"/>
      <c r="I259" s="1798"/>
      <c r="J259" s="1798"/>
      <c r="K259" s="1798"/>
      <c r="L259" s="1798"/>
    </row>
    <row r="260" spans="1:12" hidden="1">
      <c r="A260" s="1773"/>
      <c r="B260" s="1778"/>
      <c r="C260" s="1778"/>
      <c r="D260" s="1778"/>
      <c r="E260" s="1778"/>
      <c r="F260" s="1778"/>
      <c r="G260" s="1778"/>
      <c r="H260" s="1807"/>
      <c r="I260" s="1798"/>
      <c r="J260" s="1798"/>
      <c r="K260" s="1798"/>
      <c r="L260" s="1798"/>
    </row>
    <row r="261" spans="1:12" hidden="1">
      <c r="A261" s="1773"/>
      <c r="B261" s="1778"/>
      <c r="C261" s="1778"/>
      <c r="D261" s="1778"/>
      <c r="E261" s="1778"/>
      <c r="F261" s="1778"/>
      <c r="G261" s="1778"/>
      <c r="H261" s="1807"/>
      <c r="I261" s="1798"/>
      <c r="J261" s="1798"/>
      <c r="K261" s="1798"/>
      <c r="L261" s="1798"/>
    </row>
    <row r="262" spans="1:12" hidden="1">
      <c r="A262" s="1773"/>
      <c r="B262" s="1778"/>
      <c r="C262" s="1778"/>
      <c r="D262" s="1778"/>
      <c r="E262" s="1778"/>
      <c r="F262" s="1778"/>
      <c r="G262" s="1778"/>
      <c r="H262" s="1807"/>
      <c r="I262" s="1798"/>
      <c r="J262" s="1798"/>
      <c r="K262" s="1798"/>
      <c r="L262" s="1798"/>
    </row>
    <row r="263" spans="1:12" hidden="1">
      <c r="A263" s="1773"/>
      <c r="B263" s="1778"/>
      <c r="C263" s="1778"/>
      <c r="D263" s="1778"/>
      <c r="E263" s="1778"/>
      <c r="F263" s="1778"/>
      <c r="G263" s="1778"/>
      <c r="H263" s="1807"/>
      <c r="I263" s="1798"/>
      <c r="J263" s="1798"/>
      <c r="K263" s="1798"/>
      <c r="L263" s="1798"/>
    </row>
    <row r="264" spans="1:12" hidden="1">
      <c r="A264" s="1773"/>
      <c r="B264" s="1778"/>
      <c r="C264" s="1778"/>
      <c r="D264" s="1778"/>
      <c r="E264" s="1778"/>
      <c r="F264" s="1778"/>
      <c r="G264" s="1778"/>
      <c r="H264" s="1807"/>
      <c r="I264" s="1798"/>
      <c r="J264" s="1798"/>
      <c r="K264" s="1798"/>
      <c r="L264" s="1798"/>
    </row>
    <row r="265" spans="1:12" hidden="1">
      <c r="A265" s="1773"/>
      <c r="B265" s="1778"/>
      <c r="C265" s="1778"/>
      <c r="D265" s="1778"/>
      <c r="E265" s="1778"/>
      <c r="F265" s="1778"/>
      <c r="G265" s="1778"/>
      <c r="H265" s="1807"/>
      <c r="I265" s="1798"/>
      <c r="J265" s="1798"/>
      <c r="K265" s="1798"/>
      <c r="L265" s="1798"/>
    </row>
    <row r="266" spans="1:12" hidden="1">
      <c r="A266" s="1773"/>
      <c r="B266" s="1778"/>
      <c r="C266" s="1778"/>
      <c r="D266" s="1778"/>
      <c r="E266" s="1778"/>
      <c r="F266" s="1778"/>
      <c r="G266" s="1778"/>
      <c r="H266" s="1807"/>
      <c r="I266" s="1798"/>
      <c r="J266" s="1798"/>
      <c r="K266" s="1798"/>
      <c r="L266" s="1798"/>
    </row>
    <row r="267" spans="1:12" hidden="1">
      <c r="A267" s="1773"/>
      <c r="B267" s="1778"/>
      <c r="C267" s="1778"/>
      <c r="D267" s="1778"/>
      <c r="E267" s="1778"/>
      <c r="F267" s="1778"/>
      <c r="G267" s="1778"/>
      <c r="H267" s="1807"/>
      <c r="I267" s="1798"/>
      <c r="J267" s="1798"/>
      <c r="K267" s="1798"/>
      <c r="L267" s="1798"/>
    </row>
    <row r="268" spans="1:12" hidden="1">
      <c r="A268" s="1773"/>
      <c r="B268" s="1778"/>
      <c r="C268" s="1778"/>
      <c r="D268" s="1778"/>
      <c r="E268" s="1778"/>
      <c r="F268" s="1778"/>
      <c r="G268" s="1778"/>
      <c r="H268" s="1807"/>
      <c r="I268" s="1798"/>
      <c r="J268" s="1798"/>
      <c r="K268" s="1798"/>
      <c r="L268" s="1798"/>
    </row>
    <row r="269" spans="1:12" hidden="1">
      <c r="A269" s="1773"/>
      <c r="B269" s="1778"/>
      <c r="C269" s="1778"/>
      <c r="D269" s="1778"/>
      <c r="E269" s="1778"/>
      <c r="F269" s="1778"/>
      <c r="G269" s="1778"/>
      <c r="H269" s="1807"/>
      <c r="I269" s="1798"/>
      <c r="J269" s="1798"/>
      <c r="K269" s="1798"/>
      <c r="L269" s="1798"/>
    </row>
    <row r="270" spans="1:12" hidden="1">
      <c r="A270" s="1773"/>
      <c r="B270" s="1778"/>
      <c r="C270" s="1778"/>
      <c r="D270" s="1778"/>
      <c r="E270" s="1778"/>
      <c r="F270" s="1778"/>
      <c r="G270" s="1778"/>
      <c r="H270" s="1807"/>
      <c r="I270" s="1798"/>
      <c r="J270" s="1798"/>
      <c r="K270" s="1798"/>
      <c r="L270" s="1798"/>
    </row>
    <row r="271" spans="1:12" hidden="1">
      <c r="A271" s="1773"/>
      <c r="B271" s="1778"/>
      <c r="C271" s="1778"/>
      <c r="D271" s="1778"/>
      <c r="E271" s="1778"/>
      <c r="F271" s="1778"/>
      <c r="G271" s="1778"/>
      <c r="H271" s="1807"/>
      <c r="I271" s="1798"/>
      <c r="J271" s="1798"/>
      <c r="K271" s="1798"/>
      <c r="L271" s="1798"/>
    </row>
    <row r="272" spans="1:12" hidden="1">
      <c r="A272" s="1773"/>
      <c r="B272" s="1778"/>
      <c r="C272" s="1778"/>
      <c r="D272" s="1778"/>
      <c r="E272" s="1778"/>
      <c r="F272" s="1778"/>
      <c r="G272" s="1778"/>
      <c r="H272" s="1807"/>
      <c r="I272" s="1798"/>
      <c r="J272" s="1798"/>
      <c r="K272" s="1798"/>
      <c r="L272" s="1798"/>
    </row>
    <row r="273" spans="1:12" hidden="1">
      <c r="A273" s="1773"/>
      <c r="B273" s="1778"/>
      <c r="C273" s="1778"/>
      <c r="D273" s="1778"/>
      <c r="E273" s="1778"/>
      <c r="F273" s="1778"/>
      <c r="G273" s="1778"/>
      <c r="H273" s="1807"/>
      <c r="I273" s="1798"/>
      <c r="J273" s="1798"/>
      <c r="K273" s="1798"/>
      <c r="L273" s="1798"/>
    </row>
    <row r="274" spans="1:12" hidden="1">
      <c r="A274" s="1773"/>
      <c r="B274" s="1778"/>
      <c r="C274" s="1778"/>
      <c r="D274" s="1778"/>
      <c r="E274" s="1778"/>
      <c r="F274" s="1778"/>
      <c r="G274" s="1778"/>
      <c r="H274" s="1807"/>
      <c r="I274" s="1798"/>
      <c r="J274" s="1798"/>
      <c r="K274" s="1798"/>
      <c r="L274" s="1798"/>
    </row>
    <row r="275" spans="1:12" hidden="1">
      <c r="A275" s="1773"/>
      <c r="B275" s="1778"/>
      <c r="C275" s="1778"/>
      <c r="D275" s="1778"/>
      <c r="E275" s="1778"/>
      <c r="F275" s="1778"/>
      <c r="G275" s="1778"/>
      <c r="H275" s="1807"/>
      <c r="I275" s="1798"/>
      <c r="J275" s="1798"/>
      <c r="K275" s="1798"/>
      <c r="L275" s="1798"/>
    </row>
    <row r="276" spans="1:12" hidden="1">
      <c r="A276" s="1773"/>
      <c r="B276" s="1778"/>
      <c r="C276" s="1778"/>
      <c r="D276" s="1778"/>
      <c r="E276" s="1778"/>
      <c r="F276" s="1778"/>
      <c r="G276" s="1778"/>
      <c r="H276" s="1807"/>
      <c r="I276" s="1798"/>
      <c r="J276" s="1798"/>
      <c r="K276" s="1798"/>
      <c r="L276" s="1798"/>
    </row>
    <row r="277" spans="1:12" hidden="1">
      <c r="A277" s="1773"/>
      <c r="B277" s="1778"/>
      <c r="C277" s="1778"/>
      <c r="D277" s="1778"/>
      <c r="E277" s="1778"/>
      <c r="F277" s="1778"/>
      <c r="G277" s="1778"/>
      <c r="H277" s="1807"/>
      <c r="I277" s="1798"/>
      <c r="J277" s="1798"/>
      <c r="K277" s="1798"/>
      <c r="L277" s="1798"/>
    </row>
    <row r="278" spans="1:12" hidden="1">
      <c r="A278" s="1773"/>
      <c r="B278" s="1778"/>
      <c r="C278" s="1778"/>
      <c r="D278" s="1778"/>
      <c r="E278" s="1778"/>
      <c r="F278" s="1778"/>
      <c r="G278" s="1778"/>
      <c r="H278" s="1807"/>
      <c r="I278" s="1798"/>
      <c r="J278" s="1798"/>
      <c r="K278" s="1798"/>
      <c r="L278" s="1798"/>
    </row>
    <row r="279" spans="1:12" hidden="1">
      <c r="A279" s="1773"/>
      <c r="B279" s="1778"/>
      <c r="C279" s="1778"/>
      <c r="D279" s="1778"/>
      <c r="E279" s="1778"/>
      <c r="F279" s="1778"/>
      <c r="G279" s="1778"/>
      <c r="H279" s="1807"/>
      <c r="I279" s="1798"/>
      <c r="J279" s="1798"/>
      <c r="K279" s="1798"/>
      <c r="L279" s="1798"/>
    </row>
    <row r="280" spans="1:12" hidden="1">
      <c r="A280" s="1773"/>
      <c r="B280" s="1778"/>
      <c r="C280" s="1778"/>
      <c r="D280" s="1778"/>
      <c r="E280" s="1778"/>
      <c r="F280" s="1778"/>
      <c r="G280" s="1778"/>
      <c r="H280" s="1807"/>
      <c r="I280" s="1798"/>
      <c r="J280" s="1798"/>
      <c r="K280" s="1798"/>
      <c r="L280" s="1798"/>
    </row>
    <row r="281" spans="1:12" hidden="1">
      <c r="A281" s="1773"/>
      <c r="B281" s="1778"/>
      <c r="C281" s="1778"/>
      <c r="D281" s="1778"/>
      <c r="E281" s="1778"/>
      <c r="F281" s="1778"/>
      <c r="G281" s="1778"/>
      <c r="H281" s="1807"/>
      <c r="I281" s="1798"/>
      <c r="J281" s="1798"/>
      <c r="K281" s="1798"/>
      <c r="L281" s="1798"/>
    </row>
    <row r="282" spans="1:12" hidden="1">
      <c r="A282" s="1773"/>
      <c r="B282" s="1778"/>
      <c r="C282" s="1778"/>
      <c r="D282" s="1778"/>
      <c r="E282" s="1778"/>
      <c r="F282" s="1778"/>
      <c r="G282" s="1778"/>
      <c r="H282" s="1807"/>
      <c r="I282" s="1798"/>
      <c r="J282" s="1798"/>
      <c r="K282" s="1798"/>
      <c r="L282" s="1798"/>
    </row>
    <row r="283" spans="1:12" hidden="1">
      <c r="A283" s="1773"/>
      <c r="B283" s="1778"/>
      <c r="C283" s="1778"/>
      <c r="D283" s="1778"/>
      <c r="E283" s="1778"/>
      <c r="F283" s="1778"/>
      <c r="G283" s="1778"/>
      <c r="H283" s="1807"/>
      <c r="I283" s="1798"/>
      <c r="J283" s="1798"/>
      <c r="K283" s="1798"/>
      <c r="L283" s="1798"/>
    </row>
    <row r="284" spans="1:12" hidden="1">
      <c r="A284" s="1773"/>
      <c r="B284" s="1778"/>
      <c r="C284" s="1778"/>
      <c r="D284" s="1778"/>
      <c r="E284" s="1778"/>
      <c r="F284" s="1778"/>
      <c r="G284" s="1778"/>
      <c r="H284" s="1807"/>
      <c r="I284" s="1798"/>
      <c r="J284" s="1798"/>
      <c r="K284" s="1798"/>
      <c r="L284" s="1798"/>
    </row>
    <row r="285" spans="1:12" hidden="1">
      <c r="A285" s="1773"/>
      <c r="B285" s="1778"/>
      <c r="C285" s="1778"/>
      <c r="D285" s="1778"/>
      <c r="E285" s="1778"/>
      <c r="F285" s="1778"/>
      <c r="G285" s="1778"/>
      <c r="H285" s="1807"/>
      <c r="I285" s="1798"/>
      <c r="J285" s="1798"/>
      <c r="K285" s="1798"/>
      <c r="L285" s="1798"/>
    </row>
    <row r="286" spans="1:12" hidden="1">
      <c r="A286" s="1773"/>
      <c r="B286" s="1778"/>
      <c r="C286" s="1778"/>
      <c r="D286" s="1778"/>
      <c r="E286" s="1778"/>
      <c r="F286" s="1778"/>
      <c r="G286" s="1778"/>
      <c r="H286" s="1807"/>
      <c r="I286" s="1798"/>
      <c r="J286" s="1798"/>
      <c r="K286" s="1798"/>
      <c r="L286" s="1798"/>
    </row>
    <row r="287" spans="1:12" hidden="1">
      <c r="A287" s="1773"/>
      <c r="B287" s="1778"/>
      <c r="C287" s="1778"/>
      <c r="D287" s="1778"/>
      <c r="E287" s="1778"/>
      <c r="F287" s="1778"/>
      <c r="G287" s="1778"/>
      <c r="H287" s="1807"/>
      <c r="I287" s="1798"/>
      <c r="J287" s="1798"/>
      <c r="K287" s="1798"/>
      <c r="L287" s="1798"/>
    </row>
    <row r="288" spans="1:12" hidden="1">
      <c r="A288" s="1773"/>
      <c r="B288" s="1778"/>
      <c r="C288" s="1778"/>
      <c r="D288" s="1778"/>
      <c r="E288" s="1778"/>
      <c r="F288" s="1778"/>
      <c r="G288" s="1778"/>
      <c r="H288" s="1807"/>
      <c r="I288" s="1798"/>
      <c r="J288" s="1798"/>
      <c r="K288" s="1798"/>
      <c r="L288" s="1798"/>
    </row>
    <row r="289" spans="1:12" hidden="1">
      <c r="A289" s="1773"/>
      <c r="B289" s="1778"/>
      <c r="C289" s="1778"/>
      <c r="D289" s="1778"/>
      <c r="E289" s="1778"/>
      <c r="F289" s="1778"/>
      <c r="G289" s="1778"/>
      <c r="H289" s="1807"/>
      <c r="I289" s="1798"/>
      <c r="J289" s="1798"/>
      <c r="K289" s="1798"/>
      <c r="L289" s="1798"/>
    </row>
    <row r="290" spans="1:12" hidden="1">
      <c r="A290" s="1773"/>
      <c r="B290" s="1778"/>
      <c r="C290" s="1778"/>
      <c r="D290" s="1778"/>
      <c r="E290" s="1778"/>
      <c r="F290" s="1778"/>
      <c r="G290" s="1778"/>
      <c r="H290" s="1807"/>
      <c r="I290" s="1798"/>
      <c r="J290" s="1798"/>
      <c r="K290" s="1798"/>
      <c r="L290" s="1798"/>
    </row>
    <row r="291" spans="1:12" hidden="1">
      <c r="A291" s="1773"/>
      <c r="B291" s="1778"/>
      <c r="C291" s="1778"/>
      <c r="D291" s="1778"/>
      <c r="E291" s="1778"/>
      <c r="F291" s="1778"/>
      <c r="G291" s="1778"/>
      <c r="H291" s="1807"/>
      <c r="I291" s="1798"/>
      <c r="J291" s="1798"/>
      <c r="K291" s="1798"/>
      <c r="L291" s="1798"/>
    </row>
    <row r="292" spans="1:12" hidden="1">
      <c r="A292" s="1773"/>
      <c r="B292" s="1778"/>
      <c r="C292" s="1778"/>
      <c r="D292" s="1778"/>
      <c r="E292" s="1778"/>
      <c r="F292" s="1778"/>
      <c r="G292" s="1778"/>
      <c r="H292" s="1807"/>
      <c r="I292" s="1798"/>
      <c r="J292" s="1798"/>
      <c r="K292" s="1798"/>
      <c r="L292" s="1798"/>
    </row>
    <row r="293" spans="1:12" hidden="1">
      <c r="A293" s="1773"/>
      <c r="B293" s="1778"/>
      <c r="C293" s="1778"/>
      <c r="D293" s="1778"/>
      <c r="E293" s="1778"/>
      <c r="F293" s="1778"/>
      <c r="G293" s="1778"/>
      <c r="H293" s="1807"/>
      <c r="I293" s="1798"/>
      <c r="J293" s="1798"/>
      <c r="K293" s="1798"/>
      <c r="L293" s="1798"/>
    </row>
    <row r="294" spans="1:12" hidden="1">
      <c r="A294" s="1773"/>
      <c r="B294" s="1778"/>
      <c r="C294" s="1778"/>
      <c r="D294" s="1778"/>
      <c r="E294" s="1778"/>
      <c r="F294" s="1778"/>
      <c r="G294" s="1778"/>
      <c r="H294" s="1807"/>
      <c r="I294" s="1798"/>
      <c r="J294" s="1798"/>
      <c r="K294" s="1798"/>
      <c r="L294" s="1798"/>
    </row>
    <row r="295" spans="1:12" hidden="1">
      <c r="A295" s="1773"/>
      <c r="B295" s="1778"/>
      <c r="C295" s="1778"/>
      <c r="D295" s="1778"/>
      <c r="E295" s="1778"/>
      <c r="F295" s="1778"/>
      <c r="G295" s="1778"/>
      <c r="H295" s="1807"/>
      <c r="I295" s="1798"/>
      <c r="J295" s="1798"/>
      <c r="K295" s="1798"/>
      <c r="L295" s="1798"/>
    </row>
    <row r="296" spans="1:12" hidden="1">
      <c r="A296" s="1773"/>
      <c r="B296" s="1778"/>
      <c r="C296" s="1778"/>
      <c r="D296" s="1778"/>
      <c r="E296" s="1778"/>
      <c r="F296" s="1778"/>
      <c r="G296" s="1778"/>
      <c r="H296" s="1807"/>
      <c r="I296" s="1798"/>
      <c r="J296" s="1798"/>
      <c r="K296" s="1798"/>
      <c r="L296" s="1798"/>
    </row>
    <row r="297" spans="1:12" hidden="1">
      <c r="A297" s="1773"/>
      <c r="B297" s="1778"/>
      <c r="C297" s="1778"/>
      <c r="D297" s="1778"/>
      <c r="E297" s="1778"/>
      <c r="F297" s="1778"/>
      <c r="G297" s="1778"/>
      <c r="H297" s="1807"/>
      <c r="I297" s="1798"/>
      <c r="J297" s="1798"/>
      <c r="K297" s="1798"/>
      <c r="L297" s="1798"/>
    </row>
    <row r="298" spans="1:12" customFormat="1" hidden="1">
      <c r="A298" s="1776"/>
      <c r="B298" s="1776"/>
      <c r="C298" s="1776"/>
      <c r="D298" s="1776"/>
      <c r="E298" s="1776"/>
      <c r="F298" s="1776"/>
      <c r="G298" s="1776"/>
      <c r="H298" s="1776"/>
      <c r="I298" s="1776"/>
      <c r="J298" s="1776"/>
      <c r="K298" s="1776"/>
      <c r="L298" s="1776"/>
    </row>
    <row r="299" spans="1:12" customFormat="1" hidden="1">
      <c r="A299" s="1776"/>
      <c r="B299" s="1776"/>
      <c r="C299" s="1776"/>
      <c r="D299" s="1776"/>
      <c r="E299" s="1776"/>
      <c r="F299" s="1776"/>
      <c r="G299" s="1776"/>
      <c r="H299" s="1776"/>
      <c r="I299" s="1776"/>
      <c r="J299" s="1776"/>
      <c r="K299" s="1776"/>
      <c r="L299" s="1776"/>
    </row>
    <row r="300" spans="1:12" customFormat="1" hidden="1">
      <c r="A300" s="1776"/>
      <c r="B300" s="1776"/>
      <c r="C300" s="1776"/>
      <c r="D300" s="1776"/>
      <c r="E300" s="1776"/>
      <c r="F300" s="1776"/>
      <c r="G300" s="1776"/>
      <c r="H300" s="1776"/>
      <c r="I300" s="1776"/>
      <c r="J300" s="1776"/>
      <c r="K300" s="1776"/>
      <c r="L300" s="1776"/>
    </row>
    <row r="301" spans="1:12" customFormat="1" hidden="1">
      <c r="A301" s="1776"/>
      <c r="B301" s="1776"/>
      <c r="C301" s="1776"/>
      <c r="D301" s="1776"/>
      <c r="E301" s="1776"/>
      <c r="F301" s="1776"/>
      <c r="G301" s="1776"/>
      <c r="H301" s="1776"/>
      <c r="I301" s="1776"/>
      <c r="J301" s="1776"/>
      <c r="K301" s="1776"/>
      <c r="L301" s="1776"/>
    </row>
    <row r="302" spans="1:12" customFormat="1" hidden="1">
      <c r="A302" s="1776"/>
      <c r="B302" s="1776"/>
      <c r="C302" s="1776"/>
      <c r="D302" s="1776"/>
      <c r="E302" s="1776"/>
      <c r="F302" s="1776"/>
      <c r="G302" s="1776"/>
      <c r="H302" s="1776"/>
      <c r="I302" s="1776"/>
      <c r="J302" s="1776"/>
      <c r="K302" s="1776"/>
      <c r="L302" s="1776"/>
    </row>
    <row r="303" spans="1:12" customFormat="1" hidden="1">
      <c r="A303" s="1776"/>
      <c r="B303" s="1776"/>
      <c r="C303" s="1776"/>
      <c r="D303" s="1776"/>
      <c r="E303" s="1776"/>
      <c r="F303" s="1776"/>
      <c r="G303" s="1776"/>
      <c r="H303" s="1776"/>
      <c r="I303" s="1776"/>
      <c r="J303" s="1776"/>
      <c r="K303" s="1776"/>
      <c r="L303" s="1776"/>
    </row>
    <row r="304" spans="1:12">
      <c r="A304" s="1773"/>
      <c r="B304" s="1778"/>
      <c r="C304" s="1778"/>
      <c r="D304" s="1778"/>
      <c r="E304" s="1778"/>
      <c r="F304" s="1778"/>
      <c r="G304" s="1778"/>
      <c r="H304" s="1807"/>
      <c r="I304" s="1798"/>
      <c r="J304" s="1798"/>
      <c r="K304" s="1798"/>
      <c r="L304" s="1798"/>
    </row>
    <row r="305" spans="1:12">
      <c r="A305" s="1773"/>
      <c r="B305" s="1778"/>
      <c r="C305" s="1778"/>
      <c r="D305" s="1778"/>
      <c r="E305" s="1778"/>
      <c r="F305" s="1778"/>
      <c r="G305" s="1778"/>
      <c r="H305" s="1807"/>
      <c r="I305" s="1798"/>
      <c r="J305" s="1798"/>
      <c r="K305" s="1798"/>
      <c r="L305" s="1798"/>
    </row>
  </sheetData>
  <sheetProtection password="CDE6" sheet="1" objects="1" scenarios="1" selectLockedCells="1"/>
  <customSheetViews>
    <customSheetView guid="{DD9D0D41-5D22-4202-9EF9-254DD6E28480}" showGridLines="0" fitToPage="1" hiddenRows="1" hiddenColumns="1">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hiddenRows="1" hiddenColumns="1">
      <pageMargins left="0.5" right="0.5" top="0.5" bottom="0.625" header="0.5" footer="0.5"/>
      <pageSetup scale="66" orientation="portrait" r:id="rId2"/>
      <headerFooter alignWithMargins="0">
        <oddFooter>&amp;R&amp;P of &amp;N</oddFooter>
      </headerFooter>
    </customSheetView>
  </customSheetViews>
  <mergeCells count="57">
    <mergeCell ref="K23:K27"/>
    <mergeCell ref="K14:K16"/>
    <mergeCell ref="H16:J23"/>
    <mergeCell ref="H15:J15"/>
    <mergeCell ref="I2:K2"/>
    <mergeCell ref="C27:H27"/>
    <mergeCell ref="C4:J4"/>
    <mergeCell ref="C6:J6"/>
    <mergeCell ref="G10:J10"/>
    <mergeCell ref="G11:J14"/>
    <mergeCell ref="D28:E29"/>
    <mergeCell ref="F28:G29"/>
    <mergeCell ref="C26:F26"/>
    <mergeCell ref="C28:C29"/>
    <mergeCell ref="H28:H29"/>
    <mergeCell ref="D61:E61"/>
    <mergeCell ref="D51:E51"/>
    <mergeCell ref="D53:E53"/>
    <mergeCell ref="D60:E60"/>
    <mergeCell ref="D59:E59"/>
    <mergeCell ref="D56:E56"/>
    <mergeCell ref="D54:E54"/>
    <mergeCell ref="C40:C58"/>
    <mergeCell ref="D42:E42"/>
    <mergeCell ref="D47:E47"/>
    <mergeCell ref="D52:E52"/>
    <mergeCell ref="D57:E57"/>
    <mergeCell ref="D41:E41"/>
    <mergeCell ref="D48:E48"/>
    <mergeCell ref="D43:E43"/>
    <mergeCell ref="D49:E49"/>
    <mergeCell ref="D46:E46"/>
    <mergeCell ref="D44:E44"/>
    <mergeCell ref="C30:C39"/>
    <mergeCell ref="D39:E39"/>
    <mergeCell ref="D34:E34"/>
    <mergeCell ref="D31:E31"/>
    <mergeCell ref="D32:E32"/>
    <mergeCell ref="D37:E37"/>
    <mergeCell ref="D38:E38"/>
    <mergeCell ref="D36:E36"/>
    <mergeCell ref="D75:J82"/>
    <mergeCell ref="D33:E33"/>
    <mergeCell ref="D63:E63"/>
    <mergeCell ref="E73:F73"/>
    <mergeCell ref="E72:F72"/>
    <mergeCell ref="D64:E64"/>
    <mergeCell ref="D65:E65"/>
    <mergeCell ref="E71:F71"/>
    <mergeCell ref="C69:H69"/>
    <mergeCell ref="C60:C61"/>
    <mergeCell ref="C62:C63"/>
    <mergeCell ref="C73:D73"/>
    <mergeCell ref="C72:D72"/>
    <mergeCell ref="C71:D71"/>
    <mergeCell ref="D58:E58"/>
    <mergeCell ref="D62:E62"/>
  </mergeCells>
  <phoneticPr fontId="3" type="noConversion"/>
  <dataValidations count="3">
    <dataValidation type="decimal" operator="greaterThanOrEqual" allowBlank="1" showInputMessage="1" showErrorMessage="1" sqref="E71:F73" xr:uid="{00000000-0002-0000-0300-000000000000}">
      <formula1>0</formula1>
    </dataValidation>
    <dataValidation type="list" allowBlank="1" showInputMessage="1" showErrorMessage="1" sqref="H56:H66 F11:F13 H31:H34 H36:H39 H41:H44 H51:H54 H46:H49 G16:G22" xr:uid="{00000000-0002-0000-0300-000001000000}">
      <formula1>"Assumptions, Data"</formula1>
    </dataValidation>
    <dataValidation type="list" allowBlank="1" showInputMessage="1" showErrorMessage="1" sqref="F16:F19" xr:uid="{00000000-0002-0000-0300-000002000000}">
      <formula1>"Yes,No"</formula1>
    </dataValidation>
  </dataValidations>
  <pageMargins left="0.5" right="0.5" top="0.5" bottom="0.625" header="0.5" footer="0.5"/>
  <pageSetup scale="62" orientation="portrait" r:id="rId3"/>
  <headerFooter alignWithMargins="0">
    <oddFooter>&amp;R&amp;P of &amp;N</oddFooter>
  </headerFooter>
  <drawing r:id="rId4"/>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theme="2" tint="-0.249977111117893"/>
    <pageSetUpPr fitToPage="1"/>
  </sheetPr>
  <dimension ref="A1:L303"/>
  <sheetViews>
    <sheetView showGridLines="0" topLeftCell="A58" workbookViewId="0">
      <selection activeCell="C68" sqref="C68"/>
    </sheetView>
  </sheetViews>
  <sheetFormatPr defaultColWidth="0" defaultRowHeight="12.75" customHeight="1" zeroHeight="1"/>
  <cols>
    <col min="1" max="1" width="5.140625" style="1373" customWidth="1"/>
    <col min="2" max="2" width="4.7109375" style="1391" customWidth="1"/>
    <col min="3" max="3" width="37.28515625" style="1391" customWidth="1"/>
    <col min="4" max="8" width="13.7109375" style="1391" customWidth="1"/>
    <col min="9" max="9" width="5.28515625" style="1506" customWidth="1"/>
    <col min="10" max="10" width="10.42578125" style="1506" customWidth="1"/>
    <col min="11" max="11" width="8.7109375" style="1507" customWidth="1"/>
    <col min="12" max="12" width="7.7109375" style="1390" customWidth="1"/>
    <col min="13" max="16384" width="0" style="1391" hidden="1"/>
  </cols>
  <sheetData>
    <row r="1" spans="1:12" s="1376" customFormat="1" ht="12.75" customHeight="1">
      <c r="A1" s="1371"/>
      <c r="B1" s="1372"/>
      <c r="C1" s="1372"/>
      <c r="D1" s="1372"/>
      <c r="E1" s="1372"/>
      <c r="F1" s="1372"/>
      <c r="G1" s="1372"/>
      <c r="H1" s="1372"/>
      <c r="I1" s="1373"/>
      <c r="J1" s="1373"/>
      <c r="K1" s="1374"/>
      <c r="L1" s="1375"/>
    </row>
    <row r="2" spans="1:12" s="1382" customFormat="1" ht="66" customHeight="1" thickBot="1">
      <c r="A2" s="1373"/>
      <c r="B2" s="1377"/>
      <c r="C2" s="1378"/>
      <c r="D2" s="1379"/>
      <c r="E2" s="1379"/>
      <c r="F2" s="1379"/>
      <c r="G2" s="1379"/>
      <c r="H2" s="1379"/>
      <c r="I2" s="1991"/>
      <c r="J2" s="1992"/>
      <c r="K2" s="1380"/>
      <c r="L2" s="1381"/>
    </row>
    <row r="3" spans="1:12" ht="27" customHeight="1" thickBot="1">
      <c r="B3" s="1383"/>
      <c r="C3" s="1384" t="s">
        <v>183</v>
      </c>
      <c r="D3" s="1382"/>
      <c r="E3" s="1382"/>
      <c r="F3" s="1382"/>
      <c r="G3" s="1385" t="str">
        <f>IF('Step 1-Contact and Program Info'!D7=0, " ",'Step 1-Contact and Program Info'!D7)</f>
        <v xml:space="preserve"> </v>
      </c>
      <c r="H3" s="1386" t="str">
        <f>'Step 1-Contact and Program Info'!J7</f>
        <v>MM/DD/YYYY</v>
      </c>
      <c r="I3" s="1387" t="s">
        <v>13</v>
      </c>
      <c r="J3" s="1388" t="str">
        <f>'Step 1-Contact and Program Info'!L7</f>
        <v>MM/DD/YYYY</v>
      </c>
      <c r="K3" s="1389"/>
    </row>
    <row r="4" spans="1:12" ht="42" customHeight="1">
      <c r="B4" s="1383"/>
      <c r="C4" s="1993" t="s">
        <v>288</v>
      </c>
      <c r="D4" s="1993"/>
      <c r="E4" s="1993"/>
      <c r="F4" s="1993"/>
      <c r="G4" s="1993"/>
      <c r="H4" s="1993"/>
      <c r="I4" s="1993"/>
      <c r="J4" s="1993"/>
      <c r="K4" s="1389"/>
    </row>
    <row r="5" spans="1:12" ht="24" customHeight="1">
      <c r="A5" s="1392"/>
      <c r="B5" s="1383"/>
      <c r="C5" s="1393" t="s">
        <v>33</v>
      </c>
      <c r="D5" s="1394"/>
      <c r="E5" s="1395"/>
      <c r="F5" s="1396"/>
      <c r="G5" s="1396"/>
      <c r="H5" s="1397"/>
      <c r="I5" s="1398"/>
      <c r="J5" s="1398"/>
      <c r="K5" s="1399"/>
    </row>
    <row r="6" spans="1:12" s="1382" customFormat="1" ht="102" customHeight="1">
      <c r="A6" s="1373"/>
      <c r="B6" s="1383"/>
      <c r="C6" s="1994" t="str">
        <f>'Step 3-Refrigerators'!C6:J6</f>
        <v>Please complete the gray cells below. Enter the total number of units processed by your program by refrigerant type and insulating material type in column D. Specify the number of units processed with refrigerant recovery and foam recovery in cells E11 to E13 and cells E16 to E22, respectively, and whether foam was recovered from appliance doors (cells F16 to F19). Also, provide the average age of appliances collected (cell D9), and whether the information on refrigerant and blowing agent types is based on assumptions or data (cells F11 to F13 and cells G16 to G22, respectively).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v>
      </c>
      <c r="D6" s="1994"/>
      <c r="E6" s="1994"/>
      <c r="F6" s="1994"/>
      <c r="G6" s="1994"/>
      <c r="H6" s="1994"/>
      <c r="I6" s="1994"/>
      <c r="J6" s="1994"/>
      <c r="K6" s="1400"/>
      <c r="L6" s="1381"/>
    </row>
    <row r="7" spans="1:12" s="1382" customFormat="1" ht="18.75" customHeight="1" thickBot="1">
      <c r="A7" s="1373"/>
      <c r="B7" s="1383"/>
      <c r="C7" s="1401"/>
      <c r="D7" s="1401"/>
      <c r="E7" s="1401"/>
      <c r="F7" s="1401"/>
      <c r="G7" s="1401"/>
      <c r="H7" s="1401"/>
      <c r="I7" s="1401"/>
      <c r="J7" s="1401"/>
      <c r="K7" s="1402"/>
      <c r="L7" s="1381"/>
    </row>
    <row r="8" spans="1:12" ht="25.5">
      <c r="A8" s="1392"/>
      <c r="B8" s="1383"/>
      <c r="C8" s="1403" t="s">
        <v>292</v>
      </c>
      <c r="D8" s="1404">
        <f>'Step 3-Refrigerators'!D8-'Step 4-Units Jointly Processed'!AH11</f>
        <v>0</v>
      </c>
      <c r="E8" s="1405"/>
      <c r="F8" s="1406"/>
      <c r="G8" s="1406"/>
      <c r="H8" s="1396"/>
      <c r="I8" s="1398"/>
      <c r="J8" s="1398"/>
      <c r="K8" s="1399"/>
    </row>
    <row r="9" spans="1:12" ht="13.5" customHeight="1" thickBot="1">
      <c r="A9" s="1392"/>
      <c r="B9" s="1383"/>
      <c r="C9" s="1407" t="s">
        <v>73</v>
      </c>
      <c r="D9" s="1408">
        <f>'Step 3-Refrigerators'!D9</f>
        <v>0</v>
      </c>
      <c r="E9" s="1405"/>
      <c r="F9" s="1406"/>
      <c r="G9" s="1406"/>
      <c r="H9" s="1396"/>
      <c r="I9" s="1398"/>
      <c r="J9" s="1398"/>
      <c r="K9" s="1399"/>
    </row>
    <row r="10" spans="1:12" ht="51.75" thickBot="1">
      <c r="A10" s="1392"/>
      <c r="B10" s="1383"/>
      <c r="C10" s="1659" t="s">
        <v>133</v>
      </c>
      <c r="D10" s="1409" t="s">
        <v>319</v>
      </c>
      <c r="E10" s="1410" t="s">
        <v>318</v>
      </c>
      <c r="F10" s="1411" t="str">
        <f>'Step 3-Refrigerators'!F10</f>
        <v xml:space="preserve">Refrigerant Type Based On: </v>
      </c>
      <c r="G10" s="1412" t="s">
        <v>262</v>
      </c>
      <c r="H10" s="1413"/>
      <c r="I10" s="1414"/>
      <c r="J10" s="1415"/>
      <c r="K10" s="1416"/>
    </row>
    <row r="11" spans="1:12" ht="13.5" customHeight="1">
      <c r="A11" s="1392"/>
      <c r="B11" s="1383"/>
      <c r="C11" s="1417" t="s">
        <v>44</v>
      </c>
      <c r="D11" s="1418">
        <f>'Step 3-Refrigerators'!D11-'Step 4-Units Jointly Processed'!AH13</f>
        <v>0</v>
      </c>
      <c r="E11" s="1418">
        <f>'Step 3-Refrigerators'!E11-'Step 4-Units Jointly Processed'!AH13</f>
        <v>0</v>
      </c>
      <c r="F11" s="1419">
        <f>'Step 3-Refrigerators'!F11</f>
        <v>0</v>
      </c>
      <c r="G11" s="1995">
        <f>'Step 3-Refrigerators'!G11</f>
        <v>0</v>
      </c>
      <c r="H11" s="1996"/>
      <c r="I11" s="1997"/>
      <c r="J11" s="1415"/>
      <c r="K11" s="1416"/>
    </row>
    <row r="12" spans="1:12" ht="13.5" customHeight="1">
      <c r="A12" s="1392"/>
      <c r="B12" s="1383"/>
      <c r="C12" s="1420" t="s">
        <v>45</v>
      </c>
      <c r="D12" s="1418">
        <f>'Step 3-Refrigerators'!D12-'Step 4-Units Jointly Processed'!AH14</f>
        <v>0</v>
      </c>
      <c r="E12" s="1418">
        <f>'Step 3-Refrigerators'!E12-'Step 4-Units Jointly Processed'!AH14</f>
        <v>0</v>
      </c>
      <c r="F12" s="1419">
        <f>'Step 3-Refrigerators'!F12</f>
        <v>0</v>
      </c>
      <c r="G12" s="1995"/>
      <c r="H12" s="1996"/>
      <c r="I12" s="1997"/>
      <c r="J12" s="1415"/>
      <c r="K12" s="1416"/>
    </row>
    <row r="13" spans="1:12" ht="13.5" customHeight="1" thickBot="1">
      <c r="A13" s="1392"/>
      <c r="B13" s="1383"/>
      <c r="C13" s="1421" t="s">
        <v>260</v>
      </c>
      <c r="D13" s="1422">
        <f>'Step 3-Refrigerators'!D13-'Step 4-Units Jointly Processed'!AH15</f>
        <v>0</v>
      </c>
      <c r="E13" s="1418">
        <f>'Step 3-Refrigerators'!E13-'Step 4-Units Jointly Processed'!AH15</f>
        <v>0</v>
      </c>
      <c r="F13" s="1423">
        <f>'Step 3-Refrigerators'!F13</f>
        <v>0</v>
      </c>
      <c r="G13" s="1998"/>
      <c r="H13" s="1999"/>
      <c r="I13" s="2000"/>
      <c r="J13" s="1415"/>
      <c r="K13" s="1416"/>
    </row>
    <row r="14" spans="1:12" ht="39" thickBot="1">
      <c r="A14" s="1392"/>
      <c r="B14" s="1383"/>
      <c r="C14" s="1424" t="s">
        <v>193</v>
      </c>
      <c r="D14" s="1425" t="s">
        <v>319</v>
      </c>
      <c r="E14" s="1426" t="s">
        <v>287</v>
      </c>
      <c r="F14" s="1427" t="str">
        <f>'Step 3-Refrigerators'!F15</f>
        <v>Was Foam Recovered From Appliance Doors?</v>
      </c>
      <c r="G14" s="1428" t="str">
        <f>'Step 3-Refrigerators'!G15</f>
        <v xml:space="preserve">Insulating Material Type Based On: </v>
      </c>
      <c r="H14" s="1429" t="s">
        <v>262</v>
      </c>
      <c r="I14" s="1430"/>
      <c r="J14" s="1398"/>
      <c r="K14" s="1399"/>
    </row>
    <row r="15" spans="1:12" ht="13.5" customHeight="1">
      <c r="A15" s="1392"/>
      <c r="B15" s="1383"/>
      <c r="C15" s="1417" t="s">
        <v>191</v>
      </c>
      <c r="D15" s="1431">
        <f>'Step 3-Refrigerators'!D16-'Step 4-Units Jointly Processed'!AH18</f>
        <v>0</v>
      </c>
      <c r="E15" s="1431">
        <f>'Step 3-Refrigerators'!E16-'Step 4-Units Jointly Processed'!AH18</f>
        <v>0</v>
      </c>
      <c r="F15" s="1419">
        <f>'Step 3-Refrigerators'!F16</f>
        <v>0</v>
      </c>
      <c r="G15" s="1432">
        <f>'Step 3-Refrigerators'!G16</f>
        <v>0</v>
      </c>
      <c r="H15" s="2001">
        <f>'Step 3-Refrigerators'!H16</f>
        <v>0</v>
      </c>
      <c r="I15" s="2002"/>
      <c r="J15" s="1398"/>
      <c r="K15" s="1399"/>
    </row>
    <row r="16" spans="1:12" ht="13.5" customHeight="1">
      <c r="A16" s="1392"/>
      <c r="B16" s="1383"/>
      <c r="C16" s="1433" t="s">
        <v>192</v>
      </c>
      <c r="D16" s="1418">
        <f>'Step 3-Refrigerators'!D17-'Step 4-Units Jointly Processed'!AH19</f>
        <v>0</v>
      </c>
      <c r="E16" s="1418">
        <f>'Step 3-Refrigerators'!E17-'Step 4-Units Jointly Processed'!AH19</f>
        <v>0</v>
      </c>
      <c r="F16" s="1419">
        <f>'Step 3-Refrigerators'!F17</f>
        <v>0</v>
      </c>
      <c r="G16" s="1419">
        <f>'Step 3-Refrigerators'!G17</f>
        <v>0</v>
      </c>
      <c r="H16" s="2001"/>
      <c r="I16" s="2002"/>
      <c r="J16" s="1398"/>
      <c r="K16" s="1399"/>
    </row>
    <row r="17" spans="1:12" ht="13.5" customHeight="1">
      <c r="A17" s="1392"/>
      <c r="B17" s="1383"/>
      <c r="C17" s="1433" t="s">
        <v>195</v>
      </c>
      <c r="D17" s="1418">
        <f>'Step 3-Refrigerators'!D18-'Step 4-Units Jointly Processed'!AH20</f>
        <v>0</v>
      </c>
      <c r="E17" s="1418">
        <f>'Step 3-Refrigerators'!E18-'Step 4-Units Jointly Processed'!AH20</f>
        <v>0</v>
      </c>
      <c r="F17" s="1419">
        <f>'Step 3-Refrigerators'!F18</f>
        <v>0</v>
      </c>
      <c r="G17" s="1419">
        <f>'Step 3-Refrigerators'!G18</f>
        <v>0</v>
      </c>
      <c r="H17" s="2001"/>
      <c r="I17" s="2002"/>
      <c r="J17" s="1415"/>
      <c r="K17" s="1399"/>
    </row>
    <row r="18" spans="1:12" ht="13.5" customHeight="1">
      <c r="A18" s="1392"/>
      <c r="B18" s="1383"/>
      <c r="C18" s="1433" t="s">
        <v>194</v>
      </c>
      <c r="D18" s="1418">
        <f>'Step 3-Refrigerators'!D19-'Step 4-Units Jointly Processed'!AH21</f>
        <v>0</v>
      </c>
      <c r="E18" s="1418">
        <f>'Step 3-Refrigerators'!E19-'Step 4-Units Jointly Processed'!AH21</f>
        <v>0</v>
      </c>
      <c r="F18" s="1419">
        <f>'Step 3-Refrigerators'!F19</f>
        <v>0</v>
      </c>
      <c r="G18" s="1419">
        <f>'Step 3-Refrigerators'!G19</f>
        <v>0</v>
      </c>
      <c r="H18" s="2001"/>
      <c r="I18" s="2002"/>
      <c r="J18" s="1415"/>
      <c r="K18" s="1399"/>
    </row>
    <row r="19" spans="1:12" ht="13.5" customHeight="1">
      <c r="A19" s="1392"/>
      <c r="B19" s="1383"/>
      <c r="C19" s="1433" t="s">
        <v>196</v>
      </c>
      <c r="D19" s="1418">
        <f>'Step 3-Refrigerators'!D20-'Step 4-Units Jointly Processed'!AH22</f>
        <v>0</v>
      </c>
      <c r="E19" s="1418">
        <f>'Step 3-Refrigerators'!E20-'Step 4-Units Jointly Processed'!AH22</f>
        <v>0</v>
      </c>
      <c r="F19" s="1419">
        <f>'Step 3-Refrigerators'!F20</f>
        <v>0</v>
      </c>
      <c r="G19" s="1419">
        <f>'Step 3-Refrigerators'!G20</f>
        <v>0</v>
      </c>
      <c r="H19" s="2001"/>
      <c r="I19" s="2002"/>
      <c r="J19" s="1415"/>
      <c r="K19" s="1399"/>
    </row>
    <row r="20" spans="1:12" ht="13.5" customHeight="1">
      <c r="A20" s="1392"/>
      <c r="B20" s="1383"/>
      <c r="C20" s="1433" t="s">
        <v>201</v>
      </c>
      <c r="D20" s="1418">
        <f>'Step 3-Refrigerators'!D21-'Step 4-Units Jointly Processed'!AH23</f>
        <v>0</v>
      </c>
      <c r="E20" s="1418">
        <f>'Step 3-Refrigerators'!E21-'Step 4-Units Jointly Processed'!AH23</f>
        <v>0</v>
      </c>
      <c r="F20" s="1419">
        <f>'Step 3-Refrigerators'!F21</f>
        <v>0</v>
      </c>
      <c r="G20" s="1419">
        <f>'Step 3-Refrigerators'!G21</f>
        <v>0</v>
      </c>
      <c r="H20" s="2001"/>
      <c r="I20" s="2002"/>
      <c r="J20" s="1398"/>
      <c r="K20" s="1399"/>
    </row>
    <row r="21" spans="1:12" ht="13.5" customHeight="1" thickBot="1">
      <c r="A21" s="1392"/>
      <c r="B21" s="1383"/>
      <c r="C21" s="1421" t="s">
        <v>260</v>
      </c>
      <c r="D21" s="1422">
        <f>'Step 3-Refrigerators'!D22-'Step 4-Units Jointly Processed'!AH24</f>
        <v>0</v>
      </c>
      <c r="E21" s="1422">
        <f>'Step 3-Refrigerators'!E22-'Step 4-Units Jointly Processed'!AH24</f>
        <v>0</v>
      </c>
      <c r="F21" s="1423">
        <f>'Step 3-Refrigerators'!F22</f>
        <v>0</v>
      </c>
      <c r="G21" s="1423">
        <f>'Step 3-Refrigerators'!G22</f>
        <v>0</v>
      </c>
      <c r="H21" s="2003"/>
      <c r="I21" s="2004"/>
      <c r="J21" s="1398"/>
      <c r="K21" s="1399"/>
    </row>
    <row r="22" spans="1:12" ht="13.5" customHeight="1">
      <c r="A22" s="1392"/>
      <c r="B22" s="1383"/>
      <c r="C22" s="1434"/>
      <c r="D22" s="1435"/>
      <c r="E22" s="1382"/>
      <c r="F22" s="1406"/>
      <c r="G22" s="1406"/>
      <c r="H22" s="1396"/>
      <c r="I22" s="1398"/>
      <c r="J22" s="1398"/>
      <c r="K22" s="1399"/>
    </row>
    <row r="23" spans="1:12" ht="24" customHeight="1">
      <c r="A23" s="1392"/>
      <c r="B23" s="1383"/>
      <c r="C23" s="1393" t="s">
        <v>123</v>
      </c>
      <c r="D23" s="1394"/>
      <c r="E23" s="1395"/>
      <c r="F23" s="1396"/>
      <c r="G23" s="1396"/>
      <c r="H23" s="1397"/>
      <c r="I23" s="1398"/>
      <c r="J23" s="1398"/>
      <c r="K23" s="1399"/>
    </row>
    <row r="24" spans="1:12" ht="5.25" customHeight="1">
      <c r="A24" s="1392"/>
      <c r="B24" s="1383"/>
      <c r="C24" s="1989"/>
      <c r="D24" s="1989"/>
      <c r="E24" s="1989"/>
      <c r="F24" s="1989"/>
      <c r="G24" s="1436"/>
      <c r="H24" s="1989"/>
      <c r="I24" s="1989"/>
      <c r="J24" s="1989"/>
      <c r="K24" s="1990"/>
    </row>
    <row r="25" spans="1:12" s="1442" customFormat="1" ht="111" customHeight="1" thickBot="1">
      <c r="A25" s="1437"/>
      <c r="B25" s="1438"/>
      <c r="C25" s="2008" t="str">
        <f>'Step 3-Refrigerators'!C27:H27</f>
        <v>Please complete the table below to provide the total amount of appliance components recovered by your program during the current reporting period. If any substances recovered during the current reporting period are currently in storage, please report on the intended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v>
      </c>
      <c r="D25" s="2009"/>
      <c r="E25" s="2009"/>
      <c r="F25" s="2009"/>
      <c r="G25" s="2009"/>
      <c r="H25" s="2009"/>
      <c r="I25" s="1439"/>
      <c r="J25" s="1439"/>
      <c r="K25" s="1440"/>
      <c r="L25" s="1441"/>
    </row>
    <row r="26" spans="1:12" ht="14.25" customHeight="1">
      <c r="B26" s="1383"/>
      <c r="C26" s="1969" t="s">
        <v>17</v>
      </c>
      <c r="D26" s="1960" t="s">
        <v>18</v>
      </c>
      <c r="E26" s="1961"/>
      <c r="F26" s="1964" t="s">
        <v>65</v>
      </c>
      <c r="G26" s="1965"/>
      <c r="H26" s="1971" t="s">
        <v>72</v>
      </c>
      <c r="I26" s="1443"/>
      <c r="J26" s="1443"/>
      <c r="K26" s="1389"/>
    </row>
    <row r="27" spans="1:12" ht="13.5" thickBot="1">
      <c r="B27" s="1383"/>
      <c r="C27" s="1970"/>
      <c r="D27" s="1962"/>
      <c r="E27" s="1963"/>
      <c r="F27" s="1966"/>
      <c r="G27" s="1967"/>
      <c r="H27" s="1972"/>
      <c r="I27" s="1443"/>
      <c r="J27" s="1443"/>
      <c r="K27" s="1389"/>
    </row>
    <row r="28" spans="1:12" ht="13.5" customHeight="1">
      <c r="B28" s="1383"/>
      <c r="C28" s="2010" t="s">
        <v>80</v>
      </c>
      <c r="D28" s="1444" t="s">
        <v>88</v>
      </c>
      <c r="E28" s="1445"/>
      <c r="F28" s="1445"/>
      <c r="G28" s="1445"/>
      <c r="H28" s="1446"/>
      <c r="I28" s="1443"/>
      <c r="J28" s="1443"/>
      <c r="K28" s="1389"/>
    </row>
    <row r="29" spans="1:12" ht="13.5" customHeight="1">
      <c r="B29" s="1383"/>
      <c r="C29" s="2011"/>
      <c r="D29" s="2005" t="s">
        <v>8</v>
      </c>
      <c r="E29" s="2006"/>
      <c r="F29" s="1447" t="str">
        <f>IF('Step 3-Refrigerators'!$E$11=0,"", $E$11*('Step 3-Refrigerators'!$F$31/'Step 3-Refrigerators'!$E$11))</f>
        <v/>
      </c>
      <c r="G29" s="1448" t="s">
        <v>74</v>
      </c>
      <c r="H29" s="1449" t="str">
        <f>IF('Step 3-Refrigerators'!H31=0,"",'Step 3-Refrigerators'!H31)</f>
        <v/>
      </c>
      <c r="I29" s="1443"/>
      <c r="J29" s="1443"/>
      <c r="K29" s="1389"/>
    </row>
    <row r="30" spans="1:12" ht="13.5" customHeight="1">
      <c r="B30" s="1383"/>
      <c r="C30" s="2011"/>
      <c r="D30" s="2005" t="s">
        <v>341</v>
      </c>
      <c r="E30" s="2007"/>
      <c r="F30" s="1447" t="str">
        <f>IF('Step 3-Refrigerators'!$E$11=0,"", $E$11*('Step 3-Refrigerators'!$F$32/'Step 3-Refrigerators'!$E$11))</f>
        <v/>
      </c>
      <c r="G30" s="1448" t="s">
        <v>74</v>
      </c>
      <c r="H30" s="1449" t="str">
        <f>IF('Step 3-Refrigerators'!H32=0,"",'Step 3-Refrigerators'!H32)</f>
        <v/>
      </c>
      <c r="I30" s="1443"/>
      <c r="J30" s="1443"/>
      <c r="K30" s="1389"/>
    </row>
    <row r="31" spans="1:12" ht="13.5" customHeight="1">
      <c r="B31" s="1383"/>
      <c r="C31" s="2011"/>
      <c r="D31" s="2013" t="s">
        <v>9</v>
      </c>
      <c r="E31" s="2014"/>
      <c r="F31" s="1447" t="str">
        <f>IF('Step 3-Refrigerators'!$E$11=0,"", $E$11*('Step 3-Refrigerators'!$F$33/'Step 3-Refrigerators'!$E$11))</f>
        <v/>
      </c>
      <c r="G31" s="1448" t="s">
        <v>74</v>
      </c>
      <c r="H31" s="1449" t="str">
        <f>IF('Step 3-Refrigerators'!H33=0,"",'Step 3-Refrigerators'!H33)</f>
        <v/>
      </c>
      <c r="I31" s="1443"/>
      <c r="J31" s="1443"/>
      <c r="K31" s="1389"/>
    </row>
    <row r="32" spans="1:12" ht="13.5" customHeight="1">
      <c r="B32" s="1383"/>
      <c r="C32" s="2011"/>
      <c r="D32" s="2005" t="s">
        <v>340</v>
      </c>
      <c r="E32" s="2007"/>
      <c r="F32" s="1447" t="str">
        <f>IF('Step 3-Refrigerators'!$E$11=0,"", $E$11*('Step 3-Refrigerators'!$F$34/'Step 3-Refrigerators'!$E$11))</f>
        <v/>
      </c>
      <c r="G32" s="1448" t="s">
        <v>74</v>
      </c>
      <c r="H32" s="1449" t="str">
        <f>IF('Step 3-Refrigerators'!H34=0,"",'Step 3-Refrigerators'!H34)</f>
        <v/>
      </c>
      <c r="I32" s="1443"/>
      <c r="J32" s="1443"/>
      <c r="K32" s="1389"/>
    </row>
    <row r="33" spans="2:11" ht="13.5" customHeight="1">
      <c r="B33" s="1383"/>
      <c r="C33" s="2011"/>
      <c r="D33" s="1450" t="s">
        <v>89</v>
      </c>
      <c r="E33" s="1451"/>
      <c r="F33" s="1451"/>
      <c r="G33" s="1452"/>
      <c r="H33" s="1453"/>
      <c r="I33" s="1443"/>
      <c r="J33" s="1443"/>
      <c r="K33" s="1389"/>
    </row>
    <row r="34" spans="2:11" ht="13.5" customHeight="1">
      <c r="B34" s="1383"/>
      <c r="C34" s="2011"/>
      <c r="D34" s="2005" t="s">
        <v>8</v>
      </c>
      <c r="E34" s="2006"/>
      <c r="F34" s="1447" t="str">
        <f>IF('Step 3-Refrigerators'!$E$12=0,"", $E$12*('Step 3-Refrigerators'!$F36/'Step 3-Refrigerators'!$E$12))</f>
        <v/>
      </c>
      <c r="G34" s="1448" t="s">
        <v>74</v>
      </c>
      <c r="H34" s="1449" t="str">
        <f>IF('Step 3-Refrigerators'!H36=0,"",'Step 3-Refrigerators'!H36)</f>
        <v/>
      </c>
      <c r="I34" s="1443"/>
      <c r="J34" s="1443"/>
      <c r="K34" s="1389"/>
    </row>
    <row r="35" spans="2:11" ht="13.5" customHeight="1">
      <c r="B35" s="1383"/>
      <c r="C35" s="2011"/>
      <c r="D35" s="2005" t="s">
        <v>341</v>
      </c>
      <c r="E35" s="2007"/>
      <c r="F35" s="1447" t="str">
        <f>IF('Step 3-Refrigerators'!$E$12=0,"", $E$12*('Step 3-Refrigerators'!$F37/'Step 3-Refrigerators'!$E$12))</f>
        <v/>
      </c>
      <c r="G35" s="1448" t="s">
        <v>74</v>
      </c>
      <c r="H35" s="1449" t="str">
        <f>IF('Step 3-Refrigerators'!H37=0,"",'Step 3-Refrigerators'!H37)</f>
        <v/>
      </c>
      <c r="I35" s="1443"/>
      <c r="J35" s="1443"/>
      <c r="K35" s="1389"/>
    </row>
    <row r="36" spans="2:11" ht="13.5" customHeight="1">
      <c r="B36" s="1383"/>
      <c r="C36" s="2011"/>
      <c r="D36" s="2013" t="s">
        <v>9</v>
      </c>
      <c r="E36" s="2014"/>
      <c r="F36" s="1447" t="str">
        <f>IF('Step 3-Refrigerators'!$E$12=0,"", $E$12*('Step 3-Refrigerators'!$F38/'Step 3-Refrigerators'!$E$12))</f>
        <v/>
      </c>
      <c r="G36" s="1448" t="s">
        <v>74</v>
      </c>
      <c r="H36" s="1449" t="str">
        <f>IF('Step 3-Refrigerators'!H38=0,"",'Step 3-Refrigerators'!H38)</f>
        <v/>
      </c>
      <c r="I36" s="1443"/>
      <c r="J36" s="1443"/>
      <c r="K36" s="1389"/>
    </row>
    <row r="37" spans="2:11" ht="13.5" customHeight="1" thickBot="1">
      <c r="B37" s="1383"/>
      <c r="C37" s="2012"/>
      <c r="D37" s="2005" t="s">
        <v>340</v>
      </c>
      <c r="E37" s="2007"/>
      <c r="F37" s="1447" t="str">
        <f>IF('Step 3-Refrigerators'!$E$12=0,"", $E$12*('Step 3-Refrigerators'!$F39/'Step 3-Refrigerators'!$E$12))</f>
        <v/>
      </c>
      <c r="G37" s="1448" t="s">
        <v>74</v>
      </c>
      <c r="H37" s="1449" t="str">
        <f>IF('Step 3-Refrigerators'!H39=0,"",'Step 3-Refrigerators'!H39)</f>
        <v/>
      </c>
      <c r="I37" s="1443"/>
      <c r="J37" s="1443"/>
      <c r="K37" s="1389"/>
    </row>
    <row r="38" spans="2:11" ht="13.5" customHeight="1">
      <c r="B38" s="1383"/>
      <c r="C38" s="2016" t="s">
        <v>161</v>
      </c>
      <c r="D38" s="1444" t="s">
        <v>43</v>
      </c>
      <c r="E38" s="1445"/>
      <c r="F38" s="1445"/>
      <c r="G38" s="1454"/>
      <c r="H38" s="1455"/>
      <c r="I38" s="1443"/>
      <c r="J38" s="1443"/>
      <c r="K38" s="1389"/>
    </row>
    <row r="39" spans="2:11" ht="13.5" customHeight="1">
      <c r="B39" s="1383"/>
      <c r="C39" s="2022"/>
      <c r="D39" s="2005" t="s">
        <v>8</v>
      </c>
      <c r="E39" s="2015"/>
      <c r="F39" s="1447" t="str">
        <f>IF('Step 3-Refrigerators'!$E$16=0,"", $E$15*('Step 3-Refrigerators'!$F$41/'Step 3-Refrigerators'!$E$16))</f>
        <v/>
      </c>
      <c r="G39" s="1448" t="s">
        <v>74</v>
      </c>
      <c r="H39" s="1449" t="str">
        <f>IF('Step 3-Refrigerators'!H41=0,"",'Step 3-Refrigerators'!H41)</f>
        <v/>
      </c>
      <c r="I39" s="1443"/>
      <c r="J39" s="1443"/>
      <c r="K39" s="1389"/>
    </row>
    <row r="40" spans="2:11" ht="13.5" customHeight="1">
      <c r="B40" s="1383"/>
      <c r="C40" s="2022"/>
      <c r="D40" s="2005" t="s">
        <v>341</v>
      </c>
      <c r="E40" s="2007"/>
      <c r="F40" s="1447" t="str">
        <f>IF('Step 3-Refrigerators'!$E$16=0,"", $E$15*('Step 3-Refrigerators'!$F$42/'Step 3-Refrigerators'!$E$16))</f>
        <v/>
      </c>
      <c r="G40" s="1448" t="s">
        <v>74</v>
      </c>
      <c r="H40" s="1449" t="str">
        <f>IF('Step 3-Refrigerators'!H42=0,"",'Step 3-Refrigerators'!H42)</f>
        <v/>
      </c>
      <c r="I40" s="1443"/>
      <c r="J40" s="1443"/>
      <c r="K40" s="1389"/>
    </row>
    <row r="41" spans="2:11" ht="13.5" customHeight="1">
      <c r="B41" s="1383"/>
      <c r="C41" s="2022"/>
      <c r="D41" s="2005" t="s">
        <v>9</v>
      </c>
      <c r="E41" s="2006"/>
      <c r="F41" s="1447" t="str">
        <f>IF('Step 3-Refrigerators'!$E$16=0,"", $E$15*('Step 3-Refrigerators'!$F$43/'Step 3-Refrigerators'!$E$16))</f>
        <v/>
      </c>
      <c r="G41" s="1448" t="s">
        <v>74</v>
      </c>
      <c r="H41" s="1449" t="str">
        <f>IF('Step 3-Refrigerators'!H43=0,"",'Step 3-Refrigerators'!H43)</f>
        <v/>
      </c>
      <c r="I41" s="1443"/>
      <c r="J41" s="1443"/>
      <c r="K41" s="1389"/>
    </row>
    <row r="42" spans="2:11" ht="13.5" customHeight="1">
      <c r="B42" s="1383"/>
      <c r="C42" s="2022"/>
      <c r="D42" s="2005" t="s">
        <v>340</v>
      </c>
      <c r="E42" s="2007"/>
      <c r="F42" s="1447" t="str">
        <f>IF('Step 3-Refrigerators'!$E$16=0,"", $E$15*('Step 3-Refrigerators'!$F$44/'Step 3-Refrigerators'!$E$16))</f>
        <v/>
      </c>
      <c r="G42" s="1456" t="s">
        <v>74</v>
      </c>
      <c r="H42" s="1449" t="str">
        <f>IF('Step 3-Refrigerators'!H44=0,"",'Step 3-Refrigerators'!H44)</f>
        <v/>
      </c>
      <c r="I42" s="1443"/>
      <c r="J42" s="1443"/>
      <c r="K42" s="1389"/>
    </row>
    <row r="43" spans="2:11" ht="13.5" customHeight="1">
      <c r="B43" s="1383"/>
      <c r="C43" s="2022"/>
      <c r="D43" s="1457" t="s">
        <v>16</v>
      </c>
      <c r="E43" s="1458"/>
      <c r="F43" s="1458"/>
      <c r="G43" s="1459"/>
      <c r="H43" s="1460"/>
      <c r="I43" s="1443"/>
      <c r="J43" s="1443"/>
      <c r="K43" s="1389"/>
    </row>
    <row r="44" spans="2:11" ht="13.5" customHeight="1">
      <c r="B44" s="1383"/>
      <c r="C44" s="2022"/>
      <c r="D44" s="2005" t="s">
        <v>8</v>
      </c>
      <c r="E44" s="2006"/>
      <c r="F44" s="1447" t="str">
        <f>IF('Step 3-Refrigerators'!$E$17=0,"", $E$16*('Step 3-Refrigerators'!$F$46/'Step 3-Refrigerators'!$E$17))</f>
        <v/>
      </c>
      <c r="G44" s="1448" t="s">
        <v>74</v>
      </c>
      <c r="H44" s="1449" t="str">
        <f>IF('Step 3-Refrigerators'!H46=0,"",'Step 3-Refrigerators'!H46)</f>
        <v/>
      </c>
      <c r="I44" s="1443"/>
      <c r="J44" s="1443"/>
      <c r="K44" s="1389"/>
    </row>
    <row r="45" spans="2:11" ht="13.5" customHeight="1">
      <c r="B45" s="1383"/>
      <c r="C45" s="2022"/>
      <c r="D45" s="2005" t="s">
        <v>341</v>
      </c>
      <c r="E45" s="2007"/>
      <c r="F45" s="1447" t="str">
        <f>IF('Step 3-Refrigerators'!$E$17=0,"", $E$16*('Step 3-Refrigerators'!$F$47/'Step 3-Refrigerators'!$E$17))</f>
        <v/>
      </c>
      <c r="G45" s="1448" t="s">
        <v>74</v>
      </c>
      <c r="H45" s="1449" t="str">
        <f>IF('Step 3-Refrigerators'!H47=0,"",'Step 3-Refrigerators'!H47)</f>
        <v/>
      </c>
      <c r="I45" s="1443"/>
      <c r="J45" s="1443"/>
      <c r="K45" s="1389"/>
    </row>
    <row r="46" spans="2:11" ht="13.5" customHeight="1">
      <c r="B46" s="1383"/>
      <c r="C46" s="2022"/>
      <c r="D46" s="2005" t="s">
        <v>9</v>
      </c>
      <c r="E46" s="2006"/>
      <c r="F46" s="1447" t="str">
        <f>IF('Step 3-Refrigerators'!$E$17=0,"", $E$16*('Step 3-Refrigerators'!$F$48/'Step 3-Refrigerators'!$E$17))</f>
        <v/>
      </c>
      <c r="G46" s="1448" t="s">
        <v>74</v>
      </c>
      <c r="H46" s="1449" t="str">
        <f>IF('Step 3-Refrigerators'!H48=0,"",'Step 3-Refrigerators'!H48)</f>
        <v/>
      </c>
      <c r="I46" s="1443"/>
      <c r="J46" s="1443"/>
      <c r="K46" s="1389"/>
    </row>
    <row r="47" spans="2:11" ht="13.5" customHeight="1">
      <c r="B47" s="1383"/>
      <c r="C47" s="2022"/>
      <c r="D47" s="2005" t="s">
        <v>340</v>
      </c>
      <c r="E47" s="2007"/>
      <c r="F47" s="1447" t="str">
        <f>IF('Step 3-Refrigerators'!$E$17=0,"", $E$16*('Step 3-Refrigerators'!$F$49/'Step 3-Refrigerators'!$E$17))</f>
        <v/>
      </c>
      <c r="G47" s="1448" t="s">
        <v>74</v>
      </c>
      <c r="H47" s="1449" t="str">
        <f>IF('Step 3-Refrigerators'!H49=0,"",'Step 3-Refrigerators'!H49)</f>
        <v/>
      </c>
      <c r="I47" s="1443"/>
      <c r="J47" s="1443"/>
      <c r="K47" s="1389"/>
    </row>
    <row r="48" spans="2:11" ht="13.5" customHeight="1">
      <c r="B48" s="1383"/>
      <c r="C48" s="2022"/>
      <c r="D48" s="1457" t="s">
        <v>45</v>
      </c>
      <c r="E48" s="1458"/>
      <c r="F48" s="1458"/>
      <c r="G48" s="1459"/>
      <c r="H48" s="1460"/>
      <c r="I48" s="1443"/>
      <c r="J48" s="1461"/>
      <c r="K48" s="1389"/>
    </row>
    <row r="49" spans="1:11" ht="13.5" customHeight="1">
      <c r="B49" s="1383"/>
      <c r="C49" s="2022"/>
      <c r="D49" s="2005" t="s">
        <v>8</v>
      </c>
      <c r="E49" s="2006"/>
      <c r="F49" s="1447" t="str">
        <f>IF('Step 3-Refrigerators'!$E$18=0,"", $E$17*('Step 3-Refrigerators'!$F51/'Step 3-Refrigerators'!$E$18))</f>
        <v/>
      </c>
      <c r="G49" s="1448" t="s">
        <v>74</v>
      </c>
      <c r="H49" s="1449" t="str">
        <f>IF('Step 3-Refrigerators'!H51=0,"",'Step 3-Refrigerators'!H51)</f>
        <v/>
      </c>
      <c r="I49" s="1443"/>
      <c r="J49" s="1461"/>
      <c r="K49" s="1389"/>
    </row>
    <row r="50" spans="1:11" ht="13.5" customHeight="1">
      <c r="B50" s="1383"/>
      <c r="C50" s="2022"/>
      <c r="D50" s="2005" t="s">
        <v>341</v>
      </c>
      <c r="E50" s="2007"/>
      <c r="F50" s="1447" t="str">
        <f>IF('Step 3-Refrigerators'!$E$18=0,"", $E$17*('Step 3-Refrigerators'!$F52/'Step 3-Refrigerators'!$E$18))</f>
        <v/>
      </c>
      <c r="G50" s="1448" t="s">
        <v>74</v>
      </c>
      <c r="H50" s="1449" t="str">
        <f>IF('Step 3-Refrigerators'!H52=0,"",'Step 3-Refrigerators'!H52)</f>
        <v/>
      </c>
      <c r="I50" s="1443"/>
      <c r="J50" s="1461"/>
      <c r="K50" s="1389"/>
    </row>
    <row r="51" spans="1:11" ht="13.5" customHeight="1">
      <c r="B51" s="1383"/>
      <c r="C51" s="2022"/>
      <c r="D51" s="2005" t="s">
        <v>9</v>
      </c>
      <c r="E51" s="2006"/>
      <c r="F51" s="1447" t="str">
        <f>IF('Step 3-Refrigerators'!$E$18=0,"", $E$17*('Step 3-Refrigerators'!$F53/'Step 3-Refrigerators'!$E$18))</f>
        <v/>
      </c>
      <c r="G51" s="1448" t="s">
        <v>74</v>
      </c>
      <c r="H51" s="1449" t="str">
        <f>IF('Step 3-Refrigerators'!H53=0,"",'Step 3-Refrigerators'!H53)</f>
        <v/>
      </c>
      <c r="I51" s="1443"/>
      <c r="J51" s="1461"/>
      <c r="K51" s="1389"/>
    </row>
    <row r="52" spans="1:11" ht="13.5" customHeight="1">
      <c r="B52" s="1383"/>
      <c r="C52" s="2022"/>
      <c r="D52" s="2005" t="s">
        <v>340</v>
      </c>
      <c r="E52" s="2007"/>
      <c r="F52" s="1447" t="str">
        <f>IF('Step 3-Refrigerators'!$E$18=0,"", $E$17*('Step 3-Refrigerators'!$F54/'Step 3-Refrigerators'!$E$18))</f>
        <v/>
      </c>
      <c r="G52" s="1448" t="s">
        <v>74</v>
      </c>
      <c r="H52" s="1449" t="str">
        <f>IF('Step 3-Refrigerators'!H54=0,"",'Step 3-Refrigerators'!H54)</f>
        <v/>
      </c>
      <c r="I52" s="1443"/>
      <c r="J52" s="1461"/>
      <c r="K52" s="1389"/>
    </row>
    <row r="53" spans="1:11" ht="13.5" customHeight="1">
      <c r="B53" s="1383"/>
      <c r="C53" s="2022"/>
      <c r="D53" s="1457" t="s">
        <v>197</v>
      </c>
      <c r="E53" s="1458"/>
      <c r="F53" s="1458"/>
      <c r="G53" s="1462"/>
      <c r="H53" s="1460"/>
      <c r="I53" s="1443"/>
      <c r="J53" s="1461"/>
      <c r="K53" s="1389"/>
    </row>
    <row r="54" spans="1:11" ht="13.5" customHeight="1">
      <c r="A54" s="1392"/>
      <c r="B54" s="1383"/>
      <c r="C54" s="2022"/>
      <c r="D54" s="2005" t="s">
        <v>8</v>
      </c>
      <c r="E54" s="2006"/>
      <c r="F54" s="1447" t="str">
        <f>IF('Step 3-Refrigerators'!$E$19=0,"", $E$18*('Step 3-Refrigerators'!$F$56/'Step 3-Refrigerators'!$E$19))</f>
        <v/>
      </c>
      <c r="G54" s="1448" t="s">
        <v>74</v>
      </c>
      <c r="H54" s="1449" t="str">
        <f>IF('Step 3-Refrigerators'!H56=0,"",'Step 3-Refrigerators'!H56)</f>
        <v/>
      </c>
      <c r="I54" s="1443"/>
      <c r="J54" s="1461"/>
      <c r="K54" s="1389"/>
    </row>
    <row r="55" spans="1:11" ht="13.5" customHeight="1">
      <c r="A55" s="1392"/>
      <c r="B55" s="1383"/>
      <c r="C55" s="2022"/>
      <c r="D55" s="2005" t="s">
        <v>341</v>
      </c>
      <c r="E55" s="2007"/>
      <c r="F55" s="1447" t="str">
        <f>IF('Step 3-Refrigerators'!$E$19=0,"", $E$18*('Step 3-Refrigerators'!$F$57/'Step 3-Refrigerators'!$E$19))</f>
        <v/>
      </c>
      <c r="G55" s="1448" t="s">
        <v>74</v>
      </c>
      <c r="H55" s="1449" t="str">
        <f>IF('Step 3-Refrigerators'!H57=0,"",'Step 3-Refrigerators'!H57)</f>
        <v/>
      </c>
      <c r="I55" s="1443"/>
      <c r="J55" s="1461"/>
      <c r="K55" s="1389"/>
    </row>
    <row r="56" spans="1:11" ht="13.5" customHeight="1">
      <c r="A56" s="1392"/>
      <c r="B56" s="1383"/>
      <c r="C56" s="2022"/>
      <c r="D56" s="2013" t="s">
        <v>9</v>
      </c>
      <c r="E56" s="2014"/>
      <c r="F56" s="1447" t="str">
        <f>IF('Step 3-Refrigerators'!$E$19=0,"", $E$18*('Step 3-Refrigerators'!$F$58/'Step 3-Refrigerators'!$E$19))</f>
        <v/>
      </c>
      <c r="G56" s="1448" t="s">
        <v>74</v>
      </c>
      <c r="H56" s="1449" t="str">
        <f>IF('Step 3-Refrigerators'!H58=0,"",'Step 3-Refrigerators'!H58)</f>
        <v/>
      </c>
      <c r="I56" s="1443"/>
      <c r="J56" s="1461"/>
      <c r="K56" s="1389"/>
    </row>
    <row r="57" spans="1:11" ht="13.5" customHeight="1" thickBot="1">
      <c r="A57" s="1392"/>
      <c r="B57" s="1383"/>
      <c r="C57" s="1463"/>
      <c r="D57" s="2005" t="s">
        <v>340</v>
      </c>
      <c r="E57" s="2007"/>
      <c r="F57" s="1447" t="str">
        <f>IF('Step 3-Refrigerators'!$E$19=0,"", $E$18*('Step 3-Refrigerators'!$F$59/'Step 3-Refrigerators'!$E$19))</f>
        <v/>
      </c>
      <c r="G57" s="1448" t="s">
        <v>74</v>
      </c>
      <c r="H57" s="1449" t="str">
        <f>IF('Step 3-Refrigerators'!H59=0,"",'Step 3-Refrigerators'!H59)</f>
        <v/>
      </c>
      <c r="I57" s="1443"/>
      <c r="J57" s="1461"/>
      <c r="K57" s="1389"/>
    </row>
    <row r="58" spans="1:11" ht="13.5" customHeight="1">
      <c r="B58" s="1383"/>
      <c r="C58" s="2016" t="s">
        <v>71</v>
      </c>
      <c r="D58" s="2018" t="s">
        <v>10</v>
      </c>
      <c r="E58" s="2019"/>
      <c r="F58" s="1464" t="str">
        <f>IF('Step 3-Refrigerators'!$D$8=0,"", $D$8*('Step 3-Refrigerators'!$F60/'Step 3-Refrigerators'!$D$8))</f>
        <v/>
      </c>
      <c r="G58" s="1465" t="s">
        <v>78</v>
      </c>
      <c r="H58" s="1466" t="str">
        <f>IF('Step 3-Refrigerators'!H60=0,"",'Step 3-Refrigerators'!H60)</f>
        <v/>
      </c>
      <c r="I58" s="1443"/>
      <c r="J58" s="1443"/>
      <c r="K58" s="1389"/>
    </row>
    <row r="59" spans="1:11" ht="13.5" customHeight="1" thickBot="1">
      <c r="B59" s="1383"/>
      <c r="C59" s="2017"/>
      <c r="D59" s="2020" t="s">
        <v>14</v>
      </c>
      <c r="E59" s="2021"/>
      <c r="F59" s="1467" t="str">
        <f>IF('Step 3-Refrigerators'!$D$8=0,"", $D$8*('Step 3-Refrigerators'!$F61/'Step 3-Refrigerators'!$D$8))</f>
        <v/>
      </c>
      <c r="G59" s="1468" t="s">
        <v>78</v>
      </c>
      <c r="H59" s="1469" t="str">
        <f>IF('Step 3-Refrigerators'!H61=0,"",'Step 3-Refrigerators'!H61)</f>
        <v/>
      </c>
      <c r="I59" s="1470"/>
      <c r="J59" s="1443"/>
      <c r="K59" s="1389"/>
    </row>
    <row r="60" spans="1:11" ht="13.5" customHeight="1">
      <c r="B60" s="1383"/>
      <c r="C60" s="2023" t="s">
        <v>2</v>
      </c>
      <c r="D60" s="2025" t="s">
        <v>11</v>
      </c>
      <c r="E60" s="2026"/>
      <c r="F60" s="1471" t="str">
        <f>IF('Step 3-Refrigerators'!$D$8=0,"", $D$8*('Step 3-Refrigerators'!$F62/'Step 3-Refrigerators'!$D$8))</f>
        <v/>
      </c>
      <c r="G60" s="1472" t="s">
        <v>74</v>
      </c>
      <c r="H60" s="1473" t="str">
        <f>IF('Step 3-Refrigerators'!H62=0,"",'Step 3-Refrigerators'!H62)</f>
        <v/>
      </c>
      <c r="I60" s="1470"/>
      <c r="J60" s="1443"/>
      <c r="K60" s="1389"/>
    </row>
    <row r="61" spans="1:11" ht="13.5" customHeight="1" thickBot="1">
      <c r="B61" s="1383"/>
      <c r="C61" s="2024"/>
      <c r="D61" s="2013" t="s">
        <v>82</v>
      </c>
      <c r="E61" s="2014"/>
      <c r="F61" s="1474" t="str">
        <f>IF('Step 3-Refrigerators'!$D$8=0,"", $D$8*('Step 3-Refrigerators'!$F63/'Step 3-Refrigerators'!$D$8))</f>
        <v/>
      </c>
      <c r="G61" s="1475" t="s">
        <v>74</v>
      </c>
      <c r="H61" s="1476" t="str">
        <f>IF('Step 3-Refrigerators'!H63=0,"",'Step 3-Refrigerators'!H63)</f>
        <v/>
      </c>
      <c r="I61" s="1470"/>
      <c r="J61" s="1443"/>
      <c r="K61" s="1389"/>
    </row>
    <row r="62" spans="1:11" ht="13.5" customHeight="1" thickBot="1">
      <c r="B62" s="1383"/>
      <c r="C62" s="1477" t="s">
        <v>1</v>
      </c>
      <c r="D62" s="2027" t="s">
        <v>10</v>
      </c>
      <c r="E62" s="2028"/>
      <c r="F62" s="1478" t="str">
        <f>IF('Step 3-Refrigerators'!$D$8=0,"", $D$8*('Step 3-Refrigerators'!$F64/'Step 3-Refrigerators'!$D$8))</f>
        <v/>
      </c>
      <c r="G62" s="1479" t="s">
        <v>74</v>
      </c>
      <c r="H62" s="1480" t="str">
        <f>IF('Step 3-Refrigerators'!H64=0,"",'Step 3-Refrigerators'!H64)</f>
        <v/>
      </c>
      <c r="I62" s="1470"/>
      <c r="J62" s="1443"/>
      <c r="K62" s="1389"/>
    </row>
    <row r="63" spans="1:11" ht="13.5" customHeight="1" thickBot="1">
      <c r="B63" s="1383"/>
      <c r="C63" s="1477" t="s">
        <v>0</v>
      </c>
      <c r="D63" s="2027" t="s">
        <v>10</v>
      </c>
      <c r="E63" s="2028"/>
      <c r="F63" s="1478" t="str">
        <f>IF('Step 3-Refrigerators'!$D$8=0,"", $D$8*('Step 3-Refrigerators'!$F65/'Step 3-Refrigerators'!$D$8))</f>
        <v/>
      </c>
      <c r="G63" s="1479" t="s">
        <v>74</v>
      </c>
      <c r="H63" s="1480" t="str">
        <f>IF('Step 3-Refrigerators'!H65=0,"",'Step 3-Refrigerators'!H65)</f>
        <v/>
      </c>
      <c r="I63" s="1470"/>
      <c r="J63" s="1443"/>
      <c r="K63" s="1389"/>
    </row>
    <row r="64" spans="1:11" ht="13.5" customHeight="1" thickBot="1">
      <c r="A64" s="1392"/>
      <c r="B64" s="1383"/>
      <c r="C64" s="1477" t="s">
        <v>165</v>
      </c>
      <c r="D64" s="1481" t="s">
        <v>9</v>
      </c>
      <c r="E64" s="1482"/>
      <c r="F64" s="1478" t="str">
        <f>IF('Step 3-Refrigerators'!$D$8=0,"", $D$8*('Step 3-Refrigerators'!$F66/'Step 3-Refrigerators'!$D$8))</f>
        <v/>
      </c>
      <c r="G64" s="1483" t="s">
        <v>182</v>
      </c>
      <c r="H64" s="1480" t="str">
        <f>IF('Step 3-Refrigerators'!H66=0,"",'Step 3-Refrigerators'!H66)</f>
        <v/>
      </c>
      <c r="I64" s="1470"/>
      <c r="J64" s="1443"/>
      <c r="K64" s="1389"/>
    </row>
    <row r="65" spans="1:12" ht="12.75" customHeight="1">
      <c r="A65" s="1392"/>
      <c r="B65" s="1383"/>
      <c r="C65" s="1484" t="s">
        <v>162</v>
      </c>
      <c r="D65" s="1382"/>
      <c r="E65" s="1382"/>
      <c r="F65" s="1382"/>
      <c r="G65" s="1382"/>
      <c r="H65" s="1382"/>
      <c r="I65" s="1443"/>
      <c r="J65" s="1443"/>
      <c r="K65" s="1389"/>
    </row>
    <row r="66" spans="1:12" ht="24" customHeight="1">
      <c r="A66" s="1392"/>
      <c r="B66" s="1383"/>
      <c r="C66" s="1485" t="s">
        <v>125</v>
      </c>
      <c r="D66" s="1382"/>
      <c r="E66" s="1382"/>
      <c r="F66" s="1382"/>
      <c r="G66" s="1382"/>
      <c r="H66" s="1382"/>
      <c r="I66" s="1443"/>
      <c r="J66" s="1443"/>
      <c r="K66" s="1389"/>
    </row>
    <row r="67" spans="1:12" ht="37.5" customHeight="1">
      <c r="A67" s="1392"/>
      <c r="B67" s="1383"/>
      <c r="C67" s="1994" t="str">
        <f>'Step 3-Refrigerators'!C69:H69</f>
        <v xml:space="preserve">Please complete the table below if your program provides an incentive (e.g., financial) to encourage the disposal (i.e., without replacement) of old, working refrigerated appliances. </v>
      </c>
      <c r="D67" s="1994"/>
      <c r="E67" s="1994"/>
      <c r="F67" s="1994"/>
      <c r="G67" s="1994"/>
      <c r="H67" s="1994"/>
      <c r="I67" s="1486"/>
      <c r="J67" s="1486"/>
      <c r="K67" s="1487"/>
    </row>
    <row r="68" spans="1:12" ht="5.25" customHeight="1" thickBot="1">
      <c r="B68" s="1383"/>
      <c r="C68" s="1382"/>
      <c r="D68" s="1382"/>
      <c r="E68" s="1382"/>
      <c r="F68" s="1382"/>
      <c r="G68" s="1443"/>
      <c r="H68" s="1382"/>
      <c r="I68" s="1488"/>
      <c r="J68" s="1488"/>
      <c r="K68" s="1489"/>
    </row>
    <row r="69" spans="1:12" s="1493" customFormat="1" ht="13.5" customHeight="1">
      <c r="A69" s="1392"/>
      <c r="B69" s="1383"/>
      <c r="C69" s="2038" t="s">
        <v>35</v>
      </c>
      <c r="D69" s="2039"/>
      <c r="E69" s="2040" t="str">
        <f>'Step 3-Refrigerators'!E71:F71</f>
        <v/>
      </c>
      <c r="F69" s="2041"/>
      <c r="G69" s="1490"/>
      <c r="H69" s="1491"/>
      <c r="I69" s="1492" t="s">
        <v>437</v>
      </c>
      <c r="J69" s="1492"/>
      <c r="K69" s="1399"/>
      <c r="L69" s="1375"/>
    </row>
    <row r="70" spans="1:12" s="1493" customFormat="1" ht="13.5" customHeight="1">
      <c r="A70" s="1392"/>
      <c r="B70" s="1383"/>
      <c r="C70" s="2042" t="s">
        <v>36</v>
      </c>
      <c r="D70" s="2043"/>
      <c r="E70" s="2044">
        <f>'Step 3-Refrigerators'!E72:F72</f>
        <v>0</v>
      </c>
      <c r="F70" s="2045"/>
      <c r="G70" s="1490"/>
      <c r="H70" s="1491"/>
      <c r="I70" s="1492"/>
      <c r="J70" s="1492"/>
      <c r="K70" s="1399"/>
      <c r="L70" s="1375"/>
    </row>
    <row r="71" spans="1:12" ht="25.5" customHeight="1" thickBot="1">
      <c r="B71" s="1494"/>
      <c r="C71" s="2046" t="s">
        <v>124</v>
      </c>
      <c r="D71" s="2047"/>
      <c r="E71" s="2048">
        <f>'Step 3-Refrigerators'!E73:F73</f>
        <v>0</v>
      </c>
      <c r="F71" s="2049"/>
      <c r="G71" s="1495"/>
      <c r="H71" s="1495"/>
      <c r="I71" s="1496"/>
      <c r="J71" s="1443"/>
      <c r="K71" s="1389"/>
    </row>
    <row r="72" spans="1:12" ht="13.5" thickBot="1">
      <c r="B72" s="1383"/>
      <c r="C72" s="1382"/>
      <c r="D72" s="1382"/>
      <c r="E72" s="1382"/>
      <c r="F72" s="1382"/>
      <c r="G72" s="1382"/>
      <c r="H72" s="1382"/>
      <c r="I72" s="1443"/>
      <c r="J72" s="1443"/>
      <c r="K72" s="1389"/>
    </row>
    <row r="73" spans="1:12" ht="12.75" customHeight="1">
      <c r="B73" s="1383"/>
      <c r="C73" s="1497" t="s">
        <v>22</v>
      </c>
      <c r="D73" s="2029">
        <f>IFERROR('Step 3-Refrigerators'!D75,"")</f>
        <v>0</v>
      </c>
      <c r="E73" s="2030"/>
      <c r="F73" s="2030"/>
      <c r="G73" s="2030"/>
      <c r="H73" s="2030"/>
      <c r="I73" s="2030"/>
      <c r="J73" s="2031"/>
      <c r="K73" s="1389"/>
    </row>
    <row r="74" spans="1:12">
      <c r="B74" s="1383"/>
      <c r="C74" s="1498"/>
      <c r="D74" s="2032"/>
      <c r="E74" s="2033"/>
      <c r="F74" s="2033"/>
      <c r="G74" s="2033"/>
      <c r="H74" s="2033"/>
      <c r="I74" s="2033"/>
      <c r="J74" s="2034"/>
      <c r="K74" s="1389"/>
    </row>
    <row r="75" spans="1:12">
      <c r="B75" s="1383"/>
      <c r="C75" s="1498"/>
      <c r="D75" s="2032"/>
      <c r="E75" s="2033"/>
      <c r="F75" s="2033"/>
      <c r="G75" s="2033"/>
      <c r="H75" s="2033"/>
      <c r="I75" s="2033"/>
      <c r="J75" s="2034"/>
      <c r="K75" s="1389"/>
    </row>
    <row r="76" spans="1:12">
      <c r="B76" s="1383"/>
      <c r="C76" s="1498"/>
      <c r="D76" s="2032"/>
      <c r="E76" s="2033"/>
      <c r="F76" s="2033"/>
      <c r="G76" s="2033"/>
      <c r="H76" s="2033"/>
      <c r="I76" s="2033"/>
      <c r="J76" s="2034"/>
      <c r="K76" s="1389"/>
    </row>
    <row r="77" spans="1:12">
      <c r="B77" s="1383"/>
      <c r="C77" s="1498"/>
      <c r="D77" s="2032"/>
      <c r="E77" s="2033"/>
      <c r="F77" s="2033"/>
      <c r="G77" s="2033"/>
      <c r="H77" s="2033"/>
      <c r="I77" s="2033"/>
      <c r="J77" s="2034"/>
      <c r="K77" s="1389"/>
    </row>
    <row r="78" spans="1:12">
      <c r="B78" s="1383"/>
      <c r="C78" s="1498"/>
      <c r="D78" s="2032"/>
      <c r="E78" s="2033"/>
      <c r="F78" s="2033"/>
      <c r="G78" s="2033"/>
      <c r="H78" s="2033"/>
      <c r="I78" s="2033"/>
      <c r="J78" s="2034"/>
      <c r="K78" s="1389"/>
    </row>
    <row r="79" spans="1:12">
      <c r="B79" s="1383"/>
      <c r="C79" s="1405"/>
      <c r="D79" s="2032"/>
      <c r="E79" s="2033"/>
      <c r="F79" s="2033"/>
      <c r="G79" s="2033"/>
      <c r="H79" s="2033"/>
      <c r="I79" s="2033"/>
      <c r="J79" s="2034"/>
      <c r="K79" s="1389"/>
    </row>
    <row r="80" spans="1:12" ht="12.75" customHeight="1" thickBot="1">
      <c r="B80" s="1383"/>
      <c r="C80" s="1499"/>
      <c r="D80" s="2035"/>
      <c r="E80" s="2036"/>
      <c r="F80" s="2036"/>
      <c r="G80" s="2036"/>
      <c r="H80" s="2036"/>
      <c r="I80" s="2036"/>
      <c r="J80" s="2037"/>
      <c r="K80" s="1389"/>
    </row>
    <row r="81" spans="2:11" ht="14.25" customHeight="1">
      <c r="B81" s="1500"/>
      <c r="C81" s="1501"/>
      <c r="D81" s="1502"/>
      <c r="E81" s="1502"/>
      <c r="F81" s="1502"/>
      <c r="G81" s="1502"/>
      <c r="H81" s="1502"/>
      <c r="I81" s="1503"/>
      <c r="J81" s="1503"/>
      <c r="K81" s="1504"/>
    </row>
    <row r="82" spans="2:11" ht="24" customHeight="1">
      <c r="B82" s="1505"/>
      <c r="C82" s="1505"/>
      <c r="D82" s="1505"/>
      <c r="E82" s="1505"/>
      <c r="F82" s="1505"/>
      <c r="G82" s="1505"/>
      <c r="H82" s="1505"/>
      <c r="I82" s="1505"/>
      <c r="J82" s="1505"/>
      <c r="K82" s="1390"/>
    </row>
    <row r="83" spans="2:11" hidden="1"/>
    <row r="84" spans="2:11" hidden="1"/>
    <row r="85" spans="2:11" hidden="1"/>
    <row r="86" spans="2:11" hidden="1"/>
    <row r="87" spans="2:11" hidden="1"/>
    <row r="88" spans="2:11" hidden="1"/>
    <row r="89" spans="2:11" hidden="1"/>
    <row r="90" spans="2:11" hidden="1"/>
    <row r="91" spans="2:11" hidden="1"/>
    <row r="92" spans="2:11" hidden="1"/>
    <row r="93" spans="2:11" hidden="1"/>
    <row r="94" spans="2:11" hidden="1"/>
    <row r="95" spans="2:11" hidden="1"/>
    <row r="96" spans="2:11"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spans="2:11" hidden="1"/>
    <row r="290" spans="2:11" hidden="1"/>
    <row r="291" spans="2:11" hidden="1"/>
    <row r="292" spans="2:11" hidden="1"/>
    <row r="293" spans="2:11" hidden="1"/>
    <row r="294" spans="2:11" hidden="1"/>
    <row r="295" spans="2:11" hidden="1"/>
    <row r="296" spans="2:11" s="1493" customFormat="1" hidden="1"/>
    <row r="297" spans="2:11" s="1493" customFormat="1" hidden="1"/>
    <row r="298" spans="2:11" s="1508" customFormat="1" hidden="1"/>
    <row r="299" spans="2:11" s="1508" customFormat="1" hidden="1"/>
    <row r="300" spans="2:11" s="1508" customFormat="1" hidden="1"/>
    <row r="301" spans="2:11" hidden="1"/>
    <row r="302" spans="2:11">
      <c r="B302" s="1509"/>
      <c r="C302" s="1509"/>
      <c r="D302" s="1509"/>
      <c r="E302" s="1509"/>
      <c r="F302" s="1509"/>
      <c r="G302" s="1509"/>
      <c r="H302" s="1509"/>
      <c r="I302" s="1509"/>
      <c r="J302" s="1509"/>
      <c r="K302" s="1510"/>
    </row>
    <row r="303" spans="2:11">
      <c r="B303" s="1509"/>
      <c r="C303" s="1509"/>
      <c r="D303" s="1509"/>
      <c r="E303" s="1509"/>
      <c r="F303" s="1509"/>
      <c r="G303" s="1509"/>
      <c r="H303" s="1509"/>
      <c r="I303" s="1509"/>
      <c r="J303" s="1509"/>
      <c r="K303" s="1510"/>
    </row>
  </sheetData>
  <sheetProtection selectLockedCells="1"/>
  <mergeCells count="54">
    <mergeCell ref="D73:J80"/>
    <mergeCell ref="C69:D69"/>
    <mergeCell ref="E69:F69"/>
    <mergeCell ref="C70:D70"/>
    <mergeCell ref="E70:F70"/>
    <mergeCell ref="C71:D71"/>
    <mergeCell ref="E71:F71"/>
    <mergeCell ref="C67:H67"/>
    <mergeCell ref="D52:E52"/>
    <mergeCell ref="D54:E54"/>
    <mergeCell ref="D55:E55"/>
    <mergeCell ref="D56:E56"/>
    <mergeCell ref="D57:E57"/>
    <mergeCell ref="C58:C59"/>
    <mergeCell ref="D58:E58"/>
    <mergeCell ref="D59:E59"/>
    <mergeCell ref="C38:C56"/>
    <mergeCell ref="C60:C61"/>
    <mergeCell ref="D60:E60"/>
    <mergeCell ref="D61:E61"/>
    <mergeCell ref="D62:E62"/>
    <mergeCell ref="D63:E63"/>
    <mergeCell ref="D51:E51"/>
    <mergeCell ref="D42:E42"/>
    <mergeCell ref="D44:E44"/>
    <mergeCell ref="D45:E45"/>
    <mergeCell ref="D34:E34"/>
    <mergeCell ref="D35:E35"/>
    <mergeCell ref="D36:E36"/>
    <mergeCell ref="D37:E37"/>
    <mergeCell ref="D39:E39"/>
    <mergeCell ref="D46:E46"/>
    <mergeCell ref="D47:E47"/>
    <mergeCell ref="D49:E49"/>
    <mergeCell ref="D50:E50"/>
    <mergeCell ref="C25:H25"/>
    <mergeCell ref="C26:C27"/>
    <mergeCell ref="D26:E27"/>
    <mergeCell ref="F26:G27"/>
    <mergeCell ref="H26:H27"/>
    <mergeCell ref="C28:C37"/>
    <mergeCell ref="D29:E29"/>
    <mergeCell ref="D30:E30"/>
    <mergeCell ref="D31:E31"/>
    <mergeCell ref="D32:E32"/>
    <mergeCell ref="D40:E40"/>
    <mergeCell ref="D41:E41"/>
    <mergeCell ref="C24:F24"/>
    <mergeCell ref="H24:K24"/>
    <mergeCell ref="I2:J2"/>
    <mergeCell ref="C4:J4"/>
    <mergeCell ref="C6:J6"/>
    <mergeCell ref="G11:I13"/>
    <mergeCell ref="H15:I21"/>
  </mergeCells>
  <conditionalFormatting sqref="E69:F71 D8:D9 F81:F295 F301:F65544 F1:F9 G10:G11 D11:F13 G14:I14 F72 F22:F68 D15:G21">
    <cfRule type="cellIs" dxfId="20" priority="6" stopIfTrue="1" operator="equal">
      <formula>0</formula>
    </cfRule>
  </conditionalFormatting>
  <conditionalFormatting sqref="F30">
    <cfRule type="cellIs" dxfId="19" priority="5" stopIfTrue="1" operator="equal">
      <formula>0</formula>
    </cfRule>
  </conditionalFormatting>
  <conditionalFormatting sqref="F35">
    <cfRule type="cellIs" dxfId="18" priority="4" stopIfTrue="1" operator="equal">
      <formula>0</formula>
    </cfRule>
  </conditionalFormatting>
  <conditionalFormatting sqref="D14">
    <cfRule type="cellIs" dxfId="17" priority="3" stopIfTrue="1" operator="equal">
      <formula>0</formula>
    </cfRule>
  </conditionalFormatting>
  <conditionalFormatting sqref="H15">
    <cfRule type="cellIs" dxfId="16" priority="2" stopIfTrue="1" operator="equal">
      <formula>0</formula>
    </cfRule>
  </conditionalFormatting>
  <conditionalFormatting sqref="F35">
    <cfRule type="cellIs" dxfId="15" priority="1" stopIfTrue="1" operator="equal">
      <formula>0</formula>
    </cfRule>
  </conditionalFormatting>
  <dataValidations count="1">
    <dataValidation type="decimal" operator="greaterThanOrEqual" allowBlank="1" showInputMessage="1" showErrorMessage="1" sqref="E69:F71" xr:uid="{00000000-0002-0000-0400-000000000000}">
      <formula1>0</formula1>
    </dataValidation>
  </dataValidations>
  <pageMargins left="0.5" right="0.5" top="0.5" bottom="0.625" header="0.5" footer="0.5"/>
  <pageSetup scale="61" orientation="portrait" r:id="rId1"/>
  <headerFooter alignWithMargins="0">
    <oddFooter>&amp;R&amp;P of &amp;N</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6" tint="0.39997558519241921"/>
    <pageSetUpPr fitToPage="1"/>
  </sheetPr>
  <dimension ref="A1:L312"/>
  <sheetViews>
    <sheetView showGridLines="0" zoomScaleNormal="100" workbookViewId="0">
      <selection activeCell="D8" sqref="D8"/>
    </sheetView>
  </sheetViews>
  <sheetFormatPr defaultColWidth="0" defaultRowHeight="12.75" zeroHeight="1"/>
  <cols>
    <col min="1" max="1" width="4.42578125" style="122" customWidth="1"/>
    <col min="2" max="2" width="4.140625" style="113" customWidth="1"/>
    <col min="3" max="3" width="35.7109375" style="1" customWidth="1"/>
    <col min="4" max="7" width="15.7109375" style="1" customWidth="1"/>
    <col min="8" max="8" width="15.7109375" style="253" customWidth="1"/>
    <col min="9" max="9" width="7" style="1" customWidth="1"/>
    <col min="10" max="10" width="12.5703125" style="1" customWidth="1"/>
    <col min="11" max="11" width="14.85546875" style="235" customWidth="1"/>
    <col min="12" max="12" width="7" style="232" customWidth="1"/>
    <col min="13" max="16384" width="0" style="1" hidden="1"/>
  </cols>
  <sheetData>
    <row r="1" spans="1:12" s="22" customFormat="1">
      <c r="A1" s="1759"/>
      <c r="B1" s="1759"/>
      <c r="C1" s="1759"/>
      <c r="D1" s="1759"/>
      <c r="E1" s="1759"/>
      <c r="F1" s="1764"/>
      <c r="G1" s="1764"/>
      <c r="H1" s="1796"/>
      <c r="I1" s="1764"/>
      <c r="J1" s="1759"/>
      <c r="K1" s="1806"/>
      <c r="L1" s="1802"/>
    </row>
    <row r="2" spans="1:12" s="112" customFormat="1" ht="66" customHeight="1" thickBot="1">
      <c r="A2" s="1759"/>
      <c r="B2" s="478"/>
      <c r="C2" s="479"/>
      <c r="D2" s="480"/>
      <c r="E2" s="480"/>
      <c r="F2" s="480"/>
      <c r="G2" s="480"/>
      <c r="H2" s="480"/>
      <c r="I2" s="2059"/>
      <c r="J2" s="2059"/>
      <c r="K2" s="481"/>
      <c r="L2" s="1803"/>
    </row>
    <row r="3" spans="1:12" s="113" customFormat="1" ht="27" customHeight="1" thickBot="1">
      <c r="A3" s="1759"/>
      <c r="B3" s="125"/>
      <c r="C3" s="482" t="s">
        <v>247</v>
      </c>
      <c r="D3" s="112"/>
      <c r="E3" s="112"/>
      <c r="F3" s="112"/>
      <c r="G3" s="1618" t="str">
        <f>IF('Step 1-Contact and Program Info'!D7=0, " ",'Step 1-Contact and Program Info'!D7)</f>
        <v xml:space="preserve"> </v>
      </c>
      <c r="H3" s="1364" t="str">
        <f>IF('Step 1-Contact and Program Info'!J7="","",'Step 1-Contact and Program Info'!J7)</f>
        <v>MM/DD/YYYY</v>
      </c>
      <c r="I3" s="1362" t="str">
        <f>IF(H3="","","to")</f>
        <v>to</v>
      </c>
      <c r="J3" s="1363" t="str">
        <f>IF('Step 1-Contact and Program Info'!L7="","",'Step 1-Contact and Program Info'!L7)</f>
        <v>MM/DD/YYYY</v>
      </c>
      <c r="K3" s="466"/>
      <c r="L3" s="1801"/>
    </row>
    <row r="4" spans="1:12" s="113" customFormat="1" ht="46.5" customHeight="1">
      <c r="A4" s="1759"/>
      <c r="B4" s="125"/>
      <c r="C4" s="2053" t="s">
        <v>288</v>
      </c>
      <c r="D4" s="2054"/>
      <c r="E4" s="2054"/>
      <c r="F4" s="2054"/>
      <c r="G4" s="2054"/>
      <c r="H4" s="2054"/>
      <c r="I4" s="2054"/>
      <c r="J4" s="2054"/>
      <c r="K4" s="466"/>
      <c r="L4" s="1801"/>
    </row>
    <row r="5" spans="1:12" s="113" customFormat="1" ht="30" customHeight="1">
      <c r="A5" s="1765"/>
      <c r="B5" s="125"/>
      <c r="C5" s="469" t="s">
        <v>223</v>
      </c>
      <c r="D5" s="470"/>
      <c r="E5" s="471"/>
      <c r="F5" s="472"/>
      <c r="G5" s="472"/>
      <c r="H5" s="473"/>
      <c r="I5" s="112"/>
      <c r="J5" s="112"/>
      <c r="K5" s="466"/>
      <c r="L5" s="1801"/>
    </row>
    <row r="6" spans="1:12" s="840" customFormat="1" ht="105.75" customHeight="1">
      <c r="A6" s="1761"/>
      <c r="B6" s="817"/>
      <c r="C6" s="2061" t="s">
        <v>460</v>
      </c>
      <c r="D6" s="2061"/>
      <c r="E6" s="2061"/>
      <c r="F6" s="2061"/>
      <c r="G6" s="2061"/>
      <c r="H6" s="2061"/>
      <c r="I6" s="2061"/>
      <c r="J6" s="2061"/>
      <c r="K6" s="818"/>
      <c r="L6" s="1804"/>
    </row>
    <row r="7" spans="1:12" s="840" customFormat="1" ht="14.25" customHeight="1" thickBot="1">
      <c r="A7" s="1761"/>
      <c r="B7" s="817"/>
      <c r="C7" s="1365"/>
      <c r="D7" s="1366"/>
      <c r="E7" s="1366"/>
      <c r="F7" s="1366"/>
      <c r="G7" s="1366"/>
      <c r="H7" s="1366"/>
      <c r="I7" s="1366"/>
      <c r="J7" s="1366"/>
      <c r="K7" s="818"/>
      <c r="L7" s="1804"/>
    </row>
    <row r="8" spans="1:12" ht="12.75" customHeight="1">
      <c r="A8" s="1765"/>
      <c r="B8" s="125"/>
      <c r="C8" s="487" t="s">
        <v>20</v>
      </c>
      <c r="D8" s="218"/>
      <c r="E8" s="113"/>
      <c r="F8" s="472"/>
      <c r="G8" s="472"/>
      <c r="H8" s="472"/>
      <c r="I8" s="112"/>
      <c r="J8" s="112"/>
      <c r="K8" s="466"/>
      <c r="L8" s="1801"/>
    </row>
    <row r="9" spans="1:12" ht="13.5" customHeight="1" thickBot="1">
      <c r="A9" s="1765"/>
      <c r="B9" s="125"/>
      <c r="C9" s="488" t="s">
        <v>73</v>
      </c>
      <c r="D9" s="219"/>
      <c r="E9" s="113"/>
      <c r="F9" s="472"/>
      <c r="G9" s="472"/>
      <c r="H9" s="472"/>
      <c r="I9" s="112"/>
      <c r="J9" s="112"/>
      <c r="K9" s="466"/>
      <c r="L9" s="1801"/>
    </row>
    <row r="10" spans="1:12" ht="38.25">
      <c r="A10" s="1765"/>
      <c r="B10" s="125"/>
      <c r="C10" s="1685" t="s">
        <v>320</v>
      </c>
      <c r="D10" s="1690" t="s">
        <v>319</v>
      </c>
      <c r="E10" s="1691" t="s">
        <v>318</v>
      </c>
      <c r="F10" s="1686" t="s">
        <v>280</v>
      </c>
      <c r="G10" s="1987" t="s">
        <v>262</v>
      </c>
      <c r="H10" s="1987"/>
      <c r="I10" s="1987"/>
      <c r="J10" s="1988"/>
      <c r="K10" s="466"/>
      <c r="L10" s="1801"/>
    </row>
    <row r="11" spans="1:12" ht="13.5" customHeight="1">
      <c r="A11" s="1765"/>
      <c r="B11" s="125"/>
      <c r="C11" s="917" t="s">
        <v>44</v>
      </c>
      <c r="D11" s="357"/>
      <c r="E11" s="357"/>
      <c r="F11" s="393"/>
      <c r="G11" s="1975"/>
      <c r="H11" s="1975"/>
      <c r="I11" s="1975"/>
      <c r="J11" s="1976"/>
      <c r="K11" s="466"/>
      <c r="L11" s="1801"/>
    </row>
    <row r="12" spans="1:12" ht="13.5" customHeight="1">
      <c r="A12" s="1765"/>
      <c r="B12" s="125"/>
      <c r="C12" s="917" t="s">
        <v>46</v>
      </c>
      <c r="D12" s="357"/>
      <c r="E12" s="357"/>
      <c r="F12" s="393"/>
      <c r="G12" s="1975"/>
      <c r="H12" s="1975"/>
      <c r="I12" s="1975"/>
      <c r="J12" s="1976"/>
      <c r="K12" s="466"/>
      <c r="L12" s="1801"/>
    </row>
    <row r="13" spans="1:12" ht="13.5" customHeight="1">
      <c r="A13" s="1765"/>
      <c r="B13" s="125"/>
      <c r="C13" s="917" t="s">
        <v>45</v>
      </c>
      <c r="D13" s="357"/>
      <c r="E13" s="357"/>
      <c r="F13" s="393"/>
      <c r="G13" s="1975"/>
      <c r="H13" s="1975"/>
      <c r="I13" s="1975"/>
      <c r="J13" s="1976"/>
      <c r="K13" s="466"/>
      <c r="L13" s="1801"/>
    </row>
    <row r="14" spans="1:12" ht="13.5" customHeight="1">
      <c r="A14" s="1765"/>
      <c r="B14" s="125"/>
      <c r="C14" s="920" t="s">
        <v>260</v>
      </c>
      <c r="D14" s="357"/>
      <c r="E14" s="357"/>
      <c r="F14" s="393"/>
      <c r="G14" s="1975"/>
      <c r="H14" s="1975"/>
      <c r="I14" s="1975"/>
      <c r="J14" s="1976"/>
      <c r="K14" s="916"/>
      <c r="L14" s="1801"/>
    </row>
    <row r="15" spans="1:12" ht="13.5" customHeight="1">
      <c r="A15" s="1775"/>
      <c r="B15" s="16"/>
      <c r="C15" s="892" t="s">
        <v>19</v>
      </c>
      <c r="D15" s="1681">
        <f>SUM(D11:D14)</f>
        <v>0</v>
      </c>
      <c r="E15" s="1681">
        <f>SUM(E11:E14)</f>
        <v>0</v>
      </c>
      <c r="F15" s="1665"/>
      <c r="G15" s="1975"/>
      <c r="H15" s="1975"/>
      <c r="I15" s="1975"/>
      <c r="J15" s="1976"/>
      <c r="K15" s="2105" t="str">
        <f>IF(AND(D15&lt;&gt;D8,NOT(AND(ISBLANK(D11),ISBLANK(D12), ISBLANK(D13), ISBLANK(D14)))),"&lt;-- Ensure that total across all refrigerant types (cell D15) matches total number of units entered above (cell D8).","")</f>
        <v/>
      </c>
      <c r="L15" s="1798"/>
    </row>
    <row r="16" spans="1:12" ht="38.25">
      <c r="A16" s="1765"/>
      <c r="B16" s="125"/>
      <c r="C16" s="1687" t="s">
        <v>321</v>
      </c>
      <c r="D16" s="1688" t="s">
        <v>319</v>
      </c>
      <c r="E16" s="1689" t="s">
        <v>287</v>
      </c>
      <c r="F16" s="1689" t="s">
        <v>418</v>
      </c>
      <c r="G16" s="1680" t="s">
        <v>281</v>
      </c>
      <c r="H16" s="1979" t="s">
        <v>262</v>
      </c>
      <c r="I16" s="1979"/>
      <c r="J16" s="1980"/>
      <c r="K16" s="2105"/>
      <c r="L16" s="1801"/>
    </row>
    <row r="17" spans="1:12" ht="13.5" customHeight="1">
      <c r="A17" s="1765"/>
      <c r="B17" s="125"/>
      <c r="C17" s="917" t="s">
        <v>191</v>
      </c>
      <c r="D17" s="357"/>
      <c r="E17" s="357"/>
      <c r="F17" s="919"/>
      <c r="G17" s="393"/>
      <c r="H17" s="1975"/>
      <c r="I17" s="1975"/>
      <c r="J17" s="1976"/>
      <c r="K17" s="2105"/>
      <c r="L17" s="1801"/>
    </row>
    <row r="18" spans="1:12" ht="13.5" customHeight="1">
      <c r="A18" s="1765"/>
      <c r="B18" s="125"/>
      <c r="C18" s="917" t="s">
        <v>192</v>
      </c>
      <c r="D18" s="357"/>
      <c r="E18" s="357"/>
      <c r="F18" s="919"/>
      <c r="G18" s="393"/>
      <c r="H18" s="1975"/>
      <c r="I18" s="1975"/>
      <c r="J18" s="1976"/>
      <c r="K18" s="1599"/>
      <c r="L18" s="1801"/>
    </row>
    <row r="19" spans="1:12" ht="13.5" customHeight="1">
      <c r="A19" s="1765"/>
      <c r="B19" s="125"/>
      <c r="C19" s="920" t="s">
        <v>195</v>
      </c>
      <c r="D19" s="357"/>
      <c r="E19" s="357"/>
      <c r="F19" s="919"/>
      <c r="G19" s="393"/>
      <c r="H19" s="1975"/>
      <c r="I19" s="1975"/>
      <c r="J19" s="1976"/>
      <c r="K19" s="1599"/>
      <c r="L19" s="1794"/>
    </row>
    <row r="20" spans="1:12" ht="13.5" customHeight="1">
      <c r="A20" s="1765"/>
      <c r="B20" s="125"/>
      <c r="C20" s="920" t="s">
        <v>194</v>
      </c>
      <c r="D20" s="357"/>
      <c r="E20" s="357"/>
      <c r="F20" s="919"/>
      <c r="G20" s="393"/>
      <c r="H20" s="1975"/>
      <c r="I20" s="1975"/>
      <c r="J20" s="1976"/>
      <c r="K20" s="1599"/>
      <c r="L20" s="1794"/>
    </row>
    <row r="21" spans="1:12" ht="13.5" customHeight="1">
      <c r="A21" s="1765"/>
      <c r="B21" s="125"/>
      <c r="C21" s="917" t="s">
        <v>196</v>
      </c>
      <c r="D21" s="357"/>
      <c r="E21" s="357"/>
      <c r="F21" s="1667"/>
      <c r="G21" s="393"/>
      <c r="H21" s="1975"/>
      <c r="I21" s="1975"/>
      <c r="J21" s="1976"/>
      <c r="K21" s="1599"/>
      <c r="L21" s="1794"/>
    </row>
    <row r="22" spans="1:12" ht="13.5" customHeight="1">
      <c r="A22" s="1765"/>
      <c r="B22" s="125"/>
      <c r="C22" s="917" t="s">
        <v>201</v>
      </c>
      <c r="D22" s="357"/>
      <c r="E22" s="357"/>
      <c r="F22" s="1667"/>
      <c r="G22" s="393"/>
      <c r="H22" s="1975"/>
      <c r="I22" s="1975"/>
      <c r="J22" s="1976"/>
      <c r="K22" s="1599"/>
      <c r="L22" s="1801"/>
    </row>
    <row r="23" spans="1:12" ht="13.5" customHeight="1">
      <c r="A23" s="1765"/>
      <c r="B23" s="125"/>
      <c r="C23" s="920" t="s">
        <v>260</v>
      </c>
      <c r="D23" s="357"/>
      <c r="E23" s="357"/>
      <c r="F23" s="1667"/>
      <c r="G23" s="393"/>
      <c r="H23" s="1975"/>
      <c r="I23" s="1975"/>
      <c r="J23" s="1976"/>
      <c r="K23" s="1599"/>
      <c r="L23" s="1801"/>
    </row>
    <row r="24" spans="1:12" ht="13.5" customHeight="1" thickBot="1">
      <c r="A24" s="1775"/>
      <c r="B24" s="16"/>
      <c r="C24" s="891" t="s">
        <v>19</v>
      </c>
      <c r="D24" s="1617">
        <f>SUM(D17:D23)</f>
        <v>0</v>
      </c>
      <c r="E24" s="1617">
        <f>SUM(E17:E23)</f>
        <v>0</v>
      </c>
      <c r="F24" s="1617"/>
      <c r="G24" s="1666"/>
      <c r="H24" s="1977"/>
      <c r="I24" s="1977"/>
      <c r="J24" s="1978"/>
      <c r="K24" s="2106" t="str">
        <f>IF(AND(D24&lt;&gt;D8,NOT(AND(ISBLANK(D17),ISBLANK(D18), ISBLANK(D19), ISBLANK(D20), ISBLANK(D21), ISBLANK(D22), ISBLANK(D23)))),"&lt;-- Ensure that total across all insulating material types (cell D24) matches total number of units entered above (cell D8).","")</f>
        <v/>
      </c>
      <c r="L24" s="1798"/>
    </row>
    <row r="25" spans="1:12" s="113" customFormat="1" ht="13.5" customHeight="1">
      <c r="A25" s="1765"/>
      <c r="B25" s="125"/>
      <c r="C25" s="467"/>
      <c r="D25" s="345"/>
      <c r="H25" s="468"/>
      <c r="J25" s="112"/>
      <c r="K25" s="2106"/>
      <c r="L25" s="1801"/>
    </row>
    <row r="26" spans="1:12" s="113" customFormat="1" ht="24" customHeight="1">
      <c r="A26" s="1765"/>
      <c r="B26" s="125"/>
      <c r="C26" s="469" t="s">
        <v>224</v>
      </c>
      <c r="D26" s="470"/>
      <c r="E26" s="471"/>
      <c r="F26" s="472"/>
      <c r="G26" s="472"/>
      <c r="H26" s="473"/>
      <c r="I26" s="112"/>
      <c r="J26" s="112"/>
      <c r="K26" s="2106"/>
      <c r="L26" s="1801"/>
    </row>
    <row r="27" spans="1:12" s="113" customFormat="1" ht="5.25" customHeight="1">
      <c r="A27" s="1765"/>
      <c r="B27" s="125"/>
      <c r="C27" s="2060"/>
      <c r="D27" s="2060"/>
      <c r="E27" s="2060"/>
      <c r="F27" s="2060"/>
      <c r="G27" s="474"/>
      <c r="H27" s="2060"/>
      <c r="I27" s="2060"/>
      <c r="J27" s="2060"/>
      <c r="K27" s="2106"/>
      <c r="L27" s="1801"/>
    </row>
    <row r="28" spans="1:12" s="113" customFormat="1" ht="108.75" customHeight="1" thickBot="1">
      <c r="A28" s="1759"/>
      <c r="B28" s="125"/>
      <c r="C28" s="2067" t="s">
        <v>445</v>
      </c>
      <c r="D28" s="2068"/>
      <c r="E28" s="2068"/>
      <c r="F28" s="2068"/>
      <c r="G28" s="2068"/>
      <c r="H28" s="2068"/>
      <c r="I28" s="475"/>
      <c r="J28" s="475"/>
      <c r="K28" s="2106"/>
      <c r="L28" s="1801"/>
    </row>
    <row r="29" spans="1:12" s="113" customFormat="1" ht="14.25" customHeight="1">
      <c r="A29" s="1759"/>
      <c r="B29" s="125"/>
      <c r="C29" s="2062" t="s">
        <v>17</v>
      </c>
      <c r="D29" s="2066" t="s">
        <v>18</v>
      </c>
      <c r="E29" s="2056"/>
      <c r="F29" s="2055" t="s">
        <v>65</v>
      </c>
      <c r="G29" s="2056"/>
      <c r="H29" s="2064" t="s">
        <v>72</v>
      </c>
      <c r="I29" s="477"/>
      <c r="J29" s="477"/>
      <c r="K29" s="466"/>
      <c r="L29" s="1801"/>
    </row>
    <row r="30" spans="1:12" s="113" customFormat="1" ht="13.5" thickBot="1">
      <c r="A30" s="1759"/>
      <c r="B30" s="125"/>
      <c r="C30" s="2063"/>
      <c r="D30" s="2057"/>
      <c r="E30" s="2058"/>
      <c r="F30" s="2057"/>
      <c r="G30" s="2058"/>
      <c r="H30" s="2065"/>
      <c r="I30" s="477"/>
      <c r="J30" s="477"/>
      <c r="K30" s="466"/>
      <c r="L30" s="1801"/>
    </row>
    <row r="31" spans="1:12" ht="13.5" customHeight="1">
      <c r="A31" s="1759"/>
      <c r="B31" s="125"/>
      <c r="C31" s="2050" t="s">
        <v>80</v>
      </c>
      <c r="D31" s="939" t="s">
        <v>44</v>
      </c>
      <c r="E31" s="944"/>
      <c r="F31" s="944"/>
      <c r="G31" s="493"/>
      <c r="H31" s="496"/>
      <c r="I31" s="477"/>
      <c r="J31" s="477"/>
      <c r="K31" s="466"/>
      <c r="L31" s="1801"/>
    </row>
    <row r="32" spans="1:12" ht="13.5" customHeight="1">
      <c r="A32" s="1759"/>
      <c r="B32" s="125"/>
      <c r="C32" s="2051"/>
      <c r="D32" s="1956" t="s">
        <v>8</v>
      </c>
      <c r="E32" s="1957"/>
      <c r="F32" s="1171"/>
      <c r="G32" s="77" t="s">
        <v>74</v>
      </c>
      <c r="H32" s="857"/>
      <c r="I32" s="477"/>
      <c r="J32" s="477"/>
      <c r="K32" s="466"/>
      <c r="L32" s="1801"/>
    </row>
    <row r="33" spans="1:12" ht="13.5" customHeight="1">
      <c r="A33" s="1759"/>
      <c r="B33" s="125"/>
      <c r="C33" s="2051"/>
      <c r="D33" s="1954" t="s">
        <v>341</v>
      </c>
      <c r="E33" s="1955"/>
      <c r="F33" s="1171"/>
      <c r="G33" s="77" t="s">
        <v>74</v>
      </c>
      <c r="H33" s="857"/>
      <c r="I33" s="477"/>
      <c r="J33" s="477"/>
      <c r="K33" s="466"/>
      <c r="L33" s="1801"/>
    </row>
    <row r="34" spans="1:12" ht="13.5" customHeight="1">
      <c r="A34" s="1759"/>
      <c r="B34" s="125"/>
      <c r="C34" s="2051"/>
      <c r="D34" s="1956" t="s">
        <v>9</v>
      </c>
      <c r="E34" s="1957"/>
      <c r="F34" s="1745"/>
      <c r="G34" s="77" t="s">
        <v>74</v>
      </c>
      <c r="H34" s="857"/>
      <c r="I34" s="477"/>
      <c r="J34" s="477"/>
      <c r="K34" s="466"/>
      <c r="L34" s="1801"/>
    </row>
    <row r="35" spans="1:12" ht="13.5" customHeight="1">
      <c r="A35" s="1759"/>
      <c r="B35" s="125"/>
      <c r="C35" s="2051"/>
      <c r="D35" s="1954" t="s">
        <v>340</v>
      </c>
      <c r="E35" s="1955"/>
      <c r="F35" s="1171"/>
      <c r="G35" s="77" t="s">
        <v>74</v>
      </c>
      <c r="H35" s="857"/>
      <c r="I35" s="477"/>
      <c r="J35" s="477"/>
      <c r="K35" s="466"/>
      <c r="L35" s="1801"/>
    </row>
    <row r="36" spans="1:12" ht="13.5" customHeight="1">
      <c r="A36" s="1759"/>
      <c r="B36" s="125"/>
      <c r="C36" s="2051"/>
      <c r="D36" s="937" t="s">
        <v>46</v>
      </c>
      <c r="E36" s="943"/>
      <c r="F36" s="1746"/>
      <c r="G36" s="837"/>
      <c r="H36" s="255"/>
      <c r="I36" s="477"/>
      <c r="J36" s="477"/>
      <c r="K36" s="466"/>
      <c r="L36" s="1801"/>
    </row>
    <row r="37" spans="1:12" ht="13.5" customHeight="1">
      <c r="A37" s="1759"/>
      <c r="B37" s="125"/>
      <c r="C37" s="2051"/>
      <c r="D37" s="1956" t="s">
        <v>8</v>
      </c>
      <c r="E37" s="1957"/>
      <c r="F37" s="1171"/>
      <c r="G37" s="77" t="s">
        <v>74</v>
      </c>
      <c r="H37" s="857"/>
      <c r="I37" s="477"/>
      <c r="J37" s="477"/>
      <c r="K37" s="466"/>
      <c r="L37" s="1801"/>
    </row>
    <row r="38" spans="1:12" ht="13.5" customHeight="1">
      <c r="A38" s="1759"/>
      <c r="B38" s="125"/>
      <c r="C38" s="2051"/>
      <c r="D38" s="1954" t="s">
        <v>341</v>
      </c>
      <c r="E38" s="1955"/>
      <c r="F38" s="1171"/>
      <c r="G38" s="77" t="s">
        <v>74</v>
      </c>
      <c r="H38" s="857"/>
      <c r="I38" s="477"/>
      <c r="J38" s="477"/>
      <c r="K38" s="466"/>
      <c r="L38" s="1801"/>
    </row>
    <row r="39" spans="1:12" ht="13.5" customHeight="1">
      <c r="A39" s="1759"/>
      <c r="B39" s="125"/>
      <c r="C39" s="2051"/>
      <c r="D39" s="1956" t="s">
        <v>9</v>
      </c>
      <c r="E39" s="1957"/>
      <c r="F39" s="1171"/>
      <c r="G39" s="77" t="s">
        <v>74</v>
      </c>
      <c r="H39" s="857"/>
      <c r="I39" s="477"/>
      <c r="J39" s="477"/>
      <c r="K39" s="466"/>
      <c r="L39" s="1801"/>
    </row>
    <row r="40" spans="1:12" ht="13.5" customHeight="1">
      <c r="A40" s="1759"/>
      <c r="B40" s="125"/>
      <c r="C40" s="2051"/>
      <c r="D40" s="1954" t="s">
        <v>340</v>
      </c>
      <c r="E40" s="1955"/>
      <c r="F40" s="1171"/>
      <c r="G40" s="77" t="s">
        <v>74</v>
      </c>
      <c r="H40" s="857"/>
      <c r="I40" s="477"/>
      <c r="J40" s="477"/>
      <c r="K40" s="466"/>
      <c r="L40" s="1801"/>
    </row>
    <row r="41" spans="1:12" ht="13.5" customHeight="1">
      <c r="A41" s="1759"/>
      <c r="B41" s="125"/>
      <c r="C41" s="2051"/>
      <c r="D41" s="937" t="s">
        <v>45</v>
      </c>
      <c r="E41" s="943"/>
      <c r="F41" s="1747"/>
      <c r="G41" s="76"/>
      <c r="H41" s="256"/>
      <c r="I41" s="477"/>
      <c r="J41" s="477"/>
      <c r="K41" s="466"/>
      <c r="L41" s="1801"/>
    </row>
    <row r="42" spans="1:12" ht="13.5" customHeight="1">
      <c r="A42" s="1759"/>
      <c r="B42" s="125"/>
      <c r="C42" s="2051"/>
      <c r="D42" s="1956" t="s">
        <v>8</v>
      </c>
      <c r="E42" s="1957"/>
      <c r="F42" s="1171"/>
      <c r="G42" s="77" t="s">
        <v>74</v>
      </c>
      <c r="H42" s="857"/>
      <c r="I42" s="477"/>
      <c r="J42" s="477"/>
      <c r="K42" s="466"/>
      <c r="L42" s="1801"/>
    </row>
    <row r="43" spans="1:12" ht="13.5" customHeight="1">
      <c r="A43" s="1759"/>
      <c r="B43" s="125"/>
      <c r="C43" s="2051"/>
      <c r="D43" s="1954" t="s">
        <v>341</v>
      </c>
      <c r="E43" s="1955"/>
      <c r="F43" s="1171"/>
      <c r="G43" s="77" t="s">
        <v>74</v>
      </c>
      <c r="H43" s="857"/>
      <c r="I43" s="477"/>
      <c r="J43" s="477"/>
      <c r="K43" s="466"/>
      <c r="L43" s="1801"/>
    </row>
    <row r="44" spans="1:12" ht="13.5" customHeight="1">
      <c r="A44" s="1759"/>
      <c r="B44" s="125"/>
      <c r="C44" s="2051"/>
      <c r="D44" s="1956" t="s">
        <v>9</v>
      </c>
      <c r="E44" s="1957"/>
      <c r="F44" s="1171"/>
      <c r="G44" s="77" t="s">
        <v>74</v>
      </c>
      <c r="H44" s="857"/>
      <c r="I44" s="477"/>
      <c r="J44" s="477"/>
      <c r="K44" s="466"/>
      <c r="L44" s="1801"/>
    </row>
    <row r="45" spans="1:12" ht="13.5" customHeight="1" thickBot="1">
      <c r="A45" s="1759"/>
      <c r="B45" s="125"/>
      <c r="C45" s="2052"/>
      <c r="D45" s="1954" t="s">
        <v>340</v>
      </c>
      <c r="E45" s="1955"/>
      <c r="F45" s="1171"/>
      <c r="G45" s="77" t="s">
        <v>74</v>
      </c>
      <c r="H45" s="857"/>
      <c r="I45" s="477"/>
      <c r="J45" s="477"/>
      <c r="K45" s="466"/>
      <c r="L45" s="1801"/>
    </row>
    <row r="46" spans="1:12" ht="13.5" customHeight="1">
      <c r="A46" s="1759"/>
      <c r="B46" s="125"/>
      <c r="C46" s="2092" t="s">
        <v>161</v>
      </c>
      <c r="D46" s="937" t="s">
        <v>43</v>
      </c>
      <c r="E46" s="943"/>
      <c r="F46" s="1748"/>
      <c r="G46" s="930"/>
      <c r="H46" s="258"/>
      <c r="I46" s="477"/>
      <c r="J46" s="477"/>
      <c r="K46" s="466"/>
      <c r="L46" s="1801"/>
    </row>
    <row r="47" spans="1:12" ht="13.5" customHeight="1">
      <c r="A47" s="1759"/>
      <c r="B47" s="125"/>
      <c r="C47" s="2103"/>
      <c r="D47" s="1956" t="s">
        <v>8</v>
      </c>
      <c r="E47" s="1957"/>
      <c r="F47" s="1171"/>
      <c r="G47" s="77" t="s">
        <v>74</v>
      </c>
      <c r="H47" s="857"/>
      <c r="I47" s="477"/>
      <c r="J47" s="477"/>
      <c r="K47" s="466"/>
      <c r="L47" s="1801"/>
    </row>
    <row r="48" spans="1:12" ht="13.5" customHeight="1">
      <c r="A48" s="1759"/>
      <c r="B48" s="125"/>
      <c r="C48" s="2103"/>
      <c r="D48" s="1954" t="s">
        <v>341</v>
      </c>
      <c r="E48" s="1955"/>
      <c r="F48" s="1171"/>
      <c r="G48" s="77" t="s">
        <v>74</v>
      </c>
      <c r="H48" s="857"/>
      <c r="I48" s="477"/>
      <c r="J48" s="477"/>
      <c r="K48" s="466"/>
      <c r="L48" s="1801"/>
    </row>
    <row r="49" spans="1:12" ht="13.5" customHeight="1">
      <c r="A49" s="1759"/>
      <c r="B49" s="125"/>
      <c r="C49" s="2103"/>
      <c r="D49" s="1956" t="s">
        <v>9</v>
      </c>
      <c r="E49" s="1957"/>
      <c r="F49" s="1171"/>
      <c r="G49" s="77" t="s">
        <v>74</v>
      </c>
      <c r="H49" s="857"/>
      <c r="I49" s="477"/>
      <c r="J49" s="477"/>
      <c r="K49" s="466"/>
      <c r="L49" s="1801"/>
    </row>
    <row r="50" spans="1:12" ht="13.5" customHeight="1">
      <c r="A50" s="1759"/>
      <c r="B50" s="125"/>
      <c r="C50" s="2103"/>
      <c r="D50" s="1954" t="s">
        <v>340</v>
      </c>
      <c r="E50" s="1955"/>
      <c r="F50" s="1171"/>
      <c r="G50" s="77" t="s">
        <v>74</v>
      </c>
      <c r="H50" s="857"/>
      <c r="I50" s="477"/>
      <c r="J50" s="477"/>
      <c r="K50" s="466"/>
      <c r="L50" s="1801"/>
    </row>
    <row r="51" spans="1:12" ht="13.5" customHeight="1">
      <c r="A51" s="1759"/>
      <c r="B51" s="125"/>
      <c r="C51" s="2103"/>
      <c r="D51" s="937" t="s">
        <v>16</v>
      </c>
      <c r="E51" s="943"/>
      <c r="F51" s="1746"/>
      <c r="G51" s="837"/>
      <c r="H51" s="255"/>
      <c r="I51" s="477"/>
      <c r="J51" s="477"/>
      <c r="K51" s="466"/>
      <c r="L51" s="1801"/>
    </row>
    <row r="52" spans="1:12" ht="13.5" customHeight="1">
      <c r="A52" s="1759"/>
      <c r="B52" s="125"/>
      <c r="C52" s="2103"/>
      <c r="D52" s="1956" t="s">
        <v>8</v>
      </c>
      <c r="E52" s="1957"/>
      <c r="F52" s="1171"/>
      <c r="G52" s="77" t="s">
        <v>74</v>
      </c>
      <c r="H52" s="857"/>
      <c r="I52" s="477"/>
      <c r="J52" s="477"/>
      <c r="K52" s="466"/>
      <c r="L52" s="1801"/>
    </row>
    <row r="53" spans="1:12" ht="13.5" customHeight="1">
      <c r="A53" s="1759"/>
      <c r="B53" s="125"/>
      <c r="C53" s="2103"/>
      <c r="D53" s="1954" t="s">
        <v>341</v>
      </c>
      <c r="E53" s="1955"/>
      <c r="F53" s="1171"/>
      <c r="G53" s="77" t="s">
        <v>74</v>
      </c>
      <c r="H53" s="857"/>
      <c r="I53" s="477"/>
      <c r="J53" s="477"/>
      <c r="K53" s="466"/>
      <c r="L53" s="1801"/>
    </row>
    <row r="54" spans="1:12" ht="13.5" customHeight="1">
      <c r="A54" s="1759"/>
      <c r="B54" s="125"/>
      <c r="C54" s="2103"/>
      <c r="D54" s="1956" t="s">
        <v>9</v>
      </c>
      <c r="E54" s="1957"/>
      <c r="F54" s="1171"/>
      <c r="G54" s="77" t="s">
        <v>74</v>
      </c>
      <c r="H54" s="857"/>
      <c r="I54" s="477"/>
      <c r="J54" s="477"/>
      <c r="K54" s="466"/>
      <c r="L54" s="1801"/>
    </row>
    <row r="55" spans="1:12" ht="13.5" customHeight="1">
      <c r="A55" s="1759"/>
      <c r="B55" s="125"/>
      <c r="C55" s="2103"/>
      <c r="D55" s="1954" t="s">
        <v>340</v>
      </c>
      <c r="E55" s="1955"/>
      <c r="F55" s="1171"/>
      <c r="G55" s="77" t="s">
        <v>74</v>
      </c>
      <c r="H55" s="857"/>
      <c r="I55" s="477"/>
      <c r="J55" s="477"/>
      <c r="K55" s="466"/>
      <c r="L55" s="1801"/>
    </row>
    <row r="56" spans="1:12" ht="13.5" customHeight="1">
      <c r="A56" s="1759"/>
      <c r="B56" s="125"/>
      <c r="C56" s="2103"/>
      <c r="D56" s="937" t="s">
        <v>45</v>
      </c>
      <c r="E56" s="937"/>
      <c r="F56" s="1174"/>
      <c r="G56" s="837"/>
      <c r="H56" s="255"/>
      <c r="I56" s="477"/>
      <c r="J56" s="477"/>
      <c r="K56" s="466"/>
      <c r="L56" s="1801"/>
    </row>
    <row r="57" spans="1:12" ht="13.5" customHeight="1">
      <c r="A57" s="1759"/>
      <c r="B57" s="125"/>
      <c r="C57" s="2103"/>
      <c r="D57" s="1956" t="s">
        <v>8</v>
      </c>
      <c r="E57" s="2104"/>
      <c r="F57" s="1171"/>
      <c r="G57" s="77" t="s">
        <v>74</v>
      </c>
      <c r="H57" s="857"/>
      <c r="I57" s="477"/>
      <c r="J57" s="477"/>
      <c r="K57" s="466"/>
      <c r="L57" s="1801"/>
    </row>
    <row r="58" spans="1:12" ht="13.5" customHeight="1">
      <c r="A58" s="1759"/>
      <c r="B58" s="125"/>
      <c r="C58" s="2103"/>
      <c r="D58" s="1954" t="s">
        <v>341</v>
      </c>
      <c r="E58" s="1955"/>
      <c r="F58" s="1171"/>
      <c r="G58" s="77" t="s">
        <v>74</v>
      </c>
      <c r="H58" s="857"/>
      <c r="I58" s="477"/>
      <c r="J58" s="477"/>
      <c r="K58" s="466"/>
      <c r="L58" s="1801"/>
    </row>
    <row r="59" spans="1:12" ht="13.5" customHeight="1">
      <c r="A59" s="1759"/>
      <c r="B59" s="125"/>
      <c r="C59" s="2103"/>
      <c r="D59" s="1956" t="s">
        <v>9</v>
      </c>
      <c r="E59" s="2104"/>
      <c r="F59" s="1171"/>
      <c r="G59" s="77" t="s">
        <v>74</v>
      </c>
      <c r="H59" s="857"/>
      <c r="I59" s="477"/>
      <c r="J59" s="477"/>
      <c r="K59" s="466"/>
      <c r="L59" s="1801"/>
    </row>
    <row r="60" spans="1:12" ht="13.5" customHeight="1">
      <c r="A60" s="1759"/>
      <c r="B60" s="125"/>
      <c r="C60" s="2103"/>
      <c r="D60" s="1954" t="s">
        <v>340</v>
      </c>
      <c r="E60" s="1955"/>
      <c r="F60" s="1171"/>
      <c r="G60" s="77" t="s">
        <v>74</v>
      </c>
      <c r="H60" s="967"/>
      <c r="I60" s="477"/>
      <c r="J60" s="477"/>
      <c r="K60" s="466"/>
      <c r="L60" s="1801"/>
    </row>
    <row r="61" spans="1:12" ht="13.5" customHeight="1">
      <c r="A61" s="1759"/>
      <c r="B61" s="125"/>
      <c r="C61" s="2103"/>
      <c r="D61" s="937" t="s">
        <v>197</v>
      </c>
      <c r="E61" s="937"/>
      <c r="F61" s="1174"/>
      <c r="G61" s="837"/>
      <c r="H61" s="255"/>
      <c r="I61" s="477"/>
      <c r="J61" s="477"/>
      <c r="K61" s="466"/>
      <c r="L61" s="1801"/>
    </row>
    <row r="62" spans="1:12" ht="13.5" customHeight="1">
      <c r="A62" s="1759"/>
      <c r="B62" s="125"/>
      <c r="C62" s="2103"/>
      <c r="D62" s="1956" t="s">
        <v>8</v>
      </c>
      <c r="E62" s="2104"/>
      <c r="F62" s="1171"/>
      <c r="G62" s="77" t="s">
        <v>74</v>
      </c>
      <c r="H62" s="857"/>
      <c r="I62" s="477"/>
      <c r="J62" s="477"/>
      <c r="K62" s="466"/>
      <c r="L62" s="1801"/>
    </row>
    <row r="63" spans="1:12" ht="13.5" customHeight="1">
      <c r="A63" s="1759"/>
      <c r="B63" s="125"/>
      <c r="C63" s="2103"/>
      <c r="D63" s="1954" t="s">
        <v>341</v>
      </c>
      <c r="E63" s="1955"/>
      <c r="F63" s="1171"/>
      <c r="G63" s="77" t="s">
        <v>74</v>
      </c>
      <c r="H63" s="857"/>
      <c r="I63" s="477"/>
      <c r="J63" s="477"/>
      <c r="K63" s="466"/>
      <c r="L63" s="1801"/>
    </row>
    <row r="64" spans="1:12" ht="13.5" customHeight="1">
      <c r="A64" s="1759"/>
      <c r="B64" s="125"/>
      <c r="C64" s="2103"/>
      <c r="D64" s="1956" t="s">
        <v>9</v>
      </c>
      <c r="E64" s="2104"/>
      <c r="F64" s="1171"/>
      <c r="G64" s="77" t="s">
        <v>74</v>
      </c>
      <c r="H64" s="857"/>
      <c r="I64" s="477"/>
      <c r="J64" s="477"/>
      <c r="K64" s="466"/>
      <c r="L64" s="1801"/>
    </row>
    <row r="65" spans="1:12" ht="13.5" customHeight="1" thickBot="1">
      <c r="A65" s="1759"/>
      <c r="B65" s="125"/>
      <c r="C65" s="959"/>
      <c r="D65" s="1954" t="s">
        <v>340</v>
      </c>
      <c r="E65" s="1955"/>
      <c r="F65" s="1171"/>
      <c r="G65" s="77" t="s">
        <v>74</v>
      </c>
      <c r="H65" s="860"/>
      <c r="I65" s="477"/>
      <c r="J65" s="477"/>
      <c r="K65" s="466"/>
      <c r="L65" s="1801"/>
    </row>
    <row r="66" spans="1:12" ht="13.5" customHeight="1">
      <c r="A66" s="1759"/>
      <c r="B66" s="125"/>
      <c r="C66" s="2092" t="s">
        <v>71</v>
      </c>
      <c r="D66" s="2082" t="s">
        <v>10</v>
      </c>
      <c r="E66" s="2082"/>
      <c r="F66" s="1741"/>
      <c r="G66" s="107" t="s">
        <v>78</v>
      </c>
      <c r="H66" s="339"/>
      <c r="I66" s="477"/>
      <c r="J66" s="477"/>
      <c r="K66" s="466"/>
      <c r="L66" s="1801"/>
    </row>
    <row r="67" spans="1:12" ht="13.5" customHeight="1" thickBot="1">
      <c r="A67" s="1759"/>
      <c r="B67" s="125"/>
      <c r="C67" s="2093"/>
      <c r="D67" s="2081" t="s">
        <v>14</v>
      </c>
      <c r="E67" s="2081"/>
      <c r="F67" s="1742"/>
      <c r="G67" s="79" t="s">
        <v>78</v>
      </c>
      <c r="H67" s="858"/>
      <c r="I67" s="477"/>
      <c r="J67" s="477"/>
      <c r="K67" s="466"/>
      <c r="L67" s="1801"/>
    </row>
    <row r="68" spans="1:12" ht="13.5" customHeight="1">
      <c r="A68" s="1759"/>
      <c r="B68" s="125"/>
      <c r="C68" s="2097" t="s">
        <v>2</v>
      </c>
      <c r="D68" s="2082" t="s">
        <v>11</v>
      </c>
      <c r="E68" s="2082"/>
      <c r="F68" s="1741"/>
      <c r="G68" s="107" t="s">
        <v>74</v>
      </c>
      <c r="H68" s="339"/>
      <c r="I68" s="477"/>
      <c r="J68" s="477"/>
      <c r="K68" s="466"/>
      <c r="L68" s="1801"/>
    </row>
    <row r="69" spans="1:12" ht="13.5" customHeight="1" thickBot="1">
      <c r="A69" s="1759"/>
      <c r="B69" s="125"/>
      <c r="C69" s="2098"/>
      <c r="D69" s="2081" t="s">
        <v>82</v>
      </c>
      <c r="E69" s="2085"/>
      <c r="F69" s="1742"/>
      <c r="G69" s="79" t="s">
        <v>74</v>
      </c>
      <c r="H69" s="858"/>
      <c r="I69" s="477"/>
      <c r="J69" s="477"/>
      <c r="K69" s="466"/>
      <c r="L69" s="1801"/>
    </row>
    <row r="70" spans="1:12" ht="13.5" customHeight="1" thickBot="1">
      <c r="A70" s="1759"/>
      <c r="B70" s="125"/>
      <c r="C70" s="945" t="s">
        <v>1</v>
      </c>
      <c r="D70" s="2083" t="s">
        <v>10</v>
      </c>
      <c r="E70" s="2084"/>
      <c r="F70" s="1743"/>
      <c r="G70" s="75" t="s">
        <v>74</v>
      </c>
      <c r="H70" s="942"/>
      <c r="I70" s="477"/>
      <c r="J70" s="477"/>
      <c r="K70" s="466"/>
      <c r="L70" s="1801"/>
    </row>
    <row r="71" spans="1:12" ht="13.5" customHeight="1" thickBot="1">
      <c r="A71" s="1765"/>
      <c r="B71" s="125"/>
      <c r="C71" s="941" t="s">
        <v>165</v>
      </c>
      <c r="D71" s="2107" t="s">
        <v>9</v>
      </c>
      <c r="E71" s="2108"/>
      <c r="F71" s="1749"/>
      <c r="G71" s="109" t="s">
        <v>209</v>
      </c>
      <c r="H71" s="862"/>
      <c r="I71" s="477"/>
      <c r="J71" s="477"/>
      <c r="K71" s="466"/>
      <c r="L71" s="1801"/>
    </row>
    <row r="72" spans="1:12" ht="13.5" customHeight="1">
      <c r="A72" s="1765"/>
      <c r="B72" s="125"/>
      <c r="C72" s="2099" t="s">
        <v>81</v>
      </c>
      <c r="D72" s="2109" t="s">
        <v>10</v>
      </c>
      <c r="E72" s="2110"/>
      <c r="F72" s="1750"/>
      <c r="G72" s="78" t="s">
        <v>210</v>
      </c>
      <c r="H72" s="860"/>
      <c r="I72" s="477"/>
      <c r="J72" s="477"/>
      <c r="K72" s="466"/>
      <c r="L72" s="1801"/>
    </row>
    <row r="73" spans="1:12" ht="13.5" customHeight="1" thickBot="1">
      <c r="A73" s="1765"/>
      <c r="B73" s="125"/>
      <c r="C73" s="2100"/>
      <c r="D73" s="2081" t="s">
        <v>14</v>
      </c>
      <c r="E73" s="2085"/>
      <c r="F73" s="1751"/>
      <c r="G73" s="79" t="s">
        <v>210</v>
      </c>
      <c r="H73" s="858"/>
      <c r="I73" s="477"/>
      <c r="J73" s="477"/>
      <c r="K73" s="466"/>
      <c r="L73" s="1801"/>
    </row>
    <row r="74" spans="1:12" s="461" customFormat="1" ht="24" customHeight="1">
      <c r="A74" s="1799"/>
      <c r="B74" s="457"/>
      <c r="C74" s="458" t="s">
        <v>162</v>
      </c>
      <c r="D74" s="459"/>
      <c r="E74" s="459"/>
      <c r="F74" s="459"/>
      <c r="G74" s="459"/>
      <c r="H74" s="460"/>
      <c r="I74" s="459"/>
      <c r="J74" s="459"/>
      <c r="K74" s="348"/>
      <c r="L74" s="1805"/>
    </row>
    <row r="75" spans="1:12" s="113" customFormat="1" ht="21.75" customHeight="1">
      <c r="A75" s="1765"/>
      <c r="B75" s="125"/>
      <c r="C75" s="462" t="s">
        <v>225</v>
      </c>
      <c r="D75" s="112"/>
      <c r="E75" s="112"/>
      <c r="F75" s="112"/>
      <c r="G75" s="112"/>
      <c r="H75" s="456"/>
      <c r="I75" s="112"/>
      <c r="J75" s="112"/>
      <c r="K75" s="349"/>
      <c r="L75" s="1801"/>
    </row>
    <row r="76" spans="1:12" s="113" customFormat="1" ht="35.25" customHeight="1">
      <c r="A76" s="1765"/>
      <c r="B76" s="125"/>
      <c r="C76" s="2094" t="s">
        <v>411</v>
      </c>
      <c r="D76" s="2094"/>
      <c r="E76" s="2094"/>
      <c r="F76" s="2094"/>
      <c r="G76" s="2094"/>
      <c r="H76" s="2094"/>
      <c r="I76" s="463"/>
      <c r="J76" s="463"/>
      <c r="K76" s="349"/>
      <c r="L76" s="1801"/>
    </row>
    <row r="77" spans="1:12" s="113" customFormat="1" ht="5.25" customHeight="1" thickBot="1">
      <c r="A77" s="1759"/>
      <c r="B77" s="125"/>
      <c r="C77" s="112"/>
      <c r="D77" s="112"/>
      <c r="E77" s="112"/>
      <c r="F77" s="112"/>
      <c r="G77" s="464"/>
      <c r="H77" s="456"/>
      <c r="I77" s="465"/>
      <c r="J77" s="465"/>
      <c r="K77" s="349"/>
      <c r="L77" s="1801"/>
    </row>
    <row r="78" spans="1:12" customFormat="1" ht="13.5" customHeight="1">
      <c r="A78" s="1765"/>
      <c r="B78" s="125"/>
      <c r="C78" s="2090" t="s">
        <v>35</v>
      </c>
      <c r="D78" s="2091"/>
      <c r="E78" s="2101" t="str">
        <f>IF($D$9="","",VLOOKUP($D$9,'DOE RUL'!$A$5:$C$65,3,TRUE))</f>
        <v/>
      </c>
      <c r="F78" s="2102"/>
      <c r="G78" s="502"/>
      <c r="H78" s="503"/>
      <c r="I78" s="424"/>
      <c r="J78" s="424"/>
      <c r="K78" s="350"/>
      <c r="L78" s="1802"/>
    </row>
    <row r="79" spans="1:12" customFormat="1" ht="13.5" customHeight="1">
      <c r="A79" s="1765"/>
      <c r="B79" s="125"/>
      <c r="C79" s="2086" t="s">
        <v>36</v>
      </c>
      <c r="D79" s="2087"/>
      <c r="E79" s="2088"/>
      <c r="F79" s="2089"/>
      <c r="G79" s="502"/>
      <c r="H79" s="503"/>
      <c r="I79" s="424"/>
      <c r="J79" s="424"/>
      <c r="K79" s="350"/>
      <c r="L79" s="1802"/>
    </row>
    <row r="80" spans="1:12" customFormat="1" ht="26.25" customHeight="1" thickBot="1">
      <c r="A80" s="1765"/>
      <c r="B80" s="486"/>
      <c r="C80" s="2095" t="s">
        <v>293</v>
      </c>
      <c r="D80" s="2096"/>
      <c r="E80" s="1927"/>
      <c r="F80" s="1928"/>
      <c r="G80" s="502"/>
      <c r="H80" s="503"/>
      <c r="I80" s="424"/>
      <c r="J80" s="424"/>
      <c r="K80" s="350"/>
      <c r="L80" s="1802"/>
    </row>
    <row r="81" spans="1:12" s="113" customFormat="1" ht="27" customHeight="1" thickBot="1">
      <c r="A81" s="1759"/>
      <c r="B81" s="125"/>
      <c r="C81" s="112"/>
      <c r="D81" s="112"/>
      <c r="E81" s="112"/>
      <c r="F81" s="112"/>
      <c r="G81" s="112"/>
      <c r="H81" s="456"/>
      <c r="I81" s="112"/>
      <c r="J81" s="112"/>
      <c r="K81" s="349"/>
      <c r="L81" s="1801"/>
    </row>
    <row r="82" spans="1:12" ht="12.75" customHeight="1">
      <c r="A82" s="1759"/>
      <c r="B82" s="125"/>
      <c r="C82" s="499" t="s">
        <v>22</v>
      </c>
      <c r="D82" s="2069"/>
      <c r="E82" s="2070"/>
      <c r="F82" s="2070"/>
      <c r="G82" s="2070"/>
      <c r="H82" s="2071"/>
      <c r="I82" s="2071"/>
      <c r="J82" s="2072"/>
      <c r="K82" s="349"/>
      <c r="L82" s="1801"/>
    </row>
    <row r="83" spans="1:12" ht="12.75" customHeight="1">
      <c r="A83" s="1759"/>
      <c r="B83" s="125"/>
      <c r="C83" s="500"/>
      <c r="D83" s="2073"/>
      <c r="E83" s="2074"/>
      <c r="F83" s="2074"/>
      <c r="G83" s="2074"/>
      <c r="H83" s="2075"/>
      <c r="I83" s="2075"/>
      <c r="J83" s="2076"/>
      <c r="K83" s="349"/>
      <c r="L83" s="1801"/>
    </row>
    <row r="84" spans="1:12" ht="12.75" customHeight="1">
      <c r="A84" s="1759"/>
      <c r="B84" s="125"/>
      <c r="C84" s="500"/>
      <c r="D84" s="2073"/>
      <c r="E84" s="2074"/>
      <c r="F84" s="2074"/>
      <c r="G84" s="2074"/>
      <c r="H84" s="2075"/>
      <c r="I84" s="2075"/>
      <c r="J84" s="2076"/>
      <c r="K84" s="349"/>
      <c r="L84" s="1801"/>
    </row>
    <row r="85" spans="1:12" ht="12.75" customHeight="1">
      <c r="A85" s="1759"/>
      <c r="B85" s="125"/>
      <c r="C85" s="500"/>
      <c r="D85" s="2073"/>
      <c r="E85" s="2074"/>
      <c r="F85" s="2074"/>
      <c r="G85" s="2074"/>
      <c r="H85" s="2075"/>
      <c r="I85" s="2075"/>
      <c r="J85" s="2076"/>
      <c r="K85" s="349"/>
      <c r="L85" s="1801"/>
    </row>
    <row r="86" spans="1:12" ht="12.75" customHeight="1">
      <c r="A86" s="1759"/>
      <c r="B86" s="125"/>
      <c r="C86" s="500"/>
      <c r="D86" s="2073"/>
      <c r="E86" s="2074"/>
      <c r="F86" s="2074"/>
      <c r="G86" s="2074"/>
      <c r="H86" s="2075"/>
      <c r="I86" s="2075"/>
      <c r="J86" s="2076"/>
      <c r="K86" s="349"/>
      <c r="L86" s="1801"/>
    </row>
    <row r="87" spans="1:12" ht="12.75" customHeight="1">
      <c r="A87" s="1759"/>
      <c r="B87" s="125"/>
      <c r="C87" s="500"/>
      <c r="D87" s="2073"/>
      <c r="E87" s="2074"/>
      <c r="F87" s="2074"/>
      <c r="G87" s="2074"/>
      <c r="H87" s="2075"/>
      <c r="I87" s="2075"/>
      <c r="J87" s="2076"/>
      <c r="K87" s="349"/>
      <c r="L87" s="1801"/>
    </row>
    <row r="88" spans="1:12" ht="12.75" customHeight="1">
      <c r="A88" s="1759"/>
      <c r="B88" s="125"/>
      <c r="C88" s="498"/>
      <c r="D88" s="2073"/>
      <c r="E88" s="2074"/>
      <c r="F88" s="2074"/>
      <c r="G88" s="2074"/>
      <c r="H88" s="2075"/>
      <c r="I88" s="2075"/>
      <c r="J88" s="2076"/>
      <c r="K88" s="349"/>
      <c r="L88" s="1801"/>
    </row>
    <row r="89" spans="1:12" ht="12.75" customHeight="1" thickBot="1">
      <c r="A89" s="1759"/>
      <c r="B89" s="125"/>
      <c r="C89" s="501"/>
      <c r="D89" s="2077"/>
      <c r="E89" s="2078"/>
      <c r="F89" s="2078"/>
      <c r="G89" s="2078"/>
      <c r="H89" s="2079"/>
      <c r="I89" s="2079"/>
      <c r="J89" s="2080"/>
      <c r="K89" s="349"/>
      <c r="L89" s="1801"/>
    </row>
    <row r="90" spans="1:12" s="113" customFormat="1" ht="21.75" customHeight="1">
      <c r="A90" s="1759"/>
      <c r="B90" s="128"/>
      <c r="C90" s="884" t="str">
        <f>'Instructions &amp; Definitions'!C57</f>
        <v>EPA Form Number: 5900-482</v>
      </c>
      <c r="D90" s="129"/>
      <c r="E90" s="129"/>
      <c r="F90" s="129"/>
      <c r="G90" s="129"/>
      <c r="H90" s="455"/>
      <c r="I90" s="129"/>
      <c r="J90" s="129"/>
      <c r="K90" s="351"/>
      <c r="L90" s="1801"/>
    </row>
    <row r="91" spans="1:12">
      <c r="A91" s="1759"/>
      <c r="B91" s="1768"/>
      <c r="C91" s="1768"/>
      <c r="D91" s="1768"/>
      <c r="E91" s="1768"/>
      <c r="F91" s="1768"/>
      <c r="G91" s="1768"/>
      <c r="H91" s="1800"/>
      <c r="I91" s="1768"/>
      <c r="J91" s="1768"/>
      <c r="K91" s="1801"/>
      <c r="L91" s="1801"/>
    </row>
    <row r="92" spans="1:12" ht="21.75" customHeight="1">
      <c r="A92" s="1759"/>
      <c r="B92" s="1768"/>
      <c r="C92" s="1768"/>
      <c r="D92" s="1768"/>
      <c r="E92" s="1768"/>
      <c r="F92" s="1768"/>
      <c r="G92" s="1768"/>
      <c r="H92" s="1800"/>
      <c r="I92" s="1768"/>
      <c r="J92" s="1768"/>
      <c r="K92" s="1801"/>
      <c r="L92" s="1801"/>
    </row>
    <row r="93" spans="1:12" hidden="1"/>
    <row r="94" spans="1:12" hidden="1"/>
    <row r="95" spans="1:12" hidden="1"/>
    <row r="96" spans="1:12"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spans="1:11" customFormat="1" hidden="1">
      <c r="A305" s="424"/>
      <c r="B305" s="424"/>
    </row>
    <row r="306" spans="1:11" hidden="1"/>
    <row r="307" spans="1:11" customFormat="1" hidden="1"/>
    <row r="308" spans="1:11" customFormat="1" hidden="1"/>
    <row r="309" spans="1:11" customFormat="1" hidden="1"/>
    <row r="310" spans="1:11" customFormat="1" hidden="1"/>
    <row r="311" spans="1:11">
      <c r="B311" s="960"/>
      <c r="C311" s="359"/>
      <c r="D311" s="359"/>
      <c r="E311" s="359"/>
      <c r="F311" s="359"/>
      <c r="G311" s="359"/>
      <c r="H311" s="961"/>
      <c r="I311" s="359"/>
      <c r="J311" s="359"/>
      <c r="K311" s="962"/>
    </row>
    <row r="312" spans="1:11">
      <c r="B312" s="960"/>
      <c r="C312" s="359"/>
      <c r="D312" s="359"/>
      <c r="E312" s="359"/>
      <c r="F312" s="359"/>
      <c r="G312" s="359"/>
      <c r="H312" s="961"/>
      <c r="I312" s="359"/>
      <c r="J312" s="359"/>
      <c r="K312" s="962"/>
    </row>
  </sheetData>
  <sheetProtection password="CDE6" sheet="1" objects="1" scenarios="1" selectLockedCells="1"/>
  <customSheetViews>
    <customSheetView guid="{DD9D0D41-5D22-4202-9EF9-254DD6E28480}" showGridLines="0" fitToPage="1" hiddenRows="1" hiddenColumns="1">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hiddenRows="1" hiddenColumns="1">
      <pageMargins left="0.5" right="0.5" top="0.5" bottom="0.625" header="0.5" footer="0.5"/>
      <pageSetup scale="66" orientation="portrait" r:id="rId2"/>
      <headerFooter alignWithMargins="0">
        <oddFooter>&amp;R&amp;P of &amp;N</oddFooter>
      </headerFooter>
    </customSheetView>
  </customSheetViews>
  <mergeCells count="65">
    <mergeCell ref="K15:K17"/>
    <mergeCell ref="K24:K28"/>
    <mergeCell ref="D71:E71"/>
    <mergeCell ref="D72:E72"/>
    <mergeCell ref="D47:E47"/>
    <mergeCell ref="D66:E66"/>
    <mergeCell ref="D50:E50"/>
    <mergeCell ref="D55:E55"/>
    <mergeCell ref="D60:E60"/>
    <mergeCell ref="D65:E65"/>
    <mergeCell ref="D48:E48"/>
    <mergeCell ref="D53:E53"/>
    <mergeCell ref="D58:E58"/>
    <mergeCell ref="D63:E63"/>
    <mergeCell ref="D40:E40"/>
    <mergeCell ref="D45:E45"/>
    <mergeCell ref="C46:C64"/>
    <mergeCell ref="D59:E59"/>
    <mergeCell ref="D62:E62"/>
    <mergeCell ref="D64:E64"/>
    <mergeCell ref="D52:E52"/>
    <mergeCell ref="D54:E54"/>
    <mergeCell ref="D49:E49"/>
    <mergeCell ref="D57:E57"/>
    <mergeCell ref="D82:J89"/>
    <mergeCell ref="D67:E67"/>
    <mergeCell ref="D68:E68"/>
    <mergeCell ref="D70:E70"/>
    <mergeCell ref="D69:E69"/>
    <mergeCell ref="E80:F80"/>
    <mergeCell ref="C79:D79"/>
    <mergeCell ref="E79:F79"/>
    <mergeCell ref="C78:D78"/>
    <mergeCell ref="C66:C67"/>
    <mergeCell ref="C76:H76"/>
    <mergeCell ref="C80:D80"/>
    <mergeCell ref="C68:C69"/>
    <mergeCell ref="C72:C73"/>
    <mergeCell ref="D73:E73"/>
    <mergeCell ref="E78:F78"/>
    <mergeCell ref="I2:J2"/>
    <mergeCell ref="C27:F27"/>
    <mergeCell ref="G10:J10"/>
    <mergeCell ref="D44:E44"/>
    <mergeCell ref="D32:E32"/>
    <mergeCell ref="C6:J6"/>
    <mergeCell ref="H27:J27"/>
    <mergeCell ref="D37:E37"/>
    <mergeCell ref="C29:C30"/>
    <mergeCell ref="D39:E39"/>
    <mergeCell ref="D42:E42"/>
    <mergeCell ref="D34:E34"/>
    <mergeCell ref="H29:H30"/>
    <mergeCell ref="D29:E30"/>
    <mergeCell ref="C28:H28"/>
    <mergeCell ref="D35:E35"/>
    <mergeCell ref="C31:C45"/>
    <mergeCell ref="C4:J4"/>
    <mergeCell ref="F29:G30"/>
    <mergeCell ref="D33:E33"/>
    <mergeCell ref="D38:E38"/>
    <mergeCell ref="G11:J15"/>
    <mergeCell ref="H16:J16"/>
    <mergeCell ref="H17:J24"/>
    <mergeCell ref="D43:E43"/>
  </mergeCells>
  <phoneticPr fontId="3" type="noConversion"/>
  <dataValidations count="3">
    <dataValidation type="decimal" operator="greaterThanOrEqual" allowBlank="1" showInputMessage="1" showErrorMessage="1" sqref="E78:F80" xr:uid="{00000000-0002-0000-0500-000000000000}">
      <formula1>0</formula1>
    </dataValidation>
    <dataValidation type="list" allowBlank="1" showInputMessage="1" showErrorMessage="1" sqref="H57:H60 H62:H73 H32:H35 H37:H40 H42:H45 F11:F14 H47:H50 H52:H55 G17:G23" xr:uid="{00000000-0002-0000-0500-000001000000}">
      <formula1>"Assumptions, Data"</formula1>
    </dataValidation>
    <dataValidation type="list" allowBlank="1" showInputMessage="1" showErrorMessage="1" sqref="F17:F20" xr:uid="{00000000-0002-0000-0500-000002000000}">
      <formula1>"Yes,No"</formula1>
    </dataValidation>
  </dataValidations>
  <pageMargins left="0.5" right="0.5" top="0.5" bottom="0.625" header="0.5" footer="0.5"/>
  <pageSetup scale="53" orientation="portrait" r:id="rId3"/>
  <headerFooter alignWithMargins="0">
    <oddFooter>&amp;R&amp;P of &amp;N</oddFooter>
  </headerFooter>
  <drawing r:id="rId4"/>
  <legacy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6">
    <tabColor theme="2" tint="-0.249977111117893"/>
    <pageSetUpPr fitToPage="1"/>
  </sheetPr>
  <dimension ref="A1:AZ308"/>
  <sheetViews>
    <sheetView showGridLines="0" zoomScaleNormal="100" workbookViewId="0">
      <selection activeCell="C75" sqref="C75"/>
    </sheetView>
  </sheetViews>
  <sheetFormatPr defaultColWidth="0" defaultRowHeight="12.75" customHeight="1" zeroHeight="1"/>
  <cols>
    <col min="1" max="1" width="4.42578125" style="1493" customWidth="1"/>
    <col min="2" max="2" width="5.5703125" style="1493" customWidth="1"/>
    <col min="3" max="3" width="35.7109375" style="1493" customWidth="1"/>
    <col min="4" max="7" width="13.7109375" style="1493" customWidth="1"/>
    <col min="8" max="8" width="11.28515625" style="1493" customWidth="1"/>
    <col min="9" max="9" width="4.7109375" style="1493" customWidth="1"/>
    <col min="10" max="10" width="11.5703125" style="1493" customWidth="1"/>
    <col min="11" max="11" width="8" style="1493" customWidth="1"/>
    <col min="12" max="12" width="13.7109375" style="1493" customWidth="1"/>
    <col min="13" max="52" width="0" style="1493" hidden="1" customWidth="1"/>
    <col min="53" max="16384" width="9.140625" style="1493" hidden="1"/>
  </cols>
  <sheetData>
    <row r="1" spans="1:12">
      <c r="A1" s="1373"/>
      <c r="B1" s="1373"/>
      <c r="C1" s="1373"/>
      <c r="D1" s="1373"/>
      <c r="E1" s="1373"/>
      <c r="F1" s="1372"/>
      <c r="G1" s="1372"/>
      <c r="H1" s="1373"/>
      <c r="I1" s="1372"/>
      <c r="J1" s="1373"/>
      <c r="K1" s="1374"/>
      <c r="L1" s="1375"/>
    </row>
    <row r="2" spans="1:12" ht="66" customHeight="1" thickBot="1">
      <c r="A2" s="1373"/>
      <c r="B2" s="1377"/>
      <c r="C2" s="1378"/>
      <c r="D2" s="1379"/>
      <c r="E2" s="1379"/>
      <c r="F2" s="1379"/>
      <c r="G2" s="1379"/>
      <c r="H2" s="1379"/>
      <c r="I2" s="2114"/>
      <c r="J2" s="2114"/>
      <c r="K2" s="1380"/>
      <c r="L2" s="1381"/>
    </row>
    <row r="3" spans="1:12" ht="27" customHeight="1" thickBot="1">
      <c r="A3" s="1373"/>
      <c r="B3" s="1383"/>
      <c r="C3" s="1384" t="s">
        <v>122</v>
      </c>
      <c r="D3" s="1382"/>
      <c r="E3" s="1382"/>
      <c r="F3" s="1382"/>
      <c r="G3" s="1511" t="str">
        <f>IF('Step 1-Contact and Program Info'!D7=0, " ",'Step 1-Contact and Program Info'!D7)</f>
        <v xml:space="preserve"> </v>
      </c>
      <c r="H3" s="1512" t="str">
        <f>'Step 1-Contact and Program Info'!J7</f>
        <v>MM/DD/YYYY</v>
      </c>
      <c r="I3" s="1513" t="s">
        <v>13</v>
      </c>
      <c r="J3" s="1514" t="str">
        <f>'Step 1-Contact and Program Info'!L7</f>
        <v>MM/DD/YYYY</v>
      </c>
      <c r="K3" s="1515"/>
      <c r="L3" s="1390"/>
    </row>
    <row r="4" spans="1:12" ht="44.25" customHeight="1">
      <c r="A4" s="1373"/>
      <c r="B4" s="1383"/>
      <c r="C4" s="2115" t="s">
        <v>288</v>
      </c>
      <c r="D4" s="2115"/>
      <c r="E4" s="2115"/>
      <c r="F4" s="2115"/>
      <c r="G4" s="2115"/>
      <c r="H4" s="2115"/>
      <c r="I4" s="2115"/>
      <c r="J4" s="2115"/>
      <c r="K4" s="1515"/>
      <c r="L4" s="1390"/>
    </row>
    <row r="5" spans="1:12" ht="24" customHeight="1">
      <c r="A5" s="1392"/>
      <c r="B5" s="1383"/>
      <c r="C5" s="1393" t="s">
        <v>33</v>
      </c>
      <c r="D5" s="1516"/>
      <c r="E5" s="1517"/>
      <c r="F5" s="1406"/>
      <c r="G5" s="1406"/>
      <c r="H5" s="1518"/>
      <c r="I5" s="1382"/>
      <c r="J5" s="1382"/>
      <c r="K5" s="1515"/>
      <c r="L5" s="1390"/>
    </row>
    <row r="6" spans="1:12" ht="104.25" customHeight="1">
      <c r="A6" s="1373"/>
      <c r="B6" s="1383"/>
      <c r="C6" s="1994" t="str">
        <f>'Step 3-Stand-Alone Freezers'!C6:J6</f>
        <v>Please complete the gray cells below. Enter the total number of units processed by your program by refrigerant type and insulating material type in column D. Specify the number of units processed with refrigerant recovery and foam recovery in cells E11 to E14 and cells E17 to E23, respectively, and whether foam was recovered from appliance doors (cells F17 to F20). Also, provide the average age of appliances collected (cell D9), and whether the information on refrigerant and blowing agent types is based on assumptions or data (cells F11 to F14 and cells G17 to G23, respectively).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v>
      </c>
      <c r="D6" s="1994"/>
      <c r="E6" s="1994"/>
      <c r="F6" s="1994"/>
      <c r="G6" s="1994"/>
      <c r="H6" s="1994"/>
      <c r="I6" s="1994"/>
      <c r="J6" s="1994"/>
      <c r="K6" s="1515"/>
      <c r="L6" s="1381"/>
    </row>
    <row r="7" spans="1:12" ht="14.25" customHeight="1" thickBot="1">
      <c r="A7" s="1373"/>
      <c r="B7" s="1383"/>
      <c r="C7" s="1401"/>
      <c r="D7" s="1401"/>
      <c r="E7" s="1401"/>
      <c r="F7" s="1401"/>
      <c r="G7" s="1401"/>
      <c r="H7" s="1401"/>
      <c r="I7" s="1401"/>
      <c r="J7" s="1401"/>
      <c r="K7" s="1515"/>
      <c r="L7" s="1381"/>
    </row>
    <row r="8" spans="1:12" ht="25.5">
      <c r="A8" s="1392"/>
      <c r="B8" s="1383"/>
      <c r="C8" s="1403" t="s">
        <v>292</v>
      </c>
      <c r="D8" s="1404">
        <f>'Step 3-Stand-Alone Freezers'!D8-'Step 4-Units Jointly Processed'!AH28</f>
        <v>0</v>
      </c>
      <c r="E8" s="1391"/>
      <c r="F8" s="1406"/>
      <c r="G8" s="1406"/>
      <c r="H8" s="1406"/>
      <c r="I8" s="1382"/>
      <c r="J8" s="1382"/>
      <c r="K8" s="1515"/>
      <c r="L8" s="1390"/>
    </row>
    <row r="9" spans="1:12" ht="13.5" customHeight="1" thickBot="1">
      <c r="A9" s="1392"/>
      <c r="B9" s="1383"/>
      <c r="C9" s="1519" t="s">
        <v>73</v>
      </c>
      <c r="D9" s="1520">
        <f>'Step 3-Stand-Alone Freezers'!D9</f>
        <v>0</v>
      </c>
      <c r="E9" s="1391"/>
      <c r="F9" s="1406"/>
      <c r="G9" s="1406"/>
      <c r="H9" s="1406"/>
      <c r="I9" s="1382"/>
      <c r="J9" s="1382"/>
      <c r="K9" s="1515"/>
      <c r="L9" s="1390"/>
    </row>
    <row r="10" spans="1:12" ht="51.75" thickBot="1">
      <c r="A10" s="1392"/>
      <c r="B10" s="1383"/>
      <c r="C10" s="1521" t="s">
        <v>320</v>
      </c>
      <c r="D10" s="1409" t="s">
        <v>319</v>
      </c>
      <c r="E10" s="1410" t="s">
        <v>318</v>
      </c>
      <c r="F10" s="1522" t="str">
        <f>'Step 3-Stand-Alone Freezers'!F10</f>
        <v xml:space="preserve">Refrigerant Type Based On: </v>
      </c>
      <c r="G10" s="2111" t="s">
        <v>262</v>
      </c>
      <c r="H10" s="2112"/>
      <c r="I10" s="2112"/>
      <c r="J10" s="2113"/>
      <c r="K10" s="1515"/>
      <c r="L10" s="1390"/>
    </row>
    <row r="11" spans="1:12" ht="13.5" customHeight="1">
      <c r="A11" s="1392"/>
      <c r="B11" s="1383"/>
      <c r="C11" s="1420" t="s">
        <v>44</v>
      </c>
      <c r="D11" s="813">
        <f>'Step 3-Stand-Alone Freezers'!D11-'Step 4-Units Jointly Processed'!AH30</f>
        <v>0</v>
      </c>
      <c r="E11" s="1608">
        <f>'Step 3-Stand-Alone Freezers'!E11-'Step 4-Units Jointly Processed'!AH30</f>
        <v>0</v>
      </c>
      <c r="F11" s="525">
        <f>'Step 3-Stand-Alone Freezers'!F11</f>
        <v>0</v>
      </c>
      <c r="G11" s="2116">
        <f>'Step 3-Stand-Alone Freezers'!G11</f>
        <v>0</v>
      </c>
      <c r="H11" s="2117"/>
      <c r="I11" s="2117"/>
      <c r="J11" s="2118"/>
      <c r="K11" s="1515"/>
      <c r="L11" s="1390"/>
    </row>
    <row r="12" spans="1:12" ht="13.5" customHeight="1">
      <c r="A12" s="1392"/>
      <c r="B12" s="1383"/>
      <c r="C12" s="1420" t="s">
        <v>46</v>
      </c>
      <c r="D12" s="814">
        <f>'Step 3-Stand-Alone Freezers'!D12-'Step 4-Units Jointly Processed'!AH31</f>
        <v>0</v>
      </c>
      <c r="E12" s="1608">
        <f>'Step 3-Stand-Alone Freezers'!E12-'Step 4-Units Jointly Processed'!AH31</f>
        <v>0</v>
      </c>
      <c r="F12" s="525">
        <f>'Step 3-Stand-Alone Freezers'!F12</f>
        <v>0</v>
      </c>
      <c r="G12" s="2116"/>
      <c r="H12" s="2117"/>
      <c r="I12" s="2117"/>
      <c r="J12" s="2118"/>
      <c r="K12" s="1515"/>
      <c r="L12" s="1390"/>
    </row>
    <row r="13" spans="1:12" ht="13.5" customHeight="1">
      <c r="A13" s="1392"/>
      <c r="B13" s="1383"/>
      <c r="C13" s="1420" t="s">
        <v>45</v>
      </c>
      <c r="D13" s="814">
        <f>'Step 3-Stand-Alone Freezers'!D13-'Step 4-Units Jointly Processed'!AH32</f>
        <v>0</v>
      </c>
      <c r="E13" s="1608">
        <f>'Step 3-Stand-Alone Freezers'!E13-'Step 4-Units Jointly Processed'!AH32</f>
        <v>0</v>
      </c>
      <c r="F13" s="525">
        <f>'Step 3-Stand-Alone Freezers'!F13</f>
        <v>0</v>
      </c>
      <c r="G13" s="2116"/>
      <c r="H13" s="2117"/>
      <c r="I13" s="2117"/>
      <c r="J13" s="2118"/>
      <c r="K13" s="1515"/>
      <c r="L13" s="1390"/>
    </row>
    <row r="14" spans="1:12" ht="13.5" customHeight="1" thickBot="1">
      <c r="A14" s="1392"/>
      <c r="B14" s="1383"/>
      <c r="C14" s="1523" t="s">
        <v>260</v>
      </c>
      <c r="D14" s="1607">
        <f>'Step 3-Stand-Alone Freezers'!D14-'Step 4-Units Jointly Processed'!AH33</f>
        <v>0</v>
      </c>
      <c r="E14" s="1608">
        <f>'Step 3-Stand-Alone Freezers'!E14-'Step 4-Units Jointly Processed'!AH33</f>
        <v>0</v>
      </c>
      <c r="F14" s="856">
        <f>'Step 3-Stand-Alone Freezers'!F14</f>
        <v>0</v>
      </c>
      <c r="G14" s="2119"/>
      <c r="H14" s="2120"/>
      <c r="I14" s="2120"/>
      <c r="J14" s="2121"/>
      <c r="K14" s="1515"/>
      <c r="L14" s="1390"/>
    </row>
    <row r="15" spans="1:12" ht="39" thickBot="1">
      <c r="A15" s="1392"/>
      <c r="B15" s="1383"/>
      <c r="C15" s="1524" t="s">
        <v>323</v>
      </c>
      <c r="D15" s="1425" t="s">
        <v>319</v>
      </c>
      <c r="E15" s="1410" t="s">
        <v>287</v>
      </c>
      <c r="F15" s="1410" t="str">
        <f>'Step 3-Stand-Alone Freezers'!F16</f>
        <v>Was Foam Recovered From Appliance Doors?</v>
      </c>
      <c r="G15" s="1522" t="s">
        <v>263</v>
      </c>
      <c r="H15" s="2111" t="s">
        <v>262</v>
      </c>
      <c r="I15" s="2112"/>
      <c r="J15" s="2113"/>
      <c r="K15" s="1515"/>
      <c r="L15" s="1390"/>
    </row>
    <row r="16" spans="1:12" ht="13.5" customHeight="1">
      <c r="A16" s="1392"/>
      <c r="B16" s="1383"/>
      <c r="C16" s="1417" t="s">
        <v>191</v>
      </c>
      <c r="D16" s="813">
        <f>'Step 3-Stand-Alone Freezers'!D17-'Step 4-Units Jointly Processed'!AH36</f>
        <v>0</v>
      </c>
      <c r="E16" s="1609">
        <f>'Step 3-Stand-Alone Freezers'!E17-'Step 4-Units Jointly Processed'!AH36</f>
        <v>0</v>
      </c>
      <c r="F16" s="1610">
        <f>'Step 3-Stand-Alone Freezers'!F17</f>
        <v>0</v>
      </c>
      <c r="G16" s="853">
        <f>'Step 3-Stand-Alone Freezers'!G17</f>
        <v>0</v>
      </c>
      <c r="H16" s="2122">
        <f>'Step 3-Stand-Alone Freezers'!H17</f>
        <v>0</v>
      </c>
      <c r="I16" s="2123"/>
      <c r="J16" s="2124"/>
      <c r="K16" s="1515"/>
      <c r="L16" s="1390"/>
    </row>
    <row r="17" spans="1:12" ht="13.5" customHeight="1">
      <c r="A17" s="1392"/>
      <c r="B17" s="1383"/>
      <c r="C17" s="1420" t="s">
        <v>192</v>
      </c>
      <c r="D17" s="814">
        <f>'Step 3-Stand-Alone Freezers'!D18-'Step 4-Units Jointly Processed'!AH37</f>
        <v>0</v>
      </c>
      <c r="E17" s="801">
        <f>'Step 3-Stand-Alone Freezers'!E18-'Step 4-Units Jointly Processed'!AH37</f>
        <v>0</v>
      </c>
      <c r="F17" s="525">
        <f>'Step 3-Stand-Alone Freezers'!F18</f>
        <v>0</v>
      </c>
      <c r="G17" s="816">
        <f>'Step 3-Stand-Alone Freezers'!G18</f>
        <v>0</v>
      </c>
      <c r="H17" s="2125"/>
      <c r="I17" s="2126"/>
      <c r="J17" s="2127"/>
      <c r="K17" s="1515"/>
      <c r="L17" s="1390"/>
    </row>
    <row r="18" spans="1:12" ht="13.5" customHeight="1">
      <c r="A18" s="1392"/>
      <c r="B18" s="1383"/>
      <c r="C18" s="1433" t="s">
        <v>195</v>
      </c>
      <c r="D18" s="814">
        <f>'Step 3-Stand-Alone Freezers'!D19-'Step 4-Units Jointly Processed'!AH38</f>
        <v>0</v>
      </c>
      <c r="E18" s="801">
        <f>'Step 3-Stand-Alone Freezers'!E19-'Step 4-Units Jointly Processed'!AH38</f>
        <v>0</v>
      </c>
      <c r="F18" s="525">
        <f>'Step 3-Stand-Alone Freezers'!F19</f>
        <v>0</v>
      </c>
      <c r="G18" s="816">
        <f>'Step 3-Stand-Alone Freezers'!G19</f>
        <v>0</v>
      </c>
      <c r="H18" s="2125"/>
      <c r="I18" s="2126"/>
      <c r="J18" s="2127"/>
      <c r="K18" s="1515"/>
      <c r="L18" s="1390"/>
    </row>
    <row r="19" spans="1:12" ht="13.5" customHeight="1">
      <c r="A19" s="1392"/>
      <c r="B19" s="1383"/>
      <c r="C19" s="1433" t="s">
        <v>194</v>
      </c>
      <c r="D19" s="814">
        <f>'Step 3-Stand-Alone Freezers'!D20-'Step 4-Units Jointly Processed'!AH39</f>
        <v>0</v>
      </c>
      <c r="E19" s="801">
        <f>'Step 3-Stand-Alone Freezers'!E20-'Step 4-Units Jointly Processed'!AH39</f>
        <v>0</v>
      </c>
      <c r="F19" s="525">
        <f>'Step 3-Stand-Alone Freezers'!F20</f>
        <v>0</v>
      </c>
      <c r="G19" s="816">
        <f>'Step 3-Stand-Alone Freezers'!G20</f>
        <v>0</v>
      </c>
      <c r="H19" s="2125"/>
      <c r="I19" s="2126"/>
      <c r="J19" s="2127"/>
      <c r="K19" s="1515"/>
      <c r="L19" s="1390"/>
    </row>
    <row r="20" spans="1:12" ht="13.5" customHeight="1">
      <c r="A20" s="1392"/>
      <c r="B20" s="1383"/>
      <c r="C20" s="1433" t="s">
        <v>196</v>
      </c>
      <c r="D20" s="814">
        <f>'Step 3-Stand-Alone Freezers'!D21-'Step 4-Units Jointly Processed'!AH40</f>
        <v>0</v>
      </c>
      <c r="E20" s="801">
        <f>'Step 3-Stand-Alone Freezers'!E21-'Step 4-Units Jointly Processed'!AH40</f>
        <v>0</v>
      </c>
      <c r="F20" s="525">
        <f>'Step 3-Stand-Alone Freezers'!F21</f>
        <v>0</v>
      </c>
      <c r="G20" s="816">
        <f>'Step 3-Stand-Alone Freezers'!G21</f>
        <v>0</v>
      </c>
      <c r="H20" s="2125"/>
      <c r="I20" s="2126"/>
      <c r="J20" s="2127"/>
      <c r="K20" s="1515"/>
      <c r="L20" s="1390"/>
    </row>
    <row r="21" spans="1:12" ht="13.5" customHeight="1">
      <c r="A21" s="1392"/>
      <c r="B21" s="1383"/>
      <c r="C21" s="1433" t="s">
        <v>201</v>
      </c>
      <c r="D21" s="814">
        <f>'Step 3-Stand-Alone Freezers'!D22-'Step 4-Units Jointly Processed'!AH41</f>
        <v>0</v>
      </c>
      <c r="E21" s="801">
        <f>'Step 3-Stand-Alone Freezers'!E22-'Step 4-Units Jointly Processed'!AH41</f>
        <v>0</v>
      </c>
      <c r="F21" s="525">
        <f>'Step 3-Stand-Alone Freezers'!F22</f>
        <v>0</v>
      </c>
      <c r="G21" s="816">
        <f>'Step 3-Stand-Alone Freezers'!G22</f>
        <v>0</v>
      </c>
      <c r="H21" s="2125"/>
      <c r="I21" s="2126"/>
      <c r="J21" s="2127"/>
      <c r="K21" s="1515"/>
      <c r="L21" s="1390"/>
    </row>
    <row r="22" spans="1:12" ht="13.5" customHeight="1" thickBot="1">
      <c r="A22" s="1392"/>
      <c r="B22" s="1383"/>
      <c r="C22" s="1421" t="s">
        <v>260</v>
      </c>
      <c r="D22" s="854">
        <f>'Step 3-Stand-Alone Freezers'!D23-'Step 4-Units Jointly Processed'!AH42</f>
        <v>0</v>
      </c>
      <c r="E22" s="842">
        <f>'Step 3-Stand-Alone Freezers'!E23-'Step 4-Units Jointly Processed'!AH42</f>
        <v>0</v>
      </c>
      <c r="F22" s="843">
        <f>'Step 3-Stand-Alone Freezers'!F23</f>
        <v>0</v>
      </c>
      <c r="G22" s="855">
        <f>'Step 3-Stand-Alone Freezers'!G23</f>
        <v>0</v>
      </c>
      <c r="H22" s="2128"/>
      <c r="I22" s="2129"/>
      <c r="J22" s="2130"/>
      <c r="K22" s="1515"/>
      <c r="L22" s="1390"/>
    </row>
    <row r="23" spans="1:12" ht="13.5" customHeight="1">
      <c r="A23" s="1392"/>
      <c r="B23" s="1383"/>
      <c r="C23" s="1525"/>
      <c r="D23" s="1435"/>
      <c r="E23" s="1391"/>
      <c r="F23" s="1406"/>
      <c r="G23" s="1406"/>
      <c r="H23" s="1406"/>
      <c r="I23" s="1382"/>
      <c r="J23" s="1382"/>
      <c r="K23" s="1515"/>
      <c r="L23" s="1390"/>
    </row>
    <row r="24" spans="1:12" ht="24" customHeight="1">
      <c r="A24" s="1392"/>
      <c r="B24" s="1383"/>
      <c r="C24" s="1393" t="s">
        <v>123</v>
      </c>
      <c r="D24" s="1516"/>
      <c r="E24" s="1517"/>
      <c r="F24" s="1406"/>
      <c r="G24" s="1406"/>
      <c r="H24" s="1518"/>
      <c r="I24" s="1382"/>
      <c r="J24" s="1382"/>
      <c r="K24" s="1515"/>
      <c r="L24" s="1390"/>
    </row>
    <row r="25" spans="1:12" ht="5.25" customHeight="1">
      <c r="A25" s="1392"/>
      <c r="B25" s="1383"/>
      <c r="C25" s="2131"/>
      <c r="D25" s="2131"/>
      <c r="E25" s="2131"/>
      <c r="F25" s="2131"/>
      <c r="G25" s="1526"/>
      <c r="H25" s="2131"/>
      <c r="I25" s="2131"/>
      <c r="J25" s="2131"/>
      <c r="K25" s="1515"/>
      <c r="L25" s="1390"/>
    </row>
    <row r="26" spans="1:12" ht="113.25" customHeight="1" thickBot="1">
      <c r="A26" s="1373"/>
      <c r="B26" s="1383"/>
      <c r="C26" s="2132" t="str">
        <f>'Step 3-Stand-Alone Freezers'!C28:H28</f>
        <v>Please complete the table below to provide the total amount of appliance components recovered by your program during the current reporting period. If any substances recovered during the current reporting period are currently in storage, please report on the intended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v>
      </c>
      <c r="D26" s="2133"/>
      <c r="E26" s="2133"/>
      <c r="F26" s="2133"/>
      <c r="G26" s="2133"/>
      <c r="H26" s="2133"/>
      <c r="I26" s="1527"/>
      <c r="J26" s="1527"/>
      <c r="K26" s="1515"/>
      <c r="L26" s="1390"/>
    </row>
    <row r="27" spans="1:12" ht="14.25" customHeight="1">
      <c r="A27" s="1373"/>
      <c r="B27" s="1383"/>
      <c r="C27" s="2134" t="s">
        <v>17</v>
      </c>
      <c r="D27" s="2136" t="s">
        <v>18</v>
      </c>
      <c r="E27" s="2137"/>
      <c r="F27" s="2140" t="s">
        <v>65</v>
      </c>
      <c r="G27" s="2137"/>
      <c r="H27" s="2141" t="s">
        <v>72</v>
      </c>
      <c r="I27" s="1495"/>
      <c r="J27" s="1495"/>
      <c r="K27" s="1515"/>
      <c r="L27" s="1390"/>
    </row>
    <row r="28" spans="1:12" ht="13.5" thickBot="1">
      <c r="A28" s="1373"/>
      <c r="B28" s="1383"/>
      <c r="C28" s="2135"/>
      <c r="D28" s="2138"/>
      <c r="E28" s="2139"/>
      <c r="F28" s="2138"/>
      <c r="G28" s="2139"/>
      <c r="H28" s="2142"/>
      <c r="I28" s="1495"/>
      <c r="J28" s="1495"/>
      <c r="K28" s="1515"/>
      <c r="L28" s="1390"/>
    </row>
    <row r="29" spans="1:12" ht="13.5" customHeight="1">
      <c r="A29" s="1373"/>
      <c r="B29" s="1383"/>
      <c r="C29" s="2010" t="s">
        <v>80</v>
      </c>
      <c r="D29" s="1444" t="s">
        <v>44</v>
      </c>
      <c r="E29" s="1528"/>
      <c r="F29" s="1528"/>
      <c r="G29" s="1528"/>
      <c r="H29" s="1446"/>
      <c r="I29" s="1495"/>
      <c r="J29" s="1495"/>
      <c r="K29" s="1515"/>
      <c r="L29" s="1390"/>
    </row>
    <row r="30" spans="1:12" ht="13.5" customHeight="1">
      <c r="A30" s="1373"/>
      <c r="B30" s="1383"/>
      <c r="C30" s="2011"/>
      <c r="D30" s="2005" t="s">
        <v>8</v>
      </c>
      <c r="E30" s="2143"/>
      <c r="F30" s="1299" t="str">
        <f>IF('Step 3-Stand-Alone Freezers'!$E$11=0,"",$E$11*('Step 3-Stand-Alone Freezers'!$F32/'Step 3-Stand-Alone Freezers'!$E$11))</f>
        <v/>
      </c>
      <c r="G30" s="1448" t="s">
        <v>74</v>
      </c>
      <c r="H30" s="1449" t="str">
        <f>IF('Step 3-Stand-Alone Freezers'!H32=0,"",'Step 3-Stand-Alone Freezers'!H32)</f>
        <v/>
      </c>
      <c r="I30" s="1495"/>
      <c r="J30" s="1495"/>
      <c r="K30" s="1515"/>
      <c r="L30" s="1390"/>
    </row>
    <row r="31" spans="1:12" ht="13.5" customHeight="1">
      <c r="A31" s="1373"/>
      <c r="B31" s="1383"/>
      <c r="C31" s="2011"/>
      <c r="D31" s="2005" t="s">
        <v>341</v>
      </c>
      <c r="E31" s="2143"/>
      <c r="F31" s="1299" t="str">
        <f>IF('Step 3-Stand-Alone Freezers'!$E$11=0,"",$E$11*('Step 3-Stand-Alone Freezers'!$F33/'Step 3-Stand-Alone Freezers'!$E$11))</f>
        <v/>
      </c>
      <c r="G31" s="1448" t="s">
        <v>74</v>
      </c>
      <c r="H31" s="1449" t="str">
        <f>IF('Step 3-Stand-Alone Freezers'!H33=0,"",'Step 3-Stand-Alone Freezers'!H33)</f>
        <v/>
      </c>
      <c r="I31" s="1495"/>
      <c r="J31" s="1495"/>
      <c r="K31" s="1515"/>
      <c r="L31" s="1390"/>
    </row>
    <row r="32" spans="1:12" ht="13.5" customHeight="1">
      <c r="A32" s="1373"/>
      <c r="B32" s="1383"/>
      <c r="C32" s="2011"/>
      <c r="D32" s="2005" t="s">
        <v>9</v>
      </c>
      <c r="E32" s="2143"/>
      <c r="F32" s="1299" t="str">
        <f>IF('Step 3-Stand-Alone Freezers'!$E$11=0,"",$E$11*('Step 3-Stand-Alone Freezers'!$F34/'Step 3-Stand-Alone Freezers'!$E$11))</f>
        <v/>
      </c>
      <c r="G32" s="1448" t="s">
        <v>74</v>
      </c>
      <c r="H32" s="1449" t="str">
        <f>IF('Step 3-Stand-Alone Freezers'!H34=0,"",'Step 3-Stand-Alone Freezers'!H34)</f>
        <v/>
      </c>
      <c r="I32" s="1495"/>
      <c r="J32" s="1495"/>
      <c r="K32" s="1515"/>
      <c r="L32" s="1390"/>
    </row>
    <row r="33" spans="1:12" ht="13.5" customHeight="1">
      <c r="A33" s="1373"/>
      <c r="B33" s="1383"/>
      <c r="C33" s="2011"/>
      <c r="D33" s="2005" t="s">
        <v>340</v>
      </c>
      <c r="E33" s="2143"/>
      <c r="F33" s="1299" t="str">
        <f>IF('Step 3-Stand-Alone Freezers'!$E$11=0,"",$E$11*('Step 3-Stand-Alone Freezers'!$F35/'Step 3-Stand-Alone Freezers'!$E$11))</f>
        <v/>
      </c>
      <c r="G33" s="1448" t="s">
        <v>74</v>
      </c>
      <c r="H33" s="1449" t="str">
        <f>IF('Step 3-Stand-Alone Freezers'!H35=0,"",'Step 3-Stand-Alone Freezers'!H35)</f>
        <v/>
      </c>
      <c r="I33" s="1495"/>
      <c r="J33" s="1495"/>
      <c r="K33" s="1515"/>
      <c r="L33" s="1390"/>
    </row>
    <row r="34" spans="1:12" ht="13.5" customHeight="1">
      <c r="A34" s="1373"/>
      <c r="B34" s="1383"/>
      <c r="C34" s="2011"/>
      <c r="D34" s="1457" t="s">
        <v>46</v>
      </c>
      <c r="E34" s="1529"/>
      <c r="F34" s="1462"/>
      <c r="G34" s="1462"/>
      <c r="H34" s="1460"/>
      <c r="I34" s="1495"/>
      <c r="J34" s="1495"/>
      <c r="K34" s="1515"/>
      <c r="L34" s="1390"/>
    </row>
    <row r="35" spans="1:12" ht="13.5" customHeight="1">
      <c r="A35" s="1373"/>
      <c r="B35" s="1383"/>
      <c r="C35" s="2011"/>
      <c r="D35" s="2005" t="s">
        <v>8</v>
      </c>
      <c r="E35" s="2143"/>
      <c r="F35" s="1299" t="str">
        <f>IF('Step 3-Stand-Alone Freezers'!$E$12=0,"",$E$12*('Step 3-Stand-Alone Freezers'!$F37/'Step 3-Stand-Alone Freezers'!$E$12))</f>
        <v/>
      </c>
      <c r="G35" s="1448" t="s">
        <v>74</v>
      </c>
      <c r="H35" s="1449" t="str">
        <f>IF('Step 3-Stand-Alone Freezers'!H37=0,"",'Step 3-Stand-Alone Freezers'!H37)</f>
        <v/>
      </c>
      <c r="I35" s="1495"/>
      <c r="J35" s="1495"/>
      <c r="K35" s="1515"/>
      <c r="L35" s="1390"/>
    </row>
    <row r="36" spans="1:12" ht="13.5" customHeight="1">
      <c r="A36" s="1373"/>
      <c r="B36" s="1383"/>
      <c r="C36" s="2011"/>
      <c r="D36" s="2005" t="s">
        <v>341</v>
      </c>
      <c r="E36" s="2143"/>
      <c r="F36" s="1299" t="str">
        <f>IF('Step 3-Stand-Alone Freezers'!$E$12=0,"",$E$12*('Step 3-Stand-Alone Freezers'!$F38/'Step 3-Stand-Alone Freezers'!$E$12))</f>
        <v/>
      </c>
      <c r="G36" s="1448" t="s">
        <v>74</v>
      </c>
      <c r="H36" s="1449" t="str">
        <f>IF('Step 3-Stand-Alone Freezers'!H38=0,"",'Step 3-Stand-Alone Freezers'!H38)</f>
        <v/>
      </c>
      <c r="I36" s="1495"/>
      <c r="J36" s="1495"/>
      <c r="K36" s="1515"/>
      <c r="L36" s="1390"/>
    </row>
    <row r="37" spans="1:12" ht="13.5" customHeight="1">
      <c r="A37" s="1373"/>
      <c r="B37" s="1383"/>
      <c r="C37" s="2011"/>
      <c r="D37" s="2005" t="s">
        <v>9</v>
      </c>
      <c r="E37" s="2143"/>
      <c r="F37" s="1299" t="str">
        <f>IF('Step 3-Stand-Alone Freezers'!$E$12=0,"",$E$12*('Step 3-Stand-Alone Freezers'!$F39/'Step 3-Stand-Alone Freezers'!$E$12))</f>
        <v/>
      </c>
      <c r="G37" s="1448" t="s">
        <v>74</v>
      </c>
      <c r="H37" s="1449" t="str">
        <f>IF('Step 3-Stand-Alone Freezers'!H39=0,"",'Step 3-Stand-Alone Freezers'!H39)</f>
        <v/>
      </c>
      <c r="I37" s="1495"/>
      <c r="J37" s="1495"/>
      <c r="K37" s="1515"/>
      <c r="L37" s="1390"/>
    </row>
    <row r="38" spans="1:12" ht="13.5" customHeight="1">
      <c r="A38" s="1373"/>
      <c r="B38" s="1383"/>
      <c r="C38" s="2011"/>
      <c r="D38" s="2005" t="s">
        <v>340</v>
      </c>
      <c r="E38" s="2143"/>
      <c r="F38" s="1299" t="str">
        <f>IF('Step 3-Stand-Alone Freezers'!$E$12=0,"",$E$12*('Step 3-Stand-Alone Freezers'!$F40/'Step 3-Stand-Alone Freezers'!$E$12))</f>
        <v/>
      </c>
      <c r="G38" s="1448" t="s">
        <v>74</v>
      </c>
      <c r="H38" s="1449" t="str">
        <f>IF('Step 3-Stand-Alone Freezers'!H40=0,"",'Step 3-Stand-Alone Freezers'!H40)</f>
        <v/>
      </c>
      <c r="I38" s="1495"/>
      <c r="J38" s="1495"/>
      <c r="K38" s="1515"/>
      <c r="L38" s="1390"/>
    </row>
    <row r="39" spans="1:12" ht="13.5" customHeight="1">
      <c r="A39" s="1373"/>
      <c r="B39" s="1383"/>
      <c r="C39" s="2011"/>
      <c r="D39" s="1457" t="s">
        <v>45</v>
      </c>
      <c r="E39" s="1529"/>
      <c r="F39" s="1300"/>
      <c r="G39" s="1530"/>
      <c r="H39" s="1460"/>
      <c r="I39" s="1495"/>
      <c r="J39" s="1495"/>
      <c r="K39" s="1515"/>
      <c r="L39" s="1390"/>
    </row>
    <row r="40" spans="1:12" ht="13.5" customHeight="1">
      <c r="A40" s="1373"/>
      <c r="B40" s="1383"/>
      <c r="C40" s="2011"/>
      <c r="D40" s="2005" t="s">
        <v>8</v>
      </c>
      <c r="E40" s="2143"/>
      <c r="F40" s="1299" t="str">
        <f>IF('Step 3-Stand-Alone Freezers'!$E$13=0,"",$E$13*('Step 3-Stand-Alone Freezers'!$F42/'Step 3-Stand-Alone Freezers'!$E$13))</f>
        <v/>
      </c>
      <c r="G40" s="1448" t="s">
        <v>74</v>
      </c>
      <c r="H40" s="1449" t="str">
        <f>IF('Step 3-Stand-Alone Freezers'!H42=0,"",'Step 3-Stand-Alone Freezers'!H42)</f>
        <v/>
      </c>
      <c r="I40" s="1495"/>
      <c r="J40" s="1495"/>
      <c r="K40" s="1515"/>
      <c r="L40" s="1390"/>
    </row>
    <row r="41" spans="1:12" ht="13.5" customHeight="1">
      <c r="A41" s="1373"/>
      <c r="B41" s="1383"/>
      <c r="C41" s="2011"/>
      <c r="D41" s="2005" t="s">
        <v>341</v>
      </c>
      <c r="E41" s="2143"/>
      <c r="F41" s="1299" t="str">
        <f>IF('Step 3-Stand-Alone Freezers'!$E$13=0,"",$E$13*('Step 3-Stand-Alone Freezers'!$F43/'Step 3-Stand-Alone Freezers'!$E$13))</f>
        <v/>
      </c>
      <c r="G41" s="1448" t="s">
        <v>74</v>
      </c>
      <c r="H41" s="1449" t="str">
        <f>IF('Step 3-Stand-Alone Freezers'!H43=0,"",'Step 3-Stand-Alone Freezers'!H43)</f>
        <v/>
      </c>
      <c r="I41" s="1495"/>
      <c r="J41" s="1495"/>
      <c r="K41" s="1515"/>
      <c r="L41" s="1390"/>
    </row>
    <row r="42" spans="1:12" ht="13.5" customHeight="1">
      <c r="A42" s="1373"/>
      <c r="B42" s="1383"/>
      <c r="C42" s="2011"/>
      <c r="D42" s="2013" t="s">
        <v>9</v>
      </c>
      <c r="E42" s="2144"/>
      <c r="F42" s="1299" t="str">
        <f>IF('Step 3-Stand-Alone Freezers'!$E$13=0,"",$E$13*('Step 3-Stand-Alone Freezers'!$F44/'Step 3-Stand-Alone Freezers'!$E$13))</f>
        <v/>
      </c>
      <c r="G42" s="1475" t="s">
        <v>74</v>
      </c>
      <c r="H42" s="1449" t="str">
        <f>IF('Step 3-Stand-Alone Freezers'!H44=0,"",'Step 3-Stand-Alone Freezers'!H44)</f>
        <v/>
      </c>
      <c r="I42" s="1495"/>
      <c r="J42" s="1495"/>
      <c r="K42" s="1515"/>
      <c r="L42" s="1390"/>
    </row>
    <row r="43" spans="1:12" ht="13.5" customHeight="1" thickBot="1">
      <c r="A43" s="1373"/>
      <c r="B43" s="1383"/>
      <c r="C43" s="2012"/>
      <c r="D43" s="2005" t="s">
        <v>340</v>
      </c>
      <c r="E43" s="2143"/>
      <c r="F43" s="1299" t="str">
        <f>IF('Step 3-Stand-Alone Freezers'!$E$13=0,"",$E$13*('Step 3-Stand-Alone Freezers'!$F45/'Step 3-Stand-Alone Freezers'!$E$13))</f>
        <v/>
      </c>
      <c r="G43" s="1448" t="s">
        <v>74</v>
      </c>
      <c r="H43" s="1449" t="str">
        <f>IF('Step 3-Stand-Alone Freezers'!H45=0,"",'Step 3-Stand-Alone Freezers'!H45)</f>
        <v/>
      </c>
      <c r="I43" s="1495"/>
      <c r="J43" s="1495"/>
      <c r="K43" s="1515"/>
      <c r="L43" s="1390"/>
    </row>
    <row r="44" spans="1:12" ht="13.5" customHeight="1">
      <c r="A44" s="1373"/>
      <c r="B44" s="1383"/>
      <c r="C44" s="2016" t="s">
        <v>161</v>
      </c>
      <c r="D44" s="1444" t="s">
        <v>43</v>
      </c>
      <c r="E44" s="1531"/>
      <c r="F44" s="1301"/>
      <c r="G44" s="1532"/>
      <c r="H44" s="1455"/>
      <c r="I44" s="1495"/>
      <c r="J44" s="1495"/>
      <c r="K44" s="1515"/>
      <c r="L44" s="1390"/>
    </row>
    <row r="45" spans="1:12" ht="13.5" customHeight="1">
      <c r="A45" s="1373"/>
      <c r="B45" s="1383"/>
      <c r="C45" s="2022"/>
      <c r="D45" s="2005" t="s">
        <v>8</v>
      </c>
      <c r="E45" s="2007"/>
      <c r="F45" s="803" t="str">
        <f>IF('Step 3-Stand-Alone Freezers'!$E$17=0,"",$E$16*('Step 3-Stand-Alone Freezers'!$F47/'Step 3-Stand-Alone Freezers'!$E$17))</f>
        <v/>
      </c>
      <c r="G45" s="1472" t="s">
        <v>74</v>
      </c>
      <c r="H45" s="1449" t="str">
        <f>IF('Step 3-Stand-Alone Freezers'!H47=0,"",'Step 3-Stand-Alone Freezers'!H47)</f>
        <v/>
      </c>
      <c r="I45" s="1495"/>
      <c r="J45" s="1495"/>
      <c r="K45" s="1515"/>
      <c r="L45" s="1390"/>
    </row>
    <row r="46" spans="1:12" ht="13.5" customHeight="1">
      <c r="A46" s="1373"/>
      <c r="B46" s="1383"/>
      <c r="C46" s="2022"/>
      <c r="D46" s="2005" t="s">
        <v>341</v>
      </c>
      <c r="E46" s="2007"/>
      <c r="F46" s="803" t="str">
        <f>IF('Step 3-Stand-Alone Freezers'!$E$17=0,"",$E$16*('Step 3-Stand-Alone Freezers'!$F48/'Step 3-Stand-Alone Freezers'!$E$17))</f>
        <v/>
      </c>
      <c r="G46" s="1472" t="s">
        <v>74</v>
      </c>
      <c r="H46" s="1449" t="str">
        <f>IF('Step 3-Stand-Alone Freezers'!H48=0,"",'Step 3-Stand-Alone Freezers'!H48)</f>
        <v/>
      </c>
      <c r="I46" s="1495"/>
      <c r="J46" s="1495"/>
      <c r="K46" s="1515"/>
      <c r="L46" s="1390"/>
    </row>
    <row r="47" spans="1:12" ht="13.5" customHeight="1">
      <c r="A47" s="1373"/>
      <c r="B47" s="1383"/>
      <c r="C47" s="2022"/>
      <c r="D47" s="2005" t="s">
        <v>9</v>
      </c>
      <c r="E47" s="2007"/>
      <c r="F47" s="803" t="str">
        <f>IF('Step 3-Stand-Alone Freezers'!$E$17=0,"",$E$16*('Step 3-Stand-Alone Freezers'!$F49/'Step 3-Stand-Alone Freezers'!$E$17))</f>
        <v/>
      </c>
      <c r="G47" s="1448" t="s">
        <v>74</v>
      </c>
      <c r="H47" s="1449" t="str">
        <f>IF('Step 3-Stand-Alone Freezers'!H49=0,"",'Step 3-Stand-Alone Freezers'!H49)</f>
        <v/>
      </c>
      <c r="I47" s="1495"/>
      <c r="J47" s="1495"/>
      <c r="K47" s="1515"/>
      <c r="L47" s="1390"/>
    </row>
    <row r="48" spans="1:12" ht="13.5" customHeight="1">
      <c r="A48" s="1373"/>
      <c r="B48" s="1383"/>
      <c r="C48" s="2022"/>
      <c r="D48" s="2005" t="s">
        <v>340</v>
      </c>
      <c r="E48" s="2007"/>
      <c r="F48" s="803" t="str">
        <f>IF('Step 3-Stand-Alone Freezers'!$E$17=0,"",$E$16*('Step 3-Stand-Alone Freezers'!$F50/'Step 3-Stand-Alone Freezers'!$E$17))</f>
        <v/>
      </c>
      <c r="G48" s="1448" t="s">
        <v>74</v>
      </c>
      <c r="H48" s="1449" t="str">
        <f>IF('Step 3-Stand-Alone Freezers'!H50=0,"",'Step 3-Stand-Alone Freezers'!H50)</f>
        <v/>
      </c>
      <c r="I48" s="1495"/>
      <c r="J48" s="1495"/>
      <c r="K48" s="1515"/>
      <c r="L48" s="1390"/>
    </row>
    <row r="49" spans="1:12" ht="13.5" customHeight="1">
      <c r="A49" s="1373"/>
      <c r="B49" s="1383"/>
      <c r="C49" s="2022"/>
      <c r="D49" s="1457" t="s">
        <v>16</v>
      </c>
      <c r="E49" s="1529"/>
      <c r="F49" s="1302"/>
      <c r="G49" s="1530"/>
      <c r="H49" s="1460"/>
      <c r="I49" s="1495"/>
      <c r="J49" s="1495"/>
      <c r="K49" s="1515"/>
      <c r="L49" s="1390"/>
    </row>
    <row r="50" spans="1:12" ht="13.5" customHeight="1">
      <c r="A50" s="1373"/>
      <c r="B50" s="1383"/>
      <c r="C50" s="2022"/>
      <c r="D50" s="2005" t="s">
        <v>8</v>
      </c>
      <c r="E50" s="2007"/>
      <c r="F50" s="804" t="str">
        <f>IF('Step 3-Stand-Alone Freezers'!$E$18=0,"",$E$17*('Step 3-Stand-Alone Freezers'!$F52/'Step 3-Stand-Alone Freezers'!$E$18))</f>
        <v/>
      </c>
      <c r="G50" s="1448" t="s">
        <v>74</v>
      </c>
      <c r="H50" s="1449" t="str">
        <f>IF('Step 3-Stand-Alone Freezers'!H52=0,"",'Step 3-Stand-Alone Freezers'!H52)</f>
        <v/>
      </c>
      <c r="I50" s="1495"/>
      <c r="J50" s="1495"/>
      <c r="K50" s="1515"/>
      <c r="L50" s="1390"/>
    </row>
    <row r="51" spans="1:12" ht="13.5" customHeight="1">
      <c r="A51" s="1373"/>
      <c r="B51" s="1383"/>
      <c r="C51" s="2022"/>
      <c r="D51" s="2005" t="s">
        <v>341</v>
      </c>
      <c r="E51" s="2007"/>
      <c r="F51" s="804" t="str">
        <f>IF('Step 3-Stand-Alone Freezers'!$E$18=0,"",$E$17*('Step 3-Stand-Alone Freezers'!$F53/'Step 3-Stand-Alone Freezers'!$E$18))</f>
        <v/>
      </c>
      <c r="G51" s="1472" t="s">
        <v>74</v>
      </c>
      <c r="H51" s="1449" t="str">
        <f>IF('Step 3-Stand-Alone Freezers'!H53=0,"",'Step 3-Stand-Alone Freezers'!H53)</f>
        <v/>
      </c>
      <c r="I51" s="1495"/>
      <c r="J51" s="1495"/>
      <c r="K51" s="1515"/>
      <c r="L51" s="1390"/>
    </row>
    <row r="52" spans="1:12" ht="13.5" customHeight="1">
      <c r="A52" s="1373"/>
      <c r="B52" s="1383"/>
      <c r="C52" s="2022"/>
      <c r="D52" s="2005" t="s">
        <v>9</v>
      </c>
      <c r="E52" s="2007"/>
      <c r="F52" s="804" t="str">
        <f>IF('Step 3-Stand-Alone Freezers'!$E$18=0,"",$E$17*('Step 3-Stand-Alone Freezers'!$F54/'Step 3-Stand-Alone Freezers'!$E$18))</f>
        <v/>
      </c>
      <c r="G52" s="1448" t="s">
        <v>74</v>
      </c>
      <c r="H52" s="1449" t="str">
        <f>IF('Step 3-Stand-Alone Freezers'!H54=0,"",'Step 3-Stand-Alone Freezers'!H54)</f>
        <v/>
      </c>
      <c r="I52" s="1495"/>
      <c r="J52" s="1495"/>
      <c r="K52" s="1515"/>
      <c r="L52" s="1390"/>
    </row>
    <row r="53" spans="1:12" ht="13.5" customHeight="1">
      <c r="A53" s="1373"/>
      <c r="B53" s="1383"/>
      <c r="C53" s="2022"/>
      <c r="D53" s="2005" t="s">
        <v>340</v>
      </c>
      <c r="E53" s="2007"/>
      <c r="F53" s="804" t="str">
        <f>IF('Step 3-Stand-Alone Freezers'!$E$18=0,"",$E$17*('Step 3-Stand-Alone Freezers'!$F55/'Step 3-Stand-Alone Freezers'!$E$18))</f>
        <v/>
      </c>
      <c r="G53" s="1448" t="s">
        <v>74</v>
      </c>
      <c r="H53" s="1449" t="str">
        <f>IF('Step 3-Stand-Alone Freezers'!H55=0,"",'Step 3-Stand-Alone Freezers'!H55)</f>
        <v/>
      </c>
      <c r="I53" s="1495"/>
      <c r="J53" s="1495"/>
      <c r="K53" s="1515"/>
      <c r="L53" s="1390"/>
    </row>
    <row r="54" spans="1:12" ht="13.5" customHeight="1">
      <c r="A54" s="1373"/>
      <c r="B54" s="1383"/>
      <c r="C54" s="2022"/>
      <c r="D54" s="1457" t="s">
        <v>45</v>
      </c>
      <c r="E54" s="1458"/>
      <c r="F54" s="1303"/>
      <c r="G54" s="1462"/>
      <c r="H54" s="1460"/>
      <c r="I54" s="1495"/>
      <c r="J54" s="1495"/>
      <c r="K54" s="1515"/>
      <c r="L54" s="1390"/>
    </row>
    <row r="55" spans="1:12" ht="13.5" customHeight="1">
      <c r="A55" s="1373"/>
      <c r="B55" s="1383"/>
      <c r="C55" s="2022"/>
      <c r="D55" s="2005" t="s">
        <v>8</v>
      </c>
      <c r="E55" s="2006"/>
      <c r="F55" s="804" t="str">
        <f>IF('Step 3-Stand-Alone Freezers'!$E$19=0,"",$E$18*('Step 3-Stand-Alone Freezers'!$F57/'Step 3-Stand-Alone Freezers'!$E$19))</f>
        <v/>
      </c>
      <c r="G55" s="1448" t="s">
        <v>74</v>
      </c>
      <c r="H55" s="1449" t="str">
        <f>IF('Step 3-Stand-Alone Freezers'!H57=0,"",'Step 3-Stand-Alone Freezers'!H57)</f>
        <v/>
      </c>
      <c r="I55" s="1495"/>
      <c r="J55" s="1495"/>
      <c r="K55" s="1515"/>
      <c r="L55" s="1390"/>
    </row>
    <row r="56" spans="1:12" ht="13.5" customHeight="1">
      <c r="A56" s="1373"/>
      <c r="B56" s="1383"/>
      <c r="C56" s="2022"/>
      <c r="D56" s="2005" t="s">
        <v>341</v>
      </c>
      <c r="E56" s="2007"/>
      <c r="F56" s="804" t="str">
        <f>IF('Step 3-Stand-Alone Freezers'!$E$19=0,"",$E$18*('Step 3-Stand-Alone Freezers'!$F58/'Step 3-Stand-Alone Freezers'!$E$19))</f>
        <v/>
      </c>
      <c r="G56" s="1472" t="s">
        <v>74</v>
      </c>
      <c r="H56" s="1449" t="str">
        <f>IF('Step 3-Stand-Alone Freezers'!H58=0,"",'Step 3-Stand-Alone Freezers'!H58)</f>
        <v/>
      </c>
      <c r="I56" s="1495"/>
      <c r="J56" s="1495"/>
      <c r="K56" s="1515"/>
      <c r="L56" s="1390"/>
    </row>
    <row r="57" spans="1:12" ht="13.5" customHeight="1">
      <c r="A57" s="1373"/>
      <c r="B57" s="1383"/>
      <c r="C57" s="2022"/>
      <c r="D57" s="2005" t="s">
        <v>9</v>
      </c>
      <c r="E57" s="2006"/>
      <c r="F57" s="804" t="str">
        <f>IF('Step 3-Stand-Alone Freezers'!$E$19=0,"",$E$18*('Step 3-Stand-Alone Freezers'!$F59/'Step 3-Stand-Alone Freezers'!$E$19))</f>
        <v/>
      </c>
      <c r="G57" s="1448" t="s">
        <v>74</v>
      </c>
      <c r="H57" s="1449" t="str">
        <f>IF('Step 3-Stand-Alone Freezers'!H59=0,"",'Step 3-Stand-Alone Freezers'!H59)</f>
        <v/>
      </c>
      <c r="I57" s="1495"/>
      <c r="J57" s="1495"/>
      <c r="K57" s="1515"/>
      <c r="L57" s="1390"/>
    </row>
    <row r="58" spans="1:12" ht="13.5" customHeight="1">
      <c r="A58" s="1373"/>
      <c r="B58" s="1383"/>
      <c r="C58" s="2022"/>
      <c r="D58" s="2005" t="s">
        <v>340</v>
      </c>
      <c r="E58" s="2007"/>
      <c r="F58" s="804" t="str">
        <f>IF('Step 3-Stand-Alone Freezers'!$E$19=0,"",$E$18*('Step 3-Stand-Alone Freezers'!$F60/'Step 3-Stand-Alone Freezers'!$E$19))</f>
        <v/>
      </c>
      <c r="G58" s="1448" t="s">
        <v>74</v>
      </c>
      <c r="H58" s="1449" t="str">
        <f>IF('Step 3-Stand-Alone Freezers'!H60=0,"",'Step 3-Stand-Alone Freezers'!H60)</f>
        <v/>
      </c>
      <c r="I58" s="1495"/>
      <c r="J58" s="1495"/>
      <c r="K58" s="1515"/>
      <c r="L58" s="1390"/>
    </row>
    <row r="59" spans="1:12" ht="13.5" customHeight="1">
      <c r="A59" s="1373"/>
      <c r="B59" s="1383"/>
      <c r="C59" s="2022"/>
      <c r="D59" s="1457" t="s">
        <v>197</v>
      </c>
      <c r="E59" s="1458"/>
      <c r="F59" s="1303"/>
      <c r="G59" s="1462"/>
      <c r="H59" s="1460"/>
      <c r="I59" s="1495"/>
      <c r="J59" s="1495"/>
      <c r="K59" s="1515"/>
      <c r="L59" s="1390"/>
    </row>
    <row r="60" spans="1:12" ht="13.5" customHeight="1">
      <c r="A60" s="1373"/>
      <c r="B60" s="1383"/>
      <c r="C60" s="2022"/>
      <c r="D60" s="2005" t="s">
        <v>8</v>
      </c>
      <c r="E60" s="2006"/>
      <c r="F60" s="804" t="str">
        <f>IF('Step 3-Stand-Alone Freezers'!$E$20=0,"",$E$19*('Step 3-Stand-Alone Freezers'!$F62/'Step 3-Stand-Alone Freezers'!$E$20))</f>
        <v/>
      </c>
      <c r="G60" s="1448" t="s">
        <v>74</v>
      </c>
      <c r="H60" s="1449" t="str">
        <f>IF('Step 3-Stand-Alone Freezers'!H62=0,"",'Step 3-Stand-Alone Freezers'!H62)</f>
        <v/>
      </c>
      <c r="I60" s="1495"/>
      <c r="J60" s="1495"/>
      <c r="K60" s="1515"/>
      <c r="L60" s="1390"/>
    </row>
    <row r="61" spans="1:12" ht="13.5" customHeight="1">
      <c r="A61" s="1373"/>
      <c r="B61" s="1383"/>
      <c r="C61" s="2022"/>
      <c r="D61" s="2005" t="s">
        <v>341</v>
      </c>
      <c r="E61" s="2007"/>
      <c r="F61" s="804" t="str">
        <f>IF('Step 3-Stand-Alone Freezers'!$E$20=0,"",$E$19*('Step 3-Stand-Alone Freezers'!$F63/'Step 3-Stand-Alone Freezers'!$E$20))</f>
        <v/>
      </c>
      <c r="G61" s="1472" t="s">
        <v>74</v>
      </c>
      <c r="H61" s="1449" t="str">
        <f>IF('Step 3-Stand-Alone Freezers'!H63=0,"",'Step 3-Stand-Alone Freezers'!H63)</f>
        <v/>
      </c>
      <c r="I61" s="1495"/>
      <c r="J61" s="1495"/>
      <c r="K61" s="1515"/>
      <c r="L61" s="1390"/>
    </row>
    <row r="62" spans="1:12" ht="13.5" customHeight="1">
      <c r="A62" s="1373"/>
      <c r="B62" s="1383"/>
      <c r="C62" s="2022"/>
      <c r="D62" s="2005" t="s">
        <v>9</v>
      </c>
      <c r="E62" s="2006"/>
      <c r="F62" s="804" t="str">
        <f>IF('Step 3-Stand-Alone Freezers'!$E$20=0,"",$E$19*('Step 3-Stand-Alone Freezers'!$F64/'Step 3-Stand-Alone Freezers'!$E$20))</f>
        <v/>
      </c>
      <c r="G62" s="1448" t="s">
        <v>74</v>
      </c>
      <c r="H62" s="1449" t="str">
        <f>IF('Step 3-Stand-Alone Freezers'!H64=0,"",'Step 3-Stand-Alone Freezers'!H64)</f>
        <v/>
      </c>
      <c r="I62" s="1495"/>
      <c r="J62" s="1495"/>
      <c r="K62" s="1515"/>
      <c r="L62" s="1390"/>
    </row>
    <row r="63" spans="1:12" ht="13.5" customHeight="1" thickBot="1">
      <c r="A63" s="1373"/>
      <c r="B63" s="1383"/>
      <c r="C63" s="1463"/>
      <c r="D63" s="2013" t="s">
        <v>340</v>
      </c>
      <c r="E63" s="2145"/>
      <c r="F63" s="804" t="str">
        <f>IF('Step 3-Stand-Alone Freezers'!$E$20=0,"",$E$19*('Step 3-Stand-Alone Freezers'!$F65/'Step 3-Stand-Alone Freezers'!$E$20))</f>
        <v/>
      </c>
      <c r="G63" s="1475" t="s">
        <v>74</v>
      </c>
      <c r="H63" s="1476" t="str">
        <f>IF('Step 3-Stand-Alone Freezers'!H65=0,"",'Step 3-Stand-Alone Freezers'!H65)</f>
        <v/>
      </c>
      <c r="I63" s="1495"/>
      <c r="J63" s="1495"/>
      <c r="K63" s="1515"/>
      <c r="L63" s="1390"/>
    </row>
    <row r="64" spans="1:12" ht="13.5" customHeight="1">
      <c r="A64" s="1373"/>
      <c r="B64" s="1383"/>
      <c r="C64" s="2016" t="s">
        <v>71</v>
      </c>
      <c r="D64" s="2018" t="s">
        <v>10</v>
      </c>
      <c r="E64" s="2019"/>
      <c r="F64" s="806" t="str">
        <f>IF('Step 3-Stand-Alone Freezers'!$D$8=0,"", $D$8*('Step 3-Stand-Alone Freezers'!F66/'Step 3-Stand-Alone Freezers'!$D$8))</f>
        <v/>
      </c>
      <c r="G64" s="1465" t="s">
        <v>78</v>
      </c>
      <c r="H64" s="1466" t="str">
        <f>IF('Step 3-Stand-Alone Freezers'!H66=0,"",'Step 3-Stand-Alone Freezers'!H66)</f>
        <v/>
      </c>
      <c r="I64" s="1495"/>
      <c r="J64" s="1495"/>
      <c r="K64" s="1515"/>
      <c r="L64" s="1390"/>
    </row>
    <row r="65" spans="1:12" ht="13.5" customHeight="1" thickBot="1">
      <c r="A65" s="1373"/>
      <c r="B65" s="1383"/>
      <c r="C65" s="2017"/>
      <c r="D65" s="2020" t="s">
        <v>14</v>
      </c>
      <c r="E65" s="2021"/>
      <c r="F65" s="807" t="str">
        <f>IF('Step 3-Stand-Alone Freezers'!$D$8=0,"", $D$8*('Step 3-Stand-Alone Freezers'!F67/'Step 3-Stand-Alone Freezers'!$D$8))</f>
        <v/>
      </c>
      <c r="G65" s="1468" t="s">
        <v>78</v>
      </c>
      <c r="H65" s="1469" t="str">
        <f>IF('Step 3-Stand-Alone Freezers'!H67=0,"",'Step 3-Stand-Alone Freezers'!H67)</f>
        <v/>
      </c>
      <c r="I65" s="1495"/>
      <c r="J65" s="1495"/>
      <c r="K65" s="1515"/>
      <c r="L65" s="1390"/>
    </row>
    <row r="66" spans="1:12" ht="13.5" customHeight="1">
      <c r="A66" s="1373"/>
      <c r="B66" s="1383"/>
      <c r="C66" s="2146" t="s">
        <v>2</v>
      </c>
      <c r="D66" s="2018" t="s">
        <v>11</v>
      </c>
      <c r="E66" s="2019"/>
      <c r="F66" s="812" t="str">
        <f>IF('Step 3-Stand-Alone Freezers'!$D$8=0,"", $D$8*('Step 3-Stand-Alone Freezers'!F68/'Step 3-Stand-Alone Freezers'!$D$8))</f>
        <v/>
      </c>
      <c r="G66" s="1465" t="s">
        <v>74</v>
      </c>
      <c r="H66" s="1466" t="str">
        <f>IF('Step 3-Stand-Alone Freezers'!H68=0,"",'Step 3-Stand-Alone Freezers'!H68)</f>
        <v/>
      </c>
      <c r="I66" s="1495"/>
      <c r="J66" s="1495"/>
      <c r="K66" s="1515"/>
      <c r="L66" s="1390"/>
    </row>
    <row r="67" spans="1:12" ht="13.5" customHeight="1" thickBot="1">
      <c r="A67" s="1373"/>
      <c r="B67" s="1383"/>
      <c r="C67" s="2147"/>
      <c r="D67" s="2020" t="s">
        <v>82</v>
      </c>
      <c r="E67" s="2021"/>
      <c r="F67" s="805" t="str">
        <f>IF('Step 3-Stand-Alone Freezers'!$D$8=0,"", $D$8*('Step 3-Stand-Alone Freezers'!F69/'Step 3-Stand-Alone Freezers'!$D$8))</f>
        <v/>
      </c>
      <c r="G67" s="1468" t="s">
        <v>74</v>
      </c>
      <c r="H67" s="1469" t="str">
        <f>IF('Step 3-Stand-Alone Freezers'!H69=0,"",'Step 3-Stand-Alone Freezers'!H69)</f>
        <v/>
      </c>
      <c r="I67" s="1495"/>
      <c r="J67" s="1495"/>
      <c r="K67" s="1515"/>
      <c r="L67" s="1390"/>
    </row>
    <row r="68" spans="1:12" ht="13.5" customHeight="1" thickBot="1">
      <c r="A68" s="1373"/>
      <c r="B68" s="1383"/>
      <c r="C68" s="1533" t="s">
        <v>1</v>
      </c>
      <c r="D68" s="2025" t="s">
        <v>10</v>
      </c>
      <c r="E68" s="2026"/>
      <c r="F68" s="809" t="str">
        <f>IF('Step 3-Stand-Alone Freezers'!$D$8=0,"", $D$8*('Step 3-Stand-Alone Freezers'!F70/'Step 3-Stand-Alone Freezers'!$D$8))</f>
        <v/>
      </c>
      <c r="G68" s="1456" t="s">
        <v>74</v>
      </c>
      <c r="H68" s="1534" t="str">
        <f>IF('Step 3-Stand-Alone Freezers'!H70=0,"",'Step 3-Stand-Alone Freezers'!H70)</f>
        <v/>
      </c>
      <c r="I68" s="1495"/>
      <c r="J68" s="1495"/>
      <c r="K68" s="1515"/>
      <c r="L68" s="1390"/>
    </row>
    <row r="69" spans="1:12" ht="13.5" customHeight="1" thickBot="1">
      <c r="A69" s="1392"/>
      <c r="B69" s="1383"/>
      <c r="C69" s="1477" t="s">
        <v>165</v>
      </c>
      <c r="D69" s="1481" t="s">
        <v>9</v>
      </c>
      <c r="E69" s="1482"/>
      <c r="F69" s="810" t="str">
        <f>IF('Step 3-Stand-Alone Freezers'!$D$8=0,"", $D$8*('Step 3-Stand-Alone Freezers'!F71/'Step 3-Stand-Alone Freezers'!$D$8))</f>
        <v/>
      </c>
      <c r="G69" s="1483" t="s">
        <v>182</v>
      </c>
      <c r="H69" s="1480" t="str">
        <f>IF('Step 3-Stand-Alone Freezers'!H71=0,"",'Step 3-Stand-Alone Freezers'!H71)</f>
        <v/>
      </c>
      <c r="I69" s="1495"/>
      <c r="J69" s="1495"/>
      <c r="K69" s="1515"/>
      <c r="L69" s="1390"/>
    </row>
    <row r="70" spans="1:12" ht="13.5" customHeight="1">
      <c r="A70" s="1392"/>
      <c r="B70" s="1383"/>
      <c r="C70" s="2148" t="s">
        <v>81</v>
      </c>
      <c r="D70" s="1535" t="s">
        <v>10</v>
      </c>
      <c r="E70" s="1536"/>
      <c r="F70" s="806" t="str">
        <f>IF('Step 3-Stand-Alone Freezers'!$D$8=0,"", $D$8*('Step 3-Stand-Alone Freezers'!F72/'Step 3-Stand-Alone Freezers'!$D$8))</f>
        <v/>
      </c>
      <c r="G70" s="1465" t="s">
        <v>181</v>
      </c>
      <c r="H70" s="1466" t="str">
        <f>IF('Step 3-Stand-Alone Freezers'!H72=0,"",'Step 3-Stand-Alone Freezers'!H72)</f>
        <v/>
      </c>
      <c r="I70" s="1495"/>
      <c r="J70" s="1495"/>
      <c r="K70" s="1515"/>
      <c r="L70" s="1390"/>
    </row>
    <row r="71" spans="1:12" ht="13.5" customHeight="1" thickBot="1">
      <c r="A71" s="1392"/>
      <c r="B71" s="1383"/>
      <c r="C71" s="2149"/>
      <c r="D71" s="2020" t="s">
        <v>14</v>
      </c>
      <c r="E71" s="2021"/>
      <c r="F71" s="807" t="str">
        <f>IF('Step 3-Stand-Alone Freezers'!$D$8=0,"", $D$8*('Step 3-Stand-Alone Freezers'!F73/'Step 3-Stand-Alone Freezers'!$D$8))</f>
        <v/>
      </c>
      <c r="G71" s="1468" t="s">
        <v>181</v>
      </c>
      <c r="H71" s="1469" t="str">
        <f>IF('Step 3-Stand-Alone Freezers'!H73=0,"",'Step 3-Stand-Alone Freezers'!H73)</f>
        <v/>
      </c>
      <c r="I71" s="1495"/>
      <c r="J71" s="1495"/>
      <c r="K71" s="1515"/>
      <c r="L71" s="1390"/>
    </row>
    <row r="72" spans="1:12" ht="14.25" customHeight="1">
      <c r="A72" s="1392"/>
      <c r="B72" s="1383"/>
      <c r="C72" s="1484" t="s">
        <v>162</v>
      </c>
      <c r="D72" s="1382"/>
      <c r="E72" s="1382"/>
      <c r="F72" s="1382"/>
      <c r="G72" s="1382"/>
      <c r="H72" s="1382"/>
      <c r="I72" s="1382"/>
      <c r="J72" s="1382"/>
      <c r="K72" s="1537"/>
      <c r="L72" s="1390"/>
    </row>
    <row r="73" spans="1:12" ht="24" customHeight="1">
      <c r="A73" s="1392"/>
      <c r="B73" s="1383"/>
      <c r="C73" s="1485" t="s">
        <v>125</v>
      </c>
      <c r="D73" s="1382"/>
      <c r="E73" s="1382"/>
      <c r="F73" s="1382"/>
      <c r="G73" s="1382"/>
      <c r="H73" s="1382"/>
      <c r="I73" s="1382"/>
      <c r="J73" s="1382"/>
      <c r="K73" s="1537"/>
      <c r="L73" s="1390"/>
    </row>
    <row r="74" spans="1:12" ht="39.75" customHeight="1">
      <c r="A74" s="1392"/>
      <c r="B74" s="1383"/>
      <c r="C74" s="2150" t="str">
        <f>'Step 3-Stand-Alone Freezers'!C76:H76</f>
        <v>Please complete the table below if your program provides an incentive (e.g., financial) to encourage the disposal (i.e., without replacement) of old, working refrigerated appliances.</v>
      </c>
      <c r="D74" s="2150"/>
      <c r="E74" s="2150"/>
      <c r="F74" s="2150"/>
      <c r="G74" s="2150"/>
      <c r="H74" s="2150"/>
      <c r="I74" s="2150"/>
      <c r="J74" s="2150"/>
      <c r="K74" s="1537"/>
      <c r="L74" s="1390"/>
    </row>
    <row r="75" spans="1:12" ht="5.25" customHeight="1" thickBot="1">
      <c r="A75" s="1373"/>
      <c r="B75" s="1383"/>
      <c r="C75" s="1382"/>
      <c r="D75" s="1382"/>
      <c r="E75" s="1382"/>
      <c r="F75" s="1382"/>
      <c r="G75" s="1443"/>
      <c r="H75" s="1382"/>
      <c r="I75" s="1538"/>
      <c r="J75" s="1538"/>
      <c r="K75" s="1537"/>
      <c r="L75" s="1390"/>
    </row>
    <row r="76" spans="1:12" ht="13.5" customHeight="1">
      <c r="A76" s="1392"/>
      <c r="B76" s="1383"/>
      <c r="C76" s="2038" t="s">
        <v>35</v>
      </c>
      <c r="D76" s="2039"/>
      <c r="E76" s="2151" t="str">
        <f>'Step 3-Stand-Alone Freezers'!E78:F78</f>
        <v/>
      </c>
      <c r="F76" s="2152"/>
      <c r="G76" s="1490"/>
      <c r="K76" s="1539"/>
      <c r="L76" s="1375"/>
    </row>
    <row r="77" spans="1:12" ht="13.5" customHeight="1">
      <c r="A77" s="1392"/>
      <c r="B77" s="1383"/>
      <c r="C77" s="2042" t="s">
        <v>36</v>
      </c>
      <c r="D77" s="2043"/>
      <c r="E77" s="2153">
        <f>'Step 3-Stand-Alone Freezers'!E79:F79</f>
        <v>0</v>
      </c>
      <c r="F77" s="2154"/>
      <c r="G77" s="1490"/>
      <c r="K77" s="1539"/>
      <c r="L77" s="1375"/>
    </row>
    <row r="78" spans="1:12" ht="24.75" customHeight="1" thickBot="1">
      <c r="A78" s="1392"/>
      <c r="B78" s="1494"/>
      <c r="C78" s="2046" t="s">
        <v>293</v>
      </c>
      <c r="D78" s="2047"/>
      <c r="E78" s="2048">
        <f>'Step 3-Stand-Alone Freezers'!E80</f>
        <v>0</v>
      </c>
      <c r="F78" s="2049"/>
      <c r="G78" s="1490"/>
      <c r="K78" s="1539"/>
      <c r="L78" s="1375"/>
    </row>
    <row r="79" spans="1:12" ht="13.5" thickBot="1">
      <c r="A79" s="1373"/>
      <c r="B79" s="1383"/>
      <c r="C79" s="1382"/>
      <c r="D79" s="1382"/>
      <c r="E79" s="1382"/>
      <c r="F79" s="1382"/>
      <c r="G79" s="1382"/>
      <c r="H79" s="1382"/>
      <c r="I79" s="1382"/>
      <c r="J79" s="1382"/>
      <c r="K79" s="1537"/>
      <c r="L79" s="1390"/>
    </row>
    <row r="80" spans="1:12" ht="12.75" customHeight="1">
      <c r="A80" s="1373"/>
      <c r="B80" s="1383"/>
      <c r="C80" s="1497" t="s">
        <v>22</v>
      </c>
      <c r="D80" s="2029">
        <f>IFERROR('Step 3-Stand-Alone Freezers'!D82,"")</f>
        <v>0</v>
      </c>
      <c r="E80" s="2030"/>
      <c r="F80" s="2030"/>
      <c r="G80" s="2030"/>
      <c r="H80" s="2030"/>
      <c r="I80" s="2030"/>
      <c r="J80" s="2031"/>
      <c r="K80" s="1537"/>
      <c r="L80" s="1390"/>
    </row>
    <row r="81" spans="1:12" ht="12.75" customHeight="1">
      <c r="A81" s="1373"/>
      <c r="B81" s="1383"/>
      <c r="C81" s="1498"/>
      <c r="D81" s="2032"/>
      <c r="E81" s="2033"/>
      <c r="F81" s="2033"/>
      <c r="G81" s="2033"/>
      <c r="H81" s="2033"/>
      <c r="I81" s="2033"/>
      <c r="J81" s="2034"/>
      <c r="K81" s="1537"/>
      <c r="L81" s="1390"/>
    </row>
    <row r="82" spans="1:12" ht="12.75" customHeight="1">
      <c r="A82" s="1373"/>
      <c r="B82" s="1383"/>
      <c r="C82" s="1498"/>
      <c r="D82" s="2032"/>
      <c r="E82" s="2033"/>
      <c r="F82" s="2033"/>
      <c r="G82" s="2033"/>
      <c r="H82" s="2033"/>
      <c r="I82" s="2033"/>
      <c r="J82" s="2034"/>
      <c r="K82" s="1537"/>
      <c r="L82" s="1390"/>
    </row>
    <row r="83" spans="1:12" ht="12.75" customHeight="1">
      <c r="A83" s="1373"/>
      <c r="B83" s="1383"/>
      <c r="C83" s="1498"/>
      <c r="D83" s="2032"/>
      <c r="E83" s="2033"/>
      <c r="F83" s="2033"/>
      <c r="G83" s="2033"/>
      <c r="H83" s="2033"/>
      <c r="I83" s="2033"/>
      <c r="J83" s="2034"/>
      <c r="K83" s="1537"/>
      <c r="L83" s="1390"/>
    </row>
    <row r="84" spans="1:12" ht="12.75" customHeight="1">
      <c r="A84" s="1373"/>
      <c r="B84" s="1383"/>
      <c r="C84" s="1498"/>
      <c r="D84" s="2032"/>
      <c r="E84" s="2033"/>
      <c r="F84" s="2033"/>
      <c r="G84" s="2033"/>
      <c r="H84" s="2033"/>
      <c r="I84" s="2033"/>
      <c r="J84" s="2034"/>
      <c r="K84" s="1537"/>
      <c r="L84" s="1390"/>
    </row>
    <row r="85" spans="1:12" ht="12.75" customHeight="1">
      <c r="A85" s="1373"/>
      <c r="B85" s="1383"/>
      <c r="C85" s="1498"/>
      <c r="D85" s="2032"/>
      <c r="E85" s="2033"/>
      <c r="F85" s="2033"/>
      <c r="G85" s="2033"/>
      <c r="H85" s="2033"/>
      <c r="I85" s="2033"/>
      <c r="J85" s="2034"/>
      <c r="K85" s="1537"/>
      <c r="L85" s="1390"/>
    </row>
    <row r="86" spans="1:12" ht="12.75" customHeight="1">
      <c r="A86" s="1373"/>
      <c r="B86" s="1383"/>
      <c r="C86" s="1405"/>
      <c r="D86" s="2032"/>
      <c r="E86" s="2033"/>
      <c r="F86" s="2033"/>
      <c r="G86" s="2033"/>
      <c r="H86" s="2033"/>
      <c r="I86" s="2033"/>
      <c r="J86" s="2034"/>
      <c r="K86" s="1537"/>
      <c r="L86" s="1390"/>
    </row>
    <row r="87" spans="1:12" ht="12.75" customHeight="1" thickBot="1">
      <c r="A87" s="1373"/>
      <c r="B87" s="1383"/>
      <c r="C87" s="1499"/>
      <c r="D87" s="2035"/>
      <c r="E87" s="2036"/>
      <c r="F87" s="2036"/>
      <c r="G87" s="2036"/>
      <c r="H87" s="2036"/>
      <c r="I87" s="2036"/>
      <c r="J87" s="2037"/>
      <c r="K87" s="1537"/>
      <c r="L87" s="1390"/>
    </row>
    <row r="88" spans="1:12" ht="15" customHeight="1">
      <c r="A88" s="1373"/>
      <c r="B88" s="1500"/>
      <c r="C88" s="1501"/>
      <c r="D88" s="1502"/>
      <c r="E88" s="1502"/>
      <c r="F88" s="1502"/>
      <c r="G88" s="1502"/>
      <c r="H88" s="1502"/>
      <c r="I88" s="1502"/>
      <c r="J88" s="1502"/>
      <c r="K88" s="1540"/>
      <c r="L88" s="1390"/>
    </row>
    <row r="89" spans="1:12">
      <c r="A89" s="1373"/>
      <c r="B89" s="1505"/>
      <c r="C89" s="1505"/>
      <c r="D89" s="1505"/>
      <c r="E89" s="1505"/>
      <c r="F89" s="1505"/>
      <c r="G89" s="1505"/>
      <c r="H89" s="1505"/>
      <c r="I89" s="1505"/>
      <c r="J89" s="1505"/>
      <c r="K89" s="1390"/>
      <c r="L89" s="1390"/>
    </row>
    <row r="90" spans="1:12" ht="13.5" customHeight="1">
      <c r="A90" s="1373"/>
      <c r="B90" s="1505"/>
      <c r="C90" s="1505"/>
      <c r="D90" s="1505"/>
      <c r="E90" s="1505"/>
      <c r="F90" s="1505"/>
      <c r="G90" s="1505"/>
      <c r="H90" s="1505"/>
      <c r="I90" s="1505"/>
      <c r="J90" s="1505"/>
      <c r="K90" s="1390"/>
      <c r="L90" s="1390"/>
    </row>
    <row r="91" spans="1:12" hidden="1"/>
    <row r="92" spans="1:12" hidden="1"/>
    <row r="93" spans="1:12" hidden="1"/>
    <row r="94" spans="1:12" hidden="1"/>
    <row r="95" spans="1:12" hidden="1"/>
    <row r="96" spans="1:12"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spans="1:12" hidden="1"/>
    <row r="306" spans="1:12" hidden="1"/>
    <row r="307" spans="1:12">
      <c r="A307" s="1541"/>
      <c r="B307" s="1541"/>
      <c r="C307" s="1541"/>
      <c r="D307" s="1541"/>
      <c r="E307" s="1541"/>
      <c r="F307" s="1541"/>
      <c r="G307" s="1541"/>
      <c r="H307" s="1541"/>
      <c r="I307" s="1541"/>
      <c r="J307" s="1541"/>
      <c r="K307" s="1541"/>
      <c r="L307" s="1541"/>
    </row>
    <row r="308" spans="1:12">
      <c r="A308" s="1541"/>
      <c r="B308" s="1541"/>
      <c r="C308" s="1541"/>
      <c r="D308" s="1541"/>
      <c r="E308" s="1541"/>
      <c r="F308" s="1541"/>
      <c r="G308" s="1541"/>
      <c r="H308" s="1541"/>
      <c r="I308" s="1541"/>
      <c r="J308" s="1541"/>
      <c r="K308" s="1541"/>
      <c r="L308" s="1541"/>
    </row>
  </sheetData>
  <sheetProtection selectLockedCells="1"/>
  <mergeCells count="61">
    <mergeCell ref="D80:J87"/>
    <mergeCell ref="C74:J74"/>
    <mergeCell ref="C76:D76"/>
    <mergeCell ref="E76:F76"/>
    <mergeCell ref="C77:D77"/>
    <mergeCell ref="E77:F77"/>
    <mergeCell ref="C78:D78"/>
    <mergeCell ref="E78:F78"/>
    <mergeCell ref="C66:C67"/>
    <mergeCell ref="D66:E66"/>
    <mergeCell ref="D67:E67"/>
    <mergeCell ref="D68:E68"/>
    <mergeCell ref="C70:C71"/>
    <mergeCell ref="D71:E71"/>
    <mergeCell ref="D60:E60"/>
    <mergeCell ref="D61:E61"/>
    <mergeCell ref="D62:E62"/>
    <mergeCell ref="D63:E63"/>
    <mergeCell ref="C64:C65"/>
    <mergeCell ref="D64:E64"/>
    <mergeCell ref="D65:E65"/>
    <mergeCell ref="D52:E52"/>
    <mergeCell ref="D53:E53"/>
    <mergeCell ref="D55:E55"/>
    <mergeCell ref="D56:E56"/>
    <mergeCell ref="D57:E57"/>
    <mergeCell ref="D58:E58"/>
    <mergeCell ref="D41:E41"/>
    <mergeCell ref="D42:E42"/>
    <mergeCell ref="D43:E43"/>
    <mergeCell ref="C44:C62"/>
    <mergeCell ref="D45:E45"/>
    <mergeCell ref="D46:E46"/>
    <mergeCell ref="D47:E47"/>
    <mergeCell ref="D48:E48"/>
    <mergeCell ref="D50:E50"/>
    <mergeCell ref="D51:E51"/>
    <mergeCell ref="C29:C43"/>
    <mergeCell ref="D30:E30"/>
    <mergeCell ref="D31:E31"/>
    <mergeCell ref="D32:E32"/>
    <mergeCell ref="D33:E33"/>
    <mergeCell ref="D35:E35"/>
    <mergeCell ref="D36:E36"/>
    <mergeCell ref="D37:E37"/>
    <mergeCell ref="D38:E38"/>
    <mergeCell ref="D40:E40"/>
    <mergeCell ref="H16:J22"/>
    <mergeCell ref="C25:F25"/>
    <mergeCell ref="H25:J25"/>
    <mergeCell ref="C26:H26"/>
    <mergeCell ref="C27:C28"/>
    <mergeCell ref="D27:E28"/>
    <mergeCell ref="F27:G28"/>
    <mergeCell ref="H27:H28"/>
    <mergeCell ref="H15:J15"/>
    <mergeCell ref="I2:J2"/>
    <mergeCell ref="C4:J4"/>
    <mergeCell ref="C6:J6"/>
    <mergeCell ref="G10:J10"/>
    <mergeCell ref="G11:J14"/>
  </mergeCells>
  <conditionalFormatting sqref="C8:D10 C76:J79 G64:H71 G54:H55 G59:H60 G51 H51:H53 G56:G57 H56:H58 G61:G62 H61:H63 G30:H50 G15:H15 C80:C87 C15:E15 C11:C14 C16:C22">
    <cfRule type="cellIs" dxfId="14" priority="12" stopIfTrue="1" operator="equal">
      <formula>0</formula>
    </cfRule>
  </conditionalFormatting>
  <conditionalFormatting sqref="G52:G53">
    <cfRule type="cellIs" dxfId="13" priority="11" stopIfTrue="1" operator="equal">
      <formula>0</formula>
    </cfRule>
  </conditionalFormatting>
  <conditionalFormatting sqref="G63">
    <cfRule type="cellIs" dxfId="12" priority="10" stopIfTrue="1" operator="equal">
      <formula>0</formula>
    </cfRule>
  </conditionalFormatting>
  <conditionalFormatting sqref="G58">
    <cfRule type="cellIs" dxfId="11" priority="9" stopIfTrue="1" operator="equal">
      <formula>0</formula>
    </cfRule>
  </conditionalFormatting>
  <conditionalFormatting sqref="F30:F33 F35:F71">
    <cfRule type="cellIs" dxfId="10" priority="6" stopIfTrue="1" operator="equal">
      <formula>0</formula>
    </cfRule>
  </conditionalFormatting>
  <conditionalFormatting sqref="G11 D11:F14">
    <cfRule type="cellIs" dxfId="9" priority="4" stopIfTrue="1" operator="equal">
      <formula>0</formula>
    </cfRule>
  </conditionalFormatting>
  <conditionalFormatting sqref="D16:E22 G16:G22 H16">
    <cfRule type="cellIs" dxfId="8" priority="3" stopIfTrue="1" operator="equal">
      <formula>0</formula>
    </cfRule>
  </conditionalFormatting>
  <conditionalFormatting sqref="F16:F22">
    <cfRule type="cellIs" dxfId="7" priority="2" stopIfTrue="1" operator="equal">
      <formula>0</formula>
    </cfRule>
  </conditionalFormatting>
  <conditionalFormatting sqref="F34">
    <cfRule type="cellIs" dxfId="6" priority="1" stopIfTrue="1" operator="equal">
      <formula>0</formula>
    </cfRule>
  </conditionalFormatting>
  <dataValidations count="1">
    <dataValidation type="decimal" operator="greaterThanOrEqual" allowBlank="1" showInputMessage="1" showErrorMessage="1" sqref="E76:F78" xr:uid="{00000000-0002-0000-0600-000000000000}">
      <formula1>0</formula1>
    </dataValidation>
  </dataValidations>
  <pageMargins left="0.5" right="0.5" top="0.5" bottom="0.625" header="0.5" footer="0.5"/>
  <pageSetup scale="59" orientation="portrait" r:id="rId1"/>
  <headerFooter alignWithMargins="0">
    <oddFooter>&amp;R&amp;P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theme="2" tint="-0.249977111117893"/>
    <pageSetUpPr fitToPage="1"/>
  </sheetPr>
  <dimension ref="A1:BA183"/>
  <sheetViews>
    <sheetView showGridLines="0" workbookViewId="0">
      <selection activeCell="C45" sqref="C45"/>
    </sheetView>
  </sheetViews>
  <sheetFormatPr defaultColWidth="0" defaultRowHeight="12.75" zeroHeight="1"/>
  <cols>
    <col min="1" max="2" width="1.7109375" style="963" customWidth="1"/>
    <col min="3" max="3" width="35.7109375" style="963" customWidth="1"/>
    <col min="4" max="5" width="13.7109375" style="963" customWidth="1"/>
    <col min="6" max="6" width="21" style="963" customWidth="1"/>
    <col min="7" max="8" width="13.7109375" style="963" customWidth="1"/>
    <col min="9" max="9" width="6.140625" style="963" customWidth="1"/>
    <col min="10" max="10" width="10.5703125" style="963" customWidth="1"/>
    <col min="11" max="11" width="4.5703125" style="963" customWidth="1"/>
    <col min="12" max="12" width="9.140625" style="963" customWidth="1"/>
    <col min="13" max="53" width="0" style="273" hidden="1" customWidth="1"/>
    <col min="54" max="16384" width="9.140625" style="273" hidden="1"/>
  </cols>
  <sheetData>
    <row r="1" spans="1:12" s="424" customFormat="1">
      <c r="A1" s="122"/>
      <c r="B1" s="122"/>
      <c r="C1" s="140"/>
      <c r="D1" s="140"/>
      <c r="E1" s="140"/>
      <c r="F1" s="140"/>
      <c r="G1" s="140"/>
      <c r="H1" s="140"/>
      <c r="I1" s="140"/>
      <c r="J1" s="140"/>
      <c r="K1" s="140"/>
      <c r="L1" s="505"/>
    </row>
    <row r="2" spans="1:12" s="424" customFormat="1" ht="66" customHeight="1" thickBot="1">
      <c r="A2" s="122"/>
      <c r="B2" s="478"/>
      <c r="C2" s="479"/>
      <c r="D2" s="480"/>
      <c r="E2" s="480"/>
      <c r="F2" s="480"/>
      <c r="G2" s="480"/>
      <c r="H2" s="480"/>
      <c r="I2" s="2203"/>
      <c r="J2" s="2203"/>
      <c r="K2" s="112"/>
      <c r="L2" s="126"/>
    </row>
    <row r="3" spans="1:12" s="424" customFormat="1" ht="27" customHeight="1" thickBot="1">
      <c r="A3" s="122"/>
      <c r="B3" s="125"/>
      <c r="C3" s="482" t="str">
        <f>'Step 3-Air-Conditioning Units'!C3</f>
        <v>Step 3: Activity Data on Air-Conditioning Units</v>
      </c>
      <c r="D3" s="112"/>
      <c r="E3" s="112"/>
      <c r="F3" s="112"/>
      <c r="G3" s="852" t="str">
        <f>IF('Step 1-Contact and Program Info'!D7=0, " ",'Step 1-Contact and Program Info'!D7)</f>
        <v xml:space="preserve"> </v>
      </c>
      <c r="H3" s="483" t="str">
        <f>'Step 1-Contact and Program Info'!$J$7</f>
        <v>MM/DD/YYYY</v>
      </c>
      <c r="I3" s="484" t="s">
        <v>13</v>
      </c>
      <c r="J3" s="485" t="str">
        <f>'Step 1-Contact and Program Info'!$L$7</f>
        <v>MM/DD/YYYY</v>
      </c>
      <c r="K3" s="113"/>
      <c r="L3" s="124"/>
    </row>
    <row r="4" spans="1:12" s="424" customFormat="1" ht="45" customHeight="1">
      <c r="A4" s="122"/>
      <c r="B4" s="125"/>
      <c r="C4" s="2054" t="s">
        <v>229</v>
      </c>
      <c r="D4" s="2054"/>
      <c r="E4" s="2054"/>
      <c r="F4" s="2054"/>
      <c r="G4" s="2054"/>
      <c r="H4" s="2054"/>
      <c r="I4" s="2054"/>
      <c r="J4" s="2054"/>
      <c r="K4" s="112"/>
      <c r="L4" s="124"/>
    </row>
    <row r="5" spans="1:12" s="424" customFormat="1" ht="24" customHeight="1">
      <c r="A5" s="126"/>
      <c r="B5" s="125"/>
      <c r="C5" s="469" t="s">
        <v>33</v>
      </c>
      <c r="D5" s="470"/>
      <c r="E5" s="471"/>
      <c r="F5" s="472"/>
      <c r="G5" s="472"/>
      <c r="H5" s="797"/>
      <c r="I5" s="112"/>
      <c r="J5" s="112"/>
      <c r="K5" s="112"/>
      <c r="L5" s="124"/>
    </row>
    <row r="6" spans="1:12" s="424" customFormat="1" ht="84" customHeight="1">
      <c r="A6" s="122"/>
      <c r="B6" s="125"/>
      <c r="C6" s="2094" t="str">
        <f>'Step 3-Air-Conditioning Units'!C6:J6</f>
        <v>Please complete the gray cells below. Enter the total number of units processed by your program by refrigerant type in column D. Specify the number of units processed with refrigerant recovery in cells E11 to E14.  Also, provide the average age of appliances collected (cell D9), and whether the information on refrigerant types is based on assumptions or data (cells F11 to F14).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v>
      </c>
      <c r="D6" s="2204"/>
      <c r="E6" s="2204"/>
      <c r="F6" s="2204"/>
      <c r="G6" s="2204"/>
      <c r="H6" s="2204"/>
      <c r="I6" s="2204"/>
      <c r="J6" s="2204"/>
      <c r="K6" s="863"/>
      <c r="L6" s="126"/>
    </row>
    <row r="7" spans="1:12" s="424" customFormat="1" ht="13.5" customHeight="1" thickBot="1">
      <c r="A7" s="122"/>
      <c r="B7" s="125"/>
      <c r="C7" s="881"/>
      <c r="D7" s="882"/>
      <c r="E7" s="882"/>
      <c r="F7" s="882"/>
      <c r="G7" s="882"/>
      <c r="H7" s="882"/>
      <c r="I7" s="882"/>
      <c r="J7" s="882"/>
      <c r="K7" s="863"/>
      <c r="L7" s="126"/>
    </row>
    <row r="8" spans="1:12" s="424" customFormat="1" ht="25.5">
      <c r="A8" s="126"/>
      <c r="B8" s="125"/>
      <c r="C8" s="798" t="s">
        <v>292</v>
      </c>
      <c r="D8" s="799">
        <f>'Step 3-Air-Conditioning Units'!D8-'Step 4-Units Jointly Processed'!AH46</f>
        <v>0</v>
      </c>
      <c r="E8" s="113"/>
      <c r="F8" s="472"/>
      <c r="G8" s="472"/>
      <c r="H8" s="472"/>
      <c r="I8" s="112"/>
      <c r="J8" s="112"/>
      <c r="K8" s="112"/>
      <c r="L8" s="124"/>
    </row>
    <row r="9" spans="1:12" s="424" customFormat="1" ht="13.5" customHeight="1" thickBot="1">
      <c r="A9" s="126"/>
      <c r="B9" s="125"/>
      <c r="C9" s="506" t="s">
        <v>73</v>
      </c>
      <c r="D9" s="507">
        <f>'Step 3-Air-Conditioning Units'!D9</f>
        <v>0</v>
      </c>
      <c r="E9" s="113"/>
      <c r="F9" s="472"/>
      <c r="G9" s="472"/>
      <c r="H9" s="472"/>
      <c r="I9" s="112"/>
      <c r="J9" s="112"/>
      <c r="K9" s="112"/>
      <c r="L9" s="124"/>
    </row>
    <row r="10" spans="1:12" s="424" customFormat="1" ht="51.75" thickBot="1">
      <c r="A10" s="126"/>
      <c r="B10" s="125"/>
      <c r="C10" s="894" t="s">
        <v>320</v>
      </c>
      <c r="D10" s="890" t="s">
        <v>319</v>
      </c>
      <c r="E10" s="893" t="s">
        <v>318</v>
      </c>
      <c r="F10" s="800" t="s">
        <v>263</v>
      </c>
      <c r="G10" s="2205" t="s">
        <v>262</v>
      </c>
      <c r="H10" s="2206"/>
      <c r="I10" s="2207"/>
      <c r="J10" s="112"/>
      <c r="K10" s="112"/>
      <c r="L10" s="124"/>
    </row>
    <row r="11" spans="1:12" s="424" customFormat="1" ht="13.5" customHeight="1">
      <c r="A11" s="126"/>
      <c r="B11" s="125"/>
      <c r="C11" s="489" t="s">
        <v>46</v>
      </c>
      <c r="D11" s="801">
        <f>'Step 3-Air-Conditioning Units'!D11-'Step 4-Units Jointly Processed'!AH48</f>
        <v>0</v>
      </c>
      <c r="E11" s="801">
        <f>'Step 3-Air-Conditioning Units'!E11-'Step 4-Units Jointly Processed'!AH48</f>
        <v>0</v>
      </c>
      <c r="F11" s="525">
        <f>'Step 3-Air-Conditioning Units'!F11</f>
        <v>0</v>
      </c>
      <c r="G11" s="2208">
        <f>'Step 3-Air-Conditioning Units'!G11:I14</f>
        <v>0</v>
      </c>
      <c r="H11" s="2209"/>
      <c r="I11" s="2210"/>
      <c r="J11" s="112"/>
      <c r="K11" s="112"/>
      <c r="L11" s="124"/>
    </row>
    <row r="12" spans="1:12" s="424" customFormat="1" ht="13.5" customHeight="1">
      <c r="A12" s="126"/>
      <c r="B12" s="125"/>
      <c r="C12" s="489" t="s">
        <v>131</v>
      </c>
      <c r="D12" s="801">
        <f>'Step 3-Air-Conditioning Units'!D12-'Step 4-Units Jointly Processed'!AH49</f>
        <v>0</v>
      </c>
      <c r="E12" s="801">
        <f>'Step 3-Air-Conditioning Units'!E12-'Step 4-Units Jointly Processed'!AH49</f>
        <v>0</v>
      </c>
      <c r="F12" s="525">
        <f>'Step 3-Air-Conditioning Units'!F12</f>
        <v>0</v>
      </c>
      <c r="G12" s="2125"/>
      <c r="H12" s="2126"/>
      <c r="I12" s="2127"/>
      <c r="J12" s="112"/>
      <c r="K12" s="112"/>
      <c r="L12" s="124"/>
    </row>
    <row r="13" spans="1:12" s="424" customFormat="1" ht="13.5" customHeight="1">
      <c r="A13" s="126"/>
      <c r="B13" s="125"/>
      <c r="C13" s="489" t="s">
        <v>120</v>
      </c>
      <c r="D13" s="801">
        <f>'Step 3-Air-Conditioning Units'!D13-'Step 4-Units Jointly Processed'!AH50</f>
        <v>0</v>
      </c>
      <c r="E13" s="801">
        <f>'Step 3-Air-Conditioning Units'!E13-'Step 4-Units Jointly Processed'!AH50</f>
        <v>0</v>
      </c>
      <c r="F13" s="525">
        <f>'Step 3-Air-Conditioning Units'!F13</f>
        <v>0</v>
      </c>
      <c r="G13" s="2125"/>
      <c r="H13" s="2126"/>
      <c r="I13" s="2127"/>
      <c r="J13" s="112"/>
      <c r="K13" s="112"/>
      <c r="L13" s="124"/>
    </row>
    <row r="14" spans="1:12" s="424" customFormat="1" ht="13.5" customHeight="1" thickBot="1">
      <c r="A14" s="126"/>
      <c r="B14" s="125"/>
      <c r="C14" s="490" t="s">
        <v>260</v>
      </c>
      <c r="D14" s="842">
        <f>'Step 3-Air-Conditioning Units'!D14-'Step 4-Units Jointly Processed'!AH51</f>
        <v>0</v>
      </c>
      <c r="E14" s="842">
        <f>'Step 3-Air-Conditioning Units'!E14-'Step 4-Units Jointly Processed'!AH51</f>
        <v>0</v>
      </c>
      <c r="F14" s="843">
        <f>'Step 3-Air-Conditioning Units'!F14</f>
        <v>0</v>
      </c>
      <c r="G14" s="2128"/>
      <c r="H14" s="2129"/>
      <c r="I14" s="2130"/>
      <c r="J14" s="112"/>
      <c r="K14" s="112"/>
      <c r="L14" s="124"/>
    </row>
    <row r="15" spans="1:12" s="424" customFormat="1" ht="13.5" customHeight="1">
      <c r="A15" s="126"/>
      <c r="B15" s="125"/>
      <c r="C15" s="530"/>
      <c r="D15" s="344"/>
      <c r="E15" s="113"/>
      <c r="F15" s="472"/>
      <c r="G15" s="472"/>
      <c r="H15" s="472"/>
      <c r="I15" s="112"/>
      <c r="J15" s="112"/>
      <c r="K15" s="112"/>
      <c r="L15" s="124"/>
    </row>
    <row r="16" spans="1:12" s="424" customFormat="1" ht="24" customHeight="1">
      <c r="A16" s="126"/>
      <c r="B16" s="125"/>
      <c r="C16" s="469" t="s">
        <v>123</v>
      </c>
      <c r="D16" s="470"/>
      <c r="E16" s="471"/>
      <c r="F16" s="472"/>
      <c r="G16" s="472"/>
      <c r="H16" s="797"/>
      <c r="I16" s="112"/>
      <c r="J16" s="112"/>
      <c r="K16" s="112"/>
      <c r="L16" s="124"/>
    </row>
    <row r="17" spans="1:12" s="424" customFormat="1" ht="5.25" customHeight="1">
      <c r="A17" s="126"/>
      <c r="B17" s="125"/>
      <c r="C17" s="2060"/>
      <c r="D17" s="2060"/>
      <c r="E17" s="2060"/>
      <c r="F17" s="2060"/>
      <c r="G17" s="474"/>
      <c r="H17" s="2060"/>
      <c r="I17" s="2060"/>
      <c r="J17" s="2060"/>
      <c r="K17" s="2060"/>
      <c r="L17" s="124"/>
    </row>
    <row r="18" spans="1:12" s="424" customFormat="1" ht="102" customHeight="1" thickBot="1">
      <c r="A18" s="122"/>
      <c r="B18" s="125"/>
      <c r="C18" s="2201" t="str">
        <f>'Step 3-Air-Conditioning Units'!C19:H19</f>
        <v>Please complete the table below to provide the total amount of appliance components recovered by your program during the current reporting period. If any substances recovered during the current reporting period are currently in storage, please report on the intended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v>
      </c>
      <c r="D18" s="2202"/>
      <c r="E18" s="2202"/>
      <c r="F18" s="2202"/>
      <c r="G18" s="2202"/>
      <c r="H18" s="2202"/>
      <c r="I18" s="508"/>
      <c r="J18" s="508"/>
      <c r="K18" s="476"/>
      <c r="L18" s="124"/>
    </row>
    <row r="19" spans="1:12" s="424" customFormat="1" ht="14.25" customHeight="1">
      <c r="A19" s="122"/>
      <c r="B19" s="125"/>
      <c r="C19" s="2062" t="s">
        <v>17</v>
      </c>
      <c r="D19" s="2066" t="s">
        <v>18</v>
      </c>
      <c r="E19" s="2194"/>
      <c r="F19" s="2055" t="s">
        <v>65</v>
      </c>
      <c r="G19" s="2197"/>
      <c r="H19" s="2064" t="s">
        <v>72</v>
      </c>
      <c r="I19" s="472"/>
      <c r="J19" s="472"/>
      <c r="K19" s="472"/>
      <c r="L19" s="124"/>
    </row>
    <row r="20" spans="1:12" s="424" customFormat="1" ht="13.5" thickBot="1">
      <c r="A20" s="122"/>
      <c r="B20" s="125"/>
      <c r="C20" s="2193"/>
      <c r="D20" s="2195"/>
      <c r="E20" s="2196"/>
      <c r="F20" s="2198"/>
      <c r="G20" s="2199"/>
      <c r="H20" s="2200"/>
      <c r="I20" s="472"/>
      <c r="J20" s="472"/>
      <c r="K20" s="472"/>
      <c r="L20" s="124"/>
    </row>
    <row r="21" spans="1:12" s="424" customFormat="1" ht="13.5" customHeight="1">
      <c r="A21" s="122"/>
      <c r="B21" s="125"/>
      <c r="C21" s="2050" t="s">
        <v>80</v>
      </c>
      <c r="D21" s="2159" t="s">
        <v>46</v>
      </c>
      <c r="E21" s="2160"/>
      <c r="F21" s="2161"/>
      <c r="G21" s="1166"/>
      <c r="H21" s="802"/>
      <c r="I21" s="472"/>
      <c r="J21" s="472"/>
      <c r="K21" s="472"/>
      <c r="L21" s="491"/>
    </row>
    <row r="22" spans="1:12" s="424" customFormat="1" ht="13.5" customHeight="1">
      <c r="A22" s="122"/>
      <c r="B22" s="125"/>
      <c r="C22" s="2051"/>
      <c r="D22" s="1954" t="s">
        <v>8</v>
      </c>
      <c r="E22" s="2158"/>
      <c r="F22" s="804" t="str">
        <f>IF('Step 3-Air-Conditioning Units'!$E$11=0,"", $E$11*('Step 3-Air-Conditioning Units'!F23/'Step 3-Air-Conditioning Units'!$E$11))</f>
        <v/>
      </c>
      <c r="G22" s="77" t="s">
        <v>74</v>
      </c>
      <c r="H22" s="1611" t="str">
        <f>IF('Step 3-Air-Conditioning Units'!H23="","",'Step 3-Air-Conditioning Units'!H23)</f>
        <v/>
      </c>
      <c r="I22" s="472"/>
      <c r="J22" s="472"/>
      <c r="K22" s="472"/>
      <c r="L22" s="491"/>
    </row>
    <row r="23" spans="1:12" s="424" customFormat="1" ht="13.5" customHeight="1">
      <c r="A23" s="122"/>
      <c r="B23" s="125"/>
      <c r="C23" s="2051"/>
      <c r="D23" s="1954" t="s">
        <v>341</v>
      </c>
      <c r="E23" s="2155"/>
      <c r="F23" s="804" t="str">
        <f>IF('Step 3-Air-Conditioning Units'!$E$11=0,"", $E$11*('Step 3-Air-Conditioning Units'!F24/'Step 3-Air-Conditioning Units'!$E$11))</f>
        <v/>
      </c>
      <c r="G23" s="77" t="s">
        <v>74</v>
      </c>
      <c r="H23" s="1611" t="str">
        <f>IF('Step 3-Air-Conditioning Units'!H24="","",'Step 3-Air-Conditioning Units'!H24)</f>
        <v/>
      </c>
      <c r="I23" s="472"/>
      <c r="J23" s="472"/>
      <c r="K23" s="472"/>
      <c r="L23" s="491"/>
    </row>
    <row r="24" spans="1:12" s="424" customFormat="1" ht="13.5" customHeight="1">
      <c r="A24" s="122"/>
      <c r="B24" s="125"/>
      <c r="C24" s="2051"/>
      <c r="D24" s="1954" t="s">
        <v>9</v>
      </c>
      <c r="E24" s="2155"/>
      <c r="F24" s="804" t="str">
        <f>IF('Step 3-Air-Conditioning Units'!$E$11=0,"", $E$11*('Step 3-Air-Conditioning Units'!F25/'Step 3-Air-Conditioning Units'!$E$11))</f>
        <v/>
      </c>
      <c r="G24" s="77" t="s">
        <v>74</v>
      </c>
      <c r="H24" s="1611" t="str">
        <f>IF('Step 3-Air-Conditioning Units'!H25="","",'Step 3-Air-Conditioning Units'!H25)</f>
        <v/>
      </c>
      <c r="I24" s="472"/>
      <c r="J24" s="472"/>
      <c r="K24" s="472"/>
      <c r="L24" s="491"/>
    </row>
    <row r="25" spans="1:12" s="424" customFormat="1" ht="13.5" customHeight="1" thickBot="1">
      <c r="A25" s="122"/>
      <c r="B25" s="125"/>
      <c r="C25" s="2051"/>
      <c r="D25" s="1954" t="s">
        <v>340</v>
      </c>
      <c r="E25" s="2155"/>
      <c r="F25" s="804" t="str">
        <f>IF('Step 3-Air-Conditioning Units'!$E$11=0,"", $E$11*('Step 3-Air-Conditioning Units'!F26/'Step 3-Air-Conditioning Units'!$E$11))</f>
        <v/>
      </c>
      <c r="G25" s="77" t="s">
        <v>74</v>
      </c>
      <c r="H25" s="1611" t="str">
        <f>IF('Step 3-Air-Conditioning Units'!H26="","",'Step 3-Air-Conditioning Units'!H26)</f>
        <v/>
      </c>
      <c r="I25" s="472"/>
      <c r="J25" s="472"/>
      <c r="K25" s="472"/>
      <c r="L25" s="491"/>
    </row>
    <row r="26" spans="1:12" s="424" customFormat="1" ht="13.5" customHeight="1">
      <c r="A26" s="122"/>
      <c r="B26" s="125"/>
      <c r="C26" s="2051"/>
      <c r="D26" s="2159" t="s">
        <v>90</v>
      </c>
      <c r="E26" s="2160"/>
      <c r="F26" s="2161"/>
      <c r="G26" s="1166"/>
      <c r="H26" s="968"/>
      <c r="I26" s="472"/>
      <c r="J26" s="472"/>
      <c r="K26" s="472"/>
      <c r="L26" s="491"/>
    </row>
    <row r="27" spans="1:12" s="424" customFormat="1" ht="13.5" customHeight="1">
      <c r="A27" s="122"/>
      <c r="B27" s="125"/>
      <c r="C27" s="2051"/>
      <c r="D27" s="1954" t="s">
        <v>8</v>
      </c>
      <c r="E27" s="2155"/>
      <c r="F27" s="804" t="str">
        <f>IF('Step 3-Air-Conditioning Units'!$E$12=0,"", $E$12*('Step 3-Air-Conditioning Units'!F28/'Step 3-Air-Conditioning Units'!$E$12))</f>
        <v/>
      </c>
      <c r="G27" s="77" t="s">
        <v>74</v>
      </c>
      <c r="H27" s="1611" t="str">
        <f>IF('Step 3-Air-Conditioning Units'!H28="","",'Step 3-Air-Conditioning Units'!H28)</f>
        <v/>
      </c>
      <c r="I27" s="472"/>
      <c r="J27" s="472"/>
      <c r="K27" s="472"/>
      <c r="L27" s="491"/>
    </row>
    <row r="28" spans="1:12" s="424" customFormat="1" ht="13.5" customHeight="1">
      <c r="A28" s="122"/>
      <c r="B28" s="125"/>
      <c r="C28" s="2051"/>
      <c r="D28" s="1954" t="s">
        <v>341</v>
      </c>
      <c r="E28" s="2155"/>
      <c r="F28" s="804" t="str">
        <f>IF('Step 3-Air-Conditioning Units'!$E$12=0,"", $E$12*('Step 3-Air-Conditioning Units'!F29/'Step 3-Air-Conditioning Units'!$E$12))</f>
        <v/>
      </c>
      <c r="G28" s="77" t="s">
        <v>74</v>
      </c>
      <c r="H28" s="1611" t="str">
        <f>IF('Step 3-Air-Conditioning Units'!H29="","",'Step 3-Air-Conditioning Units'!H29)</f>
        <v/>
      </c>
      <c r="I28" s="472"/>
      <c r="J28" s="472"/>
      <c r="K28" s="472"/>
      <c r="L28" s="491"/>
    </row>
    <row r="29" spans="1:12" s="424" customFormat="1" ht="13.5" customHeight="1">
      <c r="A29" s="122"/>
      <c r="B29" s="125"/>
      <c r="C29" s="2051"/>
      <c r="D29" s="1954" t="s">
        <v>9</v>
      </c>
      <c r="E29" s="2155"/>
      <c r="F29" s="804" t="str">
        <f>IF('Step 3-Air-Conditioning Units'!$E$12=0,"", $E$12*('Step 3-Air-Conditioning Units'!F30/'Step 3-Air-Conditioning Units'!$E$12))</f>
        <v/>
      </c>
      <c r="G29" s="77" t="s">
        <v>74</v>
      </c>
      <c r="H29" s="1611" t="str">
        <f>IF('Step 3-Air-Conditioning Units'!H30="","",'Step 3-Air-Conditioning Units'!H30)</f>
        <v/>
      </c>
      <c r="I29" s="472"/>
      <c r="J29" s="472"/>
      <c r="K29" s="472"/>
      <c r="L29" s="491"/>
    </row>
    <row r="30" spans="1:12" s="424" customFormat="1" ht="13.5" customHeight="1" thickBot="1">
      <c r="A30" s="122"/>
      <c r="B30" s="125"/>
      <c r="C30" s="2051"/>
      <c r="D30" s="1954" t="s">
        <v>340</v>
      </c>
      <c r="E30" s="2155"/>
      <c r="F30" s="804" t="str">
        <f>IF('Step 3-Air-Conditioning Units'!$E$12=0,"", $E$12*('Step 3-Air-Conditioning Units'!F31/'Step 3-Air-Conditioning Units'!$E$12))</f>
        <v/>
      </c>
      <c r="G30" s="77" t="s">
        <v>74</v>
      </c>
      <c r="H30" s="1611" t="str">
        <f>IF('Step 3-Air-Conditioning Units'!H31="","",'Step 3-Air-Conditioning Units'!H31)</f>
        <v/>
      </c>
      <c r="I30" s="472"/>
      <c r="J30" s="472"/>
      <c r="K30" s="472"/>
      <c r="L30" s="491"/>
    </row>
    <row r="31" spans="1:12" s="424" customFormat="1" ht="13.5" customHeight="1">
      <c r="A31" s="122"/>
      <c r="B31" s="125"/>
      <c r="C31" s="2051"/>
      <c r="D31" s="2159" t="s">
        <v>91</v>
      </c>
      <c r="E31" s="2160"/>
      <c r="F31" s="2161"/>
      <c r="G31" s="1166"/>
      <c r="H31" s="968"/>
      <c r="I31" s="472"/>
      <c r="J31" s="472"/>
      <c r="K31" s="472"/>
      <c r="L31" s="491"/>
    </row>
    <row r="32" spans="1:12" s="424" customFormat="1" ht="13.5" customHeight="1">
      <c r="A32" s="122"/>
      <c r="B32" s="125"/>
      <c r="C32" s="2051"/>
      <c r="D32" s="1954" t="s">
        <v>8</v>
      </c>
      <c r="E32" s="2155"/>
      <c r="F32" s="804" t="str">
        <f>IF('Step 3-Air-Conditioning Units'!$E$13=0,"", $E$13*('Step 3-Air-Conditioning Units'!F33/'Step 3-Air-Conditioning Units'!$E$13))</f>
        <v/>
      </c>
      <c r="G32" s="77" t="s">
        <v>74</v>
      </c>
      <c r="H32" s="1611" t="str">
        <f>IF('Step 3-Air-Conditioning Units'!H33="","",'Step 3-Air-Conditioning Units'!H33)</f>
        <v/>
      </c>
      <c r="I32" s="472"/>
      <c r="J32" s="472"/>
      <c r="K32" s="472"/>
      <c r="L32" s="491"/>
    </row>
    <row r="33" spans="1:12" s="424" customFormat="1" ht="13.5" customHeight="1">
      <c r="A33" s="122"/>
      <c r="B33" s="125"/>
      <c r="C33" s="2051"/>
      <c r="D33" s="1954" t="s">
        <v>341</v>
      </c>
      <c r="E33" s="2155"/>
      <c r="F33" s="804" t="str">
        <f>IF('Step 3-Air-Conditioning Units'!$E$13=0,"", $E$13*('Step 3-Air-Conditioning Units'!F34/'Step 3-Air-Conditioning Units'!$E$13))</f>
        <v/>
      </c>
      <c r="G33" s="77" t="s">
        <v>74</v>
      </c>
      <c r="H33" s="1611" t="str">
        <f>IF('Step 3-Air-Conditioning Units'!H34="","",'Step 3-Air-Conditioning Units'!H34)</f>
        <v/>
      </c>
      <c r="I33" s="472"/>
      <c r="J33" s="472"/>
      <c r="K33" s="472"/>
      <c r="L33" s="491"/>
    </row>
    <row r="34" spans="1:12" s="424" customFormat="1" ht="13.5" customHeight="1">
      <c r="A34" s="122"/>
      <c r="B34" s="125"/>
      <c r="C34" s="2051"/>
      <c r="D34" s="1954" t="s">
        <v>9</v>
      </c>
      <c r="E34" s="2155"/>
      <c r="F34" s="804" t="str">
        <f>IF('Step 3-Air-Conditioning Units'!$E$13=0,"", $E$13*('Step 3-Air-Conditioning Units'!F35/'Step 3-Air-Conditioning Units'!$E$13))</f>
        <v/>
      </c>
      <c r="G34" s="110" t="s">
        <v>74</v>
      </c>
      <c r="H34" s="1611" t="str">
        <f>IF('Step 3-Air-Conditioning Units'!H35="","",'Step 3-Air-Conditioning Units'!H35)</f>
        <v/>
      </c>
      <c r="I34" s="472"/>
      <c r="J34" s="472"/>
      <c r="K34" s="472"/>
      <c r="L34" s="491"/>
    </row>
    <row r="35" spans="1:12" s="424" customFormat="1" ht="13.5" customHeight="1" thickBot="1">
      <c r="A35" s="122"/>
      <c r="B35" s="125"/>
      <c r="C35" s="2052"/>
      <c r="D35" s="2156" t="s">
        <v>340</v>
      </c>
      <c r="E35" s="2157"/>
      <c r="F35" s="805" t="str">
        <f>IF('Step 3-Air-Conditioning Units'!$E$13=0,"", $E$13*('Step 3-Air-Conditioning Units'!F36/'Step 3-Air-Conditioning Units'!$E$13))</f>
        <v/>
      </c>
      <c r="G35" s="79" t="s">
        <v>74</v>
      </c>
      <c r="H35" s="1612" t="str">
        <f>IF('Step 3-Air-Conditioning Units'!H36="","",'Step 3-Air-Conditioning Units'!H36)</f>
        <v/>
      </c>
      <c r="I35" s="472"/>
      <c r="J35" s="472"/>
      <c r="K35" s="472"/>
      <c r="L35" s="491"/>
    </row>
    <row r="36" spans="1:12" s="424" customFormat="1" ht="13.5" customHeight="1">
      <c r="A36" s="122"/>
      <c r="B36" s="125"/>
      <c r="C36" s="2187" t="s">
        <v>71</v>
      </c>
      <c r="D36" s="2189" t="s">
        <v>10</v>
      </c>
      <c r="E36" s="2190"/>
      <c r="F36" s="808" t="str">
        <f>IF('Step 3-Air-Conditioning Units'!$D$8=0,"", $D$8*('Step 3-Air-Conditioning Units'!F37/'Step 3-Air-Conditioning Units'!$D$8))</f>
        <v/>
      </c>
      <c r="G36" s="78" t="s">
        <v>78</v>
      </c>
      <c r="H36" s="1613" t="str">
        <f>IF('Step 3-Air-Conditioning Units'!H37="","",'Step 3-Air-Conditioning Units'!H37)</f>
        <v/>
      </c>
      <c r="I36" s="472"/>
      <c r="J36" s="472"/>
      <c r="K36" s="472"/>
      <c r="L36" s="491"/>
    </row>
    <row r="37" spans="1:12" s="424" customFormat="1" ht="13.5" customHeight="1" thickBot="1">
      <c r="A37" s="122"/>
      <c r="B37" s="125"/>
      <c r="C37" s="2188"/>
      <c r="D37" s="2156" t="s">
        <v>14</v>
      </c>
      <c r="E37" s="2186"/>
      <c r="F37" s="807" t="str">
        <f>IF('Step 3-Air-Conditioning Units'!$D$8=0,"", $D$8*('Step 3-Air-Conditioning Units'!F38/'Step 3-Air-Conditioning Units'!$D$8))</f>
        <v/>
      </c>
      <c r="G37" s="108" t="s">
        <v>78</v>
      </c>
      <c r="H37" s="1614" t="str">
        <f>IF('Step 3-Air-Conditioning Units'!H38="","",'Step 3-Air-Conditioning Units'!H38)</f>
        <v/>
      </c>
      <c r="I37" s="472"/>
      <c r="J37" s="472"/>
      <c r="K37" s="472"/>
      <c r="L37" s="491"/>
    </row>
    <row r="38" spans="1:12" s="424" customFormat="1" ht="13.5" customHeight="1">
      <c r="A38" s="122"/>
      <c r="B38" s="125"/>
      <c r="C38" s="2191" t="s">
        <v>2</v>
      </c>
      <c r="D38" s="2184" t="s">
        <v>11</v>
      </c>
      <c r="E38" s="2185"/>
      <c r="F38" s="812" t="str">
        <f>IF('Step 3-Air-Conditioning Units'!$D$8=0,"", $D$8*('Step 3-Air-Conditioning Units'!F39/'Step 3-Air-Conditioning Units'!$D$8))</f>
        <v/>
      </c>
      <c r="G38" s="107" t="s">
        <v>74</v>
      </c>
      <c r="H38" s="1615" t="str">
        <f>IF('Step 3-Air-Conditioning Units'!H39="","",'Step 3-Air-Conditioning Units'!H39)</f>
        <v/>
      </c>
      <c r="I38" s="472"/>
      <c r="J38" s="472"/>
      <c r="K38" s="472"/>
      <c r="L38" s="491"/>
    </row>
    <row r="39" spans="1:12" s="424" customFormat="1" ht="13.5" customHeight="1" thickBot="1">
      <c r="A39" s="122"/>
      <c r="B39" s="125"/>
      <c r="C39" s="2192"/>
      <c r="D39" s="2156" t="s">
        <v>82</v>
      </c>
      <c r="E39" s="2186"/>
      <c r="F39" s="805" t="str">
        <f>IF('Step 3-Air-Conditioning Units'!$D$8=0,"", $D$8*('Step 3-Air-Conditioning Units'!F40/'Step 3-Air-Conditioning Units'!$D$8))</f>
        <v/>
      </c>
      <c r="G39" s="108" t="s">
        <v>74</v>
      </c>
      <c r="H39" s="1614" t="str">
        <f>IF('Step 3-Air-Conditioning Units'!H40="","",'Step 3-Air-Conditioning Units'!H40)</f>
        <v/>
      </c>
      <c r="I39" s="472"/>
      <c r="J39" s="472"/>
      <c r="K39" s="472"/>
      <c r="L39" s="491"/>
    </row>
    <row r="40" spans="1:12" s="424" customFormat="1" ht="13.5" customHeight="1" thickBot="1">
      <c r="A40" s="122"/>
      <c r="B40" s="125"/>
      <c r="C40" s="510" t="s">
        <v>1</v>
      </c>
      <c r="D40" s="2162" t="s">
        <v>10</v>
      </c>
      <c r="E40" s="2163"/>
      <c r="F40" s="806" t="str">
        <f>IF('Step 3-Air-Conditioning Units'!$D$8=0,"", $D$8*('Step 3-Air-Conditioning Units'!F41/'Step 3-Air-Conditioning Units'!$D$8))</f>
        <v/>
      </c>
      <c r="G40" s="111" t="s">
        <v>74</v>
      </c>
      <c r="H40" s="1616" t="str">
        <f>IF('Step 3-Air-Conditioning Units'!H41="","",'Step 3-Air-Conditioning Units'!H41)</f>
        <v/>
      </c>
      <c r="I40" s="472"/>
      <c r="J40" s="472"/>
      <c r="K40" s="472"/>
      <c r="L40" s="491"/>
    </row>
    <row r="41" spans="1:12" s="424" customFormat="1" ht="13.5" customHeight="1" thickBot="1">
      <c r="A41" s="122"/>
      <c r="B41" s="125"/>
      <c r="C41" s="346" t="s">
        <v>165</v>
      </c>
      <c r="D41" s="347" t="s">
        <v>9</v>
      </c>
      <c r="E41" s="527"/>
      <c r="F41" s="810" t="str">
        <f>IF('Step 3-Air-Conditioning Units'!$D$8=0,"", $D$8*('Step 3-Air-Conditioning Units'!F42/'Step 3-Air-Conditioning Units'!$D$8))</f>
        <v/>
      </c>
      <c r="G41" s="109" t="s">
        <v>182</v>
      </c>
      <c r="H41" s="1616" t="str">
        <f>IF('Step 3-Air-Conditioning Units'!H42="","",'Step 3-Air-Conditioning Units'!H42)</f>
        <v/>
      </c>
      <c r="I41" s="472"/>
      <c r="J41" s="472"/>
      <c r="K41" s="472"/>
      <c r="L41" s="491"/>
    </row>
    <row r="42" spans="1:12" s="424" customFormat="1" ht="14.25" customHeight="1">
      <c r="A42" s="122"/>
      <c r="B42" s="125"/>
      <c r="C42" s="514"/>
      <c r="D42" s="515"/>
      <c r="E42" s="515"/>
      <c r="F42" s="515"/>
      <c r="G42" s="516"/>
      <c r="H42" s="515"/>
      <c r="I42" s="515"/>
      <c r="J42" s="515"/>
      <c r="K42" s="515"/>
      <c r="L42" s="122"/>
    </row>
    <row r="43" spans="1:12" s="424" customFormat="1" ht="24" customHeight="1">
      <c r="A43" s="126"/>
      <c r="B43" s="125"/>
      <c r="C43" s="462" t="s">
        <v>125</v>
      </c>
      <c r="D43" s="112"/>
      <c r="E43" s="112"/>
      <c r="F43" s="112"/>
      <c r="G43" s="516"/>
      <c r="H43" s="112"/>
      <c r="I43" s="112"/>
      <c r="J43" s="112"/>
      <c r="K43" s="112"/>
      <c r="L43" s="122"/>
    </row>
    <row r="44" spans="1:12" s="424" customFormat="1" ht="37.5" customHeight="1">
      <c r="A44" s="126"/>
      <c r="B44" s="125"/>
      <c r="C44" s="2170" t="str">
        <f>'Step 3-Air-Conditioning Units'!C45:H45</f>
        <v>Please complete the table below if your program provides an incentive (e.g., financial) to encourage the disposal (i.e., without replacement) of old, working refrigerated appliances. The estimates provided should be consistent with that specified in your jurisdiction's deemed savings database, technical reference manual (TRM), or third-party ARP evaluation, as appropriate.</v>
      </c>
      <c r="D44" s="2171"/>
      <c r="E44" s="2171"/>
      <c r="F44" s="2171"/>
      <c r="G44" s="2171"/>
      <c r="H44" s="2171"/>
      <c r="I44" s="2171"/>
      <c r="J44" s="2171"/>
      <c r="K44" s="2171"/>
      <c r="L44" s="122"/>
    </row>
    <row r="45" spans="1:12" s="424" customFormat="1" ht="5.25" customHeight="1" thickBot="1">
      <c r="A45" s="126"/>
      <c r="B45" s="125"/>
      <c r="C45" s="112"/>
      <c r="D45" s="112"/>
      <c r="E45" s="112"/>
      <c r="F45" s="112"/>
      <c r="G45" s="516"/>
      <c r="H45" s="112"/>
      <c r="I45" s="465"/>
      <c r="J45" s="465"/>
      <c r="K45" s="465"/>
      <c r="L45" s="122"/>
    </row>
    <row r="46" spans="1:12" s="424" customFormat="1" ht="13.5" customHeight="1">
      <c r="A46" s="126"/>
      <c r="B46" s="125"/>
      <c r="C46" s="2172" t="str">
        <f>'Step 3-Air-Conditioning Units'!C47:D47</f>
        <v>Average Number of Remaining Years of Useful Life</v>
      </c>
      <c r="D46" s="2173"/>
      <c r="E46" s="2174">
        <f>'Step 3-Air-Conditioning Units'!E47:F47</f>
        <v>0</v>
      </c>
      <c r="F46" s="2175"/>
      <c r="G46" s="516"/>
      <c r="L46" s="505"/>
    </row>
    <row r="47" spans="1:12" s="424" customFormat="1" ht="13.5" customHeight="1">
      <c r="A47" s="126"/>
      <c r="B47" s="125"/>
      <c r="C47" s="2176" t="str">
        <f>'Step 3-Air-Conditioning Units'!C48:D48</f>
        <v>Average Energy Consumed/Year/Unit (kWh)</v>
      </c>
      <c r="D47" s="2177"/>
      <c r="E47" s="2178">
        <f>'Step 3-Air-Conditioning Units'!E48:F48</f>
        <v>0</v>
      </c>
      <c r="F47" s="2179"/>
      <c r="G47" s="516"/>
      <c r="L47" s="505"/>
    </row>
    <row r="48" spans="1:12" s="424" customFormat="1" ht="27" customHeight="1" thickBot="1">
      <c r="A48" s="126"/>
      <c r="B48" s="125"/>
      <c r="C48" s="2180" t="str">
        <f>'Step 3-Air-Conditioning Units'!C49:D49</f>
        <v>Average Energy Cost for Residential Consumers ($/kWh) 
[please provide the average cost during the current program period]</v>
      </c>
      <c r="D48" s="2181"/>
      <c r="E48" s="2182">
        <f>'Step 3-Air-Conditioning Units'!E49:F49</f>
        <v>0</v>
      </c>
      <c r="F48" s="2183"/>
      <c r="G48" s="516"/>
      <c r="L48" s="505"/>
    </row>
    <row r="49" spans="1:12" s="424" customFormat="1" ht="13.5" thickBot="1">
      <c r="A49" s="122"/>
      <c r="B49" s="125"/>
      <c r="L49" s="505"/>
    </row>
    <row r="50" spans="1:12" s="424" customFormat="1" ht="12.75" customHeight="1">
      <c r="A50" s="122"/>
      <c r="B50" s="125"/>
      <c r="C50" s="499" t="s">
        <v>22</v>
      </c>
      <c r="D50" s="2164">
        <f>IFERROR('Step 3-Air-Conditioning Units'!D51,"")</f>
        <v>0</v>
      </c>
      <c r="E50" s="2165"/>
      <c r="F50" s="2165"/>
      <c r="G50" s="2165"/>
      <c r="H50" s="2165"/>
      <c r="I50" s="2165"/>
      <c r="J50" s="2165"/>
      <c r="L50" s="505"/>
    </row>
    <row r="51" spans="1:12" s="424" customFormat="1" ht="12.75" customHeight="1">
      <c r="A51" s="122"/>
      <c r="B51" s="125"/>
      <c r="C51" s="518"/>
      <c r="D51" s="2166"/>
      <c r="E51" s="2167"/>
      <c r="F51" s="2167"/>
      <c r="G51" s="2167"/>
      <c r="H51" s="2167"/>
      <c r="I51" s="2167"/>
      <c r="J51" s="2167"/>
      <c r="L51" s="505"/>
    </row>
    <row r="52" spans="1:12" s="424" customFormat="1" ht="12.75" customHeight="1">
      <c r="A52" s="122"/>
      <c r="B52" s="125"/>
      <c r="C52" s="518"/>
      <c r="D52" s="2166"/>
      <c r="E52" s="2167"/>
      <c r="F52" s="2167"/>
      <c r="G52" s="2167"/>
      <c r="H52" s="2167"/>
      <c r="I52" s="2167"/>
      <c r="J52" s="2167"/>
      <c r="L52" s="505"/>
    </row>
    <row r="53" spans="1:12" s="424" customFormat="1" ht="12.75" customHeight="1">
      <c r="A53" s="122"/>
      <c r="B53" s="125"/>
      <c r="C53" s="518"/>
      <c r="D53" s="2166"/>
      <c r="E53" s="2167"/>
      <c r="F53" s="2167"/>
      <c r="G53" s="2167"/>
      <c r="H53" s="2167"/>
      <c r="I53" s="2167"/>
      <c r="J53" s="2167"/>
      <c r="L53" s="505"/>
    </row>
    <row r="54" spans="1:12" s="424" customFormat="1" ht="12.75" customHeight="1">
      <c r="A54" s="122"/>
      <c r="B54" s="125"/>
      <c r="C54" s="518"/>
      <c r="D54" s="2166"/>
      <c r="E54" s="2167"/>
      <c r="F54" s="2167"/>
      <c r="G54" s="2167"/>
      <c r="H54" s="2167"/>
      <c r="I54" s="2167"/>
      <c r="J54" s="2167"/>
      <c r="L54" s="505"/>
    </row>
    <row r="55" spans="1:12" s="424" customFormat="1" ht="12.75" customHeight="1">
      <c r="A55" s="122"/>
      <c r="B55" s="125"/>
      <c r="C55" s="500"/>
      <c r="D55" s="2166"/>
      <c r="E55" s="2167"/>
      <c r="F55" s="2167"/>
      <c r="G55" s="2167"/>
      <c r="H55" s="2167"/>
      <c r="I55" s="2167"/>
      <c r="J55" s="2167"/>
      <c r="L55" s="505"/>
    </row>
    <row r="56" spans="1:12" s="424" customFormat="1" ht="12.75" customHeight="1">
      <c r="A56" s="122"/>
      <c r="B56" s="125"/>
      <c r="C56" s="498"/>
      <c r="D56" s="2166"/>
      <c r="E56" s="2167"/>
      <c r="F56" s="2167"/>
      <c r="G56" s="2167"/>
      <c r="H56" s="2167"/>
      <c r="I56" s="2167"/>
      <c r="J56" s="2167"/>
      <c r="L56" s="505"/>
    </row>
    <row r="57" spans="1:12" s="424" customFormat="1" ht="12.75" customHeight="1" thickBot="1">
      <c r="A57" s="122"/>
      <c r="B57" s="125"/>
      <c r="C57" s="501"/>
      <c r="D57" s="2168"/>
      <c r="E57" s="2169"/>
      <c r="F57" s="2169"/>
      <c r="G57" s="2169"/>
      <c r="H57" s="2169"/>
      <c r="I57" s="2169"/>
      <c r="J57" s="2169"/>
      <c r="L57" s="505"/>
    </row>
    <row r="58" spans="1:12" s="424" customFormat="1" ht="13.5" customHeight="1">
      <c r="A58" s="122"/>
      <c r="B58" s="128"/>
      <c r="C58" s="884"/>
      <c r="D58" s="521"/>
      <c r="E58" s="521"/>
      <c r="F58" s="521"/>
      <c r="G58" s="521"/>
      <c r="H58" s="521"/>
      <c r="I58" s="521"/>
      <c r="J58" s="521"/>
      <c r="L58" s="122"/>
    </row>
    <row r="59" spans="1:12" s="424" customFormat="1">
      <c r="A59" s="122"/>
      <c r="B59" s="122"/>
      <c r="C59" s="505"/>
      <c r="D59" s="505"/>
      <c r="E59" s="505"/>
      <c r="F59" s="505"/>
      <c r="G59" s="505"/>
      <c r="H59" s="505"/>
      <c r="I59" s="505"/>
      <c r="J59" s="505"/>
      <c r="K59" s="505"/>
      <c r="L59" s="122"/>
    </row>
    <row r="60" spans="1:12" s="424" customFormat="1">
      <c r="A60" s="126"/>
      <c r="B60" s="122"/>
      <c r="C60" s="122"/>
      <c r="D60" s="122"/>
      <c r="E60" s="122"/>
      <c r="F60" s="122"/>
      <c r="G60" s="122"/>
      <c r="H60" s="122"/>
      <c r="I60" s="122"/>
      <c r="J60" s="122"/>
      <c r="K60" s="122"/>
      <c r="L60" s="122"/>
    </row>
    <row r="61" spans="1:12" s="424" customFormat="1" hidden="1"/>
    <row r="62" spans="1:12" s="424" customFormat="1" hidden="1"/>
    <row r="63" spans="1:12" s="424" customFormat="1" hidden="1"/>
    <row r="64" spans="1:12" s="424" customFormat="1" hidden="1"/>
    <row r="65" s="424" customFormat="1" hidden="1"/>
    <row r="66" s="424" customFormat="1" hidden="1"/>
    <row r="67" s="424" customFormat="1" hidden="1"/>
    <row r="68" s="424" customFormat="1" hidden="1"/>
    <row r="69" s="424" customFormat="1" hidden="1"/>
    <row r="70" s="424" customFormat="1" hidden="1"/>
    <row r="71" s="424" customFormat="1" hidden="1"/>
    <row r="72" s="424" customFormat="1" hidden="1"/>
    <row r="73" s="424" customFormat="1" hidden="1"/>
    <row r="74" s="424" customFormat="1" hidden="1"/>
    <row r="75" s="424" customFormat="1" hidden="1"/>
    <row r="76" s="424" customFormat="1" hidden="1"/>
    <row r="77" s="424" customFormat="1" hidden="1"/>
    <row r="78" s="424" customFormat="1" hidden="1"/>
    <row r="79" s="424" customFormat="1" hidden="1"/>
    <row r="80" s="424" customFormat="1" hidden="1"/>
    <row r="81" s="424" customFormat="1" hidden="1"/>
    <row r="82" s="424" customFormat="1" hidden="1"/>
    <row r="83" s="424" customFormat="1" hidden="1"/>
    <row r="84" s="424" customFormat="1" hidden="1"/>
    <row r="85" s="424" customFormat="1" hidden="1"/>
    <row r="86" s="424" customFormat="1" hidden="1"/>
    <row r="87" s="424" customFormat="1" hidden="1"/>
    <row r="88" s="424" customFormat="1" hidden="1"/>
    <row r="89" s="424" customFormat="1" hidden="1"/>
    <row r="90" s="424" customFormat="1" hidden="1"/>
    <row r="91" s="424" customFormat="1" hidden="1"/>
    <row r="92" s="424" customFormat="1" hidden="1"/>
    <row r="93" s="424" customFormat="1" hidden="1"/>
    <row r="94" s="424" customFormat="1" hidden="1"/>
    <row r="95" s="424" customFormat="1" hidden="1"/>
    <row r="96" s="424" customFormat="1" hidden="1"/>
    <row r="97" s="424" customFormat="1" hidden="1"/>
    <row r="98" s="424" customFormat="1" hidden="1"/>
    <row r="99" s="424" customFormat="1" hidden="1"/>
    <row r="100" s="424" customFormat="1" hidden="1"/>
    <row r="101" s="424" customFormat="1" hidden="1"/>
    <row r="102" s="424" customFormat="1" hidden="1"/>
    <row r="103" s="424" customFormat="1" hidden="1"/>
    <row r="104" s="424" customFormat="1" hidden="1"/>
    <row r="105" s="424" customFormat="1" hidden="1"/>
    <row r="106" s="424" customFormat="1" hidden="1"/>
    <row r="107" s="424" customFormat="1" hidden="1"/>
    <row r="108" s="424" customFormat="1" hidden="1"/>
    <row r="109" s="424" customFormat="1" hidden="1"/>
    <row r="110" s="424" customFormat="1" hidden="1"/>
    <row r="111" s="424" customFormat="1" hidden="1"/>
    <row r="112" s="424" customFormat="1" hidden="1"/>
    <row r="113" s="424" customFormat="1" hidden="1"/>
    <row r="114" s="424" customFormat="1" hidden="1"/>
    <row r="115" s="424" customFormat="1" hidden="1"/>
    <row r="116" s="424" customFormat="1" hidden="1"/>
    <row r="117" s="424" customFormat="1" hidden="1"/>
    <row r="118" s="424" customFormat="1" hidden="1"/>
    <row r="119" s="424" customFormat="1" hidden="1"/>
    <row r="120" s="424" customFormat="1" hidden="1"/>
    <row r="121" s="424" customFormat="1" hidden="1"/>
    <row r="122" s="424" customFormat="1" hidden="1"/>
    <row r="123" s="424" customFormat="1" hidden="1"/>
    <row r="124" s="424" customFormat="1" hidden="1"/>
    <row r="125" s="424" customFormat="1" hidden="1"/>
    <row r="126" s="424" customFormat="1" hidden="1"/>
    <row r="127" s="424" customFormat="1" hidden="1"/>
    <row r="128" s="424" customFormat="1" hidden="1"/>
    <row r="129" s="424" customFormat="1" hidden="1"/>
    <row r="130" s="424" customFormat="1" hidden="1"/>
    <row r="131" s="424" customFormat="1" hidden="1"/>
    <row r="132" s="424" customFormat="1" hidden="1"/>
    <row r="133" s="424" customFormat="1" hidden="1"/>
    <row r="134" s="424" customFormat="1" hidden="1"/>
    <row r="135" s="424" customFormat="1" hidden="1"/>
    <row r="136" s="424" customFormat="1" hidden="1"/>
    <row r="137" s="424" customFormat="1" hidden="1"/>
    <row r="138" s="424" customFormat="1" hidden="1"/>
    <row r="139" s="424" customFormat="1" hidden="1"/>
    <row r="140" s="424" customFormat="1" hidden="1"/>
    <row r="141" s="424" customFormat="1" hidden="1"/>
    <row r="142" s="424" customFormat="1" hidden="1"/>
    <row r="143" s="424" customFormat="1" hidden="1"/>
    <row r="144" s="424" customFormat="1" hidden="1"/>
    <row r="145" s="424" customFormat="1" hidden="1"/>
    <row r="146" s="424" customFormat="1" hidden="1"/>
    <row r="147" s="424" customFormat="1" hidden="1"/>
    <row r="148" s="424" customFormat="1" hidden="1"/>
    <row r="149" s="424" customFormat="1" hidden="1"/>
    <row r="150" s="424" customFormat="1" hidden="1"/>
    <row r="151" s="424" customFormat="1" hidden="1"/>
    <row r="152" s="424" customFormat="1" hidden="1"/>
    <row r="153" s="424" customFormat="1" hidden="1"/>
    <row r="154" s="424" customFormat="1" hidden="1"/>
    <row r="155" s="424" customFormat="1" hidden="1"/>
    <row r="156" s="424" customFormat="1" hidden="1"/>
    <row r="157" s="424" customFormat="1" hidden="1"/>
    <row r="158" s="424" customFormat="1" hidden="1"/>
    <row r="159" s="424" customFormat="1" hidden="1"/>
    <row r="160" s="424" customFormat="1" hidden="1"/>
    <row r="161" s="424" customFormat="1" hidden="1"/>
    <row r="162" s="424" customFormat="1" hidden="1"/>
    <row r="163" s="424" customFormat="1" hidden="1"/>
    <row r="164" s="424" customFormat="1" hidden="1"/>
    <row r="165" s="424" customFormat="1" hidden="1"/>
    <row r="166" s="424" customFormat="1" hidden="1"/>
    <row r="167" s="424" customFormat="1" hidden="1"/>
    <row r="168" s="424" customFormat="1" hidden="1"/>
    <row r="169" s="424" customFormat="1" hidden="1"/>
    <row r="170" s="424" customFormat="1" hidden="1"/>
    <row r="171" s="424" customFormat="1" hidden="1"/>
    <row r="172" s="424" customFormat="1" hidden="1"/>
    <row r="173" s="424" customFormat="1" hidden="1"/>
    <row r="174" s="424" customFormat="1" hidden="1"/>
    <row r="175" s="424" customFormat="1" hidden="1"/>
    <row r="176" s="424" customFormat="1" hidden="1"/>
    <row r="177" s="424" customFormat="1" hidden="1"/>
    <row r="178" s="424" customFormat="1" hidden="1"/>
    <row r="179" s="424" customFormat="1" hidden="1"/>
    <row r="180" s="424" customFormat="1" hidden="1"/>
    <row r="181"/>
    <row r="182"/>
    <row r="183"/>
  </sheetData>
  <sheetProtection selectLockedCells="1"/>
  <customSheetViews>
    <customSheetView guid="{DD9D0D41-5D22-4202-9EF9-254DD6E28480}" showGridLines="0" fitToPage="1">
      <selection activeCell="G11" sqref="G11"/>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selection activeCell="G11" sqref="G11"/>
      <pageMargins left="0.5" right="0.5" top="0.5" bottom="0.625" header="0.5" footer="0.5"/>
      <pageSetup scale="66" orientation="portrait" r:id="rId2"/>
      <headerFooter alignWithMargins="0">
        <oddFooter>&amp;R&amp;P of &amp;N</oddFooter>
      </headerFooter>
    </customSheetView>
  </customSheetViews>
  <mergeCells count="43">
    <mergeCell ref="C18:H18"/>
    <mergeCell ref="I2:J2"/>
    <mergeCell ref="C17:F17"/>
    <mergeCell ref="H17:K17"/>
    <mergeCell ref="C6:J6"/>
    <mergeCell ref="C4:J4"/>
    <mergeCell ref="G10:I10"/>
    <mergeCell ref="G11:I14"/>
    <mergeCell ref="C19:C20"/>
    <mergeCell ref="D19:E20"/>
    <mergeCell ref="F19:G20"/>
    <mergeCell ref="H19:H20"/>
    <mergeCell ref="D21:F21"/>
    <mergeCell ref="D38:E38"/>
    <mergeCell ref="D39:E39"/>
    <mergeCell ref="C36:C37"/>
    <mergeCell ref="D36:E36"/>
    <mergeCell ref="D37:E37"/>
    <mergeCell ref="C38:C39"/>
    <mergeCell ref="D40:E40"/>
    <mergeCell ref="D50:J57"/>
    <mergeCell ref="C44:K44"/>
    <mergeCell ref="C46:D46"/>
    <mergeCell ref="E46:F46"/>
    <mergeCell ref="C47:D47"/>
    <mergeCell ref="E47:F47"/>
    <mergeCell ref="C48:D48"/>
    <mergeCell ref="E48:F48"/>
    <mergeCell ref="D33:E33"/>
    <mergeCell ref="D35:E35"/>
    <mergeCell ref="D30:E30"/>
    <mergeCell ref="D25:E25"/>
    <mergeCell ref="C21:C35"/>
    <mergeCell ref="D22:E22"/>
    <mergeCell ref="D24:E24"/>
    <mergeCell ref="D26:F26"/>
    <mergeCell ref="D31:F31"/>
    <mergeCell ref="D27:E27"/>
    <mergeCell ref="D29:E29"/>
    <mergeCell ref="D32:E32"/>
    <mergeCell ref="D34:E34"/>
    <mergeCell ref="D23:E23"/>
    <mergeCell ref="D28:E28"/>
  </mergeCells>
  <phoneticPr fontId="56" type="noConversion"/>
  <conditionalFormatting sqref="E46:F48 D8:D9 F1:F5 F58:F60 F8:F9 G10 F15:F49">
    <cfRule type="cellIs" dxfId="5" priority="2" stopIfTrue="1" operator="equal">
      <formula>0</formula>
    </cfRule>
  </conditionalFormatting>
  <conditionalFormatting sqref="G11 D11:F14">
    <cfRule type="cellIs" dxfId="4" priority="1" stopIfTrue="1" operator="equal">
      <formula>0</formula>
    </cfRule>
  </conditionalFormatting>
  <dataValidations count="1">
    <dataValidation type="decimal" operator="greaterThanOrEqual" allowBlank="1" showInputMessage="1" showErrorMessage="1" sqref="E46:F48" xr:uid="{00000000-0002-0000-0700-000000000000}">
      <formula1>0</formula1>
    </dataValidation>
  </dataValidations>
  <pageMargins left="0.5" right="0.5" top="0.5" bottom="0.625" header="0.5" footer="0.5"/>
  <pageSetup scale="72" orientation="portrait" r:id="rId3"/>
  <headerFooter alignWithMargins="0">
    <oddFooter>&amp;R&amp;P of &amp;N</oddFooter>
  </headerFooter>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theme="6" tint="0.39997558519241921"/>
    <pageSetUpPr fitToPage="1"/>
  </sheetPr>
  <dimension ref="A1:L187"/>
  <sheetViews>
    <sheetView showGridLines="0" zoomScaleNormal="100" workbookViewId="0">
      <selection activeCell="D8" sqref="D8"/>
    </sheetView>
  </sheetViews>
  <sheetFormatPr defaultColWidth="0" defaultRowHeight="12.75" zeroHeight="1"/>
  <cols>
    <col min="1" max="1" width="4.42578125" style="122" customWidth="1"/>
    <col min="2" max="2" width="3.7109375" style="113" customWidth="1"/>
    <col min="3" max="3" width="35.7109375" style="424" customWidth="1"/>
    <col min="4" max="4" width="13.7109375" style="424" customWidth="1"/>
    <col min="5" max="5" width="15.5703125" style="424" customWidth="1"/>
    <col min="6" max="6" width="18.42578125" style="424" customWidth="1"/>
    <col min="7" max="7" width="13.7109375" style="424" customWidth="1"/>
    <col min="8" max="8" width="12.140625" style="503" customWidth="1"/>
    <col min="9" max="9" width="6.7109375" style="424" customWidth="1"/>
    <col min="10" max="10" width="13" style="424" customWidth="1"/>
    <col min="11" max="11" width="7.85546875" style="424" customWidth="1"/>
    <col min="12" max="12" width="7.28515625" style="505" customWidth="1"/>
    <col min="13" max="16384" width="0" style="424" hidden="1"/>
  </cols>
  <sheetData>
    <row r="1" spans="1:12" s="505" customFormat="1">
      <c r="A1" s="1759"/>
      <c r="B1" s="1759"/>
      <c r="C1" s="1764"/>
      <c r="D1" s="1764"/>
      <c r="E1" s="1764"/>
      <c r="F1" s="1764"/>
      <c r="G1" s="1764"/>
      <c r="H1" s="1797"/>
      <c r="I1" s="1764"/>
      <c r="J1" s="1764"/>
      <c r="K1" s="1764"/>
      <c r="L1" s="1758"/>
    </row>
    <row r="2" spans="1:12" s="112" customFormat="1" ht="66" customHeight="1" thickBot="1">
      <c r="A2" s="1759"/>
      <c r="B2" s="478"/>
      <c r="C2" s="479"/>
      <c r="D2" s="480"/>
      <c r="E2" s="480"/>
      <c r="F2" s="480"/>
      <c r="G2" s="480"/>
      <c r="H2" s="480"/>
      <c r="I2" s="2059"/>
      <c r="J2" s="2059"/>
      <c r="K2" s="903"/>
      <c r="L2" s="1765"/>
    </row>
    <row r="3" spans="1:12" s="113" customFormat="1" ht="27" customHeight="1" thickBot="1">
      <c r="A3" s="1759"/>
      <c r="B3" s="125"/>
      <c r="C3" s="482" t="s">
        <v>248</v>
      </c>
      <c r="D3" s="112"/>
      <c r="E3" s="112"/>
      <c r="F3" s="112"/>
      <c r="G3" s="852" t="str">
        <f>IF('Step 1-Contact and Program Info'!D7=0, " ",'Step 1-Contact and Program Info'!D7)</f>
        <v xml:space="preserve"> </v>
      </c>
      <c r="H3" s="1364" t="str">
        <f>IF('Step 1-Contact and Program Info'!J7="","",'Step 1-Contact and Program Info'!J7)</f>
        <v>MM/DD/YYYY</v>
      </c>
      <c r="I3" s="1362" t="str">
        <f>IF(H3="","","to")</f>
        <v>to</v>
      </c>
      <c r="J3" s="1363" t="str">
        <f>IF('Step 1-Contact and Program Info'!L7="","",'Step 1-Contact and Program Info'!L7)</f>
        <v>MM/DD/YYYY</v>
      </c>
      <c r="K3" s="353"/>
      <c r="L3" s="1768"/>
    </row>
    <row r="4" spans="1:12" s="113" customFormat="1" ht="45" customHeight="1">
      <c r="A4" s="1759"/>
      <c r="B4" s="125"/>
      <c r="C4" s="2170" t="s">
        <v>229</v>
      </c>
      <c r="D4" s="2171"/>
      <c r="E4" s="2171"/>
      <c r="F4" s="2171"/>
      <c r="G4" s="2171"/>
      <c r="H4" s="2171"/>
      <c r="I4" s="2171"/>
      <c r="J4" s="2171"/>
      <c r="K4" s="353"/>
      <c r="L4" s="1768"/>
    </row>
    <row r="5" spans="1:12" s="113" customFormat="1" ht="28.5" customHeight="1">
      <c r="A5" s="1765"/>
      <c r="B5" s="125"/>
      <c r="C5" s="469" t="s">
        <v>223</v>
      </c>
      <c r="D5" s="470"/>
      <c r="E5" s="471"/>
      <c r="F5" s="472"/>
      <c r="G5" s="472"/>
      <c r="H5" s="473"/>
      <c r="I5" s="112"/>
      <c r="J5" s="112"/>
      <c r="K5" s="353"/>
      <c r="L5" s="1768"/>
    </row>
    <row r="6" spans="1:12" s="112" customFormat="1" ht="86.25" customHeight="1">
      <c r="A6" s="1759"/>
      <c r="B6" s="125"/>
      <c r="C6" s="2094" t="s">
        <v>461</v>
      </c>
      <c r="D6" s="2204"/>
      <c r="E6" s="2204"/>
      <c r="F6" s="2204"/>
      <c r="G6" s="2204"/>
      <c r="H6" s="2204"/>
      <c r="I6" s="2204"/>
      <c r="J6" s="2204"/>
      <c r="K6" s="728"/>
      <c r="L6" s="1765"/>
    </row>
    <row r="7" spans="1:12" s="112" customFormat="1" ht="12.75" customHeight="1" thickBot="1">
      <c r="A7" s="1759"/>
      <c r="B7" s="125"/>
      <c r="C7" s="901"/>
      <c r="D7" s="902"/>
      <c r="E7" s="902"/>
      <c r="F7" s="902"/>
      <c r="G7" s="902"/>
      <c r="H7" s="902"/>
      <c r="I7" s="902"/>
      <c r="J7" s="902"/>
      <c r="K7" s="728"/>
      <c r="L7" s="1765"/>
    </row>
    <row r="8" spans="1:12" s="113" customFormat="1" ht="13.5" customHeight="1">
      <c r="A8" s="1765"/>
      <c r="B8" s="125"/>
      <c r="C8" s="487" t="s">
        <v>20</v>
      </c>
      <c r="D8" s="218"/>
      <c r="E8" s="112"/>
      <c r="F8" s="472"/>
      <c r="G8" s="472"/>
      <c r="H8" s="472"/>
      <c r="I8" s="112"/>
      <c r="J8" s="112"/>
      <c r="K8" s="353"/>
      <c r="L8" s="1768"/>
    </row>
    <row r="9" spans="1:12" s="113" customFormat="1" ht="13.5" customHeight="1" thickBot="1">
      <c r="A9" s="1765"/>
      <c r="B9" s="125"/>
      <c r="C9" s="506" t="s">
        <v>73</v>
      </c>
      <c r="D9" s="413"/>
      <c r="E9" s="112"/>
      <c r="F9" s="472"/>
      <c r="G9" s="472"/>
      <c r="H9" s="472"/>
      <c r="I9" s="112"/>
      <c r="J9" s="112"/>
      <c r="K9" s="353"/>
      <c r="L9" s="1768"/>
    </row>
    <row r="10" spans="1:12" s="113" customFormat="1" ht="51.75" thickBot="1">
      <c r="A10" s="1765"/>
      <c r="B10" s="125"/>
      <c r="C10" s="894" t="s">
        <v>320</v>
      </c>
      <c r="D10" s="890" t="s">
        <v>319</v>
      </c>
      <c r="E10" s="893" t="s">
        <v>318</v>
      </c>
      <c r="F10" s="821" t="s">
        <v>280</v>
      </c>
      <c r="G10" s="2214" t="s">
        <v>262</v>
      </c>
      <c r="H10" s="2215"/>
      <c r="I10" s="2216"/>
      <c r="J10" s="112"/>
      <c r="K10" s="353"/>
      <c r="L10" s="1768"/>
    </row>
    <row r="11" spans="1:12" s="113" customFormat="1" ht="13.5" customHeight="1">
      <c r="A11" s="1765"/>
      <c r="B11" s="125"/>
      <c r="C11" s="918" t="s">
        <v>46</v>
      </c>
      <c r="D11" s="396"/>
      <c r="E11" s="394"/>
      <c r="F11" s="921"/>
      <c r="G11" s="2217"/>
      <c r="H11" s="2218"/>
      <c r="I11" s="2219"/>
      <c r="J11" s="112"/>
      <c r="K11" s="353"/>
      <c r="L11" s="1768"/>
    </row>
    <row r="12" spans="1:12" s="113" customFormat="1" ht="13.5" customHeight="1">
      <c r="A12" s="1765"/>
      <c r="B12" s="125"/>
      <c r="C12" s="917" t="s">
        <v>131</v>
      </c>
      <c r="D12" s="357"/>
      <c r="E12" s="357"/>
      <c r="F12" s="393"/>
      <c r="G12" s="2220"/>
      <c r="H12" s="2221"/>
      <c r="I12" s="2222"/>
      <c r="J12" s="112"/>
      <c r="K12" s="353"/>
      <c r="L12" s="1768"/>
    </row>
    <row r="13" spans="1:12" s="113" customFormat="1" ht="13.5" customHeight="1">
      <c r="A13" s="1765"/>
      <c r="B13" s="125"/>
      <c r="C13" s="917" t="s">
        <v>120</v>
      </c>
      <c r="D13" s="357"/>
      <c r="E13" s="357"/>
      <c r="F13" s="393"/>
      <c r="G13" s="2220"/>
      <c r="H13" s="2221"/>
      <c r="I13" s="2222"/>
      <c r="J13" s="112"/>
      <c r="K13" s="353"/>
      <c r="L13" s="1768"/>
    </row>
    <row r="14" spans="1:12" s="113" customFormat="1" ht="13.5" customHeight="1">
      <c r="A14" s="1765"/>
      <c r="B14" s="125"/>
      <c r="C14" s="920" t="s">
        <v>260</v>
      </c>
      <c r="D14" s="357"/>
      <c r="E14" s="357"/>
      <c r="F14" s="393"/>
      <c r="G14" s="2220"/>
      <c r="H14" s="2221"/>
      <c r="I14" s="2222"/>
      <c r="J14" s="112"/>
      <c r="K14" s="353"/>
      <c r="L14" s="1768"/>
    </row>
    <row r="15" spans="1:12" s="1" customFormat="1" ht="13.5" customHeight="1" thickBot="1">
      <c r="A15" s="1775"/>
      <c r="B15" s="16"/>
      <c r="C15" s="891" t="s">
        <v>19</v>
      </c>
      <c r="D15" s="1617">
        <f>SUM(D11:D14)</f>
        <v>0</v>
      </c>
      <c r="E15" s="1617">
        <f>SUM(E11:E14)</f>
        <v>0</v>
      </c>
      <c r="F15" s="1666"/>
      <c r="G15" s="2223"/>
      <c r="H15" s="2224"/>
      <c r="I15" s="2225"/>
      <c r="J15" s="2105" t="str">
        <f>IF(AND(D15&lt;&gt;D8,NOT(AND(ISBLANK(D11),ISBLANK(D12), ISBLANK(D13),ISBLANK(D14)))),"&lt;-- Ensure that total across all refrigerant types (cell D15) matches total number of units entered above (cell D8).","")</f>
        <v/>
      </c>
      <c r="K15" s="2226"/>
      <c r="L15" s="1798"/>
    </row>
    <row r="16" spans="1:12" s="113" customFormat="1" ht="13.5" customHeight="1">
      <c r="A16" s="1765"/>
      <c r="B16" s="125"/>
      <c r="C16" s="530"/>
      <c r="D16" s="344"/>
      <c r="E16" s="112"/>
      <c r="F16" s="472"/>
      <c r="G16" s="472"/>
      <c r="H16" s="472"/>
      <c r="I16" s="112"/>
      <c r="J16" s="2105"/>
      <c r="K16" s="2226"/>
      <c r="L16" s="1768"/>
    </row>
    <row r="17" spans="1:12" s="113" customFormat="1" ht="24" customHeight="1">
      <c r="A17" s="1765"/>
      <c r="B17" s="125"/>
      <c r="C17" s="469" t="s">
        <v>224</v>
      </c>
      <c r="D17" s="470"/>
      <c r="E17" s="471"/>
      <c r="F17" s="472"/>
      <c r="G17" s="472"/>
      <c r="H17" s="473"/>
      <c r="I17" s="112"/>
      <c r="J17" s="2105"/>
      <c r="K17" s="2226"/>
      <c r="L17" s="1768"/>
    </row>
    <row r="18" spans="1:12" s="113" customFormat="1" ht="5.25" customHeight="1">
      <c r="A18" s="1765"/>
      <c r="B18" s="125"/>
      <c r="C18" s="2060"/>
      <c r="D18" s="2060"/>
      <c r="E18" s="2060"/>
      <c r="F18" s="2060"/>
      <c r="G18" s="900"/>
      <c r="H18" s="2060"/>
      <c r="I18" s="2060"/>
      <c r="J18" s="2060"/>
      <c r="K18" s="2213"/>
      <c r="L18" s="1768"/>
    </row>
    <row r="19" spans="1:12" s="113" customFormat="1" ht="99" customHeight="1" thickBot="1">
      <c r="A19" s="1759"/>
      <c r="B19" s="125"/>
      <c r="C19" s="2067" t="s">
        <v>445</v>
      </c>
      <c r="D19" s="2068"/>
      <c r="E19" s="2068"/>
      <c r="F19" s="2068"/>
      <c r="G19" s="2068"/>
      <c r="H19" s="2068"/>
      <c r="I19" s="904"/>
      <c r="J19" s="922"/>
      <c r="K19" s="905"/>
      <c r="L19" s="1768"/>
    </row>
    <row r="20" spans="1:12" s="113" customFormat="1" ht="14.25" customHeight="1">
      <c r="A20" s="1759"/>
      <c r="B20" s="125"/>
      <c r="C20" s="2062" t="s">
        <v>17</v>
      </c>
      <c r="D20" s="2066" t="s">
        <v>18</v>
      </c>
      <c r="E20" s="2194"/>
      <c r="F20" s="2055" t="s">
        <v>65</v>
      </c>
      <c r="G20" s="2197"/>
      <c r="H20" s="2064" t="s">
        <v>72</v>
      </c>
      <c r="I20" s="472"/>
      <c r="J20" s="472"/>
      <c r="K20" s="906"/>
      <c r="L20" s="1768"/>
    </row>
    <row r="21" spans="1:12" s="113" customFormat="1" ht="13.5" thickBot="1">
      <c r="A21" s="1759"/>
      <c r="B21" s="125"/>
      <c r="C21" s="2193"/>
      <c r="D21" s="2195"/>
      <c r="E21" s="2196"/>
      <c r="F21" s="2198"/>
      <c r="G21" s="2199"/>
      <c r="H21" s="2200"/>
      <c r="I21" s="472"/>
      <c r="J21" s="472"/>
      <c r="K21" s="906"/>
      <c r="L21" s="1768"/>
    </row>
    <row r="22" spans="1:12" ht="13.5" customHeight="1">
      <c r="A22" s="1759"/>
      <c r="B22" s="125"/>
      <c r="C22" s="2050" t="s">
        <v>80</v>
      </c>
      <c r="D22" s="492" t="s">
        <v>46</v>
      </c>
      <c r="E22" s="569"/>
      <c r="F22" s="587"/>
      <c r="G22" s="1166"/>
      <c r="H22" s="496"/>
      <c r="I22" s="472"/>
      <c r="J22" s="472"/>
      <c r="K22" s="906"/>
      <c r="L22" s="1794"/>
    </row>
    <row r="23" spans="1:12" ht="13.5" customHeight="1">
      <c r="A23" s="1759"/>
      <c r="B23" s="125"/>
      <c r="C23" s="2051"/>
      <c r="D23" s="2211" t="s">
        <v>8</v>
      </c>
      <c r="E23" s="2212"/>
      <c r="F23" s="1171"/>
      <c r="G23" s="77" t="s">
        <v>74</v>
      </c>
      <c r="H23" s="967"/>
      <c r="I23" s="472"/>
      <c r="J23" s="472"/>
      <c r="K23" s="906"/>
      <c r="L23" s="1794"/>
    </row>
    <row r="24" spans="1:12" ht="13.5" customHeight="1">
      <c r="A24" s="1759"/>
      <c r="B24" s="125"/>
      <c r="C24" s="2051"/>
      <c r="D24" s="1954" t="s">
        <v>341</v>
      </c>
      <c r="E24" s="2155"/>
      <c r="F24" s="1171"/>
      <c r="G24" s="77" t="s">
        <v>74</v>
      </c>
      <c r="H24" s="967"/>
      <c r="I24" s="472"/>
      <c r="J24" s="472"/>
      <c r="K24" s="906"/>
      <c r="L24" s="1794"/>
    </row>
    <row r="25" spans="1:12" ht="13.5" customHeight="1">
      <c r="A25" s="1759"/>
      <c r="B25" s="125"/>
      <c r="C25" s="2051"/>
      <c r="D25" s="2211" t="s">
        <v>9</v>
      </c>
      <c r="E25" s="2212"/>
      <c r="F25" s="1171"/>
      <c r="G25" s="77" t="s">
        <v>74</v>
      </c>
      <c r="H25" s="967"/>
      <c r="I25" s="472"/>
      <c r="J25" s="472"/>
      <c r="K25" s="906"/>
      <c r="L25" s="1794"/>
    </row>
    <row r="26" spans="1:12" ht="13.5" customHeight="1">
      <c r="A26" s="1759"/>
      <c r="B26" s="125"/>
      <c r="C26" s="2051"/>
      <c r="D26" s="1954" t="s">
        <v>340</v>
      </c>
      <c r="E26" s="2155"/>
      <c r="F26" s="1171"/>
      <c r="G26" s="77" t="s">
        <v>74</v>
      </c>
      <c r="H26" s="967"/>
      <c r="I26" s="472"/>
      <c r="J26" s="472"/>
      <c r="K26" s="906"/>
      <c r="L26" s="1794"/>
    </row>
    <row r="27" spans="1:12" ht="13.5" customHeight="1">
      <c r="A27" s="1759"/>
      <c r="B27" s="125"/>
      <c r="C27" s="2051"/>
      <c r="D27" s="1174" t="s">
        <v>90</v>
      </c>
      <c r="E27" s="1174"/>
      <c r="F27" s="1174"/>
      <c r="G27" s="1178"/>
      <c r="H27" s="255"/>
      <c r="I27" s="472"/>
      <c r="J27" s="472"/>
      <c r="K27" s="906"/>
      <c r="L27" s="1794"/>
    </row>
    <row r="28" spans="1:12" ht="13.5" customHeight="1">
      <c r="A28" s="1759"/>
      <c r="B28" s="125"/>
      <c r="C28" s="2051"/>
      <c r="D28" s="2211" t="s">
        <v>8</v>
      </c>
      <c r="E28" s="2212"/>
      <c r="F28" s="1171"/>
      <c r="G28" s="77" t="s">
        <v>74</v>
      </c>
      <c r="H28" s="967"/>
      <c r="I28" s="472"/>
      <c r="J28" s="472"/>
      <c r="K28" s="906"/>
      <c r="L28" s="1794"/>
    </row>
    <row r="29" spans="1:12" ht="13.5" customHeight="1">
      <c r="A29" s="1759"/>
      <c r="B29" s="125"/>
      <c r="C29" s="2051"/>
      <c r="D29" s="1954" t="s">
        <v>341</v>
      </c>
      <c r="E29" s="2155"/>
      <c r="F29" s="1171"/>
      <c r="G29" s="77" t="s">
        <v>74</v>
      </c>
      <c r="H29" s="967"/>
      <c r="I29" s="472"/>
      <c r="J29" s="472"/>
      <c r="K29" s="906"/>
      <c r="L29" s="1794"/>
    </row>
    <row r="30" spans="1:12" ht="13.5" customHeight="1">
      <c r="A30" s="1759"/>
      <c r="B30" s="125"/>
      <c r="C30" s="2051"/>
      <c r="D30" s="2211" t="s">
        <v>9</v>
      </c>
      <c r="E30" s="2212"/>
      <c r="F30" s="1171"/>
      <c r="G30" s="77" t="s">
        <v>74</v>
      </c>
      <c r="H30" s="967"/>
      <c r="I30" s="472"/>
      <c r="J30" s="472"/>
      <c r="K30" s="906"/>
      <c r="L30" s="1794"/>
    </row>
    <row r="31" spans="1:12" ht="13.5" customHeight="1">
      <c r="A31" s="1759"/>
      <c r="B31" s="125"/>
      <c r="C31" s="2051"/>
      <c r="D31" s="1954" t="s">
        <v>340</v>
      </c>
      <c r="E31" s="2155"/>
      <c r="F31" s="1171"/>
      <c r="G31" s="77" t="s">
        <v>74</v>
      </c>
      <c r="H31" s="967"/>
      <c r="I31" s="472"/>
      <c r="J31" s="472"/>
      <c r="K31" s="906"/>
      <c r="L31" s="1794"/>
    </row>
    <row r="32" spans="1:12" ht="13.5" customHeight="1">
      <c r="A32" s="1759"/>
      <c r="B32" s="125"/>
      <c r="C32" s="2051"/>
      <c r="D32" s="1174" t="s">
        <v>91</v>
      </c>
      <c r="E32" s="1174"/>
      <c r="F32" s="1174"/>
      <c r="G32" s="1178"/>
      <c r="H32" s="256"/>
      <c r="I32" s="472"/>
      <c r="J32" s="472"/>
      <c r="K32" s="906"/>
      <c r="L32" s="1794"/>
    </row>
    <row r="33" spans="1:12" ht="13.5" customHeight="1">
      <c r="A33" s="1759"/>
      <c r="B33" s="125"/>
      <c r="C33" s="2051"/>
      <c r="D33" s="2211" t="s">
        <v>8</v>
      </c>
      <c r="E33" s="2212"/>
      <c r="F33" s="1171"/>
      <c r="G33" s="77" t="s">
        <v>74</v>
      </c>
      <c r="H33" s="967"/>
      <c r="I33" s="472"/>
      <c r="J33" s="472"/>
      <c r="K33" s="906"/>
      <c r="L33" s="1794"/>
    </row>
    <row r="34" spans="1:12" ht="13.5" customHeight="1">
      <c r="A34" s="1759"/>
      <c r="B34" s="125"/>
      <c r="C34" s="2051"/>
      <c r="D34" s="1954" t="s">
        <v>341</v>
      </c>
      <c r="E34" s="2155"/>
      <c r="F34" s="1171"/>
      <c r="G34" s="77" t="s">
        <v>74</v>
      </c>
      <c r="H34" s="967"/>
      <c r="I34" s="472"/>
      <c r="J34" s="472"/>
      <c r="K34" s="906"/>
      <c r="L34" s="1794"/>
    </row>
    <row r="35" spans="1:12" ht="13.5" customHeight="1">
      <c r="A35" s="1759"/>
      <c r="B35" s="125"/>
      <c r="C35" s="2051"/>
      <c r="D35" s="2211" t="s">
        <v>9</v>
      </c>
      <c r="E35" s="2212"/>
      <c r="F35" s="1171"/>
      <c r="G35" s="77" t="s">
        <v>74</v>
      </c>
      <c r="H35" s="967"/>
      <c r="I35" s="472"/>
      <c r="J35" s="472"/>
      <c r="K35" s="906"/>
      <c r="L35" s="1794"/>
    </row>
    <row r="36" spans="1:12" ht="13.5" customHeight="1" thickBot="1">
      <c r="A36" s="1759"/>
      <c r="B36" s="125"/>
      <c r="C36" s="2052"/>
      <c r="D36" s="2156" t="s">
        <v>340</v>
      </c>
      <c r="E36" s="2157"/>
      <c r="F36" s="1742"/>
      <c r="G36" s="79" t="s">
        <v>74</v>
      </c>
      <c r="H36" s="858"/>
      <c r="I36" s="472"/>
      <c r="J36" s="472"/>
      <c r="K36" s="906"/>
      <c r="L36" s="1794"/>
    </row>
    <row r="37" spans="1:12" ht="13.5" customHeight="1">
      <c r="A37" s="1759"/>
      <c r="B37" s="125"/>
      <c r="C37" s="2187" t="s">
        <v>71</v>
      </c>
      <c r="D37" s="2233" t="s">
        <v>10</v>
      </c>
      <c r="E37" s="2234"/>
      <c r="F37" s="1740"/>
      <c r="G37" s="78" t="s">
        <v>78</v>
      </c>
      <c r="H37" s="860"/>
      <c r="I37" s="472"/>
      <c r="J37" s="472"/>
      <c r="K37" s="906"/>
      <c r="L37" s="1794"/>
    </row>
    <row r="38" spans="1:12" ht="13.5" customHeight="1" thickBot="1">
      <c r="A38" s="1759"/>
      <c r="B38" s="125"/>
      <c r="C38" s="2188"/>
      <c r="D38" s="2231" t="s">
        <v>14</v>
      </c>
      <c r="E38" s="2232"/>
      <c r="F38" s="1742"/>
      <c r="G38" s="79" t="s">
        <v>78</v>
      </c>
      <c r="H38" s="858"/>
      <c r="I38" s="472"/>
      <c r="J38" s="472"/>
      <c r="K38" s="906"/>
      <c r="L38" s="1794"/>
    </row>
    <row r="39" spans="1:12" ht="13.5" customHeight="1">
      <c r="A39" s="1759"/>
      <c r="B39" s="125"/>
      <c r="C39" s="2242" t="s">
        <v>2</v>
      </c>
      <c r="D39" s="2233" t="s">
        <v>11</v>
      </c>
      <c r="E39" s="2234"/>
      <c r="F39" s="1740"/>
      <c r="G39" s="78" t="s">
        <v>74</v>
      </c>
      <c r="H39" s="860"/>
      <c r="I39" s="472"/>
      <c r="J39" s="472"/>
      <c r="K39" s="906"/>
      <c r="L39" s="1794"/>
    </row>
    <row r="40" spans="1:12" ht="13.5" customHeight="1" thickBot="1">
      <c r="A40" s="1759"/>
      <c r="B40" s="125"/>
      <c r="C40" s="2243"/>
      <c r="D40" s="2240" t="s">
        <v>82</v>
      </c>
      <c r="E40" s="2241"/>
      <c r="F40" s="1745"/>
      <c r="G40" s="110" t="s">
        <v>74</v>
      </c>
      <c r="H40" s="858"/>
      <c r="I40" s="472"/>
      <c r="J40" s="472"/>
      <c r="K40" s="906"/>
      <c r="L40" s="1794"/>
    </row>
    <row r="41" spans="1:12" ht="13.5" customHeight="1" thickBot="1">
      <c r="A41" s="1759"/>
      <c r="B41" s="125"/>
      <c r="C41" s="510" t="s">
        <v>1</v>
      </c>
      <c r="D41" s="2244" t="s">
        <v>10</v>
      </c>
      <c r="E41" s="2245"/>
      <c r="F41" s="1743"/>
      <c r="G41" s="111" t="s">
        <v>74</v>
      </c>
      <c r="H41" s="858"/>
      <c r="I41" s="472"/>
      <c r="J41" s="472"/>
      <c r="K41" s="906"/>
      <c r="L41" s="1794"/>
    </row>
    <row r="42" spans="1:12" ht="13.5" customHeight="1" thickBot="1">
      <c r="A42" s="1759"/>
      <c r="B42" s="125"/>
      <c r="C42" s="511" t="s">
        <v>165</v>
      </c>
      <c r="D42" s="512" t="s">
        <v>9</v>
      </c>
      <c r="E42" s="513"/>
      <c r="F42" s="1744"/>
      <c r="G42" s="340" t="s">
        <v>209</v>
      </c>
      <c r="H42" s="860"/>
      <c r="I42" s="472"/>
      <c r="J42" s="472"/>
      <c r="K42" s="906"/>
      <c r="L42" s="1794"/>
    </row>
    <row r="43" spans="1:12" s="515" customFormat="1" ht="14.25" customHeight="1">
      <c r="A43" s="1759"/>
      <c r="B43" s="125"/>
      <c r="C43" s="514"/>
      <c r="G43" s="516"/>
      <c r="H43" s="517"/>
      <c r="K43" s="509"/>
      <c r="L43" s="1759"/>
    </row>
    <row r="44" spans="1:12" s="515" customFormat="1" ht="24" customHeight="1">
      <c r="A44" s="1765"/>
      <c r="B44" s="125"/>
      <c r="C44" s="462" t="s">
        <v>225</v>
      </c>
      <c r="D44" s="112"/>
      <c r="E44" s="112"/>
      <c r="F44" s="112"/>
      <c r="G44" s="516"/>
      <c r="H44" s="456"/>
      <c r="I44" s="112"/>
      <c r="J44" s="112"/>
      <c r="K44" s="353"/>
      <c r="L44" s="1759"/>
    </row>
    <row r="45" spans="1:12" s="515" customFormat="1" ht="39.75" customHeight="1">
      <c r="A45" s="1765"/>
      <c r="B45" s="125"/>
      <c r="C45" s="2094" t="s">
        <v>296</v>
      </c>
      <c r="D45" s="2204"/>
      <c r="E45" s="2204"/>
      <c r="F45" s="2204"/>
      <c r="G45" s="2204"/>
      <c r="H45" s="2204"/>
      <c r="I45" s="2204"/>
      <c r="J45" s="2204"/>
      <c r="K45" s="2227"/>
      <c r="L45" s="1759"/>
    </row>
    <row r="46" spans="1:12" s="515" customFormat="1" ht="5.25" customHeight="1" thickBot="1">
      <c r="A46" s="1765"/>
      <c r="B46" s="125"/>
      <c r="C46" s="112"/>
      <c r="D46" s="112"/>
      <c r="E46" s="112"/>
      <c r="F46" s="112"/>
      <c r="G46" s="516"/>
      <c r="H46" s="456"/>
      <c r="I46" s="465"/>
      <c r="J46" s="465"/>
      <c r="K46" s="907"/>
      <c r="L46" s="1759"/>
    </row>
    <row r="47" spans="1:12" ht="13.5" customHeight="1">
      <c r="A47" s="1765"/>
      <c r="B47" s="125"/>
      <c r="C47" s="2090" t="s">
        <v>35</v>
      </c>
      <c r="D47" s="2239"/>
      <c r="E47" s="2246"/>
      <c r="F47" s="2247"/>
      <c r="G47" s="516"/>
      <c r="H47" s="517"/>
      <c r="I47" s="515"/>
      <c r="J47" s="515"/>
      <c r="K47" s="509"/>
      <c r="L47" s="1758"/>
    </row>
    <row r="48" spans="1:12" ht="13.5" customHeight="1">
      <c r="A48" s="1765"/>
      <c r="B48" s="125"/>
      <c r="C48" s="2086" t="s">
        <v>36</v>
      </c>
      <c r="D48" s="2087"/>
      <c r="E48" s="2088"/>
      <c r="F48" s="2089"/>
      <c r="G48" s="516"/>
      <c r="H48" s="517"/>
      <c r="I48" s="515"/>
      <c r="J48" s="515"/>
      <c r="K48" s="509"/>
      <c r="L48" s="1758"/>
    </row>
    <row r="49" spans="1:12" ht="26.25" customHeight="1" thickBot="1">
      <c r="A49" s="1765"/>
      <c r="B49" s="125"/>
      <c r="C49" s="2235" t="s">
        <v>294</v>
      </c>
      <c r="D49" s="2236"/>
      <c r="E49" s="2237"/>
      <c r="F49" s="2238"/>
      <c r="G49" s="516"/>
      <c r="H49" s="517"/>
      <c r="I49" s="515"/>
      <c r="J49" s="515"/>
      <c r="K49" s="509"/>
      <c r="L49" s="1758"/>
    </row>
    <row r="50" spans="1:12" ht="30.75" customHeight="1" thickBot="1">
      <c r="A50" s="1759"/>
      <c r="B50" s="125"/>
      <c r="C50" s="517"/>
      <c r="D50" s="517"/>
      <c r="E50" s="517"/>
      <c r="F50" s="517"/>
      <c r="G50" s="517"/>
      <c r="H50" s="517"/>
      <c r="I50" s="515"/>
      <c r="J50" s="515"/>
      <c r="K50" s="509"/>
      <c r="L50" s="1758"/>
    </row>
    <row r="51" spans="1:12" ht="12.75" customHeight="1">
      <c r="A51" s="1759"/>
      <c r="B51" s="125"/>
      <c r="C51" s="499" t="s">
        <v>22</v>
      </c>
      <c r="D51" s="2069"/>
      <c r="E51" s="2070"/>
      <c r="F51" s="2070"/>
      <c r="G51" s="2070"/>
      <c r="H51" s="2070"/>
      <c r="I51" s="2070"/>
      <c r="J51" s="2228"/>
      <c r="K51" s="509"/>
      <c r="L51" s="1758"/>
    </row>
    <row r="52" spans="1:12" ht="12.75" customHeight="1">
      <c r="A52" s="1759"/>
      <c r="B52" s="125"/>
      <c r="C52" s="518"/>
      <c r="D52" s="2073"/>
      <c r="E52" s="2074"/>
      <c r="F52" s="2074"/>
      <c r="G52" s="2074"/>
      <c r="H52" s="2074"/>
      <c r="I52" s="2074"/>
      <c r="J52" s="2229"/>
      <c r="K52" s="509"/>
      <c r="L52" s="1758"/>
    </row>
    <row r="53" spans="1:12" ht="12.75" customHeight="1">
      <c r="A53" s="1759"/>
      <c r="B53" s="125"/>
      <c r="C53" s="518"/>
      <c r="D53" s="2073"/>
      <c r="E53" s="2074"/>
      <c r="F53" s="2074"/>
      <c r="G53" s="2074"/>
      <c r="H53" s="2074"/>
      <c r="I53" s="2074"/>
      <c r="J53" s="2229"/>
      <c r="K53" s="509"/>
      <c r="L53" s="1758"/>
    </row>
    <row r="54" spans="1:12" ht="12.75" customHeight="1">
      <c r="A54" s="1759"/>
      <c r="B54" s="125"/>
      <c r="C54" s="518"/>
      <c r="D54" s="2073"/>
      <c r="E54" s="2074"/>
      <c r="F54" s="2074"/>
      <c r="G54" s="2074"/>
      <c r="H54" s="2074"/>
      <c r="I54" s="2074"/>
      <c r="J54" s="2229"/>
      <c r="K54" s="509"/>
      <c r="L54" s="1758"/>
    </row>
    <row r="55" spans="1:12" ht="12.75" customHeight="1">
      <c r="A55" s="1759"/>
      <c r="B55" s="125"/>
      <c r="C55" s="518"/>
      <c r="D55" s="2073"/>
      <c r="E55" s="2074"/>
      <c r="F55" s="2074"/>
      <c r="G55" s="2074"/>
      <c r="H55" s="2074"/>
      <c r="I55" s="2074"/>
      <c r="J55" s="2229"/>
      <c r="K55" s="509"/>
      <c r="L55" s="1758"/>
    </row>
    <row r="56" spans="1:12" ht="12.75" customHeight="1">
      <c r="A56" s="1759"/>
      <c r="B56" s="125"/>
      <c r="C56" s="500"/>
      <c r="D56" s="2073"/>
      <c r="E56" s="2074"/>
      <c r="F56" s="2074"/>
      <c r="G56" s="2074"/>
      <c r="H56" s="2074"/>
      <c r="I56" s="2074"/>
      <c r="J56" s="2229"/>
      <c r="K56" s="509"/>
      <c r="L56" s="1758"/>
    </row>
    <row r="57" spans="1:12" ht="12.75" customHeight="1">
      <c r="A57" s="1759"/>
      <c r="B57" s="125"/>
      <c r="C57" s="498"/>
      <c r="D57" s="2073"/>
      <c r="E57" s="2074"/>
      <c r="F57" s="2074"/>
      <c r="G57" s="2074"/>
      <c r="H57" s="2074"/>
      <c r="I57" s="2074"/>
      <c r="J57" s="2229"/>
      <c r="K57" s="509"/>
      <c r="L57" s="1758"/>
    </row>
    <row r="58" spans="1:12" ht="12.75" customHeight="1" thickBot="1">
      <c r="A58" s="1759"/>
      <c r="B58" s="125"/>
      <c r="C58" s="501"/>
      <c r="D58" s="2077"/>
      <c r="E58" s="2078"/>
      <c r="F58" s="2078"/>
      <c r="G58" s="2078"/>
      <c r="H58" s="2078"/>
      <c r="I58" s="2078"/>
      <c r="J58" s="2230"/>
      <c r="K58" s="509"/>
      <c r="L58" s="1758"/>
    </row>
    <row r="59" spans="1:12" s="521" customFormat="1" ht="13.5" customHeight="1">
      <c r="A59" s="1759"/>
      <c r="B59" s="128"/>
      <c r="C59" s="519" t="str">
        <f>'Instructions &amp; Definitions'!C57</f>
        <v>EPA Form Number: 5900-482</v>
      </c>
      <c r="D59" s="520"/>
      <c r="E59" s="520"/>
      <c r="H59" s="522"/>
      <c r="K59" s="523"/>
      <c r="L59" s="1759"/>
    </row>
    <row r="60" spans="1:12" s="505" customFormat="1">
      <c r="A60" s="1759"/>
      <c r="B60" s="1759"/>
      <c r="C60" s="1758"/>
      <c r="D60" s="1758"/>
      <c r="E60" s="1758"/>
      <c r="F60" s="1758"/>
      <c r="G60" s="1758"/>
      <c r="H60" s="1795"/>
      <c r="I60" s="1758"/>
      <c r="J60" s="1758"/>
      <c r="K60" s="1758"/>
      <c r="L60" s="1759"/>
    </row>
    <row r="61" spans="1:12" s="122" customFormat="1">
      <c r="A61" s="1765"/>
      <c r="B61" s="1759"/>
      <c r="C61" s="1759"/>
      <c r="D61" s="1759"/>
      <c r="E61" s="1759"/>
      <c r="F61" s="1759"/>
      <c r="G61" s="1759"/>
      <c r="H61" s="1796"/>
      <c r="I61" s="1759"/>
      <c r="J61" s="1759"/>
      <c r="K61" s="1759"/>
      <c r="L61" s="1759"/>
    </row>
    <row r="62" spans="1:12" s="122" customFormat="1">
      <c r="A62" s="1765"/>
      <c r="B62" s="1759"/>
      <c r="C62" s="1759"/>
      <c r="D62" s="1759"/>
      <c r="E62" s="1759"/>
      <c r="F62" s="1759"/>
      <c r="G62" s="1759"/>
      <c r="H62" s="1796"/>
      <c r="I62" s="1759"/>
      <c r="J62" s="1759"/>
      <c r="K62" s="1759"/>
      <c r="L62" s="1759"/>
    </row>
    <row r="63" spans="1:12" hidden="1"/>
    <row r="64" spans="1:12"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spans="1:12" hidden="1"/>
    <row r="178" spans="1:12" hidden="1"/>
    <row r="179" spans="1:12" hidden="1"/>
    <row r="180" spans="1:12" hidden="1"/>
    <row r="181" spans="1:12" hidden="1"/>
    <row r="182" spans="1:12" hidden="1">
      <c r="A182" s="424"/>
      <c r="B182" s="424"/>
      <c r="H182" s="424"/>
      <c r="L182" s="424"/>
    </row>
    <row r="183" spans="1:12" hidden="1">
      <c r="A183" s="424"/>
      <c r="B183" s="424"/>
      <c r="H183" s="424"/>
      <c r="L183" s="424"/>
    </row>
    <row r="184" spans="1:12" hidden="1">
      <c r="A184" s="424"/>
      <c r="B184" s="424"/>
      <c r="H184" s="424"/>
      <c r="L184" s="424"/>
    </row>
    <row r="185" spans="1:12" customFormat="1" hidden="1"/>
    <row r="186" spans="1:12" customFormat="1" hidden="1"/>
    <row r="187" spans="1:12" hidden="1"/>
  </sheetData>
  <sheetProtection password="CDE6" sheet="1" objects="1" scenarios="1" selectLockedCells="1"/>
  <customSheetViews>
    <customSheetView guid="{DD9D0D41-5D22-4202-9EF9-254DD6E28480}" showGridLines="0" fitToPage="1" hiddenRows="1" hiddenColumns="1" topLeftCell="A5">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hiddenRows="1" hiddenColumns="1">
      <pageMargins left="0.5" right="0.5" top="0.5" bottom="0.625" header="0.5" footer="0.5"/>
      <pageSetup scale="66" orientation="portrait" r:id="rId2"/>
      <headerFooter alignWithMargins="0">
        <oddFooter>&amp;R&amp;P of &amp;N</oddFooter>
      </headerFooter>
    </customSheetView>
  </customSheetViews>
  <mergeCells count="42">
    <mergeCell ref="C37:C38"/>
    <mergeCell ref="I45:K45"/>
    <mergeCell ref="E48:F48"/>
    <mergeCell ref="D51:J58"/>
    <mergeCell ref="D38:E38"/>
    <mergeCell ref="D37:E37"/>
    <mergeCell ref="C49:D49"/>
    <mergeCell ref="E49:F49"/>
    <mergeCell ref="C47:D47"/>
    <mergeCell ref="C48:D48"/>
    <mergeCell ref="C45:H45"/>
    <mergeCell ref="D40:E40"/>
    <mergeCell ref="C39:C40"/>
    <mergeCell ref="D39:E39"/>
    <mergeCell ref="D41:E41"/>
    <mergeCell ref="E47:F47"/>
    <mergeCell ref="I2:J2"/>
    <mergeCell ref="F20:G21"/>
    <mergeCell ref="C20:C21"/>
    <mergeCell ref="D20:E21"/>
    <mergeCell ref="C18:F18"/>
    <mergeCell ref="H18:K18"/>
    <mergeCell ref="C19:H19"/>
    <mergeCell ref="H20:H21"/>
    <mergeCell ref="C4:J4"/>
    <mergeCell ref="G10:I10"/>
    <mergeCell ref="C6:J6"/>
    <mergeCell ref="G11:I15"/>
    <mergeCell ref="J15:K17"/>
    <mergeCell ref="D36:E36"/>
    <mergeCell ref="C22:C36"/>
    <mergeCell ref="D24:E24"/>
    <mergeCell ref="D29:E29"/>
    <mergeCell ref="D34:E34"/>
    <mergeCell ref="D26:E26"/>
    <mergeCell ref="D31:E31"/>
    <mergeCell ref="D35:E35"/>
    <mergeCell ref="D23:E23"/>
    <mergeCell ref="D28:E28"/>
    <mergeCell ref="D30:E30"/>
    <mergeCell ref="D25:E25"/>
    <mergeCell ref="D33:E33"/>
  </mergeCells>
  <phoneticPr fontId="3" type="noConversion"/>
  <dataValidations count="2">
    <dataValidation type="decimal" operator="greaterThanOrEqual" allowBlank="1" showInputMessage="1" showErrorMessage="1" sqref="F47:F48 E47:E49" xr:uid="{00000000-0002-0000-0800-000000000000}">
      <formula1>0</formula1>
    </dataValidation>
    <dataValidation type="list" allowBlank="1" showInputMessage="1" showErrorMessage="1" sqref="H28:H31 F11:F14 H23:H26 H33:H42" xr:uid="{00000000-0002-0000-0800-000001000000}">
      <formula1>"Assumptions, Data"</formula1>
    </dataValidation>
  </dataValidations>
  <pageMargins left="0.5" right="0.5" top="0.5" bottom="0.625" header="0.5" footer="0.5"/>
  <pageSetup scale="70" orientation="portrait" r:id="rId3"/>
  <headerFooter alignWithMargins="0">
    <oddFooter>&amp;R&amp;P of &amp;N</oddFooter>
  </headerFooter>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theme="6" tint="0.39997558519241921"/>
    <pageSetUpPr fitToPage="1"/>
  </sheetPr>
  <dimension ref="A1:M199"/>
  <sheetViews>
    <sheetView showGridLines="0" zoomScaleNormal="100" workbookViewId="0">
      <selection activeCell="D8" sqref="D8"/>
    </sheetView>
  </sheetViews>
  <sheetFormatPr defaultColWidth="0" defaultRowHeight="12.75" zeroHeight="1"/>
  <cols>
    <col min="1" max="1" width="5.5703125" style="122" customWidth="1"/>
    <col min="2" max="2" width="5.42578125" style="113" customWidth="1"/>
    <col min="3" max="3" width="35.7109375" style="424" customWidth="1"/>
    <col min="4" max="7" width="13.7109375" style="424" customWidth="1"/>
    <col min="8" max="8" width="13.7109375" style="435" customWidth="1"/>
    <col min="9" max="9" width="10.7109375" style="424" customWidth="1"/>
    <col min="10" max="10" width="2.7109375" style="424" customWidth="1"/>
    <col min="11" max="11" width="10.7109375" style="424" customWidth="1"/>
    <col min="12" max="12" width="7" style="424" customWidth="1"/>
    <col min="13" max="13" width="8.140625" style="505" customWidth="1"/>
    <col min="14" max="16384" width="0" style="424" hidden="1"/>
  </cols>
  <sheetData>
    <row r="1" spans="1:13" s="505" customFormat="1">
      <c r="A1" s="1759"/>
      <c r="B1" s="1759"/>
      <c r="C1" s="1764"/>
      <c r="D1" s="1764"/>
      <c r="E1" s="1764"/>
      <c r="F1" s="1764"/>
      <c r="G1" s="1764"/>
      <c r="H1" s="1793"/>
      <c r="I1" s="1764"/>
      <c r="J1" s="1764"/>
      <c r="K1" s="1764"/>
      <c r="L1" s="1764"/>
      <c r="M1" s="1758"/>
    </row>
    <row r="2" spans="1:13" s="112" customFormat="1" ht="66" customHeight="1" thickBot="1">
      <c r="A2" s="1759"/>
      <c r="B2" s="478"/>
      <c r="C2" s="480"/>
      <c r="D2" s="480"/>
      <c r="E2" s="480"/>
      <c r="F2" s="480"/>
      <c r="G2" s="480"/>
      <c r="H2" s="480"/>
      <c r="I2" s="2059"/>
      <c r="J2" s="2059"/>
      <c r="K2" s="2059"/>
      <c r="M2" s="1765"/>
    </row>
    <row r="3" spans="1:13" s="113" customFormat="1" ht="27" customHeight="1" thickBot="1">
      <c r="A3" s="1759"/>
      <c r="B3" s="125"/>
      <c r="C3" s="482" t="s">
        <v>249</v>
      </c>
      <c r="D3" s="112"/>
      <c r="E3" s="112"/>
      <c r="F3" s="112"/>
      <c r="H3" s="852" t="str">
        <f>IF('Step 1-Contact and Program Info'!D7=0, " ",'Step 1-Contact and Program Info'!D7)</f>
        <v xml:space="preserve"> </v>
      </c>
      <c r="I3" s="1361" t="str">
        <f>IF('Step 1-Contact and Program Info'!J7="","",'Step 1-Contact and Program Info'!J7)</f>
        <v>MM/DD/YYYY</v>
      </c>
      <c r="J3" s="1362" t="str">
        <f>IF(I3="","","to")</f>
        <v>to</v>
      </c>
      <c r="K3" s="1363" t="str">
        <f>IF('Step 1-Contact and Program Info'!L7="","",'Step 1-Contact and Program Info'!L7)</f>
        <v>MM/DD/YYYY</v>
      </c>
      <c r="M3" s="1768"/>
    </row>
    <row r="4" spans="1:13" s="113" customFormat="1" ht="43.5" customHeight="1">
      <c r="A4" s="1759"/>
      <c r="B4" s="125"/>
      <c r="C4" s="2053" t="s">
        <v>288</v>
      </c>
      <c r="D4" s="2054"/>
      <c r="E4" s="2054"/>
      <c r="F4" s="2054"/>
      <c r="G4" s="2054"/>
      <c r="H4" s="2054"/>
      <c r="I4" s="2054"/>
      <c r="J4" s="2054"/>
      <c r="K4" s="2054"/>
      <c r="L4" s="112"/>
      <c r="M4" s="1768"/>
    </row>
    <row r="5" spans="1:13" s="113" customFormat="1" ht="28.5" customHeight="1">
      <c r="A5" s="1765"/>
      <c r="B5" s="125"/>
      <c r="C5" s="469" t="s">
        <v>223</v>
      </c>
      <c r="D5" s="470"/>
      <c r="E5" s="471"/>
      <c r="F5" s="472"/>
      <c r="G5" s="472"/>
      <c r="H5" s="524"/>
      <c r="I5" s="112"/>
      <c r="J5" s="112"/>
      <c r="K5" s="112"/>
      <c r="L5" s="112"/>
      <c r="M5" s="1768"/>
    </row>
    <row r="6" spans="1:13" s="112" customFormat="1" ht="91.9" customHeight="1">
      <c r="A6" s="1759"/>
      <c r="B6" s="125"/>
      <c r="C6" s="2094" t="s">
        <v>462</v>
      </c>
      <c r="D6" s="2204"/>
      <c r="E6" s="2204"/>
      <c r="F6" s="2204"/>
      <c r="G6" s="2204"/>
      <c r="H6" s="2204"/>
      <c r="I6" s="2204"/>
      <c r="J6" s="2204"/>
      <c r="K6" s="863"/>
      <c r="L6" s="863"/>
      <c r="M6" s="1765"/>
    </row>
    <row r="7" spans="1:13" s="112" customFormat="1" ht="14.25" customHeight="1" thickBot="1">
      <c r="A7" s="1759"/>
      <c r="B7" s="125"/>
      <c r="C7" s="881"/>
      <c r="D7" s="882"/>
      <c r="E7" s="882"/>
      <c r="F7" s="882"/>
      <c r="G7" s="882"/>
      <c r="H7" s="882"/>
      <c r="I7" s="882"/>
      <c r="J7" s="882"/>
      <c r="K7" s="863"/>
      <c r="L7" s="863"/>
      <c r="M7" s="1765"/>
    </row>
    <row r="8" spans="1:13" s="113" customFormat="1" ht="13.5" customHeight="1">
      <c r="A8" s="1765"/>
      <c r="B8" s="125"/>
      <c r="C8" s="487" t="s">
        <v>20</v>
      </c>
      <c r="D8" s="218"/>
      <c r="F8" s="472"/>
      <c r="G8" s="472"/>
      <c r="H8" s="472"/>
      <c r="I8" s="112"/>
      <c r="J8" s="112"/>
      <c r="K8" s="112"/>
      <c r="L8" s="112"/>
      <c r="M8" s="1768"/>
    </row>
    <row r="9" spans="1:13" s="113" customFormat="1" ht="13.5" customHeight="1" thickBot="1">
      <c r="A9" s="1765"/>
      <c r="B9" s="125"/>
      <c r="C9" s="488" t="s">
        <v>73</v>
      </c>
      <c r="D9" s="219"/>
      <c r="F9" s="472"/>
      <c r="G9" s="472"/>
      <c r="H9" s="472"/>
      <c r="I9" s="112"/>
      <c r="J9" s="112"/>
      <c r="K9" s="112"/>
      <c r="L9" s="112"/>
      <c r="M9" s="1768"/>
    </row>
    <row r="10" spans="1:13" s="113" customFormat="1" ht="51">
      <c r="A10" s="1765"/>
      <c r="B10" s="125"/>
      <c r="C10" s="923" t="s">
        <v>320</v>
      </c>
      <c r="D10" s="924" t="s">
        <v>319</v>
      </c>
      <c r="E10" s="893" t="s">
        <v>318</v>
      </c>
      <c r="F10" s="841" t="s">
        <v>280</v>
      </c>
      <c r="G10" s="2249" t="s">
        <v>262</v>
      </c>
      <c r="H10" s="2250"/>
      <c r="I10" s="2251"/>
      <c r="J10" s="112"/>
      <c r="K10" s="112"/>
      <c r="L10" s="112"/>
      <c r="M10" s="1768"/>
    </row>
    <row r="11" spans="1:13" s="113" customFormat="1">
      <c r="A11" s="1765"/>
      <c r="B11" s="125"/>
      <c r="C11" s="917" t="s">
        <v>44</v>
      </c>
      <c r="D11" s="357"/>
      <c r="E11" s="357"/>
      <c r="F11" s="393"/>
      <c r="G11" s="2252"/>
      <c r="H11" s="2253"/>
      <c r="I11" s="2254"/>
      <c r="J11" s="112"/>
      <c r="K11" s="112"/>
      <c r="L11" s="112"/>
      <c r="M11" s="1768"/>
    </row>
    <row r="12" spans="1:13" s="113" customFormat="1" ht="13.5" customHeight="1">
      <c r="A12" s="1765"/>
      <c r="B12" s="125"/>
      <c r="C12" s="917" t="s">
        <v>46</v>
      </c>
      <c r="D12" s="357"/>
      <c r="E12" s="357"/>
      <c r="F12" s="393"/>
      <c r="G12" s="2255"/>
      <c r="H12" s="2256"/>
      <c r="I12" s="2257"/>
      <c r="J12" s="112"/>
      <c r="K12" s="112"/>
      <c r="L12" s="112"/>
      <c r="M12" s="1768"/>
    </row>
    <row r="13" spans="1:13" s="113" customFormat="1" ht="13.5" customHeight="1">
      <c r="A13" s="1765"/>
      <c r="B13" s="125"/>
      <c r="C13" s="917" t="s">
        <v>45</v>
      </c>
      <c r="D13" s="357"/>
      <c r="E13" s="357"/>
      <c r="F13" s="393"/>
      <c r="G13" s="2255"/>
      <c r="H13" s="2256"/>
      <c r="I13" s="2257"/>
      <c r="J13" s="112"/>
      <c r="K13" s="112"/>
      <c r="L13" s="112"/>
      <c r="M13" s="1768"/>
    </row>
    <row r="14" spans="1:13" s="113" customFormat="1" ht="13.5" customHeight="1">
      <c r="A14" s="1765"/>
      <c r="B14" s="125"/>
      <c r="C14" s="917" t="s">
        <v>289</v>
      </c>
      <c r="D14" s="357"/>
      <c r="E14" s="357"/>
      <c r="F14" s="393"/>
      <c r="G14" s="2255"/>
      <c r="H14" s="2256"/>
      <c r="I14" s="2257"/>
      <c r="J14" s="112"/>
      <c r="K14" s="112"/>
      <c r="L14" s="112"/>
      <c r="M14" s="1768"/>
    </row>
    <row r="15" spans="1:13" s="113" customFormat="1" ht="13.5" customHeight="1">
      <c r="A15" s="1765"/>
      <c r="B15" s="125"/>
      <c r="C15" s="917" t="s">
        <v>120</v>
      </c>
      <c r="D15" s="357"/>
      <c r="E15" s="357"/>
      <c r="F15" s="393"/>
      <c r="G15" s="2255"/>
      <c r="H15" s="2256"/>
      <c r="I15" s="2257"/>
      <c r="J15" s="112"/>
      <c r="K15" s="112"/>
      <c r="L15" s="112"/>
      <c r="M15" s="1768"/>
    </row>
    <row r="16" spans="1:13" s="113" customFormat="1" ht="13.5" customHeight="1">
      <c r="A16" s="1765"/>
      <c r="B16" s="125"/>
      <c r="C16" s="917" t="s">
        <v>260</v>
      </c>
      <c r="D16" s="357"/>
      <c r="E16" s="357"/>
      <c r="F16" s="393"/>
      <c r="G16" s="2255"/>
      <c r="H16" s="2256"/>
      <c r="I16" s="2257"/>
      <c r="J16" s="112"/>
      <c r="K16" s="112"/>
      <c r="L16" s="112"/>
      <c r="M16" s="1768"/>
    </row>
    <row r="17" spans="1:13" s="1" customFormat="1" ht="13.5" customHeight="1" thickBot="1">
      <c r="A17" s="1775"/>
      <c r="B17" s="16"/>
      <c r="C17" s="891" t="s">
        <v>19</v>
      </c>
      <c r="D17" s="1617">
        <f>SUM(D11:D16)</f>
        <v>0</v>
      </c>
      <c r="E17" s="1617">
        <f>SUM(E11:E16)</f>
        <v>0</v>
      </c>
      <c r="F17" s="1666"/>
      <c r="G17" s="2258"/>
      <c r="H17" s="2259"/>
      <c r="I17" s="2260"/>
      <c r="J17" s="2105" t="str">
        <f>IF(AND(D17&lt;&gt;D8,NOT(AND(ISBLANK(D11),ISBLANK(D12), ISBLANK(D13),ISBLANK(D14),ISBLANK(D15),ISBLANK(D16)))),"&lt;-- Ensure that total across all refrigerant types (cell D17) matches total number of units entered above (cell D8).","")</f>
        <v/>
      </c>
      <c r="K17" s="2105"/>
      <c r="L17" s="2105"/>
      <c r="M17" s="1768"/>
    </row>
    <row r="18" spans="1:13" s="113" customFormat="1" ht="13.5" customHeight="1">
      <c r="A18" s="1765"/>
      <c r="B18" s="125"/>
      <c r="C18" s="467"/>
      <c r="D18" s="344"/>
      <c r="F18" s="472"/>
      <c r="G18" s="472"/>
      <c r="H18" s="472"/>
      <c r="I18" s="112"/>
      <c r="J18" s="2105"/>
      <c r="K18" s="2105"/>
      <c r="L18" s="2105"/>
      <c r="M18" s="1768"/>
    </row>
    <row r="19" spans="1:13" s="113" customFormat="1" ht="24" customHeight="1">
      <c r="A19" s="1765"/>
      <c r="B19" s="125"/>
      <c r="C19" s="469" t="s">
        <v>224</v>
      </c>
      <c r="D19" s="470"/>
      <c r="E19" s="471"/>
      <c r="F19" s="472"/>
      <c r="G19" s="472"/>
      <c r="H19" s="524"/>
      <c r="I19" s="112"/>
      <c r="J19" s="2105"/>
      <c r="K19" s="2105"/>
      <c r="L19" s="2105"/>
      <c r="M19" s="1768"/>
    </row>
    <row r="20" spans="1:13" s="113" customFormat="1" ht="5.25" customHeight="1">
      <c r="A20" s="1765"/>
      <c r="B20" s="125"/>
      <c r="C20" s="2060"/>
      <c r="D20" s="2060"/>
      <c r="E20" s="2060"/>
      <c r="F20" s="2060"/>
      <c r="G20" s="474"/>
      <c r="H20" s="2060"/>
      <c r="I20" s="2060"/>
      <c r="J20" s="2060"/>
      <c r="K20" s="2060"/>
      <c r="L20" s="2060"/>
      <c r="M20" s="1768"/>
    </row>
    <row r="21" spans="1:13" s="113" customFormat="1" ht="112.5" customHeight="1" thickBot="1">
      <c r="A21" s="1759"/>
      <c r="B21" s="125"/>
      <c r="C21" s="2067" t="s">
        <v>446</v>
      </c>
      <c r="D21" s="2068"/>
      <c r="E21" s="2068"/>
      <c r="F21" s="2068"/>
      <c r="G21" s="2068"/>
      <c r="H21" s="2068"/>
      <c r="I21" s="508"/>
      <c r="J21" s="508"/>
      <c r="K21" s="476"/>
      <c r="L21" s="476"/>
      <c r="M21" s="1768"/>
    </row>
    <row r="22" spans="1:13" s="113" customFormat="1" ht="14.25" customHeight="1">
      <c r="A22" s="1759"/>
      <c r="B22" s="125"/>
      <c r="C22" s="2062" t="s">
        <v>17</v>
      </c>
      <c r="D22" s="2066" t="s">
        <v>18</v>
      </c>
      <c r="E22" s="2194"/>
      <c r="F22" s="2055" t="s">
        <v>65</v>
      </c>
      <c r="G22" s="2197"/>
      <c r="H22" s="2064" t="s">
        <v>72</v>
      </c>
      <c r="I22" s="424"/>
      <c r="J22" s="424"/>
      <c r="K22" s="424"/>
      <c r="L22" s="424"/>
      <c r="M22" s="1768"/>
    </row>
    <row r="23" spans="1:13" s="113" customFormat="1" ht="13.5" thickBot="1">
      <c r="A23" s="1759"/>
      <c r="B23" s="125"/>
      <c r="C23" s="2193"/>
      <c r="D23" s="2195"/>
      <c r="E23" s="2196"/>
      <c r="F23" s="2198"/>
      <c r="G23" s="2199"/>
      <c r="H23" s="2200"/>
      <c r="I23" s="424"/>
      <c r="J23" s="424"/>
      <c r="K23" s="424"/>
      <c r="L23" s="424"/>
      <c r="M23" s="1768"/>
    </row>
    <row r="24" spans="1:13" s="113" customFormat="1" ht="12.75" customHeight="1">
      <c r="A24" s="1759"/>
      <c r="B24" s="125"/>
      <c r="C24" s="2050" t="s">
        <v>80</v>
      </c>
      <c r="D24" s="492" t="s">
        <v>44</v>
      </c>
      <c r="E24" s="569"/>
      <c r="F24" s="587"/>
      <c r="G24" s="1166"/>
      <c r="H24" s="526"/>
      <c r="I24" s="424"/>
      <c r="J24" s="424"/>
      <c r="K24" s="424"/>
      <c r="L24" s="424"/>
      <c r="M24" s="1768"/>
    </row>
    <row r="25" spans="1:13" s="113" customFormat="1">
      <c r="A25" s="1759"/>
      <c r="B25" s="125"/>
      <c r="C25" s="2051"/>
      <c r="D25" s="1164" t="s">
        <v>8</v>
      </c>
      <c r="E25" s="1173"/>
      <c r="F25" s="1171"/>
      <c r="G25" s="77" t="s">
        <v>74</v>
      </c>
      <c r="H25" s="857"/>
      <c r="I25" s="424"/>
      <c r="J25" s="424"/>
      <c r="K25" s="424"/>
      <c r="L25" s="424"/>
      <c r="M25" s="1768"/>
    </row>
    <row r="26" spans="1:13" s="113" customFormat="1">
      <c r="A26" s="1759"/>
      <c r="B26" s="125"/>
      <c r="C26" s="2051"/>
      <c r="D26" s="1954" t="s">
        <v>341</v>
      </c>
      <c r="E26" s="2155"/>
      <c r="F26" s="1171"/>
      <c r="G26" s="77" t="s">
        <v>74</v>
      </c>
      <c r="H26" s="857"/>
      <c r="I26" s="424"/>
      <c r="J26" s="424"/>
      <c r="K26" s="424"/>
      <c r="L26" s="424"/>
      <c r="M26" s="1768"/>
    </row>
    <row r="27" spans="1:13" s="113" customFormat="1">
      <c r="A27" s="1759"/>
      <c r="B27" s="125"/>
      <c r="C27" s="2051"/>
      <c r="D27" s="1162" t="s">
        <v>9</v>
      </c>
      <c r="E27" s="1175"/>
      <c r="F27" s="1171"/>
      <c r="G27" s="77" t="s">
        <v>74</v>
      </c>
      <c r="H27" s="857"/>
      <c r="I27" s="424"/>
      <c r="J27" s="424"/>
      <c r="K27" s="424"/>
      <c r="L27" s="424"/>
      <c r="M27" s="1768"/>
    </row>
    <row r="28" spans="1:13" s="113" customFormat="1">
      <c r="A28" s="1759"/>
      <c r="B28" s="125"/>
      <c r="C28" s="2051"/>
      <c r="D28" s="1956" t="s">
        <v>340</v>
      </c>
      <c r="E28" s="2248"/>
      <c r="F28" s="1171"/>
      <c r="G28" s="77" t="s">
        <v>74</v>
      </c>
      <c r="H28" s="857"/>
      <c r="I28" s="424"/>
      <c r="J28" s="424"/>
      <c r="K28" s="424"/>
      <c r="L28" s="424"/>
      <c r="M28" s="1768"/>
    </row>
    <row r="29" spans="1:13" ht="13.5" customHeight="1">
      <c r="A29" s="1759"/>
      <c r="B29" s="125"/>
      <c r="C29" s="2051"/>
      <c r="D29" s="819" t="s">
        <v>92</v>
      </c>
      <c r="E29" s="566"/>
      <c r="F29" s="937"/>
      <c r="G29" s="1178"/>
      <c r="H29" s="1176"/>
      <c r="M29" s="1758"/>
    </row>
    <row r="30" spans="1:13" ht="13.5" customHeight="1">
      <c r="A30" s="1759"/>
      <c r="B30" s="125"/>
      <c r="C30" s="2051"/>
      <c r="D30" s="1164" t="s">
        <v>8</v>
      </c>
      <c r="E30" s="1173"/>
      <c r="F30" s="1171"/>
      <c r="G30" s="77" t="s">
        <v>74</v>
      </c>
      <c r="H30" s="857"/>
      <c r="M30" s="1794"/>
    </row>
    <row r="31" spans="1:13" ht="13.5" customHeight="1">
      <c r="A31" s="1759"/>
      <c r="B31" s="125"/>
      <c r="C31" s="2051"/>
      <c r="D31" s="1954" t="s">
        <v>341</v>
      </c>
      <c r="E31" s="2155"/>
      <c r="F31" s="1171"/>
      <c r="G31" s="77" t="s">
        <v>74</v>
      </c>
      <c r="H31" s="857"/>
      <c r="M31" s="1794"/>
    </row>
    <row r="32" spans="1:13" ht="13.5" customHeight="1">
      <c r="A32" s="1759"/>
      <c r="B32" s="125"/>
      <c r="C32" s="2051"/>
      <c r="D32" s="1164" t="s">
        <v>9</v>
      </c>
      <c r="E32" s="1173"/>
      <c r="F32" s="1171"/>
      <c r="G32" s="77" t="s">
        <v>74</v>
      </c>
      <c r="H32" s="857"/>
      <c r="M32" s="1794"/>
    </row>
    <row r="33" spans="1:13" ht="13.5" customHeight="1">
      <c r="A33" s="1759"/>
      <c r="B33" s="125"/>
      <c r="C33" s="2051"/>
      <c r="D33" s="1956" t="s">
        <v>340</v>
      </c>
      <c r="E33" s="2248"/>
      <c r="F33" s="1171"/>
      <c r="G33" s="77" t="s">
        <v>74</v>
      </c>
      <c r="H33" s="857"/>
      <c r="M33" s="1794"/>
    </row>
    <row r="34" spans="1:13" ht="13.5" customHeight="1">
      <c r="A34" s="1759"/>
      <c r="B34" s="125"/>
      <c r="C34" s="2051"/>
      <c r="D34" s="868" t="s">
        <v>45</v>
      </c>
      <c r="E34" s="497"/>
      <c r="F34" s="1174"/>
      <c r="G34" s="1178"/>
      <c r="H34" s="1177"/>
      <c r="M34" s="1794"/>
    </row>
    <row r="35" spans="1:13" ht="13.5" customHeight="1">
      <c r="A35" s="1759"/>
      <c r="B35" s="125"/>
      <c r="C35" s="2051"/>
      <c r="D35" s="1164" t="s">
        <v>8</v>
      </c>
      <c r="E35" s="1173"/>
      <c r="F35" s="1171"/>
      <c r="G35" s="77" t="s">
        <v>74</v>
      </c>
      <c r="H35" s="857"/>
      <c r="M35" s="1794"/>
    </row>
    <row r="36" spans="1:13" ht="13.5" customHeight="1">
      <c r="A36" s="1759"/>
      <c r="B36" s="125"/>
      <c r="C36" s="2051"/>
      <c r="D36" s="1954" t="s">
        <v>341</v>
      </c>
      <c r="E36" s="2155"/>
      <c r="F36" s="1171"/>
      <c r="G36" s="77" t="s">
        <v>74</v>
      </c>
      <c r="H36" s="857"/>
      <c r="M36" s="1794"/>
    </row>
    <row r="37" spans="1:13" ht="13.5" customHeight="1">
      <c r="A37" s="1759"/>
      <c r="B37" s="125"/>
      <c r="C37" s="2051"/>
      <c r="D37" s="1164" t="s">
        <v>9</v>
      </c>
      <c r="E37" s="1173"/>
      <c r="F37" s="1171"/>
      <c r="G37" s="77" t="s">
        <v>74</v>
      </c>
      <c r="H37" s="857"/>
      <c r="M37" s="1794"/>
    </row>
    <row r="38" spans="1:13" ht="13.5" customHeight="1">
      <c r="A38" s="1759"/>
      <c r="B38" s="125"/>
      <c r="C38" s="2051"/>
      <c r="D38" s="1956" t="s">
        <v>340</v>
      </c>
      <c r="E38" s="2248"/>
      <c r="F38" s="1171"/>
      <c r="G38" s="77" t="s">
        <v>74</v>
      </c>
      <c r="H38" s="857"/>
      <c r="M38" s="1794"/>
    </row>
    <row r="39" spans="1:13" ht="13.5" customHeight="1">
      <c r="A39" s="1759"/>
      <c r="B39" s="125"/>
      <c r="C39" s="2051"/>
      <c r="D39" s="868" t="s">
        <v>289</v>
      </c>
      <c r="E39" s="497"/>
      <c r="F39" s="1174"/>
      <c r="G39" s="1178"/>
      <c r="H39" s="1177"/>
      <c r="M39" s="1794"/>
    </row>
    <row r="40" spans="1:13" ht="13.5" customHeight="1">
      <c r="A40" s="1759"/>
      <c r="B40" s="125"/>
      <c r="C40" s="2051"/>
      <c r="D40" s="1164" t="s">
        <v>8</v>
      </c>
      <c r="E40" s="1173"/>
      <c r="F40" s="1171"/>
      <c r="G40" s="77" t="s">
        <v>74</v>
      </c>
      <c r="H40" s="857"/>
      <c r="M40" s="1794"/>
    </row>
    <row r="41" spans="1:13" ht="13.5" customHeight="1">
      <c r="A41" s="1759"/>
      <c r="B41" s="125"/>
      <c r="C41" s="2051"/>
      <c r="D41" s="1954" t="s">
        <v>341</v>
      </c>
      <c r="E41" s="2155"/>
      <c r="F41" s="1171"/>
      <c r="G41" s="77" t="s">
        <v>74</v>
      </c>
      <c r="H41" s="857"/>
      <c r="M41" s="1794"/>
    </row>
    <row r="42" spans="1:13" ht="13.5" customHeight="1">
      <c r="A42" s="1759"/>
      <c r="B42" s="125"/>
      <c r="C42" s="2051"/>
      <c r="D42" s="1164" t="s">
        <v>9</v>
      </c>
      <c r="E42" s="1173"/>
      <c r="F42" s="1171"/>
      <c r="G42" s="77" t="s">
        <v>74</v>
      </c>
      <c r="H42" s="857"/>
      <c r="M42" s="1794"/>
    </row>
    <row r="43" spans="1:13" ht="13.5" customHeight="1">
      <c r="A43" s="1759"/>
      <c r="B43" s="125"/>
      <c r="C43" s="2051"/>
      <c r="D43" s="1956" t="s">
        <v>340</v>
      </c>
      <c r="E43" s="2248"/>
      <c r="F43" s="1171"/>
      <c r="G43" s="77" t="s">
        <v>74</v>
      </c>
      <c r="H43" s="857"/>
      <c r="M43" s="1794"/>
    </row>
    <row r="44" spans="1:13" ht="13.5" customHeight="1">
      <c r="A44" s="1759"/>
      <c r="B44" s="125"/>
      <c r="C44" s="2051"/>
      <c r="D44" s="868" t="s">
        <v>91</v>
      </c>
      <c r="E44" s="497"/>
      <c r="F44" s="1174"/>
      <c r="G44" s="1178"/>
      <c r="H44" s="1177"/>
      <c r="M44" s="1794"/>
    </row>
    <row r="45" spans="1:13" ht="13.5" customHeight="1">
      <c r="A45" s="1759"/>
      <c r="B45" s="125"/>
      <c r="C45" s="2051"/>
      <c r="D45" s="1164" t="s">
        <v>8</v>
      </c>
      <c r="E45" s="1173"/>
      <c r="F45" s="1171"/>
      <c r="G45" s="77" t="s">
        <v>74</v>
      </c>
      <c r="H45" s="857"/>
      <c r="M45" s="1794"/>
    </row>
    <row r="46" spans="1:13" ht="13.5" customHeight="1">
      <c r="A46" s="1759"/>
      <c r="B46" s="125"/>
      <c r="C46" s="2051"/>
      <c r="D46" s="1954" t="s">
        <v>341</v>
      </c>
      <c r="E46" s="2155"/>
      <c r="F46" s="1171"/>
      <c r="G46" s="77" t="s">
        <v>74</v>
      </c>
      <c r="H46" s="857"/>
      <c r="M46" s="1794"/>
    </row>
    <row r="47" spans="1:13" ht="13.5" customHeight="1">
      <c r="A47" s="1759"/>
      <c r="B47" s="125"/>
      <c r="C47" s="2051"/>
      <c r="D47" s="1162" t="s">
        <v>9</v>
      </c>
      <c r="E47" s="1175"/>
      <c r="F47" s="1171"/>
      <c r="G47" s="77" t="s">
        <v>74</v>
      </c>
      <c r="H47" s="857"/>
      <c r="M47" s="1794"/>
    </row>
    <row r="48" spans="1:13" ht="13.5" customHeight="1" thickBot="1">
      <c r="A48" s="1759"/>
      <c r="B48" s="125"/>
      <c r="C48" s="2052"/>
      <c r="D48" s="2081" t="s">
        <v>340</v>
      </c>
      <c r="E48" s="2261"/>
      <c r="F48" s="1742"/>
      <c r="G48" s="79" t="s">
        <v>74</v>
      </c>
      <c r="H48" s="858"/>
      <c r="M48" s="1794"/>
    </row>
    <row r="49" spans="1:13" ht="13.5" customHeight="1">
      <c r="A49" s="1759"/>
      <c r="B49" s="125"/>
      <c r="C49" s="2187" t="s">
        <v>71</v>
      </c>
      <c r="D49" s="2233" t="s">
        <v>10</v>
      </c>
      <c r="E49" s="2234"/>
      <c r="F49" s="1740"/>
      <c r="G49" s="78" t="s">
        <v>78</v>
      </c>
      <c r="H49" s="860"/>
      <c r="M49" s="1794"/>
    </row>
    <row r="50" spans="1:13" ht="13.5" customHeight="1" thickBot="1">
      <c r="A50" s="1759"/>
      <c r="B50" s="125"/>
      <c r="C50" s="2188"/>
      <c r="D50" s="2231" t="s">
        <v>14</v>
      </c>
      <c r="E50" s="2232"/>
      <c r="F50" s="1742"/>
      <c r="G50" s="79" t="s">
        <v>78</v>
      </c>
      <c r="H50" s="858"/>
      <c r="M50" s="1794"/>
    </row>
    <row r="51" spans="1:13" ht="13.5" customHeight="1">
      <c r="A51" s="1759"/>
      <c r="B51" s="125"/>
      <c r="C51" s="2242" t="s">
        <v>2</v>
      </c>
      <c r="D51" s="2233" t="s">
        <v>11</v>
      </c>
      <c r="E51" s="2234"/>
      <c r="F51" s="1740"/>
      <c r="G51" s="78" t="s">
        <v>74</v>
      </c>
      <c r="H51" s="860"/>
      <c r="M51" s="1794"/>
    </row>
    <row r="52" spans="1:13" ht="13.5" customHeight="1" thickBot="1">
      <c r="A52" s="1759"/>
      <c r="B52" s="125"/>
      <c r="C52" s="2243"/>
      <c r="D52" s="2240" t="s">
        <v>82</v>
      </c>
      <c r="E52" s="2241"/>
      <c r="F52" s="1745"/>
      <c r="G52" s="110" t="s">
        <v>74</v>
      </c>
      <c r="H52" s="859"/>
      <c r="M52" s="1794"/>
    </row>
    <row r="53" spans="1:13" ht="13.5" customHeight="1" thickBot="1">
      <c r="A53" s="1759"/>
      <c r="B53" s="125"/>
      <c r="C53" s="510" t="s">
        <v>1</v>
      </c>
      <c r="D53" s="2244" t="s">
        <v>10</v>
      </c>
      <c r="E53" s="2245"/>
      <c r="F53" s="1743"/>
      <c r="G53" s="111" t="s">
        <v>74</v>
      </c>
      <c r="H53" s="862"/>
      <c r="M53" s="1794"/>
    </row>
    <row r="54" spans="1:13" ht="13.5" customHeight="1" thickBot="1">
      <c r="A54" s="1759"/>
      <c r="B54" s="125"/>
      <c r="C54" s="511" t="s">
        <v>165</v>
      </c>
      <c r="D54" s="512" t="s">
        <v>9</v>
      </c>
      <c r="E54" s="513"/>
      <c r="F54" s="1744"/>
      <c r="G54" s="340" t="s">
        <v>209</v>
      </c>
      <c r="H54" s="861"/>
      <c r="M54" s="1794"/>
    </row>
    <row r="55" spans="1:13" s="515" customFormat="1" ht="13.5" customHeight="1">
      <c r="A55" s="1759"/>
      <c r="B55" s="125"/>
      <c r="C55" s="514"/>
      <c r="H55" s="528"/>
      <c r="M55" s="1794"/>
    </row>
    <row r="56" spans="1:13" s="515" customFormat="1" ht="24" customHeight="1">
      <c r="A56" s="1765"/>
      <c r="B56" s="125"/>
      <c r="C56" s="462" t="s">
        <v>225</v>
      </c>
      <c r="D56" s="112"/>
      <c r="E56" s="112"/>
      <c r="F56" s="112"/>
      <c r="G56" s="112"/>
      <c r="H56" s="112"/>
      <c r="I56" s="112"/>
      <c r="J56" s="112"/>
      <c r="K56" s="112"/>
      <c r="L56" s="112"/>
      <c r="M56" s="1794"/>
    </row>
    <row r="57" spans="1:13" s="515" customFormat="1" ht="39" customHeight="1">
      <c r="A57" s="1765"/>
      <c r="B57" s="125"/>
      <c r="C57" s="2094" t="s">
        <v>296</v>
      </c>
      <c r="D57" s="2094"/>
      <c r="E57" s="2094"/>
      <c r="F57" s="2094"/>
      <c r="G57" s="2094"/>
      <c r="H57" s="2094"/>
      <c r="I57" s="2204"/>
      <c r="J57" s="2204"/>
      <c r="K57" s="2204"/>
      <c r="L57" s="2204"/>
      <c r="M57" s="1794"/>
    </row>
    <row r="58" spans="1:13" s="515" customFormat="1" ht="5.25" customHeight="1" thickBot="1">
      <c r="A58" s="1765"/>
      <c r="B58" s="125"/>
      <c r="C58" s="112"/>
      <c r="D58" s="112"/>
      <c r="E58" s="112"/>
      <c r="F58" s="112"/>
      <c r="G58" s="464"/>
      <c r="H58" s="112"/>
      <c r="I58" s="465"/>
      <c r="J58" s="465"/>
      <c r="K58" s="465"/>
      <c r="L58" s="465"/>
      <c r="M58" s="1794"/>
    </row>
    <row r="59" spans="1:13" ht="13.5" customHeight="1">
      <c r="A59" s="1765"/>
      <c r="B59" s="125"/>
      <c r="C59" s="869" t="s">
        <v>35</v>
      </c>
      <c r="D59" s="836"/>
      <c r="E59" s="2246"/>
      <c r="F59" s="2247"/>
      <c r="G59" s="502"/>
      <c r="M59" s="1758"/>
    </row>
    <row r="60" spans="1:13" ht="13.5" customHeight="1">
      <c r="A60" s="1765"/>
      <c r="B60" s="125"/>
      <c r="C60" s="870" t="s">
        <v>36</v>
      </c>
      <c r="D60" s="828"/>
      <c r="E60" s="2088"/>
      <c r="F60" s="2089"/>
      <c r="G60" s="502"/>
      <c r="M60" s="1758"/>
    </row>
    <row r="61" spans="1:13" ht="27" customHeight="1" thickBot="1">
      <c r="A61" s="1765"/>
      <c r="B61" s="125"/>
      <c r="C61" s="2235" t="s">
        <v>295</v>
      </c>
      <c r="D61" s="2265"/>
      <c r="E61" s="1927"/>
      <c r="F61" s="1928"/>
      <c r="G61" s="502"/>
      <c r="M61" s="1758"/>
    </row>
    <row r="62" spans="1:13" ht="19.5" customHeight="1" thickBot="1">
      <c r="A62" s="1759"/>
      <c r="B62" s="125"/>
      <c r="M62" s="1758"/>
    </row>
    <row r="63" spans="1:13" ht="12.75" customHeight="1">
      <c r="A63" s="1759"/>
      <c r="B63" s="125"/>
      <c r="C63" s="499" t="s">
        <v>22</v>
      </c>
      <c r="D63" s="2262"/>
      <c r="E63" s="2070"/>
      <c r="F63" s="2070"/>
      <c r="G63" s="2070"/>
      <c r="H63" s="2070"/>
      <c r="I63" s="2070"/>
      <c r="J63" s="2070"/>
      <c r="K63" s="2228"/>
      <c r="M63" s="1758"/>
    </row>
    <row r="64" spans="1:13" ht="12.75" customHeight="1">
      <c r="A64" s="1759"/>
      <c r="B64" s="125"/>
      <c r="C64" s="518"/>
      <c r="D64" s="2263"/>
      <c r="E64" s="2074"/>
      <c r="F64" s="2074"/>
      <c r="G64" s="2074"/>
      <c r="H64" s="2074"/>
      <c r="I64" s="2074"/>
      <c r="J64" s="2074"/>
      <c r="K64" s="2229"/>
      <c r="M64" s="1758"/>
    </row>
    <row r="65" spans="1:13" ht="12.75" customHeight="1">
      <c r="A65" s="1759"/>
      <c r="B65" s="125"/>
      <c r="C65" s="518"/>
      <c r="D65" s="2263"/>
      <c r="E65" s="2074"/>
      <c r="F65" s="2074"/>
      <c r="G65" s="2074"/>
      <c r="H65" s="2074"/>
      <c r="I65" s="2074"/>
      <c r="J65" s="2074"/>
      <c r="K65" s="2229"/>
      <c r="M65" s="1758"/>
    </row>
    <row r="66" spans="1:13" ht="12.75" customHeight="1">
      <c r="A66" s="1759"/>
      <c r="B66" s="125"/>
      <c r="C66" s="518"/>
      <c r="D66" s="2263"/>
      <c r="E66" s="2074"/>
      <c r="F66" s="2074"/>
      <c r="G66" s="2074"/>
      <c r="H66" s="2074"/>
      <c r="I66" s="2074"/>
      <c r="J66" s="2074"/>
      <c r="K66" s="2229"/>
      <c r="M66" s="1758"/>
    </row>
    <row r="67" spans="1:13" ht="12.75" customHeight="1">
      <c r="A67" s="1759"/>
      <c r="B67" s="125"/>
      <c r="C67" s="518"/>
      <c r="D67" s="2263"/>
      <c r="E67" s="2074"/>
      <c r="F67" s="2074"/>
      <c r="G67" s="2074"/>
      <c r="H67" s="2074"/>
      <c r="I67" s="2074"/>
      <c r="J67" s="2074"/>
      <c r="K67" s="2229"/>
      <c r="M67" s="1758"/>
    </row>
    <row r="68" spans="1:13" ht="12.75" customHeight="1">
      <c r="A68" s="1759"/>
      <c r="B68" s="125"/>
      <c r="C68" s="500"/>
      <c r="D68" s="2263"/>
      <c r="E68" s="2074"/>
      <c r="F68" s="2074"/>
      <c r="G68" s="2074"/>
      <c r="H68" s="2074"/>
      <c r="I68" s="2074"/>
      <c r="J68" s="2074"/>
      <c r="K68" s="2229"/>
      <c r="M68" s="1758"/>
    </row>
    <row r="69" spans="1:13" ht="12.75" customHeight="1">
      <c r="A69" s="1759"/>
      <c r="B69" s="125"/>
      <c r="C69" s="498"/>
      <c r="D69" s="2263"/>
      <c r="E69" s="2074"/>
      <c r="F69" s="2074"/>
      <c r="G69" s="2074"/>
      <c r="H69" s="2074"/>
      <c r="I69" s="2074"/>
      <c r="J69" s="2074"/>
      <c r="K69" s="2229"/>
      <c r="M69" s="1758"/>
    </row>
    <row r="70" spans="1:13" ht="12.75" customHeight="1" thickBot="1">
      <c r="A70" s="1759"/>
      <c r="B70" s="125"/>
      <c r="C70" s="501"/>
      <c r="D70" s="2264"/>
      <c r="E70" s="2078"/>
      <c r="F70" s="2078"/>
      <c r="G70" s="2078"/>
      <c r="H70" s="2078"/>
      <c r="I70" s="2078"/>
      <c r="J70" s="2078"/>
      <c r="K70" s="2230"/>
      <c r="M70" s="1758"/>
    </row>
    <row r="71" spans="1:13" s="521" customFormat="1" ht="13.5" customHeight="1">
      <c r="A71" s="1759"/>
      <c r="B71" s="128"/>
      <c r="C71" s="884" t="str">
        <f>'Instructions &amp; Definitions'!C57</f>
        <v>EPA Form Number: 5900-482</v>
      </c>
      <c r="H71" s="529"/>
      <c r="L71" s="424"/>
      <c r="M71" s="1759"/>
    </row>
    <row r="72" spans="1:13" s="505" customFormat="1">
      <c r="A72" s="1759"/>
      <c r="B72" s="1759"/>
      <c r="C72" s="1758"/>
      <c r="D72" s="1758"/>
      <c r="E72" s="1758"/>
      <c r="F72" s="1758"/>
      <c r="G72" s="1758"/>
      <c r="H72" s="1762"/>
      <c r="I72" s="1758"/>
      <c r="J72" s="1758"/>
      <c r="K72" s="1758"/>
      <c r="L72" s="1758"/>
      <c r="M72" s="1759"/>
    </row>
    <row r="73" spans="1:13" s="122" customFormat="1">
      <c r="A73" s="1765"/>
      <c r="B73" s="1759"/>
      <c r="C73" s="1759"/>
      <c r="D73" s="1759"/>
      <c r="E73" s="1759"/>
      <c r="F73" s="1759"/>
      <c r="G73" s="1759"/>
      <c r="H73" s="1760"/>
      <c r="I73" s="1759"/>
      <c r="J73" s="1759"/>
      <c r="K73" s="1759"/>
      <c r="L73" s="1759"/>
      <c r="M73" s="1759"/>
    </row>
    <row r="74" spans="1:13" hidden="1"/>
    <row r="75" spans="1:13" hidden="1"/>
    <row r="76" spans="1:13" hidden="1"/>
    <row r="77" spans="1:13" hidden="1"/>
    <row r="78" spans="1:13" hidden="1"/>
    <row r="79" spans="1:13" hidden="1"/>
    <row r="80" spans="1:13"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spans="1:13" hidden="1"/>
    <row r="194" spans="1:13" hidden="1">
      <c r="A194" s="424"/>
      <c r="B194" s="424"/>
      <c r="H194" s="424"/>
      <c r="M194" s="424"/>
    </row>
    <row r="195" spans="1:13" hidden="1">
      <c r="A195" s="424"/>
      <c r="B195" s="424"/>
      <c r="H195" s="424"/>
      <c r="M195" s="424"/>
    </row>
    <row r="196" spans="1:13" hidden="1">
      <c r="A196" s="424"/>
      <c r="B196" s="424"/>
      <c r="H196" s="424"/>
      <c r="M196" s="424"/>
    </row>
    <row r="197" spans="1:13" customFormat="1" hidden="1"/>
    <row r="198" spans="1:13" customFormat="1" hidden="1"/>
    <row r="199" spans="1:13" hidden="1"/>
  </sheetData>
  <sheetProtection password="CDE6" sheet="1" objects="1" scenarios="1" selectLockedCells="1"/>
  <customSheetViews>
    <customSheetView guid="{DD9D0D41-5D22-4202-9EF9-254DD6E28480}" showGridLines="0" fitToPage="1" hiddenRows="1" hiddenColumns="1" topLeftCell="A13">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hiddenRows="1" hiddenColumns="1">
      <pageMargins left="0.5" right="0.5" top="0.5" bottom="0.625" header="0.5" footer="0.5"/>
      <pageSetup scale="66" orientation="portrait" r:id="rId2"/>
      <headerFooter alignWithMargins="0">
        <oddFooter>&amp;R&amp;P of &amp;N</oddFooter>
      </headerFooter>
    </customSheetView>
  </customSheetViews>
  <mergeCells count="38">
    <mergeCell ref="D63:K70"/>
    <mergeCell ref="D50:E50"/>
    <mergeCell ref="D49:E49"/>
    <mergeCell ref="H22:H23"/>
    <mergeCell ref="C21:H21"/>
    <mergeCell ref="C61:D61"/>
    <mergeCell ref="E61:F61"/>
    <mergeCell ref="C51:C52"/>
    <mergeCell ref="E59:F59"/>
    <mergeCell ref="D53:E53"/>
    <mergeCell ref="C57:H57"/>
    <mergeCell ref="D51:E51"/>
    <mergeCell ref="D52:E52"/>
    <mergeCell ref="D26:E26"/>
    <mergeCell ref="D31:E31"/>
    <mergeCell ref="D36:E36"/>
    <mergeCell ref="I2:K2"/>
    <mergeCell ref="E60:F60"/>
    <mergeCell ref="C49:C50"/>
    <mergeCell ref="H20:L20"/>
    <mergeCell ref="C22:C23"/>
    <mergeCell ref="D22:E23"/>
    <mergeCell ref="F22:G23"/>
    <mergeCell ref="C4:K4"/>
    <mergeCell ref="I57:L57"/>
    <mergeCell ref="C6:J6"/>
    <mergeCell ref="G10:I10"/>
    <mergeCell ref="C20:F20"/>
    <mergeCell ref="G11:I17"/>
    <mergeCell ref="J17:L19"/>
    <mergeCell ref="C24:C48"/>
    <mergeCell ref="D48:E48"/>
    <mergeCell ref="D41:E41"/>
    <mergeCell ref="D46:E46"/>
    <mergeCell ref="D28:E28"/>
    <mergeCell ref="D33:E33"/>
    <mergeCell ref="D38:E38"/>
    <mergeCell ref="D43:E43"/>
  </mergeCells>
  <phoneticPr fontId="3" type="noConversion"/>
  <dataValidations count="2">
    <dataValidation type="decimal" operator="greaterThanOrEqual" allowBlank="1" showInputMessage="1" showErrorMessage="1" sqref="F59:F60 E59:E61" xr:uid="{00000000-0002-0000-0900-000000000000}">
      <formula1>0</formula1>
    </dataValidation>
    <dataValidation type="list" allowBlank="1" showInputMessage="1" showErrorMessage="1" sqref="H40:H43 H30:H33 H25:H28 H45:H54 H35:H38 F11:F16" xr:uid="{00000000-0002-0000-0900-000001000000}">
      <formula1>"Assumptions, Data"</formula1>
    </dataValidation>
  </dataValidations>
  <pageMargins left="0.5" right="0.5" top="0.5" bottom="0.625" header="0.5" footer="0.5"/>
  <pageSetup scale="68" orientation="portrait" r:id="rId3"/>
  <headerFooter alignWithMargins="0">
    <oddFooter>&amp;R&amp;P of &amp;N</oddFooter>
  </headerFooter>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9">
    <tabColor theme="2" tint="-0.249977111117893"/>
    <pageSetUpPr fitToPage="1"/>
  </sheetPr>
  <dimension ref="A1:M198"/>
  <sheetViews>
    <sheetView showGridLines="0" workbookViewId="0">
      <selection activeCell="C57" sqref="C57"/>
    </sheetView>
  </sheetViews>
  <sheetFormatPr defaultColWidth="0" defaultRowHeight="12.75" zeroHeight="1"/>
  <cols>
    <col min="1" max="1" width="1.7109375" style="122" customWidth="1"/>
    <col min="2" max="2" width="1.7109375" style="113" customWidth="1"/>
    <col min="3" max="3" width="35.7109375" style="424" customWidth="1"/>
    <col min="4" max="8" width="13.7109375" style="424" customWidth="1"/>
    <col min="9" max="9" width="6.85546875" style="424" customWidth="1"/>
    <col min="10" max="10" width="11.42578125" style="424" customWidth="1"/>
    <col min="11" max="11" width="8.42578125" style="424" customWidth="1"/>
    <col min="12" max="12" width="9.140625" style="505" customWidth="1"/>
    <col min="13" max="16384" width="0" style="424" hidden="1"/>
  </cols>
  <sheetData>
    <row r="1" spans="1:12" s="505" customFormat="1">
      <c r="A1" s="122"/>
      <c r="B1" s="122"/>
      <c r="C1" s="140"/>
      <c r="D1" s="140"/>
      <c r="E1" s="140"/>
      <c r="F1" s="140"/>
      <c r="G1" s="140"/>
      <c r="H1" s="140"/>
      <c r="I1" s="140"/>
      <c r="J1" s="140"/>
      <c r="K1" s="140"/>
    </row>
    <row r="2" spans="1:12" s="112" customFormat="1" ht="66" customHeight="1" thickBot="1">
      <c r="A2" s="122"/>
      <c r="B2" s="478"/>
      <c r="C2" s="480"/>
      <c r="D2" s="480"/>
      <c r="E2" s="480"/>
      <c r="F2" s="480"/>
      <c r="G2" s="480"/>
      <c r="H2" s="480"/>
      <c r="I2" s="865"/>
      <c r="J2" s="865"/>
      <c r="L2" s="126"/>
    </row>
    <row r="3" spans="1:12" s="113" customFormat="1" ht="27" customHeight="1" thickBot="1">
      <c r="A3" s="122"/>
      <c r="B3" s="125"/>
      <c r="C3" s="482" t="str">
        <f>'Step 3-Dehumidifiers'!C3</f>
        <v>Step 3: Activity Data on Dehumidifiers</v>
      </c>
      <c r="D3" s="112"/>
      <c r="E3" s="112"/>
      <c r="F3" s="112"/>
      <c r="G3" s="852" t="str">
        <f>IF('Step 1-Contact and Program Info'!D7=0, " ",'Step 1-Contact and Program Info'!D7)</f>
        <v xml:space="preserve"> </v>
      </c>
      <c r="H3" s="483" t="str">
        <f>'Step 1-Contact and Program Info'!J7</f>
        <v>MM/DD/YYYY</v>
      </c>
      <c r="I3" s="484" t="s">
        <v>13</v>
      </c>
      <c r="J3" s="485" t="str">
        <f>'Step 1-Contact and Program Info'!L7</f>
        <v>MM/DD/YYYY</v>
      </c>
      <c r="K3" s="112"/>
      <c r="L3" s="124"/>
    </row>
    <row r="4" spans="1:12" s="113" customFormat="1" ht="54.75" customHeight="1">
      <c r="A4" s="122"/>
      <c r="B4" s="125"/>
      <c r="C4" s="2054" t="str">
        <f>'Step 3-Dehumidifiers'!C4:K4</f>
        <v xml:space="preserve">Instructions: All partners should complete Tables A and B. If your program provides an incentive (e.g., financial) to encourage the disposal of old, working refrigerated appliances, please also complete Table C. When populating cells, please use the units provided; do not add text to specify units. This form only recognizes numbers. </v>
      </c>
      <c r="D4" s="2054"/>
      <c r="E4" s="2054"/>
      <c r="F4" s="2054"/>
      <c r="G4" s="2054"/>
      <c r="H4" s="2054"/>
      <c r="I4" s="2054"/>
      <c r="J4" s="112"/>
      <c r="K4" s="112"/>
      <c r="L4" s="124"/>
    </row>
    <row r="5" spans="1:12" s="113" customFormat="1" ht="24" customHeight="1">
      <c r="A5" s="126"/>
      <c r="B5" s="125"/>
      <c r="C5" s="469" t="s">
        <v>33</v>
      </c>
      <c r="D5" s="470"/>
      <c r="E5" s="471"/>
      <c r="F5" s="472"/>
      <c r="G5" s="472"/>
      <c r="H5" s="797"/>
      <c r="I5" s="112"/>
      <c r="J5" s="112"/>
      <c r="K5" s="112"/>
      <c r="L5" s="124"/>
    </row>
    <row r="6" spans="1:12" s="112" customFormat="1" ht="83.25" customHeight="1">
      <c r="A6" s="122"/>
      <c r="B6" s="125"/>
      <c r="C6" s="2094" t="str">
        <f>'Step 3-Dehumidifiers'!C6:J6</f>
        <v>Please complete the gray cells below. Enter the total number of units processed by your program by refrigerant type in column D. Specify the number of units processed with refrigerant recovery in cells E11 to E16. Also, provide the average age of appliances collected (cell D9), and whether the information on refrigerant types is based on assumptions or data (cells F11 to F16). If any of the units reported in column D were jointly processed/administered with another RAD Utility, Retailer, Manufacturer, State/Local Government, or Waste Removal Service Provider Partner, please indicate the number of these units in Step 4 - Units Jointly Processed; the units reported in this table should be inclusive of the units reported in Step 4. If you wish to provide additional information (e.g., regarding types of refrigerants or insulating materials not listed below) or highlight uncertainties in your reporting, please do so in the “Comments” box.</v>
      </c>
      <c r="D6" s="2204"/>
      <c r="E6" s="2204"/>
      <c r="F6" s="2204"/>
      <c r="G6" s="2204"/>
      <c r="H6" s="2204"/>
      <c r="I6" s="2204"/>
      <c r="J6" s="2204"/>
      <c r="L6" s="126"/>
    </row>
    <row r="7" spans="1:12" s="112" customFormat="1" ht="11.25" customHeight="1" thickBot="1">
      <c r="A7" s="122"/>
      <c r="B7" s="125"/>
      <c r="C7" s="881"/>
      <c r="D7" s="882"/>
      <c r="E7" s="882"/>
      <c r="F7" s="882"/>
      <c r="G7" s="882"/>
      <c r="H7" s="882"/>
      <c r="I7" s="882"/>
      <c r="J7" s="882"/>
      <c r="L7" s="126"/>
    </row>
    <row r="8" spans="1:12" s="113" customFormat="1" ht="25.5">
      <c r="A8" s="126"/>
      <c r="B8" s="125"/>
      <c r="C8" s="798" t="s">
        <v>292</v>
      </c>
      <c r="D8" s="799">
        <f>'Step 3-Dehumidifiers'!D8-'Step 4-Units Jointly Processed'!AH55</f>
        <v>0</v>
      </c>
      <c r="F8" s="472"/>
      <c r="G8" s="472"/>
      <c r="H8" s="472"/>
      <c r="I8" s="112"/>
      <c r="J8" s="112"/>
      <c r="K8" s="112"/>
      <c r="L8" s="124"/>
    </row>
    <row r="9" spans="1:12" s="113" customFormat="1" ht="13.5" customHeight="1" thickBot="1">
      <c r="A9" s="126"/>
      <c r="B9" s="125"/>
      <c r="C9" s="488" t="s">
        <v>73</v>
      </c>
      <c r="D9" s="864">
        <f>'Step 3-Dehumidifiers'!D9</f>
        <v>0</v>
      </c>
      <c r="F9" s="472"/>
      <c r="G9" s="472"/>
      <c r="H9" s="472"/>
      <c r="I9" s="112"/>
      <c r="J9" s="112"/>
      <c r="K9" s="112"/>
      <c r="L9" s="124"/>
    </row>
    <row r="10" spans="1:12" s="113" customFormat="1" ht="51.75" thickBot="1">
      <c r="A10" s="126"/>
      <c r="B10" s="125"/>
      <c r="C10" s="894" t="s">
        <v>320</v>
      </c>
      <c r="D10" s="890" t="s">
        <v>319</v>
      </c>
      <c r="E10" s="893" t="s">
        <v>318</v>
      </c>
      <c r="F10" s="800" t="s">
        <v>263</v>
      </c>
      <c r="G10" s="2214" t="s">
        <v>262</v>
      </c>
      <c r="H10" s="2215"/>
      <c r="I10" s="2216"/>
      <c r="J10" s="112"/>
      <c r="K10" s="112"/>
      <c r="L10" s="124"/>
    </row>
    <row r="11" spans="1:12" s="113" customFormat="1" ht="13.5" customHeight="1">
      <c r="A11" s="126"/>
      <c r="B11" s="125"/>
      <c r="C11" s="815" t="s">
        <v>44</v>
      </c>
      <c r="D11" s="813">
        <f>'Step 3-Dehumidifiers'!D11-'Step 4-Units Jointly Processed'!AH57</f>
        <v>0</v>
      </c>
      <c r="E11" s="801">
        <f>'Step 3-Dehumidifiers'!E11-'Step 4-Units Jointly Processed'!AH57</f>
        <v>0</v>
      </c>
      <c r="F11" s="853">
        <f>'Step 3-Dehumidifiers'!F11</f>
        <v>0</v>
      </c>
      <c r="G11" s="2267">
        <f>'Step 3-Dehumidifiers'!G11:I17</f>
        <v>0</v>
      </c>
      <c r="H11" s="2268"/>
      <c r="I11" s="2269"/>
      <c r="J11" s="112"/>
      <c r="K11" s="112"/>
      <c r="L11" s="124"/>
    </row>
    <row r="12" spans="1:12" s="113" customFormat="1" ht="13.5" customHeight="1">
      <c r="A12" s="126"/>
      <c r="B12" s="125"/>
      <c r="C12" s="489" t="s">
        <v>46</v>
      </c>
      <c r="D12" s="814">
        <f>'Step 3-Dehumidifiers'!D12-'Step 4-Units Jointly Processed'!AH58</f>
        <v>0</v>
      </c>
      <c r="E12" s="801">
        <f>'Step 3-Dehumidifiers'!E12-'Step 4-Units Jointly Processed'!AH58</f>
        <v>0</v>
      </c>
      <c r="F12" s="816">
        <f>'Step 3-Dehumidifiers'!F12</f>
        <v>0</v>
      </c>
      <c r="G12" s="2116"/>
      <c r="H12" s="2117"/>
      <c r="I12" s="2118"/>
      <c r="J12" s="112"/>
      <c r="K12" s="112"/>
      <c r="L12" s="124"/>
    </row>
    <row r="13" spans="1:12" s="113" customFormat="1" ht="13.5" customHeight="1">
      <c r="A13" s="126"/>
      <c r="B13" s="125"/>
      <c r="C13" s="489" t="s">
        <v>45</v>
      </c>
      <c r="D13" s="814">
        <f>'Step 3-Dehumidifiers'!D13-'Step 4-Units Jointly Processed'!AH59</f>
        <v>0</v>
      </c>
      <c r="E13" s="801">
        <f>'Step 3-Dehumidifiers'!E13-'Step 4-Units Jointly Processed'!AH59</f>
        <v>0</v>
      </c>
      <c r="F13" s="816">
        <f>'Step 3-Dehumidifiers'!F13</f>
        <v>0</v>
      </c>
      <c r="G13" s="2116"/>
      <c r="H13" s="2117"/>
      <c r="I13" s="2118"/>
      <c r="J13" s="112"/>
      <c r="K13" s="112"/>
      <c r="L13" s="124"/>
    </row>
    <row r="14" spans="1:12" s="113" customFormat="1" ht="13.5" customHeight="1">
      <c r="A14" s="126"/>
      <c r="B14" s="125"/>
      <c r="C14" s="489" t="s">
        <v>289</v>
      </c>
      <c r="D14" s="814">
        <f>'Step 3-Dehumidifiers'!D14-'Step 4-Units Jointly Processed'!AH60</f>
        <v>0</v>
      </c>
      <c r="E14" s="801">
        <f>'Step 3-Dehumidifiers'!E14-'Step 4-Units Jointly Processed'!AH60</f>
        <v>0</v>
      </c>
      <c r="F14" s="816">
        <f>'Step 3-Dehumidifiers'!F14</f>
        <v>0</v>
      </c>
      <c r="G14" s="2116"/>
      <c r="H14" s="2117"/>
      <c r="I14" s="2118"/>
      <c r="J14" s="112"/>
      <c r="K14" s="112"/>
      <c r="L14" s="124"/>
    </row>
    <row r="15" spans="1:12" s="113" customFormat="1" ht="13.5" customHeight="1">
      <c r="A15" s="126"/>
      <c r="B15" s="125"/>
      <c r="C15" s="489" t="s">
        <v>120</v>
      </c>
      <c r="D15" s="814">
        <f>'Step 3-Dehumidifiers'!D15-'Step 4-Units Jointly Processed'!AH61</f>
        <v>0</v>
      </c>
      <c r="E15" s="801">
        <f>'Step 3-Dehumidifiers'!E15-'Step 4-Units Jointly Processed'!AH61</f>
        <v>0</v>
      </c>
      <c r="F15" s="816">
        <f>'Step 3-Dehumidifiers'!F15</f>
        <v>0</v>
      </c>
      <c r="G15" s="2116"/>
      <c r="H15" s="2117"/>
      <c r="I15" s="2118"/>
      <c r="J15" s="112"/>
      <c r="K15" s="112"/>
      <c r="L15" s="124"/>
    </row>
    <row r="16" spans="1:12" s="113" customFormat="1" ht="13.5" customHeight="1" thickBot="1">
      <c r="A16" s="126"/>
      <c r="B16" s="125"/>
      <c r="C16" s="490" t="s">
        <v>260</v>
      </c>
      <c r="D16" s="854">
        <f>'Step 3-Dehumidifiers'!D16-'Step 4-Units Jointly Processed'!AH62</f>
        <v>0</v>
      </c>
      <c r="E16" s="842">
        <f>'Step 3-Dehumidifiers'!E16-'Step 4-Units Jointly Processed'!AH62</f>
        <v>0</v>
      </c>
      <c r="F16" s="855">
        <f>'Step 3-Dehumidifiers'!F16</f>
        <v>0</v>
      </c>
      <c r="G16" s="2119"/>
      <c r="H16" s="2120"/>
      <c r="I16" s="2121"/>
      <c r="J16" s="112"/>
      <c r="K16" s="112"/>
      <c r="L16" s="124"/>
    </row>
    <row r="17" spans="1:12" s="113" customFormat="1" ht="13.5" customHeight="1">
      <c r="A17" s="126"/>
      <c r="B17" s="125"/>
      <c r="C17" s="467"/>
      <c r="D17" s="344"/>
      <c r="F17" s="472"/>
      <c r="G17" s="472"/>
      <c r="H17" s="472"/>
      <c r="I17" s="112"/>
      <c r="J17" s="112"/>
      <c r="K17" s="112"/>
      <c r="L17" s="124"/>
    </row>
    <row r="18" spans="1:12" s="113" customFormat="1" ht="24" customHeight="1">
      <c r="A18" s="126"/>
      <c r="B18" s="125"/>
      <c r="C18" s="469" t="s">
        <v>123</v>
      </c>
      <c r="D18" s="470"/>
      <c r="E18" s="471"/>
      <c r="F18" s="472"/>
      <c r="G18" s="472"/>
      <c r="H18" s="797"/>
      <c r="I18" s="112"/>
      <c r="J18" s="112"/>
      <c r="K18" s="112"/>
      <c r="L18" s="124"/>
    </row>
    <row r="19" spans="1:12" s="113" customFormat="1" ht="5.25" customHeight="1">
      <c r="A19" s="126"/>
      <c r="B19" s="125"/>
      <c r="C19" s="2060"/>
      <c r="D19" s="2060"/>
      <c r="E19" s="2060"/>
      <c r="F19" s="2060"/>
      <c r="G19" s="474"/>
      <c r="H19" s="2060"/>
      <c r="I19" s="2060"/>
      <c r="J19" s="2060"/>
      <c r="K19" s="2060"/>
      <c r="L19" s="124"/>
    </row>
    <row r="20" spans="1:12" s="113" customFormat="1" ht="106.5" customHeight="1" thickBot="1">
      <c r="A20" s="122"/>
      <c r="B20" s="125"/>
      <c r="C20" s="2201" t="str">
        <f>'Step 3-Dehumidifiers'!C21:H21</f>
        <v>Please complete the table below to provide the total amount of appliance components recovered by your program during the current reporting period.  If any substances recovered during the current reporting period are currently in storage, please report on the intended fate of the substance (e.g., stockpiling with intent to reclaim/destroy). Refer back to the Instructions &amp; Definitions tab for definitions of the fates for each component.  For any fields that do not apply to your program, please enter "0" under "Total Amount" in column F.  For every non-zero value entered in column F, indicate whether the quantity specified is based on actual measurements or on assumptions by selecting the appropriate option in column H. If you wish to clarify uncertainties about the data provided, or wish to provide further information, please use the space for “Additional Comments” at the bottom of this worksheet.</v>
      </c>
      <c r="D20" s="2202"/>
      <c r="E20" s="2202"/>
      <c r="F20" s="2202"/>
      <c r="G20" s="2202"/>
      <c r="H20" s="2202"/>
      <c r="I20" s="508"/>
      <c r="J20" s="508"/>
      <c r="K20" s="476"/>
      <c r="L20" s="124"/>
    </row>
    <row r="21" spans="1:12" s="113" customFormat="1" ht="14.25" customHeight="1">
      <c r="A21" s="122"/>
      <c r="B21" s="125"/>
      <c r="C21" s="2062" t="s">
        <v>17</v>
      </c>
      <c r="D21" s="2066" t="s">
        <v>18</v>
      </c>
      <c r="E21" s="2194"/>
      <c r="F21" s="2055" t="s">
        <v>65</v>
      </c>
      <c r="G21" s="2197"/>
      <c r="H21" s="2064" t="s">
        <v>72</v>
      </c>
      <c r="I21" s="424"/>
      <c r="J21" s="424"/>
      <c r="K21" s="424"/>
      <c r="L21" s="124"/>
    </row>
    <row r="22" spans="1:12" s="113" customFormat="1" ht="13.5" thickBot="1">
      <c r="A22" s="122"/>
      <c r="B22" s="125"/>
      <c r="C22" s="2193"/>
      <c r="D22" s="2195"/>
      <c r="E22" s="2196"/>
      <c r="F22" s="2198"/>
      <c r="G22" s="2199"/>
      <c r="H22" s="2200"/>
      <c r="I22" s="424"/>
      <c r="J22" s="424"/>
      <c r="K22" s="424"/>
      <c r="L22" s="124"/>
    </row>
    <row r="23" spans="1:12" s="113" customFormat="1" ht="12.75" customHeight="1">
      <c r="A23" s="122"/>
      <c r="B23" s="125"/>
      <c r="C23" s="2050" t="s">
        <v>80</v>
      </c>
      <c r="D23" s="492" t="s">
        <v>44</v>
      </c>
      <c r="E23" s="569"/>
      <c r="F23" s="587"/>
      <c r="G23" s="1166"/>
      <c r="H23" s="526"/>
      <c r="I23" s="424"/>
      <c r="J23" s="424"/>
      <c r="L23" s="124"/>
    </row>
    <row r="24" spans="1:12" s="113" customFormat="1">
      <c r="A24" s="122"/>
      <c r="B24" s="125"/>
      <c r="C24" s="2051"/>
      <c r="D24" s="1164" t="s">
        <v>8</v>
      </c>
      <c r="E24" s="1165"/>
      <c r="F24" s="268" t="str">
        <f>IF('Step 3-Dehumidifiers'!$E$11=0,"", $E$11*('Step 3-Dehumidifiers'!F25/'Step 3-Dehumidifiers'!$E$11))</f>
        <v/>
      </c>
      <c r="G24" s="77" t="s">
        <v>74</v>
      </c>
      <c r="H24" s="857" t="str">
        <f>IF('Step 3-Dehumidifiers'!H25="","",'Step 3-Dehumidifiers'!H25)</f>
        <v/>
      </c>
      <c r="I24" s="424"/>
      <c r="J24" s="424"/>
      <c r="L24" s="124"/>
    </row>
    <row r="25" spans="1:12" s="113" customFormat="1">
      <c r="A25" s="122"/>
      <c r="B25" s="125"/>
      <c r="C25" s="2051"/>
      <c r="D25" s="1954" t="s">
        <v>341</v>
      </c>
      <c r="E25" s="2155"/>
      <c r="F25" s="268" t="str">
        <f>IF('Step 3-Dehumidifiers'!$E$11=0,"", $E$11*('Step 3-Dehumidifiers'!F26/'Step 3-Dehumidifiers'!$E$11))</f>
        <v/>
      </c>
      <c r="G25" s="77" t="s">
        <v>74</v>
      </c>
      <c r="H25" s="857" t="str">
        <f>IF('Step 3-Dehumidifiers'!H26="","",'Step 3-Dehumidifiers'!H26)</f>
        <v/>
      </c>
      <c r="I25" s="424"/>
      <c r="J25" s="424"/>
      <c r="L25" s="124"/>
    </row>
    <row r="26" spans="1:12" s="113" customFormat="1">
      <c r="A26" s="122"/>
      <c r="B26" s="125"/>
      <c r="C26" s="2051"/>
      <c r="D26" s="1162" t="s">
        <v>9</v>
      </c>
      <c r="E26" s="1163"/>
      <c r="F26" s="268" t="str">
        <f>IF('Step 3-Dehumidifiers'!$E$11=0,"", $E$11*('Step 3-Dehumidifiers'!F27/'Step 3-Dehumidifiers'!$E$11))</f>
        <v/>
      </c>
      <c r="G26" s="77" t="s">
        <v>74</v>
      </c>
      <c r="H26" s="857" t="str">
        <f>IF('Step 3-Dehumidifiers'!H27="","",'Step 3-Dehumidifiers'!H27)</f>
        <v/>
      </c>
      <c r="I26" s="424"/>
      <c r="J26" s="424"/>
      <c r="L26" s="124"/>
    </row>
    <row r="27" spans="1:12" s="113" customFormat="1" ht="13.5" thickBot="1">
      <c r="A27" s="122"/>
      <c r="B27" s="125"/>
      <c r="C27" s="2051"/>
      <c r="D27" s="1956" t="s">
        <v>340</v>
      </c>
      <c r="E27" s="1957"/>
      <c r="F27" s="268" t="str">
        <f>IF('Step 3-Dehumidifiers'!$E$11=0,"", $E$11*('Step 3-Dehumidifiers'!F28/'Step 3-Dehumidifiers'!$E$11))</f>
        <v/>
      </c>
      <c r="G27" s="77" t="s">
        <v>74</v>
      </c>
      <c r="H27" s="857" t="str">
        <f>IF('Step 3-Dehumidifiers'!H28="","",'Step 3-Dehumidifiers'!H28)</f>
        <v/>
      </c>
      <c r="I27" s="424"/>
      <c r="J27" s="424"/>
      <c r="L27" s="124"/>
    </row>
    <row r="28" spans="1:12" ht="13.5" customHeight="1">
      <c r="B28" s="125"/>
      <c r="C28" s="2051"/>
      <c r="D28" s="819" t="s">
        <v>92</v>
      </c>
      <c r="E28" s="566"/>
      <c r="F28" s="587"/>
      <c r="G28" s="1166"/>
      <c r="H28" s="802"/>
      <c r="L28" s="124"/>
    </row>
    <row r="29" spans="1:12" ht="13.5" customHeight="1">
      <c r="B29" s="125"/>
      <c r="C29" s="2051"/>
      <c r="D29" s="1155" t="s">
        <v>8</v>
      </c>
      <c r="E29" s="1157"/>
      <c r="F29" s="803" t="str">
        <f>IF('Step 3-Dehumidifiers'!$E$12=0,"", $E$12*('Step 3-Dehumidifiers'!F30/'Step 3-Dehumidifiers'!$E$12))</f>
        <v/>
      </c>
      <c r="G29" s="77" t="s">
        <v>74</v>
      </c>
      <c r="H29" s="857" t="str">
        <f>IF('Step 3-Dehumidifiers'!H30="","",'Step 3-Dehumidifiers'!H30)</f>
        <v/>
      </c>
      <c r="L29" s="124"/>
    </row>
    <row r="30" spans="1:12" ht="13.5" customHeight="1">
      <c r="B30" s="125"/>
      <c r="C30" s="2051"/>
      <c r="D30" s="1954" t="s">
        <v>341</v>
      </c>
      <c r="E30" s="2155"/>
      <c r="F30" s="803" t="str">
        <f>IF('Step 3-Dehumidifiers'!$E$12=0,"", $E$12*('Step 3-Dehumidifiers'!F31/'Step 3-Dehumidifiers'!$E$12))</f>
        <v/>
      </c>
      <c r="G30" s="77" t="s">
        <v>74</v>
      </c>
      <c r="H30" s="857" t="str">
        <f>IF('Step 3-Dehumidifiers'!H31="","",'Step 3-Dehumidifiers'!H31)</f>
        <v/>
      </c>
      <c r="L30" s="124"/>
    </row>
    <row r="31" spans="1:12" ht="13.5" customHeight="1">
      <c r="B31" s="125"/>
      <c r="C31" s="2051"/>
      <c r="D31" s="1155" t="s">
        <v>9</v>
      </c>
      <c r="E31" s="1157"/>
      <c r="F31" s="803" t="str">
        <f>IF('Step 3-Dehumidifiers'!$E$12=0,"", $E$12*('Step 3-Dehumidifiers'!F32/'Step 3-Dehumidifiers'!$E$12))</f>
        <v/>
      </c>
      <c r="G31" s="77" t="s">
        <v>74</v>
      </c>
      <c r="H31" s="857" t="str">
        <f>IF('Step 3-Dehumidifiers'!H32="","",'Step 3-Dehumidifiers'!H32)</f>
        <v/>
      </c>
      <c r="L31" s="124"/>
    </row>
    <row r="32" spans="1:12" ht="13.5" customHeight="1">
      <c r="B32" s="125"/>
      <c r="C32" s="2051"/>
      <c r="D32" s="1956" t="s">
        <v>340</v>
      </c>
      <c r="E32" s="1957"/>
      <c r="F32" s="803" t="str">
        <f>IF('Step 3-Dehumidifiers'!$E$12=0,"", $E$12*('Step 3-Dehumidifiers'!F33/'Step 3-Dehumidifiers'!$E$12))</f>
        <v/>
      </c>
      <c r="G32" s="77" t="s">
        <v>74</v>
      </c>
      <c r="H32" s="857" t="str">
        <f>IF('Step 3-Dehumidifiers'!H33="","",'Step 3-Dehumidifiers'!H33)</f>
        <v/>
      </c>
      <c r="L32" s="124"/>
    </row>
    <row r="33" spans="2:13" ht="13.5" customHeight="1">
      <c r="B33" s="125"/>
      <c r="C33" s="2051"/>
      <c r="D33" s="494" t="s">
        <v>45</v>
      </c>
      <c r="E33" s="495"/>
      <c r="F33" s="495"/>
      <c r="G33" s="837"/>
      <c r="H33" s="246"/>
      <c r="L33" s="124"/>
    </row>
    <row r="34" spans="2:13" ht="13.5" customHeight="1">
      <c r="B34" s="125"/>
      <c r="C34" s="2051"/>
      <c r="D34" s="1155" t="s">
        <v>8</v>
      </c>
      <c r="E34" s="1157"/>
      <c r="F34" s="804" t="str">
        <f>IF('Step 3-Dehumidifiers'!$E$13=0,"", $E$13*('Step 3-Dehumidifiers'!F35/'Step 3-Dehumidifiers'!$E$13))</f>
        <v/>
      </c>
      <c r="G34" s="77" t="s">
        <v>74</v>
      </c>
      <c r="H34" s="857" t="str">
        <f>IF('Step 3-Dehumidifiers'!H35="","",'Step 3-Dehumidifiers'!H35)</f>
        <v/>
      </c>
      <c r="L34" s="124"/>
    </row>
    <row r="35" spans="2:13" ht="13.5" customHeight="1">
      <c r="B35" s="125"/>
      <c r="C35" s="2051"/>
      <c r="D35" s="1954" t="s">
        <v>341</v>
      </c>
      <c r="E35" s="2155"/>
      <c r="F35" s="804" t="str">
        <f>IF('Step 3-Dehumidifiers'!$E$13=0,"", $E$13*('Step 3-Dehumidifiers'!F36/'Step 3-Dehumidifiers'!$E$13))</f>
        <v/>
      </c>
      <c r="G35" s="77" t="s">
        <v>74</v>
      </c>
      <c r="H35" s="857" t="str">
        <f>IF('Step 3-Dehumidifiers'!H36="","",'Step 3-Dehumidifiers'!H36)</f>
        <v/>
      </c>
      <c r="L35" s="124"/>
    </row>
    <row r="36" spans="2:13" ht="13.5" customHeight="1">
      <c r="B36" s="125"/>
      <c r="C36" s="2051"/>
      <c r="D36" s="1155" t="s">
        <v>9</v>
      </c>
      <c r="E36" s="1157"/>
      <c r="F36" s="804" t="str">
        <f>IF('Step 3-Dehumidifiers'!$E$13=0,"", $E$13*('Step 3-Dehumidifiers'!F37/'Step 3-Dehumidifiers'!$E$13))</f>
        <v/>
      </c>
      <c r="G36" s="77" t="s">
        <v>74</v>
      </c>
      <c r="H36" s="857" t="str">
        <f>IF('Step 3-Dehumidifiers'!H37="","",'Step 3-Dehumidifiers'!H37)</f>
        <v/>
      </c>
      <c r="L36" s="124"/>
    </row>
    <row r="37" spans="2:13" ht="13.5" customHeight="1">
      <c r="B37" s="125"/>
      <c r="C37" s="2051"/>
      <c r="D37" s="1956" t="s">
        <v>340</v>
      </c>
      <c r="E37" s="1957"/>
      <c r="F37" s="804" t="str">
        <f>IF('Step 3-Dehumidifiers'!$E$13=0,"", $E$13*('Step 3-Dehumidifiers'!F38/'Step 3-Dehumidifiers'!$E$13))</f>
        <v/>
      </c>
      <c r="G37" s="77" t="s">
        <v>74</v>
      </c>
      <c r="H37" s="857" t="str">
        <f>IF('Step 3-Dehumidifiers'!H38="","",'Step 3-Dehumidifiers'!H38)</f>
        <v/>
      </c>
      <c r="L37" s="124"/>
    </row>
    <row r="38" spans="2:13" ht="13.5" customHeight="1">
      <c r="B38" s="125"/>
      <c r="C38" s="2051"/>
      <c r="D38" s="868" t="s">
        <v>289</v>
      </c>
      <c r="E38" s="497"/>
      <c r="F38" s="497"/>
      <c r="G38" s="837"/>
      <c r="H38" s="256"/>
      <c r="L38" s="124"/>
      <c r="M38" s="491"/>
    </row>
    <row r="39" spans="2:13" ht="13.5" customHeight="1">
      <c r="B39" s="125"/>
      <c r="C39" s="2051"/>
      <c r="D39" s="1164" t="s">
        <v>8</v>
      </c>
      <c r="E39" s="1165"/>
      <c r="F39" s="268" t="str">
        <f>IF('Step 3-Dehumidifiers'!$E$14=0,"", $E$14*('Step 3-Dehumidifiers'!F40/'Step 3-Dehumidifiers'!$E$14))</f>
        <v/>
      </c>
      <c r="G39" s="77" t="s">
        <v>74</v>
      </c>
      <c r="H39" s="857" t="str">
        <f>IF('Step 3-Dehumidifiers'!H40="","",'Step 3-Dehumidifiers'!H40)</f>
        <v/>
      </c>
      <c r="L39" s="124"/>
      <c r="M39" s="491"/>
    </row>
    <row r="40" spans="2:13" ht="13.5" customHeight="1">
      <c r="B40" s="125"/>
      <c r="C40" s="2051"/>
      <c r="D40" s="1954" t="s">
        <v>341</v>
      </c>
      <c r="E40" s="2155"/>
      <c r="F40" s="268" t="str">
        <f>IF('Step 3-Dehumidifiers'!$E$14=0,"", $E$14*('Step 3-Dehumidifiers'!F41/'Step 3-Dehumidifiers'!$E$14))</f>
        <v/>
      </c>
      <c r="G40" s="77" t="s">
        <v>74</v>
      </c>
      <c r="H40" s="857" t="str">
        <f>IF('Step 3-Dehumidifiers'!H41="","",'Step 3-Dehumidifiers'!H41)</f>
        <v/>
      </c>
      <c r="L40" s="124"/>
      <c r="M40" s="491"/>
    </row>
    <row r="41" spans="2:13" ht="13.5" customHeight="1">
      <c r="B41" s="125"/>
      <c r="C41" s="2051"/>
      <c r="D41" s="1164" t="s">
        <v>9</v>
      </c>
      <c r="E41" s="1165"/>
      <c r="F41" s="268" t="str">
        <f>IF('Step 3-Dehumidifiers'!$E$14=0,"", $E$14*('Step 3-Dehumidifiers'!F42/'Step 3-Dehumidifiers'!$E$14))</f>
        <v/>
      </c>
      <c r="G41" s="110" t="s">
        <v>74</v>
      </c>
      <c r="H41" s="857" t="str">
        <f>IF('Step 3-Dehumidifiers'!H42="","",'Step 3-Dehumidifiers'!H42)</f>
        <v/>
      </c>
      <c r="L41" s="124"/>
      <c r="M41" s="491"/>
    </row>
    <row r="42" spans="2:13" ht="13.5" customHeight="1">
      <c r="B42" s="125"/>
      <c r="C42" s="2051"/>
      <c r="D42" s="1956" t="s">
        <v>340</v>
      </c>
      <c r="E42" s="1957"/>
      <c r="F42" s="268" t="str">
        <f>IF('Step 3-Dehumidifiers'!$E$14=0,"", $E$14*('Step 3-Dehumidifiers'!F43/'Step 3-Dehumidifiers'!$E$14))</f>
        <v/>
      </c>
      <c r="G42" s="77" t="s">
        <v>74</v>
      </c>
      <c r="H42" s="857" t="str">
        <f>IF('Step 3-Dehumidifiers'!H43="","",'Step 3-Dehumidifiers'!H43)</f>
        <v/>
      </c>
      <c r="L42" s="124"/>
      <c r="M42" s="491"/>
    </row>
    <row r="43" spans="2:13" ht="13.5" customHeight="1">
      <c r="B43" s="125"/>
      <c r="C43" s="2051"/>
      <c r="D43" s="494" t="s">
        <v>91</v>
      </c>
      <c r="E43" s="495"/>
      <c r="F43" s="495"/>
      <c r="G43" s="837"/>
      <c r="H43" s="246"/>
      <c r="L43" s="124"/>
    </row>
    <row r="44" spans="2:13" ht="13.5" customHeight="1">
      <c r="B44" s="125"/>
      <c r="C44" s="2051"/>
      <c r="D44" s="1155" t="s">
        <v>8</v>
      </c>
      <c r="E44" s="1157"/>
      <c r="F44" s="804" t="str">
        <f>IF('Step 3-Dehumidifiers'!$E$15=0,"", $E$15*('Step 3-Dehumidifiers'!F45/'Step 3-Dehumidifiers'!$E$15))</f>
        <v/>
      </c>
      <c r="G44" s="77" t="s">
        <v>74</v>
      </c>
      <c r="H44" s="1621" t="str">
        <f>IF('Step 3-Dehumidifiers'!H45="","",'Step 3-Dehumidifiers'!H45)</f>
        <v/>
      </c>
      <c r="L44" s="124"/>
    </row>
    <row r="45" spans="2:13" ht="13.5" customHeight="1">
      <c r="B45" s="125"/>
      <c r="C45" s="2051"/>
      <c r="D45" s="1956" t="s">
        <v>341</v>
      </c>
      <c r="E45" s="1957"/>
      <c r="F45" s="804" t="str">
        <f>IF('Step 3-Dehumidifiers'!$E$15=0,"", $E$15*('Step 3-Dehumidifiers'!F46/'Step 3-Dehumidifiers'!$E$15))</f>
        <v/>
      </c>
      <c r="G45" s="77" t="s">
        <v>74</v>
      </c>
      <c r="H45" s="1621" t="str">
        <f>IF('Step 3-Dehumidifiers'!H46="","",'Step 3-Dehumidifiers'!H46)</f>
        <v/>
      </c>
      <c r="L45" s="124"/>
    </row>
    <row r="46" spans="2:13" ht="13.5" customHeight="1">
      <c r="B46" s="125"/>
      <c r="C46" s="2051"/>
      <c r="D46" s="1158" t="s">
        <v>9</v>
      </c>
      <c r="E46" s="1161"/>
      <c r="F46" s="804" t="str">
        <f>IF('Step 3-Dehumidifiers'!$E$15=0,"", $E$15*('Step 3-Dehumidifiers'!F47/'Step 3-Dehumidifiers'!$E$15))</f>
        <v/>
      </c>
      <c r="G46" s="77" t="s">
        <v>74</v>
      </c>
      <c r="H46" s="1621" t="str">
        <f>IF('Step 3-Dehumidifiers'!H47="","",'Step 3-Dehumidifiers'!H47)</f>
        <v/>
      </c>
      <c r="L46" s="124"/>
    </row>
    <row r="47" spans="2:13" ht="13.5" customHeight="1" thickBot="1">
      <c r="B47" s="125"/>
      <c r="C47" s="2052"/>
      <c r="D47" s="2081" t="s">
        <v>340</v>
      </c>
      <c r="E47" s="2266"/>
      <c r="F47" s="805" t="str">
        <f>IF('Step 3-Dehumidifiers'!$E$15=0,"", $E$15*('Step 3-Dehumidifiers'!F48/'Step 3-Dehumidifiers'!$E$15))</f>
        <v/>
      </c>
      <c r="G47" s="79" t="s">
        <v>74</v>
      </c>
      <c r="H47" s="1622" t="str">
        <f>IF('Step 3-Dehumidifiers'!H48="","",'Step 3-Dehumidifiers'!H48)</f>
        <v/>
      </c>
      <c r="L47" s="124"/>
    </row>
    <row r="48" spans="2:13" ht="13.5" customHeight="1">
      <c r="B48" s="125"/>
      <c r="C48" s="2187" t="s">
        <v>71</v>
      </c>
      <c r="D48" s="986" t="s">
        <v>10</v>
      </c>
      <c r="E48" s="1179"/>
      <c r="F48" s="808" t="str">
        <f>IF('Step 3-Dehumidifiers'!$D$8=0,"", $D$8*('Step 3-Dehumidifiers'!$F$49/'Step 3-Dehumidifiers'!$D$8))</f>
        <v/>
      </c>
      <c r="G48" s="78" t="s">
        <v>78</v>
      </c>
      <c r="H48" s="1620" t="str">
        <f>IF('Step 3-Dehumidifiers'!H49="","",'Step 3-Dehumidifiers'!H49)</f>
        <v/>
      </c>
      <c r="L48" s="124"/>
    </row>
    <row r="49" spans="1:12" ht="13.5" customHeight="1" thickBot="1">
      <c r="B49" s="125"/>
      <c r="C49" s="2188"/>
      <c r="D49" s="831" t="s">
        <v>14</v>
      </c>
      <c r="E49" s="832"/>
      <c r="F49" s="807" t="str">
        <f>IF('Step 3-Dehumidifiers'!$D$8=0,"", $D$8*('Step 3-Dehumidifiers'!$F$50/'Step 3-Dehumidifiers'!$D$8))</f>
        <v/>
      </c>
      <c r="G49" s="79" t="s">
        <v>78</v>
      </c>
      <c r="H49" s="1622" t="str">
        <f>IF('Step 3-Dehumidifiers'!H50="","",'Step 3-Dehumidifiers'!H50)</f>
        <v/>
      </c>
      <c r="L49" s="124"/>
    </row>
    <row r="50" spans="1:12" ht="13.5" customHeight="1">
      <c r="B50" s="125"/>
      <c r="C50" s="2242" t="s">
        <v>2</v>
      </c>
      <c r="D50" s="834" t="s">
        <v>11</v>
      </c>
      <c r="E50" s="836"/>
      <c r="F50" s="808" t="str">
        <f>IF('Step 3-Dehumidifiers'!$D$8=0,"", $D$8*('Step 3-Dehumidifiers'!$F$51/'Step 3-Dehumidifiers'!$D$8))</f>
        <v/>
      </c>
      <c r="G50" s="78" t="s">
        <v>74</v>
      </c>
      <c r="H50" s="1623" t="str">
        <f>IF('Step 3-Dehumidifiers'!H51="","",'Step 3-Dehumidifiers'!H51)</f>
        <v/>
      </c>
      <c r="L50" s="124"/>
    </row>
    <row r="51" spans="1:12" ht="13.5" customHeight="1">
      <c r="B51" s="125"/>
      <c r="C51" s="2243"/>
      <c r="D51" s="829" t="s">
        <v>82</v>
      </c>
      <c r="E51" s="830"/>
      <c r="F51" s="809" t="str">
        <f>IF('Step 3-Dehumidifiers'!$D$8=0,"", $D$8*('Step 3-Dehumidifiers'!$F$52/'Step 3-Dehumidifiers'!$D$8))</f>
        <v/>
      </c>
      <c r="G51" s="110" t="s">
        <v>74</v>
      </c>
      <c r="H51" s="1620" t="str">
        <f>IF('Step 3-Dehumidifiers'!H52="","",'Step 3-Dehumidifiers'!H52)</f>
        <v/>
      </c>
      <c r="L51" s="124"/>
    </row>
    <row r="52" spans="1:12" ht="13.5" customHeight="1" thickBot="1">
      <c r="B52" s="125"/>
      <c r="C52" s="811" t="s">
        <v>1</v>
      </c>
      <c r="D52" s="879" t="s">
        <v>10</v>
      </c>
      <c r="E52" s="880"/>
      <c r="F52" s="809" t="str">
        <f>IF('Step 3-Dehumidifiers'!$D$8=0,"", $D$8*('Step 3-Dehumidifiers'!$F$53/'Step 3-Dehumidifiers'!$D$8))</f>
        <v/>
      </c>
      <c r="G52" s="75" t="s">
        <v>74</v>
      </c>
      <c r="H52" s="1620" t="str">
        <f>IF('Step 3-Dehumidifiers'!H53="","",'Step 3-Dehumidifiers'!H53)</f>
        <v/>
      </c>
      <c r="L52" s="124"/>
    </row>
    <row r="53" spans="1:12" ht="13.5" customHeight="1" thickBot="1">
      <c r="B53" s="125"/>
      <c r="C53" s="346" t="s">
        <v>165</v>
      </c>
      <c r="D53" s="347" t="s">
        <v>9</v>
      </c>
      <c r="E53" s="527"/>
      <c r="F53" s="810" t="str">
        <f>IF('Step 3-Dehumidifiers'!$D$8=0,"", $D$8*('Step 3-Dehumidifiers'!$F$54/'Step 3-Dehumidifiers'!$D$8))</f>
        <v/>
      </c>
      <c r="G53" s="109" t="s">
        <v>182</v>
      </c>
      <c r="H53" s="1624" t="str">
        <f>IF('Step 3-Dehumidifiers'!H54="","",'Step 3-Dehumidifiers'!H54)</f>
        <v/>
      </c>
      <c r="L53" s="124"/>
    </row>
    <row r="54" spans="1:12" s="515" customFormat="1" ht="13.5" customHeight="1">
      <c r="A54" s="122"/>
      <c r="B54" s="125"/>
      <c r="C54" s="514"/>
      <c r="L54" s="124"/>
    </row>
    <row r="55" spans="1:12" s="515" customFormat="1" ht="24" customHeight="1">
      <c r="A55" s="126"/>
      <c r="B55" s="125"/>
      <c r="C55" s="462" t="s">
        <v>125</v>
      </c>
      <c r="D55" s="112"/>
      <c r="E55" s="112"/>
      <c r="F55" s="112"/>
      <c r="G55" s="112"/>
      <c r="H55" s="112"/>
      <c r="I55" s="112"/>
      <c r="J55" s="112"/>
      <c r="K55" s="112"/>
      <c r="L55" s="124"/>
    </row>
    <row r="56" spans="1:12" s="515" customFormat="1" ht="39.75" customHeight="1">
      <c r="A56" s="126"/>
      <c r="B56" s="125"/>
      <c r="C56" s="2170" t="str">
        <f>'Step 3-Dehumidifiers'!C57:H57</f>
        <v>Please complete the table below if your program provides an incentive (e.g., financial) to encourage the disposal (i.e., without replacement) of old, working refrigerated appliances. The estimates provided should be consistent with that specified in your jurisdiction's deemed savings database, technical reference manual (TRM), or third-party ARP evaluation, as appropriate.</v>
      </c>
      <c r="D56" s="2171"/>
      <c r="E56" s="2171"/>
      <c r="F56" s="2171"/>
      <c r="G56" s="2171"/>
      <c r="H56" s="2171"/>
      <c r="I56" s="2171"/>
      <c r="J56" s="2171"/>
      <c r="K56" s="2171"/>
      <c r="L56" s="124"/>
    </row>
    <row r="57" spans="1:12" s="515" customFormat="1" ht="5.25" customHeight="1" thickBot="1">
      <c r="A57" s="126"/>
      <c r="B57" s="125"/>
      <c r="C57" s="112"/>
      <c r="D57" s="112"/>
      <c r="E57" s="112"/>
      <c r="F57" s="112"/>
      <c r="G57" s="464"/>
      <c r="H57" s="112"/>
      <c r="I57" s="465"/>
      <c r="J57" s="465"/>
      <c r="K57" s="465"/>
      <c r="L57" s="124"/>
    </row>
    <row r="58" spans="1:12" ht="13.5" customHeight="1">
      <c r="A58" s="126"/>
      <c r="B58" s="125"/>
      <c r="C58" s="2090" t="s">
        <v>35</v>
      </c>
      <c r="D58" s="2239"/>
      <c r="E58" s="2174">
        <f>'Step 3-Dehumidifiers'!E59:F59</f>
        <v>0</v>
      </c>
      <c r="F58" s="2175"/>
      <c r="G58" s="502"/>
      <c r="L58" s="124"/>
    </row>
    <row r="59" spans="1:12" ht="13.5" customHeight="1">
      <c r="A59" s="126"/>
      <c r="B59" s="125"/>
      <c r="C59" s="2086" t="s">
        <v>36</v>
      </c>
      <c r="D59" s="2087"/>
      <c r="E59" s="2178">
        <f>'Step 3-Dehumidifiers'!E60:F60</f>
        <v>0</v>
      </c>
      <c r="F59" s="2179"/>
      <c r="G59" s="502"/>
      <c r="L59" s="124"/>
    </row>
    <row r="60" spans="1:12" ht="13.5" customHeight="1">
      <c r="A60" s="126"/>
      <c r="B60" s="486"/>
      <c r="C60" s="2273" t="s">
        <v>124</v>
      </c>
      <c r="D60" s="2274"/>
      <c r="E60" s="2277">
        <f>'Step 3-Dehumidifiers'!E61:F61</f>
        <v>0</v>
      </c>
      <c r="F60" s="2278"/>
      <c r="G60" s="502"/>
      <c r="L60" s="124"/>
    </row>
    <row r="61" spans="1:12" ht="13.5" customHeight="1" thickBot="1">
      <c r="A61" s="126"/>
      <c r="B61" s="486"/>
      <c r="C61" s="2275"/>
      <c r="D61" s="2276"/>
      <c r="E61" s="2279"/>
      <c r="F61" s="2280"/>
      <c r="G61" s="504"/>
    </row>
    <row r="62" spans="1:12" ht="13.5" thickBot="1">
      <c r="B62" s="125"/>
    </row>
    <row r="63" spans="1:12" ht="12.75" customHeight="1">
      <c r="B63" s="125"/>
      <c r="C63" s="499" t="s">
        <v>22</v>
      </c>
      <c r="D63" s="2164">
        <f>'Step 3-Dehumidifiers'!D63:K70</f>
        <v>0</v>
      </c>
      <c r="E63" s="2165"/>
      <c r="F63" s="2165"/>
      <c r="G63" s="2165"/>
      <c r="H63" s="2165"/>
      <c r="I63" s="2165"/>
      <c r="J63" s="2270"/>
    </row>
    <row r="64" spans="1:12" ht="12.75" customHeight="1">
      <c r="B64" s="125"/>
      <c r="C64" s="518"/>
      <c r="D64" s="2166"/>
      <c r="E64" s="2167"/>
      <c r="F64" s="2167"/>
      <c r="G64" s="2167"/>
      <c r="H64" s="2167"/>
      <c r="I64" s="2167"/>
      <c r="J64" s="2271"/>
    </row>
    <row r="65" spans="1:12" ht="12.75" customHeight="1">
      <c r="B65" s="125"/>
      <c r="C65" s="518"/>
      <c r="D65" s="2166"/>
      <c r="E65" s="2167"/>
      <c r="F65" s="2167"/>
      <c r="G65" s="2167"/>
      <c r="H65" s="2167"/>
      <c r="I65" s="2167"/>
      <c r="J65" s="2271"/>
    </row>
    <row r="66" spans="1:12" ht="12.75" customHeight="1">
      <c r="B66" s="125"/>
      <c r="C66" s="518"/>
      <c r="D66" s="2166"/>
      <c r="E66" s="2167"/>
      <c r="F66" s="2167"/>
      <c r="G66" s="2167"/>
      <c r="H66" s="2167"/>
      <c r="I66" s="2167"/>
      <c r="J66" s="2271"/>
    </row>
    <row r="67" spans="1:12" ht="12.75" customHeight="1">
      <c r="B67" s="125"/>
      <c r="C67" s="518"/>
      <c r="D67" s="2166"/>
      <c r="E67" s="2167"/>
      <c r="F67" s="2167"/>
      <c r="G67" s="2167"/>
      <c r="H67" s="2167"/>
      <c r="I67" s="2167"/>
      <c r="J67" s="2271"/>
    </row>
    <row r="68" spans="1:12" ht="12.75" customHeight="1">
      <c r="B68" s="125"/>
      <c r="C68" s="500"/>
      <c r="D68" s="2166"/>
      <c r="E68" s="2167"/>
      <c r="F68" s="2167"/>
      <c r="G68" s="2167"/>
      <c r="H68" s="2167"/>
      <c r="I68" s="2167"/>
      <c r="J68" s="2271"/>
    </row>
    <row r="69" spans="1:12" ht="12.75" customHeight="1">
      <c r="B69" s="125"/>
      <c r="C69" s="498"/>
      <c r="D69" s="2166"/>
      <c r="E69" s="2167"/>
      <c r="F69" s="2167"/>
      <c r="G69" s="2167"/>
      <c r="H69" s="2167"/>
      <c r="I69" s="2167"/>
      <c r="J69" s="2271"/>
    </row>
    <row r="70" spans="1:12" ht="12.75" customHeight="1" thickBot="1">
      <c r="B70" s="125"/>
      <c r="C70" s="501"/>
      <c r="D70" s="2168"/>
      <c r="E70" s="2169"/>
      <c r="F70" s="2169"/>
      <c r="G70" s="2169"/>
      <c r="H70" s="2169"/>
      <c r="I70" s="2169"/>
      <c r="J70" s="2272"/>
    </row>
    <row r="71" spans="1:12" s="521" customFormat="1" ht="13.5" customHeight="1">
      <c r="A71" s="122"/>
      <c r="B71" s="128"/>
      <c r="C71" s="795"/>
      <c r="K71" s="424"/>
      <c r="L71" s="122"/>
    </row>
    <row r="72" spans="1:12" s="505" customFormat="1">
      <c r="A72" s="122"/>
      <c r="B72" s="122"/>
      <c r="L72" s="122"/>
    </row>
    <row r="73" spans="1:12" hidden="1"/>
    <row r="74" spans="1:12" hidden="1"/>
    <row r="75" spans="1:12" hidden="1"/>
    <row r="76" spans="1:12" hidden="1"/>
    <row r="77" spans="1:12" hidden="1"/>
    <row r="78" spans="1:12" hidden="1"/>
    <row r="79" spans="1:12" hidden="1"/>
    <row r="80" spans="1:12"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spans="1:12" hidden="1"/>
    <row r="194" spans="1:12" hidden="1">
      <c r="A194" s="424"/>
      <c r="B194" s="424"/>
      <c r="L194" s="424"/>
    </row>
    <row r="195" spans="1:12" hidden="1">
      <c r="A195" s="424"/>
      <c r="B195" s="424"/>
      <c r="L195" s="424"/>
    </row>
    <row r="196" spans="1:12" hidden="1">
      <c r="A196" s="424"/>
      <c r="B196" s="424"/>
      <c r="L196" s="424"/>
    </row>
    <row r="197" spans="1:12" hidden="1"/>
    <row r="198" spans="1:12" hidden="1"/>
  </sheetData>
  <sheetProtection selectLockedCells="1"/>
  <customSheetViews>
    <customSheetView guid="{DD9D0D41-5D22-4202-9EF9-254DD6E28480}" showGridLines="0" fitToPage="1" hiddenRows="1" hiddenColumns="1">
      <selection activeCell="G11" sqref="G11"/>
      <pageMargins left="0.5" right="0.5" top="0.5" bottom="0.625" header="0.5" footer="0.5"/>
      <pageSetup scale="66" orientation="portrait" r:id="rId1"/>
      <headerFooter alignWithMargins="0">
        <oddFooter>&amp;R&amp;P of &amp;N</oddFooter>
      </headerFooter>
    </customSheetView>
    <customSheetView guid="{7A34E1A7-91A1-4CD4-B377-1F35FFBCE4D8}" showGridLines="0" fitToPage="1" hiddenRows="1" hiddenColumns="1">
      <selection activeCell="G11" sqref="G11"/>
      <pageMargins left="0.5" right="0.5" top="0.5" bottom="0.625" header="0.5" footer="0.5"/>
      <pageSetup scale="66" orientation="portrait" r:id="rId2"/>
      <headerFooter alignWithMargins="0">
        <oddFooter>&amp;R&amp;P of &amp;N</oddFooter>
      </headerFooter>
    </customSheetView>
  </customSheetViews>
  <mergeCells count="32">
    <mergeCell ref="D63:J70"/>
    <mergeCell ref="C4:I4"/>
    <mergeCell ref="C56:K56"/>
    <mergeCell ref="C58:D58"/>
    <mergeCell ref="E58:F58"/>
    <mergeCell ref="C59:D59"/>
    <mergeCell ref="E59:F59"/>
    <mergeCell ref="C60:D61"/>
    <mergeCell ref="E60:F61"/>
    <mergeCell ref="C20:H20"/>
    <mergeCell ref="C19:F19"/>
    <mergeCell ref="H19:K19"/>
    <mergeCell ref="C21:C22"/>
    <mergeCell ref="D21:E22"/>
    <mergeCell ref="F21:G22"/>
    <mergeCell ref="C50:C51"/>
    <mergeCell ref="C6:J6"/>
    <mergeCell ref="D45:E45"/>
    <mergeCell ref="D27:E27"/>
    <mergeCell ref="D32:E32"/>
    <mergeCell ref="D37:E37"/>
    <mergeCell ref="D42:E42"/>
    <mergeCell ref="H21:H22"/>
    <mergeCell ref="D25:E25"/>
    <mergeCell ref="D30:E30"/>
    <mergeCell ref="D35:E35"/>
    <mergeCell ref="D40:E40"/>
    <mergeCell ref="C48:C49"/>
    <mergeCell ref="D47:E47"/>
    <mergeCell ref="C23:C47"/>
    <mergeCell ref="G11:I16"/>
    <mergeCell ref="G10:I10"/>
  </mergeCells>
  <phoneticPr fontId="56" type="noConversion"/>
  <conditionalFormatting sqref="E58:F61 D8:D9 F197:F65553 F5 F71:F193 D63 F8:F9 G10 F17:F62">
    <cfRule type="cellIs" dxfId="3" priority="2" stopIfTrue="1" operator="equal">
      <formula>0</formula>
    </cfRule>
  </conditionalFormatting>
  <conditionalFormatting sqref="G11 D11:F16">
    <cfRule type="cellIs" dxfId="2" priority="1" stopIfTrue="1" operator="equal">
      <formula>0</formula>
    </cfRule>
  </conditionalFormatting>
  <dataValidations count="1">
    <dataValidation type="decimal" operator="greaterThanOrEqual" allowBlank="1" showInputMessage="1" showErrorMessage="1" sqref="E58:F61" xr:uid="{00000000-0002-0000-0A00-000000000000}">
      <formula1>0</formula1>
    </dataValidation>
  </dataValidations>
  <pageMargins left="0.5" right="0.5" top="0.5" bottom="0.625" header="0.5" footer="0.5"/>
  <pageSetup scale="70" orientation="portrait" r:id="rId3"/>
  <headerFooter alignWithMargins="0">
    <oddFooter>&amp;R&amp;P of &amp;N</oddFooter>
  </headerFooter>
  <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tabColor rgb="FF7030A0"/>
  </sheetPr>
  <dimension ref="A1:AL314"/>
  <sheetViews>
    <sheetView zoomScaleNormal="100" workbookViewId="0">
      <selection activeCell="D10" sqref="D10"/>
    </sheetView>
  </sheetViews>
  <sheetFormatPr defaultColWidth="0" defaultRowHeight="12.75" customHeight="1" zeroHeight="1"/>
  <cols>
    <col min="1" max="1" width="4.28515625" style="1788" customWidth="1"/>
    <col min="2" max="2" width="3.140625" style="1789" customWidth="1"/>
    <col min="3" max="3" width="38.5703125" style="1789" customWidth="1"/>
    <col min="4" max="8" width="13" style="1789" customWidth="1"/>
    <col min="9" max="33" width="13" style="1789" hidden="1" customWidth="1"/>
    <col min="34" max="34" width="22.7109375" style="1789" customWidth="1"/>
    <col min="35" max="35" width="2.5703125" style="1789" customWidth="1"/>
    <col min="36" max="36" width="10.7109375" style="1789" customWidth="1"/>
    <col min="37" max="37" width="3.5703125" style="1789" customWidth="1"/>
    <col min="38" max="38" width="7.42578125" style="1790" customWidth="1"/>
    <col min="39" max="16384" width="0" style="1542" hidden="1"/>
  </cols>
  <sheetData>
    <row r="1" spans="1:38">
      <c r="A1" s="1780"/>
      <c r="B1" s="1781"/>
      <c r="C1" s="1781"/>
      <c r="D1" s="1781"/>
      <c r="E1" s="1781"/>
      <c r="F1" s="1781"/>
      <c r="G1" s="1781"/>
      <c r="H1" s="1781"/>
      <c r="I1" s="1782"/>
      <c r="J1" s="1782"/>
      <c r="K1" s="1782"/>
      <c r="L1" s="1782"/>
      <c r="M1" s="1782"/>
      <c r="N1" s="1782"/>
      <c r="O1" s="1782"/>
      <c r="P1" s="1782"/>
      <c r="Q1" s="1782"/>
      <c r="R1" s="1782"/>
      <c r="S1" s="1782"/>
      <c r="T1" s="1782"/>
      <c r="U1" s="1782"/>
      <c r="V1" s="1782"/>
      <c r="W1" s="1782"/>
      <c r="X1" s="1782"/>
      <c r="Y1" s="1782"/>
      <c r="Z1" s="1782"/>
      <c r="AA1" s="1782"/>
      <c r="AB1" s="1782"/>
      <c r="AC1" s="1782"/>
      <c r="AD1" s="1782"/>
      <c r="AE1" s="1782"/>
      <c r="AF1" s="1782"/>
      <c r="AG1" s="1782"/>
      <c r="AH1" s="1782"/>
      <c r="AI1" s="1782"/>
      <c r="AJ1" s="1782"/>
      <c r="AK1" s="1782"/>
      <c r="AL1" s="1783"/>
    </row>
    <row r="2" spans="1:38" ht="87.75" customHeight="1" thickBot="1">
      <c r="A2" s="1782"/>
      <c r="B2" s="1543"/>
      <c r="C2" s="1544"/>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2282"/>
      <c r="AJ2" s="2283"/>
      <c r="AK2" s="2284"/>
      <c r="AL2" s="1784"/>
    </row>
    <row r="3" spans="1:38" ht="15.75" customHeight="1" thickBot="1">
      <c r="A3" s="1782"/>
      <c r="B3" s="1546"/>
      <c r="C3" s="2285" t="s">
        <v>334</v>
      </c>
      <c r="D3" s="2285"/>
      <c r="E3" s="2285"/>
      <c r="F3" s="2285"/>
      <c r="G3" s="1547"/>
      <c r="H3" s="1548" t="str">
        <f>IF('Step 1-Contact and Program Info'!D7=0, " ",'Step 1-Contact and Program Info'!D7)</f>
        <v xml:space="preserve"> </v>
      </c>
      <c r="I3" s="1549"/>
      <c r="J3" s="1549"/>
      <c r="K3" s="1549"/>
      <c r="L3" s="1549"/>
      <c r="M3" s="1549"/>
      <c r="N3" s="1549"/>
      <c r="O3" s="1549"/>
      <c r="P3" s="1549"/>
      <c r="Q3" s="1549"/>
      <c r="R3" s="1549"/>
      <c r="S3" s="1549"/>
      <c r="T3" s="1549"/>
      <c r="U3" s="1549"/>
      <c r="V3" s="1549"/>
      <c r="W3" s="1549"/>
      <c r="X3" s="1549"/>
      <c r="Y3" s="1549"/>
      <c r="Z3" s="1549"/>
      <c r="AA3" s="1549"/>
      <c r="AB3" s="1549"/>
      <c r="AC3" s="1549"/>
      <c r="AD3" s="1549"/>
      <c r="AE3" s="1549"/>
      <c r="AF3" s="1549"/>
      <c r="AG3" s="1549"/>
      <c r="AH3" s="1550" t="str">
        <f>IF('Step 1-Contact and Program Info'!J7="","",'Step 1-Contact and Program Info'!J7)</f>
        <v>MM/DD/YYYY</v>
      </c>
      <c r="AI3" s="1549" t="str">
        <f>IF(AH3="","","to")</f>
        <v>to</v>
      </c>
      <c r="AJ3" s="1551" t="str">
        <f>IF('Step 1-Contact and Program Info'!L7="","",'Step 1-Contact and Program Info'!L7)</f>
        <v>MM/DD/YYYY</v>
      </c>
      <c r="AK3" s="1552"/>
      <c r="AL3" s="1785"/>
    </row>
    <row r="4" spans="1:38" ht="27.75" customHeight="1">
      <c r="A4" s="1782"/>
      <c r="B4" s="1546"/>
      <c r="C4" s="2285"/>
      <c r="D4" s="2285"/>
      <c r="E4" s="2285"/>
      <c r="F4" s="2285"/>
      <c r="G4" s="1547"/>
      <c r="H4" s="1554"/>
      <c r="I4" s="1554"/>
      <c r="J4" s="1554"/>
      <c r="K4" s="1554"/>
      <c r="L4" s="1554"/>
      <c r="M4" s="1554"/>
      <c r="N4" s="1554"/>
      <c r="O4" s="1554"/>
      <c r="P4" s="1554"/>
      <c r="Q4" s="1554"/>
      <c r="R4" s="1554"/>
      <c r="S4" s="1554"/>
      <c r="T4" s="1554"/>
      <c r="U4" s="1554"/>
      <c r="V4" s="1554"/>
      <c r="W4" s="1554"/>
      <c r="X4" s="1554"/>
      <c r="Y4" s="1554"/>
      <c r="Z4" s="1554"/>
      <c r="AA4" s="1554"/>
      <c r="AB4" s="1554"/>
      <c r="AC4" s="1554"/>
      <c r="AD4" s="1554"/>
      <c r="AE4" s="1554"/>
      <c r="AF4" s="1554"/>
      <c r="AG4" s="1554"/>
      <c r="AH4" s="1555"/>
      <c r="AI4" s="1556"/>
      <c r="AJ4" s="1555"/>
      <c r="AK4" s="1557"/>
      <c r="AL4" s="1785"/>
    </row>
    <row r="5" spans="1:38" ht="60.75" customHeight="1">
      <c r="A5" s="1782"/>
      <c r="B5" s="1546"/>
      <c r="C5" s="2286" t="s">
        <v>463</v>
      </c>
      <c r="D5" s="2286"/>
      <c r="E5" s="2286"/>
      <c r="F5" s="2286"/>
      <c r="G5" s="2286"/>
      <c r="H5" s="2286"/>
      <c r="I5" s="2286"/>
      <c r="J5" s="2286"/>
      <c r="K5" s="2286"/>
      <c r="L5" s="2286"/>
      <c r="M5" s="2286"/>
      <c r="N5" s="2286"/>
      <c r="O5" s="2286"/>
      <c r="P5" s="2286"/>
      <c r="Q5" s="2286"/>
      <c r="R5" s="2286"/>
      <c r="S5" s="2286"/>
      <c r="T5" s="2286"/>
      <c r="U5" s="2286"/>
      <c r="V5" s="2286"/>
      <c r="W5" s="2286"/>
      <c r="X5" s="2286"/>
      <c r="Y5" s="2286"/>
      <c r="Z5" s="2286"/>
      <c r="AA5" s="2286"/>
      <c r="AB5" s="2286"/>
      <c r="AC5" s="2286"/>
      <c r="AD5" s="2286"/>
      <c r="AE5" s="2286"/>
      <c r="AF5" s="2286"/>
      <c r="AG5" s="2286"/>
      <c r="AH5" s="2286"/>
      <c r="AI5" s="2286"/>
      <c r="AJ5" s="2286"/>
      <c r="AK5" s="1558"/>
      <c r="AL5" s="1785"/>
    </row>
    <row r="6" spans="1:38" ht="38.25" customHeight="1">
      <c r="A6" s="1782"/>
      <c r="B6" s="1546"/>
      <c r="C6" s="2286"/>
      <c r="D6" s="2286"/>
      <c r="E6" s="2286"/>
      <c r="F6" s="2286"/>
      <c r="G6" s="2286"/>
      <c r="H6" s="2286"/>
      <c r="I6" s="2286"/>
      <c r="J6" s="2286"/>
      <c r="K6" s="2286"/>
      <c r="L6" s="2286"/>
      <c r="M6" s="2286"/>
      <c r="N6" s="2286"/>
      <c r="O6" s="2286"/>
      <c r="P6" s="2286"/>
      <c r="Q6" s="2286"/>
      <c r="R6" s="2286"/>
      <c r="S6" s="2286"/>
      <c r="T6" s="2286"/>
      <c r="U6" s="2286"/>
      <c r="V6" s="2286"/>
      <c r="W6" s="2286"/>
      <c r="X6" s="2286"/>
      <c r="Y6" s="2286"/>
      <c r="Z6" s="2286"/>
      <c r="AA6" s="2286"/>
      <c r="AB6" s="2286"/>
      <c r="AC6" s="2286"/>
      <c r="AD6" s="2286"/>
      <c r="AE6" s="2286"/>
      <c r="AF6" s="2286"/>
      <c r="AG6" s="2286"/>
      <c r="AH6" s="2286"/>
      <c r="AI6" s="2286"/>
      <c r="AJ6" s="2286"/>
      <c r="AK6" s="1559"/>
      <c r="AL6" s="1785"/>
    </row>
    <row r="7" spans="1:38" ht="29.25" customHeight="1">
      <c r="A7" s="1782"/>
      <c r="B7" s="1546"/>
      <c r="C7" s="1560"/>
      <c r="D7" s="1560"/>
      <c r="E7" s="1560"/>
      <c r="F7" s="1560"/>
      <c r="G7" s="1560"/>
      <c r="H7" s="2287"/>
      <c r="I7" s="2287"/>
      <c r="J7" s="2287"/>
      <c r="K7" s="2287"/>
      <c r="L7" s="2287"/>
      <c r="M7" s="2287"/>
      <c r="N7" s="2287"/>
      <c r="O7" s="2287"/>
      <c r="P7" s="2287"/>
      <c r="Q7" s="2287"/>
      <c r="R7" s="2287"/>
      <c r="S7" s="2287"/>
      <c r="T7" s="2287"/>
      <c r="U7" s="2287"/>
      <c r="V7" s="2287"/>
      <c r="W7" s="2287"/>
      <c r="X7" s="2287"/>
      <c r="Y7" s="2287"/>
      <c r="Z7" s="2287"/>
      <c r="AA7" s="2287"/>
      <c r="AB7" s="2287"/>
      <c r="AC7" s="2287"/>
      <c r="AD7" s="2287"/>
      <c r="AE7" s="2287"/>
      <c r="AF7" s="2287"/>
      <c r="AG7" s="2287"/>
      <c r="AH7" s="2287"/>
      <c r="AI7" s="1560"/>
      <c r="AJ7" s="1560"/>
      <c r="AK7" s="1559"/>
      <c r="AL7" s="1785"/>
    </row>
    <row r="8" spans="1:38" ht="8.25" customHeight="1">
      <c r="A8" s="1782"/>
      <c r="B8" s="1546"/>
      <c r="C8" s="1560"/>
      <c r="D8" s="1560"/>
      <c r="E8" s="1560"/>
      <c r="F8" s="1560"/>
      <c r="G8" s="1560"/>
      <c r="H8" s="1560"/>
      <c r="I8" s="1560"/>
      <c r="J8" s="1560"/>
      <c r="K8" s="1560"/>
      <c r="L8" s="1560"/>
      <c r="M8" s="1560"/>
      <c r="N8" s="1560"/>
      <c r="O8" s="1560"/>
      <c r="P8" s="1560"/>
      <c r="Q8" s="1560"/>
      <c r="R8" s="1560"/>
      <c r="S8" s="1560"/>
      <c r="T8" s="1560"/>
      <c r="U8" s="1560"/>
      <c r="V8" s="1560"/>
      <c r="W8" s="1560"/>
      <c r="X8" s="1560"/>
      <c r="Y8" s="1560"/>
      <c r="Z8" s="1560"/>
      <c r="AA8" s="1560"/>
      <c r="AB8" s="1560"/>
      <c r="AC8" s="1560"/>
      <c r="AD8" s="1560"/>
      <c r="AE8" s="1560"/>
      <c r="AF8" s="1560"/>
      <c r="AG8" s="1560"/>
      <c r="AH8" s="1560"/>
      <c r="AI8" s="1560"/>
      <c r="AJ8" s="1560"/>
      <c r="AK8" s="1559"/>
      <c r="AL8" s="1785"/>
    </row>
    <row r="9" spans="1:38" ht="17.25" customHeight="1" thickBot="1">
      <c r="A9" s="1787"/>
      <c r="B9" s="1546"/>
      <c r="C9" s="1598" t="s">
        <v>200</v>
      </c>
      <c r="D9" s="1561" t="s">
        <v>242</v>
      </c>
      <c r="E9" s="1561" t="s">
        <v>243</v>
      </c>
      <c r="F9" s="1561" t="s">
        <v>244</v>
      </c>
      <c r="G9" s="1561" t="s">
        <v>245</v>
      </c>
      <c r="H9" s="1561" t="s">
        <v>246</v>
      </c>
      <c r="I9" s="1561" t="s">
        <v>360</v>
      </c>
      <c r="J9" s="1561" t="s">
        <v>361</v>
      </c>
      <c r="K9" s="1561" t="s">
        <v>362</v>
      </c>
      <c r="L9" s="1561" t="s">
        <v>363</v>
      </c>
      <c r="M9" s="1561" t="s">
        <v>364</v>
      </c>
      <c r="N9" s="1561" t="s">
        <v>365</v>
      </c>
      <c r="O9" s="1561" t="s">
        <v>366</v>
      </c>
      <c r="P9" s="1561" t="s">
        <v>367</v>
      </c>
      <c r="Q9" s="1561" t="s">
        <v>368</v>
      </c>
      <c r="R9" s="1561" t="s">
        <v>369</v>
      </c>
      <c r="S9" s="1561" t="s">
        <v>370</v>
      </c>
      <c r="T9" s="1561" t="s">
        <v>371</v>
      </c>
      <c r="U9" s="1561" t="s">
        <v>372</v>
      </c>
      <c r="V9" s="1561" t="s">
        <v>373</v>
      </c>
      <c r="W9" s="1561" t="s">
        <v>374</v>
      </c>
      <c r="X9" s="1561" t="s">
        <v>375</v>
      </c>
      <c r="Y9" s="1561" t="s">
        <v>376</v>
      </c>
      <c r="Z9" s="1561" t="s">
        <v>377</v>
      </c>
      <c r="AA9" s="1561" t="s">
        <v>378</v>
      </c>
      <c r="AB9" s="1561" t="s">
        <v>379</v>
      </c>
      <c r="AC9" s="1561" t="s">
        <v>380</v>
      </c>
      <c r="AD9" s="1561" t="s">
        <v>381</v>
      </c>
      <c r="AE9" s="1561" t="s">
        <v>382</v>
      </c>
      <c r="AF9" s="1561" t="s">
        <v>383</v>
      </c>
      <c r="AG9" s="1561" t="s">
        <v>384</v>
      </c>
      <c r="AH9" s="1562"/>
      <c r="AI9" s="1562"/>
      <c r="AJ9" s="1562"/>
      <c r="AK9" s="1562"/>
      <c r="AL9" s="1785"/>
    </row>
    <row r="10" spans="1:38" ht="15.75" customHeight="1">
      <c r="A10" s="1787"/>
      <c r="B10" s="1546"/>
      <c r="C10" s="1563" t="s">
        <v>416</v>
      </c>
      <c r="D10" s="1564"/>
      <c r="E10" s="1564"/>
      <c r="F10" s="1564"/>
      <c r="G10" s="1564"/>
      <c r="H10" s="1565"/>
      <c r="I10" s="1565"/>
      <c r="J10" s="1565"/>
      <c r="K10" s="1565"/>
      <c r="L10" s="1565"/>
      <c r="M10" s="1565"/>
      <c r="N10" s="1565"/>
      <c r="O10" s="1565"/>
      <c r="P10" s="1565"/>
      <c r="Q10" s="1565"/>
      <c r="R10" s="1565"/>
      <c r="S10" s="1565"/>
      <c r="T10" s="1565"/>
      <c r="U10" s="1565"/>
      <c r="V10" s="1565"/>
      <c r="W10" s="1565"/>
      <c r="X10" s="1565"/>
      <c r="Y10" s="1565"/>
      <c r="Z10" s="1565"/>
      <c r="AA10" s="1565"/>
      <c r="AB10" s="1565"/>
      <c r="AC10" s="1565"/>
      <c r="AD10" s="1565"/>
      <c r="AE10" s="1565"/>
      <c r="AF10" s="1565"/>
      <c r="AG10" s="1565"/>
      <c r="AH10" s="1566" t="s">
        <v>215</v>
      </c>
      <c r="AI10" s="1562"/>
      <c r="AJ10" s="1562"/>
      <c r="AK10" s="1562"/>
      <c r="AL10" s="1785"/>
    </row>
    <row r="11" spans="1:38" ht="15.75" customHeight="1">
      <c r="A11" s="1787"/>
      <c r="B11" s="1546"/>
      <c r="C11" s="1567" t="s">
        <v>333</v>
      </c>
      <c r="D11" s="1568"/>
      <c r="E11" s="1568"/>
      <c r="F11" s="1568"/>
      <c r="G11" s="1568"/>
      <c r="H11" s="1568"/>
      <c r="I11" s="1568"/>
      <c r="J11" s="1568"/>
      <c r="K11" s="1568"/>
      <c r="L11" s="1568"/>
      <c r="M11" s="1568"/>
      <c r="N11" s="1568"/>
      <c r="O11" s="1568"/>
      <c r="P11" s="1568"/>
      <c r="Q11" s="1568"/>
      <c r="R11" s="1568"/>
      <c r="S11" s="1568"/>
      <c r="T11" s="1568"/>
      <c r="U11" s="1568"/>
      <c r="V11" s="1568"/>
      <c r="W11" s="1568"/>
      <c r="X11" s="1568"/>
      <c r="Y11" s="1568"/>
      <c r="Z11" s="1568"/>
      <c r="AA11" s="1568"/>
      <c r="AB11" s="1568"/>
      <c r="AC11" s="1568"/>
      <c r="AD11" s="1568"/>
      <c r="AE11" s="1568"/>
      <c r="AF11" s="1568"/>
      <c r="AG11" s="1568"/>
      <c r="AH11" s="1569">
        <f>SUM(D11:AG11)</f>
        <v>0</v>
      </c>
      <c r="AI11" s="1562"/>
      <c r="AJ11" s="1562"/>
      <c r="AK11" s="1562"/>
      <c r="AL11" s="1785"/>
    </row>
    <row r="12" spans="1:38" ht="12.75" customHeight="1">
      <c r="A12" s="1787"/>
      <c r="B12" s="1546"/>
      <c r="C12" s="2288" t="s">
        <v>322</v>
      </c>
      <c r="D12" s="2289"/>
      <c r="E12" s="2289"/>
      <c r="F12" s="2289"/>
      <c r="G12" s="2289"/>
      <c r="H12" s="2289"/>
      <c r="I12" s="2289"/>
      <c r="J12" s="2289"/>
      <c r="K12" s="2289"/>
      <c r="L12" s="2289"/>
      <c r="M12" s="2289"/>
      <c r="N12" s="2289"/>
      <c r="O12" s="2289"/>
      <c r="P12" s="2289"/>
      <c r="Q12" s="2289"/>
      <c r="R12" s="2289"/>
      <c r="S12" s="2289"/>
      <c r="T12" s="2289"/>
      <c r="U12" s="2289"/>
      <c r="V12" s="2289"/>
      <c r="W12" s="2289"/>
      <c r="X12" s="2289"/>
      <c r="Y12" s="2289"/>
      <c r="Z12" s="2289"/>
      <c r="AA12" s="2289"/>
      <c r="AB12" s="2289"/>
      <c r="AC12" s="2289"/>
      <c r="AD12" s="2289"/>
      <c r="AE12" s="2289"/>
      <c r="AF12" s="2289"/>
      <c r="AG12" s="2289"/>
      <c r="AH12" s="2290"/>
      <c r="AI12" s="1570"/>
      <c r="AJ12" s="1562"/>
      <c r="AK12" s="1562"/>
      <c r="AL12" s="1785"/>
    </row>
    <row r="13" spans="1:38">
      <c r="A13" s="1787"/>
      <c r="B13" s="1546"/>
      <c r="C13" s="1420" t="s">
        <v>44</v>
      </c>
      <c r="D13" s="1568"/>
      <c r="E13" s="1568"/>
      <c r="F13" s="1568"/>
      <c r="G13" s="1568"/>
      <c r="H13" s="1571"/>
      <c r="I13" s="1571"/>
      <c r="J13" s="1571"/>
      <c r="K13" s="1571"/>
      <c r="L13" s="1571"/>
      <c r="M13" s="1571"/>
      <c r="N13" s="1571"/>
      <c r="O13" s="1571"/>
      <c r="P13" s="1571"/>
      <c r="Q13" s="1571"/>
      <c r="R13" s="1571"/>
      <c r="S13" s="1571"/>
      <c r="T13" s="1571"/>
      <c r="U13" s="1571"/>
      <c r="V13" s="1571"/>
      <c r="W13" s="1571"/>
      <c r="X13" s="1571"/>
      <c r="Y13" s="1571"/>
      <c r="Z13" s="1571"/>
      <c r="AA13" s="1571"/>
      <c r="AB13" s="1571"/>
      <c r="AC13" s="1571"/>
      <c r="AD13" s="1571"/>
      <c r="AE13" s="1571"/>
      <c r="AF13" s="1571"/>
      <c r="AG13" s="1571"/>
      <c r="AH13" s="1572">
        <f>SUM(D13:AG13)</f>
        <v>0</v>
      </c>
      <c r="AI13" s="1570"/>
      <c r="AJ13" s="1562"/>
      <c r="AK13" s="1562"/>
      <c r="AL13" s="1785"/>
    </row>
    <row r="14" spans="1:38">
      <c r="A14" s="1787"/>
      <c r="B14" s="1546"/>
      <c r="C14" s="1420" t="s">
        <v>45</v>
      </c>
      <c r="D14" s="1568"/>
      <c r="E14" s="1568"/>
      <c r="F14" s="1568"/>
      <c r="G14" s="1568"/>
      <c r="H14" s="1571"/>
      <c r="I14" s="1571"/>
      <c r="J14" s="1571"/>
      <c r="K14" s="1571"/>
      <c r="L14" s="1571"/>
      <c r="M14" s="1571"/>
      <c r="N14" s="1571"/>
      <c r="O14" s="1571"/>
      <c r="P14" s="1571"/>
      <c r="Q14" s="1571"/>
      <c r="R14" s="1571"/>
      <c r="S14" s="1571"/>
      <c r="T14" s="1571"/>
      <c r="U14" s="1571"/>
      <c r="V14" s="1571"/>
      <c r="W14" s="1571"/>
      <c r="X14" s="1571"/>
      <c r="Y14" s="1571"/>
      <c r="Z14" s="1571"/>
      <c r="AA14" s="1571"/>
      <c r="AB14" s="1571"/>
      <c r="AC14" s="1571"/>
      <c r="AD14" s="1571"/>
      <c r="AE14" s="1571"/>
      <c r="AF14" s="1571"/>
      <c r="AG14" s="1571"/>
      <c r="AH14" s="1573">
        <f>SUM(D14:AG14)</f>
        <v>0</v>
      </c>
      <c r="AI14" s="1570"/>
      <c r="AJ14" s="1562"/>
      <c r="AK14" s="1562"/>
      <c r="AL14" s="1785"/>
    </row>
    <row r="15" spans="1:38">
      <c r="A15" s="1787"/>
      <c r="B15" s="1546"/>
      <c r="C15" s="1574" t="s">
        <v>260</v>
      </c>
      <c r="D15" s="1568"/>
      <c r="E15" s="1568"/>
      <c r="F15" s="1568"/>
      <c r="G15" s="1568"/>
      <c r="H15" s="1571"/>
      <c r="I15" s="1571"/>
      <c r="J15" s="1571"/>
      <c r="K15" s="1571"/>
      <c r="L15" s="1571"/>
      <c r="M15" s="1571"/>
      <c r="N15" s="1571"/>
      <c r="O15" s="1571"/>
      <c r="P15" s="1571"/>
      <c r="Q15" s="1571"/>
      <c r="R15" s="1571"/>
      <c r="S15" s="1571"/>
      <c r="T15" s="1571"/>
      <c r="U15" s="1571"/>
      <c r="V15" s="1571"/>
      <c r="W15" s="1571"/>
      <c r="X15" s="1571"/>
      <c r="Y15" s="1571"/>
      <c r="Z15" s="1571"/>
      <c r="AA15" s="1571"/>
      <c r="AB15" s="1571"/>
      <c r="AC15" s="1571"/>
      <c r="AD15" s="1571"/>
      <c r="AE15" s="1571"/>
      <c r="AF15" s="1571"/>
      <c r="AG15" s="1571"/>
      <c r="AH15" s="1573">
        <f>SUM(D15:AG15)</f>
        <v>0</v>
      </c>
      <c r="AI15" s="1570"/>
      <c r="AJ15" s="1562"/>
      <c r="AK15" s="1562"/>
      <c r="AL15" s="1785"/>
    </row>
    <row r="16" spans="1:38" ht="12.75" customHeight="1">
      <c r="A16" s="1787"/>
      <c r="B16" s="1546"/>
      <c r="C16" s="1420" t="s">
        <v>19</v>
      </c>
      <c r="D16" s="1575">
        <f>SUM(D13:D15)</f>
        <v>0</v>
      </c>
      <c r="E16" s="1575">
        <f>SUM(E13:E15)</f>
        <v>0</v>
      </c>
      <c r="F16" s="1575">
        <f>SUM(F13:F15)</f>
        <v>0</v>
      </c>
      <c r="G16" s="1575">
        <f>SUM(G13:G15)</f>
        <v>0</v>
      </c>
      <c r="H16" s="1575">
        <f>SUM(H13:H15)</f>
        <v>0</v>
      </c>
      <c r="I16" s="1575">
        <f t="shared" ref="I16:AG16" si="0">SUM(I13:I15)</f>
        <v>0</v>
      </c>
      <c r="J16" s="1575">
        <f t="shared" si="0"/>
        <v>0</v>
      </c>
      <c r="K16" s="1575">
        <f t="shared" si="0"/>
        <v>0</v>
      </c>
      <c r="L16" s="1575">
        <f t="shared" si="0"/>
        <v>0</v>
      </c>
      <c r="M16" s="1575">
        <f t="shared" si="0"/>
        <v>0</v>
      </c>
      <c r="N16" s="1575">
        <f t="shared" si="0"/>
        <v>0</v>
      </c>
      <c r="O16" s="1575">
        <f t="shared" si="0"/>
        <v>0</v>
      </c>
      <c r="P16" s="1575">
        <f t="shared" si="0"/>
        <v>0</v>
      </c>
      <c r="Q16" s="1575">
        <f t="shared" si="0"/>
        <v>0</v>
      </c>
      <c r="R16" s="1575">
        <f t="shared" si="0"/>
        <v>0</v>
      </c>
      <c r="S16" s="1575">
        <f t="shared" si="0"/>
        <v>0</v>
      </c>
      <c r="T16" s="1575">
        <f t="shared" si="0"/>
        <v>0</v>
      </c>
      <c r="U16" s="1575">
        <f t="shared" si="0"/>
        <v>0</v>
      </c>
      <c r="V16" s="1575">
        <f t="shared" si="0"/>
        <v>0</v>
      </c>
      <c r="W16" s="1575">
        <f t="shared" si="0"/>
        <v>0</v>
      </c>
      <c r="X16" s="1575">
        <f t="shared" si="0"/>
        <v>0</v>
      </c>
      <c r="Y16" s="1575">
        <f t="shared" si="0"/>
        <v>0</v>
      </c>
      <c r="Z16" s="1575">
        <f t="shared" si="0"/>
        <v>0</v>
      </c>
      <c r="AA16" s="1575">
        <f t="shared" si="0"/>
        <v>0</v>
      </c>
      <c r="AB16" s="1575">
        <f t="shared" si="0"/>
        <v>0</v>
      </c>
      <c r="AC16" s="1575">
        <f t="shared" si="0"/>
        <v>0</v>
      </c>
      <c r="AD16" s="1575">
        <f t="shared" si="0"/>
        <v>0</v>
      </c>
      <c r="AE16" s="1575">
        <f t="shared" si="0"/>
        <v>0</v>
      </c>
      <c r="AF16" s="1575">
        <f t="shared" si="0"/>
        <v>0</v>
      </c>
      <c r="AG16" s="1575">
        <f t="shared" si="0"/>
        <v>0</v>
      </c>
      <c r="AH16" s="1576">
        <f>SUM(AH13:AH15)</f>
        <v>0</v>
      </c>
      <c r="AI16" s="2291"/>
      <c r="AJ16" s="2292"/>
      <c r="AK16" s="2292"/>
      <c r="AL16" s="1785"/>
    </row>
    <row r="17" spans="1:38" ht="12.75" customHeight="1">
      <c r="A17" s="1787"/>
      <c r="B17" s="1546"/>
      <c r="C17" s="2293" t="s">
        <v>317</v>
      </c>
      <c r="D17" s="2294"/>
      <c r="E17" s="2294"/>
      <c r="F17" s="2294"/>
      <c r="G17" s="2294"/>
      <c r="H17" s="2294"/>
      <c r="I17" s="2294"/>
      <c r="J17" s="2294"/>
      <c r="K17" s="2294"/>
      <c r="L17" s="2294"/>
      <c r="M17" s="2294"/>
      <c r="N17" s="2294"/>
      <c r="O17" s="2294"/>
      <c r="P17" s="2294"/>
      <c r="Q17" s="2294"/>
      <c r="R17" s="2294"/>
      <c r="S17" s="2294"/>
      <c r="T17" s="2294"/>
      <c r="U17" s="2294"/>
      <c r="V17" s="2294"/>
      <c r="W17" s="2294"/>
      <c r="X17" s="2294"/>
      <c r="Y17" s="2294"/>
      <c r="Z17" s="2294"/>
      <c r="AA17" s="2294"/>
      <c r="AB17" s="2294"/>
      <c r="AC17" s="2294"/>
      <c r="AD17" s="2294"/>
      <c r="AE17" s="2294"/>
      <c r="AF17" s="2294"/>
      <c r="AG17" s="2294"/>
      <c r="AH17" s="2295"/>
      <c r="AI17" s="2291"/>
      <c r="AJ17" s="2292"/>
      <c r="AK17" s="2292"/>
      <c r="AL17" s="1785"/>
    </row>
    <row r="18" spans="1:38">
      <c r="A18" s="1787"/>
      <c r="B18" s="1546"/>
      <c r="C18" s="1420" t="s">
        <v>191</v>
      </c>
      <c r="D18" s="1568"/>
      <c r="E18" s="1568"/>
      <c r="F18" s="1568"/>
      <c r="G18" s="1568"/>
      <c r="H18" s="1571"/>
      <c r="I18" s="1571"/>
      <c r="J18" s="1571"/>
      <c r="K18" s="1571"/>
      <c r="L18" s="1571"/>
      <c r="M18" s="1571"/>
      <c r="N18" s="1571"/>
      <c r="O18" s="1571"/>
      <c r="P18" s="1571"/>
      <c r="Q18" s="1571"/>
      <c r="R18" s="1571"/>
      <c r="S18" s="1571"/>
      <c r="T18" s="1571"/>
      <c r="U18" s="1571"/>
      <c r="V18" s="1571"/>
      <c r="W18" s="1571"/>
      <c r="X18" s="1571"/>
      <c r="Y18" s="1571"/>
      <c r="Z18" s="1571"/>
      <c r="AA18" s="1571"/>
      <c r="AB18" s="1571"/>
      <c r="AC18" s="1571"/>
      <c r="AD18" s="1571"/>
      <c r="AE18" s="1571"/>
      <c r="AF18" s="1571"/>
      <c r="AG18" s="1571"/>
      <c r="AH18" s="1577">
        <f>SUM(D18:AG18)</f>
        <v>0</v>
      </c>
      <c r="AI18" s="2291"/>
      <c r="AJ18" s="2292"/>
      <c r="AK18" s="2292"/>
      <c r="AL18" s="1785"/>
    </row>
    <row r="19" spans="1:38">
      <c r="A19" s="1787"/>
      <c r="B19" s="1546"/>
      <c r="C19" s="1420" t="s">
        <v>192</v>
      </c>
      <c r="D19" s="1568"/>
      <c r="E19" s="1568"/>
      <c r="F19" s="1568"/>
      <c r="G19" s="1568"/>
      <c r="H19" s="1571"/>
      <c r="I19" s="1571"/>
      <c r="J19" s="1571"/>
      <c r="K19" s="1571"/>
      <c r="L19" s="1571"/>
      <c r="M19" s="1571"/>
      <c r="N19" s="1571"/>
      <c r="O19" s="1571"/>
      <c r="P19" s="1571"/>
      <c r="Q19" s="1571"/>
      <c r="R19" s="1571"/>
      <c r="S19" s="1571"/>
      <c r="T19" s="1571"/>
      <c r="U19" s="1571"/>
      <c r="V19" s="1571"/>
      <c r="W19" s="1571"/>
      <c r="X19" s="1571"/>
      <c r="Y19" s="1571"/>
      <c r="Z19" s="1571"/>
      <c r="AA19" s="1571"/>
      <c r="AB19" s="1571"/>
      <c r="AC19" s="1571"/>
      <c r="AD19" s="1571"/>
      <c r="AE19" s="1571"/>
      <c r="AF19" s="1571"/>
      <c r="AG19" s="1571"/>
      <c r="AH19" s="1577">
        <f t="shared" ref="AH19:AH24" si="1">SUM(D19:AG19)</f>
        <v>0</v>
      </c>
      <c r="AI19" s="2291"/>
      <c r="AJ19" s="2292"/>
      <c r="AK19" s="2292"/>
      <c r="AL19" s="1785"/>
    </row>
    <row r="20" spans="1:38">
      <c r="A20" s="1787"/>
      <c r="B20" s="1546"/>
      <c r="C20" s="1420" t="s">
        <v>195</v>
      </c>
      <c r="D20" s="1568"/>
      <c r="E20" s="1568"/>
      <c r="F20" s="1568"/>
      <c r="G20" s="1568"/>
      <c r="H20" s="1571"/>
      <c r="I20" s="1571"/>
      <c r="J20" s="1571"/>
      <c r="K20" s="1571"/>
      <c r="L20" s="1571"/>
      <c r="M20" s="1571"/>
      <c r="N20" s="1571"/>
      <c r="O20" s="1571"/>
      <c r="P20" s="1571"/>
      <c r="Q20" s="1571"/>
      <c r="R20" s="1571"/>
      <c r="S20" s="1571"/>
      <c r="T20" s="1571"/>
      <c r="U20" s="1571"/>
      <c r="V20" s="1571"/>
      <c r="W20" s="1571"/>
      <c r="X20" s="1571"/>
      <c r="Y20" s="1571"/>
      <c r="Z20" s="1571"/>
      <c r="AA20" s="1571"/>
      <c r="AB20" s="1571"/>
      <c r="AC20" s="1571"/>
      <c r="AD20" s="1571"/>
      <c r="AE20" s="1571"/>
      <c r="AF20" s="1571"/>
      <c r="AG20" s="1571"/>
      <c r="AH20" s="1577">
        <f t="shared" si="1"/>
        <v>0</v>
      </c>
      <c r="AI20" s="2291"/>
      <c r="AJ20" s="2292"/>
      <c r="AK20" s="2292"/>
      <c r="AL20" s="1785"/>
    </row>
    <row r="21" spans="1:38">
      <c r="A21" s="1787"/>
      <c r="B21" s="1546"/>
      <c r="C21" s="1420" t="s">
        <v>194</v>
      </c>
      <c r="D21" s="1568"/>
      <c r="E21" s="1568"/>
      <c r="F21" s="1568"/>
      <c r="G21" s="1568"/>
      <c r="H21" s="1571"/>
      <c r="I21" s="1571"/>
      <c r="J21" s="1571"/>
      <c r="K21" s="1571"/>
      <c r="L21" s="1571"/>
      <c r="M21" s="1571"/>
      <c r="N21" s="1571"/>
      <c r="O21" s="1571"/>
      <c r="P21" s="1571"/>
      <c r="Q21" s="1571"/>
      <c r="R21" s="1571"/>
      <c r="S21" s="1571"/>
      <c r="T21" s="1571"/>
      <c r="U21" s="1571"/>
      <c r="V21" s="1571"/>
      <c r="W21" s="1571"/>
      <c r="X21" s="1571"/>
      <c r="Y21" s="1571"/>
      <c r="Z21" s="1571"/>
      <c r="AA21" s="1571"/>
      <c r="AB21" s="1571"/>
      <c r="AC21" s="1571"/>
      <c r="AD21" s="1571"/>
      <c r="AE21" s="1571"/>
      <c r="AF21" s="1571"/>
      <c r="AG21" s="1571"/>
      <c r="AH21" s="1577">
        <f t="shared" si="1"/>
        <v>0</v>
      </c>
      <c r="AI21" s="2291"/>
      <c r="AJ21" s="2292"/>
      <c r="AK21" s="2292"/>
      <c r="AL21" s="1785"/>
    </row>
    <row r="22" spans="1:38">
      <c r="A22" s="1787"/>
      <c r="B22" s="1546"/>
      <c r="C22" s="1420" t="s">
        <v>196</v>
      </c>
      <c r="D22" s="1568"/>
      <c r="E22" s="1568"/>
      <c r="F22" s="1568"/>
      <c r="G22" s="1568"/>
      <c r="H22" s="1571"/>
      <c r="I22" s="1571"/>
      <c r="J22" s="1571"/>
      <c r="K22" s="1571"/>
      <c r="L22" s="1571"/>
      <c r="M22" s="1571"/>
      <c r="N22" s="1571"/>
      <c r="O22" s="1571"/>
      <c r="P22" s="1571"/>
      <c r="Q22" s="1571"/>
      <c r="R22" s="1571"/>
      <c r="S22" s="1571"/>
      <c r="T22" s="1571"/>
      <c r="U22" s="1571"/>
      <c r="V22" s="1571"/>
      <c r="W22" s="1571"/>
      <c r="X22" s="1571"/>
      <c r="Y22" s="1571"/>
      <c r="Z22" s="1571"/>
      <c r="AA22" s="1571"/>
      <c r="AB22" s="1571"/>
      <c r="AC22" s="1571"/>
      <c r="AD22" s="1571"/>
      <c r="AE22" s="1571"/>
      <c r="AF22" s="1571"/>
      <c r="AG22" s="1571"/>
      <c r="AH22" s="1577">
        <f t="shared" si="1"/>
        <v>0</v>
      </c>
      <c r="AI22" s="2291"/>
      <c r="AJ22" s="2292"/>
      <c r="AK22" s="2292"/>
      <c r="AL22" s="1785"/>
    </row>
    <row r="23" spans="1:38">
      <c r="A23" s="1787"/>
      <c r="B23" s="1546"/>
      <c r="C23" s="1420" t="s">
        <v>201</v>
      </c>
      <c r="D23" s="1568"/>
      <c r="E23" s="1568"/>
      <c r="F23" s="1568"/>
      <c r="G23" s="1568"/>
      <c r="H23" s="1571"/>
      <c r="I23" s="1571"/>
      <c r="J23" s="1571"/>
      <c r="K23" s="1571"/>
      <c r="L23" s="1571"/>
      <c r="M23" s="1571"/>
      <c r="N23" s="1571"/>
      <c r="O23" s="1571"/>
      <c r="P23" s="1571"/>
      <c r="Q23" s="1571"/>
      <c r="R23" s="1571"/>
      <c r="S23" s="1571"/>
      <c r="T23" s="1571"/>
      <c r="U23" s="1571"/>
      <c r="V23" s="1571"/>
      <c r="W23" s="1571"/>
      <c r="X23" s="1571"/>
      <c r="Y23" s="1571"/>
      <c r="Z23" s="1571"/>
      <c r="AA23" s="1571"/>
      <c r="AB23" s="1571"/>
      <c r="AC23" s="1571"/>
      <c r="AD23" s="1571"/>
      <c r="AE23" s="1571"/>
      <c r="AF23" s="1571"/>
      <c r="AG23" s="1571"/>
      <c r="AH23" s="1577">
        <f t="shared" si="1"/>
        <v>0</v>
      </c>
      <c r="AI23" s="2291"/>
      <c r="AJ23" s="2292"/>
      <c r="AK23" s="2292"/>
      <c r="AL23" s="1785"/>
    </row>
    <row r="24" spans="1:38">
      <c r="A24" s="1787"/>
      <c r="B24" s="1546"/>
      <c r="C24" s="1523" t="s">
        <v>260</v>
      </c>
      <c r="D24" s="1578"/>
      <c r="E24" s="1578"/>
      <c r="F24" s="1578"/>
      <c r="G24" s="1578"/>
      <c r="H24" s="1579"/>
      <c r="I24" s="1579"/>
      <c r="J24" s="1579"/>
      <c r="K24" s="1579"/>
      <c r="L24" s="1579"/>
      <c r="M24" s="1579"/>
      <c r="N24" s="1579"/>
      <c r="O24" s="1579"/>
      <c r="P24" s="1579"/>
      <c r="Q24" s="1579"/>
      <c r="R24" s="1579"/>
      <c r="S24" s="1579"/>
      <c r="T24" s="1579"/>
      <c r="U24" s="1579"/>
      <c r="V24" s="1579"/>
      <c r="W24" s="1579"/>
      <c r="X24" s="1579"/>
      <c r="Y24" s="1579"/>
      <c r="Z24" s="1579"/>
      <c r="AA24" s="1579"/>
      <c r="AB24" s="1579"/>
      <c r="AC24" s="1579"/>
      <c r="AD24" s="1579"/>
      <c r="AE24" s="1579"/>
      <c r="AF24" s="1579"/>
      <c r="AG24" s="1579"/>
      <c r="AH24" s="1577">
        <f t="shared" si="1"/>
        <v>0</v>
      </c>
      <c r="AI24" s="2291"/>
      <c r="AJ24" s="2292"/>
      <c r="AK24" s="2292"/>
      <c r="AL24" s="1785"/>
    </row>
    <row r="25" spans="1:38" ht="13.5" thickBot="1">
      <c r="A25" s="1787"/>
      <c r="B25" s="1546"/>
      <c r="C25" s="1580" t="s">
        <v>19</v>
      </c>
      <c r="D25" s="1581">
        <f>SUM(D18:D24)</f>
        <v>0</v>
      </c>
      <c r="E25" s="1581">
        <f t="shared" ref="E25:AF25" si="2">SUM(E18:E24)</f>
        <v>0</v>
      </c>
      <c r="F25" s="1581">
        <f t="shared" si="2"/>
        <v>0</v>
      </c>
      <c r="G25" s="1581">
        <f t="shared" si="2"/>
        <v>0</v>
      </c>
      <c r="H25" s="1581">
        <f t="shared" si="2"/>
        <v>0</v>
      </c>
      <c r="I25" s="1581">
        <f t="shared" si="2"/>
        <v>0</v>
      </c>
      <c r="J25" s="1581">
        <f t="shared" si="2"/>
        <v>0</v>
      </c>
      <c r="K25" s="1581">
        <f t="shared" si="2"/>
        <v>0</v>
      </c>
      <c r="L25" s="1581">
        <f t="shared" si="2"/>
        <v>0</v>
      </c>
      <c r="M25" s="1581">
        <f t="shared" si="2"/>
        <v>0</v>
      </c>
      <c r="N25" s="1581">
        <f t="shared" si="2"/>
        <v>0</v>
      </c>
      <c r="O25" s="1581">
        <f t="shared" si="2"/>
        <v>0</v>
      </c>
      <c r="P25" s="1581">
        <f t="shared" si="2"/>
        <v>0</v>
      </c>
      <c r="Q25" s="1581">
        <f t="shared" si="2"/>
        <v>0</v>
      </c>
      <c r="R25" s="1581">
        <f t="shared" si="2"/>
        <v>0</v>
      </c>
      <c r="S25" s="1581">
        <f t="shared" si="2"/>
        <v>0</v>
      </c>
      <c r="T25" s="1581">
        <f t="shared" si="2"/>
        <v>0</v>
      </c>
      <c r="U25" s="1581">
        <f t="shared" si="2"/>
        <v>0</v>
      </c>
      <c r="V25" s="1581">
        <f t="shared" si="2"/>
        <v>0</v>
      </c>
      <c r="W25" s="1581">
        <f t="shared" si="2"/>
        <v>0</v>
      </c>
      <c r="X25" s="1581">
        <f t="shared" si="2"/>
        <v>0</v>
      </c>
      <c r="Y25" s="1581">
        <f t="shared" si="2"/>
        <v>0</v>
      </c>
      <c r="Z25" s="1581">
        <f t="shared" si="2"/>
        <v>0</v>
      </c>
      <c r="AA25" s="1581">
        <f t="shared" si="2"/>
        <v>0</v>
      </c>
      <c r="AB25" s="1581">
        <f t="shared" si="2"/>
        <v>0</v>
      </c>
      <c r="AC25" s="1581">
        <f t="shared" si="2"/>
        <v>0</v>
      </c>
      <c r="AD25" s="1581">
        <f t="shared" si="2"/>
        <v>0</v>
      </c>
      <c r="AE25" s="1581">
        <f t="shared" si="2"/>
        <v>0</v>
      </c>
      <c r="AF25" s="1581">
        <f t="shared" si="2"/>
        <v>0</v>
      </c>
      <c r="AG25" s="1581">
        <f>SUM(AG18:AG24)</f>
        <v>0</v>
      </c>
      <c r="AH25" s="1583">
        <f>SUM(AH18:AH24)</f>
        <v>0</v>
      </c>
      <c r="AI25" s="2291"/>
      <c r="AJ25" s="2292"/>
      <c r="AK25" s="2292"/>
      <c r="AL25" s="1785"/>
    </row>
    <row r="26" spans="1:38" ht="27" customHeight="1" thickBot="1">
      <c r="A26" s="1787"/>
      <c r="B26" s="1546"/>
      <c r="C26" s="1598" t="s">
        <v>233</v>
      </c>
      <c r="D26" s="1561" t="s">
        <v>242</v>
      </c>
      <c r="E26" s="1561" t="s">
        <v>243</v>
      </c>
      <c r="F26" s="1561" t="s">
        <v>244</v>
      </c>
      <c r="G26" s="1561" t="s">
        <v>245</v>
      </c>
      <c r="H26" s="1561" t="s">
        <v>246</v>
      </c>
      <c r="I26" s="1561" t="s">
        <v>360</v>
      </c>
      <c r="J26" s="1561" t="s">
        <v>361</v>
      </c>
      <c r="K26" s="1561" t="s">
        <v>362</v>
      </c>
      <c r="L26" s="1561" t="s">
        <v>363</v>
      </c>
      <c r="M26" s="1561" t="s">
        <v>364</v>
      </c>
      <c r="N26" s="1561" t="s">
        <v>365</v>
      </c>
      <c r="O26" s="1561" t="s">
        <v>366</v>
      </c>
      <c r="P26" s="1561" t="s">
        <v>367</v>
      </c>
      <c r="Q26" s="1561" t="s">
        <v>368</v>
      </c>
      <c r="R26" s="1561" t="s">
        <v>369</v>
      </c>
      <c r="S26" s="1561" t="s">
        <v>370</v>
      </c>
      <c r="T26" s="1561" t="s">
        <v>371</v>
      </c>
      <c r="U26" s="1561" t="s">
        <v>372</v>
      </c>
      <c r="V26" s="1561" t="s">
        <v>373</v>
      </c>
      <c r="W26" s="1561" t="s">
        <v>374</v>
      </c>
      <c r="X26" s="1561" t="s">
        <v>375</v>
      </c>
      <c r="Y26" s="1561" t="s">
        <v>376</v>
      </c>
      <c r="Z26" s="1561" t="s">
        <v>377</v>
      </c>
      <c r="AA26" s="1561" t="s">
        <v>378</v>
      </c>
      <c r="AB26" s="1561" t="s">
        <v>379</v>
      </c>
      <c r="AC26" s="1561" t="s">
        <v>380</v>
      </c>
      <c r="AD26" s="1561" t="s">
        <v>381</v>
      </c>
      <c r="AE26" s="1561" t="s">
        <v>382</v>
      </c>
      <c r="AF26" s="1561" t="s">
        <v>383</v>
      </c>
      <c r="AG26" s="1561" t="s">
        <v>384</v>
      </c>
      <c r="AH26" s="1562"/>
      <c r="AI26" s="2281"/>
      <c r="AJ26" s="2281"/>
      <c r="AK26" s="2281"/>
      <c r="AL26" s="1785"/>
    </row>
    <row r="27" spans="1:38" ht="15.75" customHeight="1">
      <c r="A27" s="1787"/>
      <c r="B27" s="1546"/>
      <c r="C27" s="1563" t="s">
        <v>416</v>
      </c>
      <c r="D27" s="1582" t="str">
        <f>IF(ISBLANK(D$10),"",D$10)</f>
        <v/>
      </c>
      <c r="E27" s="1582" t="str">
        <f>IF(ISBLANK(E$10),"",E$10)</f>
        <v/>
      </c>
      <c r="F27" s="1582" t="str">
        <f>IF(ISBLANK(F$10),"",F$10)</f>
        <v/>
      </c>
      <c r="G27" s="1582" t="str">
        <f>IF(ISBLANK(G$10),"",G$10)</f>
        <v/>
      </c>
      <c r="H27" s="1582" t="str">
        <f>IF(ISBLANK(H$10),"",H$10)</f>
        <v/>
      </c>
      <c r="I27" s="1582"/>
      <c r="J27" s="1582"/>
      <c r="K27" s="1582"/>
      <c r="L27" s="1582"/>
      <c r="M27" s="1582"/>
      <c r="N27" s="1582"/>
      <c r="O27" s="1582"/>
      <c r="P27" s="1582"/>
      <c r="Q27" s="1582"/>
      <c r="R27" s="1582"/>
      <c r="S27" s="1582"/>
      <c r="T27" s="1582"/>
      <c r="U27" s="1582"/>
      <c r="V27" s="1582"/>
      <c r="W27" s="1582"/>
      <c r="X27" s="1582"/>
      <c r="Y27" s="1582"/>
      <c r="Z27" s="1582"/>
      <c r="AA27" s="1582"/>
      <c r="AB27" s="1582"/>
      <c r="AC27" s="1582"/>
      <c r="AD27" s="1582"/>
      <c r="AE27" s="1582"/>
      <c r="AF27" s="1582"/>
      <c r="AG27" s="1582"/>
      <c r="AH27" s="1566" t="s">
        <v>215</v>
      </c>
      <c r="AI27" s="2281"/>
      <c r="AJ27" s="2281"/>
      <c r="AK27" s="2281"/>
      <c r="AL27" s="1785"/>
    </row>
    <row r="28" spans="1:38" ht="15.75" customHeight="1">
      <c r="A28" s="1787"/>
      <c r="B28" s="1546"/>
      <c r="C28" s="1567" t="s">
        <v>333</v>
      </c>
      <c r="D28" s="1568"/>
      <c r="E28" s="1568"/>
      <c r="F28" s="1568"/>
      <c r="G28" s="1568"/>
      <c r="H28" s="1568"/>
      <c r="I28" s="1568"/>
      <c r="J28" s="1568"/>
      <c r="K28" s="1568"/>
      <c r="L28" s="1568"/>
      <c r="M28" s="1568"/>
      <c r="N28" s="1568"/>
      <c r="O28" s="1568"/>
      <c r="P28" s="1568"/>
      <c r="Q28" s="1568"/>
      <c r="R28" s="1568"/>
      <c r="S28" s="1568"/>
      <c r="T28" s="1568"/>
      <c r="U28" s="1568"/>
      <c r="V28" s="1568"/>
      <c r="W28" s="1568"/>
      <c r="X28" s="1568"/>
      <c r="Y28" s="1568"/>
      <c r="Z28" s="1568"/>
      <c r="AA28" s="1568"/>
      <c r="AB28" s="1568"/>
      <c r="AC28" s="1568"/>
      <c r="AD28" s="1568"/>
      <c r="AE28" s="1568"/>
      <c r="AF28" s="1568"/>
      <c r="AG28" s="1568"/>
      <c r="AH28" s="1577">
        <f>SUM(D28:AG28)</f>
        <v>0</v>
      </c>
      <c r="AI28" s="1570"/>
      <c r="AJ28" s="1562"/>
      <c r="AK28" s="1562"/>
      <c r="AL28" s="1785"/>
    </row>
    <row r="29" spans="1:38" ht="12.75" customHeight="1">
      <c r="A29" s="1782"/>
      <c r="B29" s="1546"/>
      <c r="C29" s="2288" t="s">
        <v>322</v>
      </c>
      <c r="D29" s="2289"/>
      <c r="E29" s="2289"/>
      <c r="F29" s="2289"/>
      <c r="G29" s="2289"/>
      <c r="H29" s="2289"/>
      <c r="I29" s="2289"/>
      <c r="J29" s="2289"/>
      <c r="K29" s="2289"/>
      <c r="L29" s="2289"/>
      <c r="M29" s="2289"/>
      <c r="N29" s="2289"/>
      <c r="O29" s="2289"/>
      <c r="P29" s="2289"/>
      <c r="Q29" s="2289"/>
      <c r="R29" s="2289"/>
      <c r="S29" s="2289"/>
      <c r="T29" s="2289"/>
      <c r="U29" s="2289"/>
      <c r="V29" s="2289"/>
      <c r="W29" s="2289"/>
      <c r="X29" s="2289"/>
      <c r="Y29" s="2289"/>
      <c r="Z29" s="2289"/>
      <c r="AA29" s="2289"/>
      <c r="AB29" s="2289"/>
      <c r="AC29" s="2289"/>
      <c r="AD29" s="2289"/>
      <c r="AE29" s="2289"/>
      <c r="AF29" s="2289"/>
      <c r="AG29" s="2289"/>
      <c r="AH29" s="2290"/>
      <c r="AI29" s="1570"/>
      <c r="AJ29" s="1562"/>
      <c r="AK29" s="1562"/>
      <c r="AL29" s="1785"/>
    </row>
    <row r="30" spans="1:38">
      <c r="A30" s="1782"/>
      <c r="B30" s="1546"/>
      <c r="C30" s="1420" t="s">
        <v>44</v>
      </c>
      <c r="D30" s="1568"/>
      <c r="E30" s="1568"/>
      <c r="F30" s="1568"/>
      <c r="G30" s="1568"/>
      <c r="H30" s="1568"/>
      <c r="I30" s="1571"/>
      <c r="J30" s="1571"/>
      <c r="K30" s="1571"/>
      <c r="L30" s="1571"/>
      <c r="M30" s="1571"/>
      <c r="N30" s="1571"/>
      <c r="O30" s="1571"/>
      <c r="P30" s="1571"/>
      <c r="Q30" s="1571"/>
      <c r="R30" s="1571"/>
      <c r="S30" s="1571"/>
      <c r="T30" s="1571"/>
      <c r="U30" s="1571"/>
      <c r="V30" s="1571"/>
      <c r="W30" s="1571"/>
      <c r="X30" s="1571"/>
      <c r="Y30" s="1571"/>
      <c r="Z30" s="1571"/>
      <c r="AA30" s="1571"/>
      <c r="AB30" s="1571"/>
      <c r="AC30" s="1571"/>
      <c r="AD30" s="1571"/>
      <c r="AE30" s="1571"/>
      <c r="AF30" s="1571"/>
      <c r="AG30" s="1571"/>
      <c r="AH30" s="1577">
        <f>SUM(D30:AG30)</f>
        <v>0</v>
      </c>
      <c r="AI30" s="1570"/>
      <c r="AJ30" s="1562"/>
      <c r="AK30" s="1562"/>
      <c r="AL30" s="1785"/>
    </row>
    <row r="31" spans="1:38">
      <c r="A31" s="1782"/>
      <c r="B31" s="1546"/>
      <c r="C31" s="1420" t="s">
        <v>46</v>
      </c>
      <c r="D31" s="1568"/>
      <c r="E31" s="1568"/>
      <c r="F31" s="1568"/>
      <c r="G31" s="1568"/>
      <c r="H31" s="1568"/>
      <c r="I31" s="1571"/>
      <c r="J31" s="1571"/>
      <c r="K31" s="1571"/>
      <c r="L31" s="1571"/>
      <c r="M31" s="1571"/>
      <c r="N31" s="1571"/>
      <c r="O31" s="1571"/>
      <c r="P31" s="1571"/>
      <c r="Q31" s="1571"/>
      <c r="R31" s="1571"/>
      <c r="S31" s="1571"/>
      <c r="T31" s="1571"/>
      <c r="U31" s="1571"/>
      <c r="V31" s="1571"/>
      <c r="W31" s="1571"/>
      <c r="X31" s="1571"/>
      <c r="Y31" s="1571"/>
      <c r="Z31" s="1571"/>
      <c r="AA31" s="1571"/>
      <c r="AB31" s="1571"/>
      <c r="AC31" s="1571"/>
      <c r="AD31" s="1571"/>
      <c r="AE31" s="1571"/>
      <c r="AF31" s="1571"/>
      <c r="AG31" s="1571"/>
      <c r="AH31" s="1577">
        <f>SUM(D31:AG31)</f>
        <v>0</v>
      </c>
      <c r="AI31" s="1570"/>
      <c r="AJ31" s="1562"/>
      <c r="AK31" s="1562"/>
      <c r="AL31" s="1785"/>
    </row>
    <row r="32" spans="1:38">
      <c r="A32" s="1782"/>
      <c r="B32" s="1546"/>
      <c r="C32" s="1420" t="s">
        <v>45</v>
      </c>
      <c r="D32" s="1568"/>
      <c r="E32" s="1568"/>
      <c r="F32" s="1568"/>
      <c r="G32" s="1568"/>
      <c r="H32" s="1568"/>
      <c r="I32" s="1571"/>
      <c r="J32" s="1571"/>
      <c r="K32" s="1571"/>
      <c r="L32" s="1571"/>
      <c r="M32" s="1571"/>
      <c r="N32" s="1571"/>
      <c r="O32" s="1571"/>
      <c r="P32" s="1571"/>
      <c r="Q32" s="1571"/>
      <c r="R32" s="1571"/>
      <c r="S32" s="1571"/>
      <c r="T32" s="1571"/>
      <c r="U32" s="1571"/>
      <c r="V32" s="1571"/>
      <c r="W32" s="1571"/>
      <c r="X32" s="1571"/>
      <c r="Y32" s="1571"/>
      <c r="Z32" s="1571"/>
      <c r="AA32" s="1571"/>
      <c r="AB32" s="1571"/>
      <c r="AC32" s="1571"/>
      <c r="AD32" s="1571"/>
      <c r="AE32" s="1571"/>
      <c r="AF32" s="1571"/>
      <c r="AG32" s="1571"/>
      <c r="AH32" s="1577">
        <f>SUM(D32:AG32)</f>
        <v>0</v>
      </c>
      <c r="AI32" s="1570"/>
      <c r="AJ32" s="1562"/>
      <c r="AK32" s="1562"/>
      <c r="AL32" s="1785"/>
    </row>
    <row r="33" spans="1:38">
      <c r="A33" s="1782"/>
      <c r="B33" s="1546"/>
      <c r="C33" s="1574" t="s">
        <v>260</v>
      </c>
      <c r="D33" s="1568"/>
      <c r="E33" s="1568"/>
      <c r="F33" s="1568"/>
      <c r="G33" s="1568"/>
      <c r="H33" s="1568"/>
      <c r="I33" s="1571"/>
      <c r="J33" s="1571"/>
      <c r="K33" s="1571"/>
      <c r="L33" s="1571"/>
      <c r="M33" s="1571"/>
      <c r="N33" s="1571"/>
      <c r="O33" s="1571"/>
      <c r="P33" s="1571"/>
      <c r="Q33" s="1571"/>
      <c r="R33" s="1571"/>
      <c r="S33" s="1571"/>
      <c r="T33" s="1571"/>
      <c r="U33" s="1571"/>
      <c r="V33" s="1571"/>
      <c r="W33" s="1571"/>
      <c r="X33" s="1571"/>
      <c r="Y33" s="1571"/>
      <c r="Z33" s="1571"/>
      <c r="AA33" s="1571"/>
      <c r="AB33" s="1571"/>
      <c r="AC33" s="1571"/>
      <c r="AD33" s="1571"/>
      <c r="AE33" s="1571"/>
      <c r="AF33" s="1571"/>
      <c r="AG33" s="1571"/>
      <c r="AH33" s="1577">
        <f>SUM(D33:AG33)</f>
        <v>0</v>
      </c>
      <c r="AI33" s="1570"/>
      <c r="AJ33" s="1562"/>
      <c r="AK33" s="1562"/>
      <c r="AL33" s="1785"/>
    </row>
    <row r="34" spans="1:38">
      <c r="A34" s="1782"/>
      <c r="B34" s="1546"/>
      <c r="C34" s="1420" t="s">
        <v>19</v>
      </c>
      <c r="D34" s="1575">
        <f>SUM(D30:D33)</f>
        <v>0</v>
      </c>
      <c r="E34" s="1575">
        <f t="shared" ref="E34:AG34" si="3">SUM(E30:E33)</f>
        <v>0</v>
      </c>
      <c r="F34" s="1575">
        <f t="shared" si="3"/>
        <v>0</v>
      </c>
      <c r="G34" s="1575">
        <f t="shared" si="3"/>
        <v>0</v>
      </c>
      <c r="H34" s="1575">
        <f t="shared" si="3"/>
        <v>0</v>
      </c>
      <c r="I34" s="1575">
        <f t="shared" si="3"/>
        <v>0</v>
      </c>
      <c r="J34" s="1575">
        <f t="shared" si="3"/>
        <v>0</v>
      </c>
      <c r="K34" s="1575">
        <f t="shared" si="3"/>
        <v>0</v>
      </c>
      <c r="L34" s="1575">
        <f t="shared" si="3"/>
        <v>0</v>
      </c>
      <c r="M34" s="1575">
        <f t="shared" si="3"/>
        <v>0</v>
      </c>
      <c r="N34" s="1575">
        <f t="shared" si="3"/>
        <v>0</v>
      </c>
      <c r="O34" s="1575">
        <f t="shared" si="3"/>
        <v>0</v>
      </c>
      <c r="P34" s="1575">
        <f t="shared" si="3"/>
        <v>0</v>
      </c>
      <c r="Q34" s="1575">
        <f t="shared" si="3"/>
        <v>0</v>
      </c>
      <c r="R34" s="1575">
        <f t="shared" si="3"/>
        <v>0</v>
      </c>
      <c r="S34" s="1575">
        <f t="shared" si="3"/>
        <v>0</v>
      </c>
      <c r="T34" s="1575">
        <f t="shared" si="3"/>
        <v>0</v>
      </c>
      <c r="U34" s="1575">
        <f t="shared" si="3"/>
        <v>0</v>
      </c>
      <c r="V34" s="1575">
        <f t="shared" si="3"/>
        <v>0</v>
      </c>
      <c r="W34" s="1575">
        <f t="shared" si="3"/>
        <v>0</v>
      </c>
      <c r="X34" s="1575">
        <f t="shared" si="3"/>
        <v>0</v>
      </c>
      <c r="Y34" s="1575">
        <f t="shared" si="3"/>
        <v>0</v>
      </c>
      <c r="Z34" s="1575">
        <f t="shared" si="3"/>
        <v>0</v>
      </c>
      <c r="AA34" s="1575">
        <f t="shared" si="3"/>
        <v>0</v>
      </c>
      <c r="AB34" s="1575">
        <f t="shared" si="3"/>
        <v>0</v>
      </c>
      <c r="AC34" s="1575">
        <f t="shared" si="3"/>
        <v>0</v>
      </c>
      <c r="AD34" s="1575">
        <f t="shared" si="3"/>
        <v>0</v>
      </c>
      <c r="AE34" s="1575">
        <f t="shared" si="3"/>
        <v>0</v>
      </c>
      <c r="AF34" s="1575">
        <f t="shared" si="3"/>
        <v>0</v>
      </c>
      <c r="AG34" s="1575">
        <f t="shared" si="3"/>
        <v>0</v>
      </c>
      <c r="AH34" s="1576">
        <f>SUM(AH30:AH33)</f>
        <v>0</v>
      </c>
      <c r="AI34" s="2296"/>
      <c r="AJ34" s="2297"/>
      <c r="AK34" s="2297"/>
      <c r="AL34" s="1785"/>
    </row>
    <row r="35" spans="1:38" ht="12.75" customHeight="1">
      <c r="A35" s="1782"/>
      <c r="B35" s="1546"/>
      <c r="C35" s="2293" t="s">
        <v>317</v>
      </c>
      <c r="D35" s="2294"/>
      <c r="E35" s="2294"/>
      <c r="F35" s="2294"/>
      <c r="G35" s="2294"/>
      <c r="H35" s="2294"/>
      <c r="I35" s="2294"/>
      <c r="J35" s="2294"/>
      <c r="K35" s="2294"/>
      <c r="L35" s="2294"/>
      <c r="M35" s="2294"/>
      <c r="N35" s="2294"/>
      <c r="O35" s="2294"/>
      <c r="P35" s="2294"/>
      <c r="Q35" s="2294"/>
      <c r="R35" s="2294"/>
      <c r="S35" s="2294"/>
      <c r="T35" s="2294"/>
      <c r="U35" s="2294"/>
      <c r="V35" s="2294"/>
      <c r="W35" s="2294"/>
      <c r="X35" s="2294"/>
      <c r="Y35" s="2294"/>
      <c r="Z35" s="2294"/>
      <c r="AA35" s="2294"/>
      <c r="AB35" s="2294"/>
      <c r="AC35" s="2294"/>
      <c r="AD35" s="2294"/>
      <c r="AE35" s="2294"/>
      <c r="AF35" s="2294"/>
      <c r="AG35" s="2294"/>
      <c r="AH35" s="2295"/>
      <c r="AI35" s="2296"/>
      <c r="AJ35" s="2297"/>
      <c r="AK35" s="2297"/>
      <c r="AL35" s="1785"/>
    </row>
    <row r="36" spans="1:38">
      <c r="A36" s="1782"/>
      <c r="B36" s="1546"/>
      <c r="C36" s="1420" t="s">
        <v>191</v>
      </c>
      <c r="D36" s="1568"/>
      <c r="E36" s="1568"/>
      <c r="F36" s="1568"/>
      <c r="G36" s="1568"/>
      <c r="H36" s="1568"/>
      <c r="I36" s="1571"/>
      <c r="J36" s="1571"/>
      <c r="K36" s="1571"/>
      <c r="L36" s="1571"/>
      <c r="M36" s="1571"/>
      <c r="N36" s="1571"/>
      <c r="O36" s="1571"/>
      <c r="P36" s="1571"/>
      <c r="Q36" s="1571"/>
      <c r="R36" s="1571"/>
      <c r="S36" s="1571"/>
      <c r="T36" s="1571"/>
      <c r="U36" s="1571"/>
      <c r="V36" s="1571"/>
      <c r="W36" s="1571"/>
      <c r="X36" s="1571"/>
      <c r="Y36" s="1571"/>
      <c r="Z36" s="1571"/>
      <c r="AA36" s="1571"/>
      <c r="AB36" s="1571"/>
      <c r="AC36" s="1571"/>
      <c r="AD36" s="1571"/>
      <c r="AE36" s="1571"/>
      <c r="AF36" s="1571"/>
      <c r="AG36" s="1571"/>
      <c r="AH36" s="1577">
        <f t="shared" ref="AH36:AH42" si="4">SUM(D36:AG36)</f>
        <v>0</v>
      </c>
      <c r="AI36" s="2296"/>
      <c r="AJ36" s="2297"/>
      <c r="AK36" s="2297"/>
      <c r="AL36" s="1785"/>
    </row>
    <row r="37" spans="1:38">
      <c r="A37" s="1782"/>
      <c r="B37" s="1546"/>
      <c r="C37" s="1420" t="s">
        <v>192</v>
      </c>
      <c r="D37" s="1568"/>
      <c r="E37" s="1568"/>
      <c r="F37" s="1568"/>
      <c r="G37" s="1568"/>
      <c r="H37" s="1568"/>
      <c r="I37" s="1571"/>
      <c r="J37" s="1571"/>
      <c r="K37" s="1571"/>
      <c r="L37" s="1571"/>
      <c r="M37" s="1571"/>
      <c r="N37" s="1571"/>
      <c r="O37" s="1571"/>
      <c r="P37" s="1571"/>
      <c r="Q37" s="1571"/>
      <c r="R37" s="1571"/>
      <c r="S37" s="1571"/>
      <c r="T37" s="1571"/>
      <c r="U37" s="1571"/>
      <c r="V37" s="1571"/>
      <c r="W37" s="1571"/>
      <c r="X37" s="1571"/>
      <c r="Y37" s="1571"/>
      <c r="Z37" s="1571"/>
      <c r="AA37" s="1571"/>
      <c r="AB37" s="1571"/>
      <c r="AC37" s="1571"/>
      <c r="AD37" s="1571"/>
      <c r="AE37" s="1571"/>
      <c r="AF37" s="1571"/>
      <c r="AG37" s="1571"/>
      <c r="AH37" s="1577">
        <f t="shared" si="4"/>
        <v>0</v>
      </c>
      <c r="AI37" s="2296"/>
      <c r="AJ37" s="2297"/>
      <c r="AK37" s="2297"/>
      <c r="AL37" s="1785"/>
    </row>
    <row r="38" spans="1:38">
      <c r="A38" s="1782"/>
      <c r="B38" s="1546"/>
      <c r="C38" s="1420" t="s">
        <v>195</v>
      </c>
      <c r="D38" s="1568"/>
      <c r="E38" s="1568"/>
      <c r="F38" s="1568"/>
      <c r="G38" s="1568"/>
      <c r="H38" s="1568"/>
      <c r="I38" s="1571"/>
      <c r="J38" s="1571"/>
      <c r="K38" s="1571"/>
      <c r="L38" s="1571"/>
      <c r="M38" s="1571"/>
      <c r="N38" s="1571"/>
      <c r="O38" s="1571"/>
      <c r="P38" s="1571"/>
      <c r="Q38" s="1571"/>
      <c r="R38" s="1571"/>
      <c r="S38" s="1571"/>
      <c r="T38" s="1571"/>
      <c r="U38" s="1571"/>
      <c r="V38" s="1571"/>
      <c r="W38" s="1571"/>
      <c r="X38" s="1571"/>
      <c r="Y38" s="1571"/>
      <c r="Z38" s="1571"/>
      <c r="AA38" s="1571"/>
      <c r="AB38" s="1571"/>
      <c r="AC38" s="1571"/>
      <c r="AD38" s="1571"/>
      <c r="AE38" s="1571"/>
      <c r="AF38" s="1571"/>
      <c r="AG38" s="1571"/>
      <c r="AH38" s="1577">
        <f t="shared" si="4"/>
        <v>0</v>
      </c>
      <c r="AI38" s="2296"/>
      <c r="AJ38" s="2297"/>
      <c r="AK38" s="2297"/>
      <c r="AL38" s="1785"/>
    </row>
    <row r="39" spans="1:38">
      <c r="A39" s="1782"/>
      <c r="B39" s="1546"/>
      <c r="C39" s="1420" t="s">
        <v>194</v>
      </c>
      <c r="D39" s="1568"/>
      <c r="E39" s="1568"/>
      <c r="F39" s="1568"/>
      <c r="G39" s="1568"/>
      <c r="H39" s="1568"/>
      <c r="I39" s="1571"/>
      <c r="J39" s="1571"/>
      <c r="K39" s="1571"/>
      <c r="L39" s="1571"/>
      <c r="M39" s="1571"/>
      <c r="N39" s="1571"/>
      <c r="O39" s="1571"/>
      <c r="P39" s="1571"/>
      <c r="Q39" s="1571"/>
      <c r="R39" s="1571"/>
      <c r="S39" s="1571"/>
      <c r="T39" s="1571"/>
      <c r="U39" s="1571"/>
      <c r="V39" s="1571"/>
      <c r="W39" s="1571"/>
      <c r="X39" s="1571"/>
      <c r="Y39" s="1571"/>
      <c r="Z39" s="1571"/>
      <c r="AA39" s="1571"/>
      <c r="AB39" s="1571"/>
      <c r="AC39" s="1571"/>
      <c r="AD39" s="1571"/>
      <c r="AE39" s="1571"/>
      <c r="AF39" s="1571"/>
      <c r="AG39" s="1571"/>
      <c r="AH39" s="1577">
        <f t="shared" si="4"/>
        <v>0</v>
      </c>
      <c r="AI39" s="2296"/>
      <c r="AJ39" s="2297"/>
      <c r="AK39" s="2297"/>
      <c r="AL39" s="1785"/>
    </row>
    <row r="40" spans="1:38">
      <c r="A40" s="1782"/>
      <c r="B40" s="1546"/>
      <c r="C40" s="1420" t="s">
        <v>196</v>
      </c>
      <c r="D40" s="1568"/>
      <c r="E40" s="1568"/>
      <c r="F40" s="1568"/>
      <c r="G40" s="1568"/>
      <c r="H40" s="1568"/>
      <c r="I40" s="1571"/>
      <c r="J40" s="1571"/>
      <c r="K40" s="1571"/>
      <c r="L40" s="1571"/>
      <c r="M40" s="1571"/>
      <c r="N40" s="1571"/>
      <c r="O40" s="1571"/>
      <c r="P40" s="1571"/>
      <c r="Q40" s="1571"/>
      <c r="R40" s="1571"/>
      <c r="S40" s="1571"/>
      <c r="T40" s="1571"/>
      <c r="U40" s="1571"/>
      <c r="V40" s="1571"/>
      <c r="W40" s="1571"/>
      <c r="X40" s="1571"/>
      <c r="Y40" s="1571"/>
      <c r="Z40" s="1571"/>
      <c r="AA40" s="1571"/>
      <c r="AB40" s="1571"/>
      <c r="AC40" s="1571"/>
      <c r="AD40" s="1571"/>
      <c r="AE40" s="1571"/>
      <c r="AF40" s="1571"/>
      <c r="AG40" s="1571"/>
      <c r="AH40" s="1577">
        <f t="shared" si="4"/>
        <v>0</v>
      </c>
      <c r="AI40" s="2296"/>
      <c r="AJ40" s="2297"/>
      <c r="AK40" s="2297"/>
      <c r="AL40" s="1785"/>
    </row>
    <row r="41" spans="1:38">
      <c r="A41" s="1782"/>
      <c r="B41" s="1546"/>
      <c r="C41" s="1420" t="s">
        <v>201</v>
      </c>
      <c r="D41" s="1568"/>
      <c r="E41" s="1568"/>
      <c r="F41" s="1568"/>
      <c r="G41" s="1568"/>
      <c r="H41" s="1568"/>
      <c r="I41" s="1571"/>
      <c r="J41" s="1571"/>
      <c r="K41" s="1571"/>
      <c r="L41" s="1571"/>
      <c r="M41" s="1571"/>
      <c r="N41" s="1571"/>
      <c r="O41" s="1571"/>
      <c r="P41" s="1571"/>
      <c r="Q41" s="1571"/>
      <c r="R41" s="1571"/>
      <c r="S41" s="1571"/>
      <c r="T41" s="1571"/>
      <c r="U41" s="1571"/>
      <c r="V41" s="1571"/>
      <c r="W41" s="1571"/>
      <c r="X41" s="1571"/>
      <c r="Y41" s="1571"/>
      <c r="Z41" s="1571"/>
      <c r="AA41" s="1571"/>
      <c r="AB41" s="1571"/>
      <c r="AC41" s="1571"/>
      <c r="AD41" s="1571"/>
      <c r="AE41" s="1571"/>
      <c r="AF41" s="1571"/>
      <c r="AG41" s="1571"/>
      <c r="AH41" s="1577">
        <f t="shared" si="4"/>
        <v>0</v>
      </c>
      <c r="AI41" s="2296"/>
      <c r="AJ41" s="2297"/>
      <c r="AK41" s="2297"/>
      <c r="AL41" s="1785"/>
    </row>
    <row r="42" spans="1:38">
      <c r="A42" s="1782"/>
      <c r="B42" s="1546"/>
      <c r="C42" s="1523" t="s">
        <v>260</v>
      </c>
      <c r="D42" s="1578"/>
      <c r="E42" s="1578"/>
      <c r="F42" s="1578"/>
      <c r="G42" s="1578"/>
      <c r="H42" s="1578"/>
      <c r="I42" s="1579"/>
      <c r="J42" s="1579"/>
      <c r="K42" s="1579"/>
      <c r="L42" s="1579"/>
      <c r="M42" s="1579"/>
      <c r="N42" s="1579"/>
      <c r="O42" s="1579"/>
      <c r="P42" s="1579"/>
      <c r="Q42" s="1579"/>
      <c r="R42" s="1579"/>
      <c r="S42" s="1579"/>
      <c r="T42" s="1579"/>
      <c r="U42" s="1579"/>
      <c r="V42" s="1579"/>
      <c r="W42" s="1579"/>
      <c r="X42" s="1579"/>
      <c r="Y42" s="1579"/>
      <c r="Z42" s="1579"/>
      <c r="AA42" s="1579"/>
      <c r="AB42" s="1579"/>
      <c r="AC42" s="1579"/>
      <c r="AD42" s="1579"/>
      <c r="AE42" s="1579"/>
      <c r="AF42" s="1579"/>
      <c r="AG42" s="1579"/>
      <c r="AH42" s="1577">
        <f t="shared" si="4"/>
        <v>0</v>
      </c>
      <c r="AI42" s="2296"/>
      <c r="AJ42" s="2297"/>
      <c r="AK42" s="2297"/>
      <c r="AL42" s="1785"/>
    </row>
    <row r="43" spans="1:38" ht="13.5" thickBot="1">
      <c r="A43" s="1782"/>
      <c r="B43" s="1546"/>
      <c r="C43" s="1580" t="s">
        <v>19</v>
      </c>
      <c r="D43" s="1581">
        <f t="shared" ref="D43:AF43" si="5">SUM(D36:D42)</f>
        <v>0</v>
      </c>
      <c r="E43" s="1581">
        <f t="shared" si="5"/>
        <v>0</v>
      </c>
      <c r="F43" s="1581">
        <f>SUM(F36:F42)</f>
        <v>0</v>
      </c>
      <c r="G43" s="1581">
        <f t="shared" si="5"/>
        <v>0</v>
      </c>
      <c r="H43" s="1581">
        <f t="shared" si="5"/>
        <v>0</v>
      </c>
      <c r="I43" s="1581">
        <f t="shared" si="5"/>
        <v>0</v>
      </c>
      <c r="J43" s="1581">
        <f t="shared" si="5"/>
        <v>0</v>
      </c>
      <c r="K43" s="1581">
        <f t="shared" si="5"/>
        <v>0</v>
      </c>
      <c r="L43" s="1581">
        <f t="shared" si="5"/>
        <v>0</v>
      </c>
      <c r="M43" s="1581">
        <f t="shared" si="5"/>
        <v>0</v>
      </c>
      <c r="N43" s="1581">
        <f t="shared" si="5"/>
        <v>0</v>
      </c>
      <c r="O43" s="1581">
        <f t="shared" si="5"/>
        <v>0</v>
      </c>
      <c r="P43" s="1581">
        <f t="shared" si="5"/>
        <v>0</v>
      </c>
      <c r="Q43" s="1581">
        <f t="shared" si="5"/>
        <v>0</v>
      </c>
      <c r="R43" s="1581">
        <f t="shared" si="5"/>
        <v>0</v>
      </c>
      <c r="S43" s="1581">
        <f t="shared" si="5"/>
        <v>0</v>
      </c>
      <c r="T43" s="1581">
        <f t="shared" si="5"/>
        <v>0</v>
      </c>
      <c r="U43" s="1581">
        <f t="shared" si="5"/>
        <v>0</v>
      </c>
      <c r="V43" s="1581">
        <f t="shared" si="5"/>
        <v>0</v>
      </c>
      <c r="W43" s="1581">
        <f t="shared" si="5"/>
        <v>0</v>
      </c>
      <c r="X43" s="1581">
        <f t="shared" si="5"/>
        <v>0</v>
      </c>
      <c r="Y43" s="1581">
        <f t="shared" si="5"/>
        <v>0</v>
      </c>
      <c r="Z43" s="1581">
        <f t="shared" si="5"/>
        <v>0</v>
      </c>
      <c r="AA43" s="1581">
        <f t="shared" si="5"/>
        <v>0</v>
      </c>
      <c r="AB43" s="1581">
        <f t="shared" si="5"/>
        <v>0</v>
      </c>
      <c r="AC43" s="1581">
        <f>SUM(AC36:AC42)</f>
        <v>0</v>
      </c>
      <c r="AD43" s="1581">
        <f t="shared" si="5"/>
        <v>0</v>
      </c>
      <c r="AE43" s="1581">
        <f t="shared" si="5"/>
        <v>0</v>
      </c>
      <c r="AF43" s="1581">
        <f t="shared" si="5"/>
        <v>0</v>
      </c>
      <c r="AG43" s="1581">
        <f>SUM(AG36:AG42)</f>
        <v>0</v>
      </c>
      <c r="AH43" s="1583">
        <f>SUM(AH36:AH42)</f>
        <v>0</v>
      </c>
      <c r="AI43" s="2296"/>
      <c r="AJ43" s="2297"/>
      <c r="AK43" s="2297"/>
      <c r="AL43" s="1785"/>
    </row>
    <row r="44" spans="1:38" ht="24.75" customHeight="1" thickBot="1">
      <c r="A44" s="1782"/>
      <c r="B44" s="1546"/>
      <c r="C44" s="1584" t="s">
        <v>232</v>
      </c>
      <c r="D44" s="1561" t="s">
        <v>242</v>
      </c>
      <c r="E44" s="1561" t="s">
        <v>243</v>
      </c>
      <c r="F44" s="1561" t="s">
        <v>244</v>
      </c>
      <c r="G44" s="1561" t="s">
        <v>245</v>
      </c>
      <c r="H44" s="1561" t="s">
        <v>246</v>
      </c>
      <c r="I44" s="1561" t="s">
        <v>360</v>
      </c>
      <c r="J44" s="1561" t="s">
        <v>361</v>
      </c>
      <c r="K44" s="1561" t="s">
        <v>362</v>
      </c>
      <c r="L44" s="1561" t="s">
        <v>363</v>
      </c>
      <c r="M44" s="1561" t="s">
        <v>364</v>
      </c>
      <c r="N44" s="1561" t="s">
        <v>365</v>
      </c>
      <c r="O44" s="1561" t="s">
        <v>366</v>
      </c>
      <c r="P44" s="1561" t="s">
        <v>367</v>
      </c>
      <c r="Q44" s="1561" t="s">
        <v>368</v>
      </c>
      <c r="R44" s="1561" t="s">
        <v>369</v>
      </c>
      <c r="S44" s="1561" t="s">
        <v>370</v>
      </c>
      <c r="T44" s="1561" t="s">
        <v>371</v>
      </c>
      <c r="U44" s="1561" t="s">
        <v>372</v>
      </c>
      <c r="V44" s="1561" t="s">
        <v>373</v>
      </c>
      <c r="W44" s="1561" t="s">
        <v>374</v>
      </c>
      <c r="X44" s="1561" t="s">
        <v>375</v>
      </c>
      <c r="Y44" s="1561" t="s">
        <v>376</v>
      </c>
      <c r="Z44" s="1561" t="s">
        <v>377</v>
      </c>
      <c r="AA44" s="1561" t="s">
        <v>378</v>
      </c>
      <c r="AB44" s="1561" t="s">
        <v>379</v>
      </c>
      <c r="AC44" s="1561" t="s">
        <v>380</v>
      </c>
      <c r="AD44" s="1561" t="s">
        <v>381</v>
      </c>
      <c r="AE44" s="1561" t="s">
        <v>382</v>
      </c>
      <c r="AF44" s="1561" t="s">
        <v>383</v>
      </c>
      <c r="AG44" s="1561" t="s">
        <v>384</v>
      </c>
      <c r="AH44" s="1562"/>
      <c r="AI44" s="2281"/>
      <c r="AJ44" s="2281"/>
      <c r="AK44" s="2281"/>
      <c r="AL44" s="1785"/>
    </row>
    <row r="45" spans="1:38" ht="15.75" customHeight="1">
      <c r="A45" s="1787"/>
      <c r="B45" s="1546"/>
      <c r="C45" s="1563" t="s">
        <v>416</v>
      </c>
      <c r="D45" s="1582" t="str">
        <f>IF(ISBLANK(D$10),"",D$10)</f>
        <v/>
      </c>
      <c r="E45" s="1582" t="str">
        <f>IF(ISBLANK(E$10),"",E$10)</f>
        <v/>
      </c>
      <c r="F45" s="1582" t="str">
        <f>IF(ISBLANK(F$10),"",F$10)</f>
        <v/>
      </c>
      <c r="G45" s="1582" t="str">
        <f>IF(ISBLANK(G$10),"",G$10)</f>
        <v/>
      </c>
      <c r="H45" s="1582" t="str">
        <f>IF(ISBLANK(H$10),"",H$10)</f>
        <v/>
      </c>
      <c r="I45" s="1582"/>
      <c r="J45" s="1582"/>
      <c r="K45" s="1582"/>
      <c r="L45" s="1582"/>
      <c r="M45" s="1582"/>
      <c r="N45" s="1582"/>
      <c r="O45" s="1582"/>
      <c r="P45" s="1582"/>
      <c r="Q45" s="1582"/>
      <c r="R45" s="1582"/>
      <c r="S45" s="1582"/>
      <c r="T45" s="1582"/>
      <c r="U45" s="1582"/>
      <c r="V45" s="1582"/>
      <c r="W45" s="1582"/>
      <c r="X45" s="1582"/>
      <c r="Y45" s="1582"/>
      <c r="Z45" s="1582"/>
      <c r="AA45" s="1582"/>
      <c r="AB45" s="1582"/>
      <c r="AC45" s="1582"/>
      <c r="AD45" s="1582"/>
      <c r="AE45" s="1582"/>
      <c r="AF45" s="1582"/>
      <c r="AG45" s="1582"/>
      <c r="AH45" s="1566" t="s">
        <v>215</v>
      </c>
      <c r="AI45" s="2281"/>
      <c r="AJ45" s="2281"/>
      <c r="AK45" s="2281"/>
      <c r="AL45" s="1785"/>
    </row>
    <row r="46" spans="1:38" ht="15.75" customHeight="1">
      <c r="A46" s="1787"/>
      <c r="B46" s="1546"/>
      <c r="C46" s="1567" t="s">
        <v>333</v>
      </c>
      <c r="D46" s="1568"/>
      <c r="E46" s="1568"/>
      <c r="F46" s="1568"/>
      <c r="G46" s="1568"/>
      <c r="H46" s="1568"/>
      <c r="I46" s="1568"/>
      <c r="J46" s="1568"/>
      <c r="K46" s="1568"/>
      <c r="L46" s="1568"/>
      <c r="M46" s="1568"/>
      <c r="N46" s="1568"/>
      <c r="O46" s="1568"/>
      <c r="P46" s="1568"/>
      <c r="Q46" s="1568"/>
      <c r="R46" s="1568"/>
      <c r="S46" s="1568"/>
      <c r="T46" s="1568"/>
      <c r="U46" s="1568"/>
      <c r="V46" s="1568"/>
      <c r="W46" s="1568"/>
      <c r="X46" s="1568"/>
      <c r="Y46" s="1568"/>
      <c r="Z46" s="1568"/>
      <c r="AA46" s="1568"/>
      <c r="AB46" s="1568"/>
      <c r="AC46" s="1568"/>
      <c r="AD46" s="1568"/>
      <c r="AE46" s="1568"/>
      <c r="AF46" s="1568"/>
      <c r="AG46" s="1568"/>
      <c r="AH46" s="1577">
        <f>SUM(D46:AG46)</f>
        <v>0</v>
      </c>
      <c r="AI46" s="1570"/>
      <c r="AJ46" s="1562"/>
      <c r="AK46" s="1562"/>
      <c r="AL46" s="1785"/>
    </row>
    <row r="47" spans="1:38" ht="12.75" customHeight="1">
      <c r="A47" s="1782"/>
      <c r="B47" s="1546"/>
      <c r="C47" s="2288" t="s">
        <v>322</v>
      </c>
      <c r="D47" s="2289"/>
      <c r="E47" s="2289"/>
      <c r="F47" s="2289"/>
      <c r="G47" s="2289"/>
      <c r="H47" s="2289"/>
      <c r="I47" s="2289"/>
      <c r="J47" s="2289"/>
      <c r="K47" s="2289"/>
      <c r="L47" s="2289"/>
      <c r="M47" s="2289"/>
      <c r="N47" s="2289"/>
      <c r="O47" s="2289"/>
      <c r="P47" s="2289"/>
      <c r="Q47" s="2289"/>
      <c r="R47" s="2289"/>
      <c r="S47" s="2289"/>
      <c r="T47" s="2289"/>
      <c r="U47" s="2289"/>
      <c r="V47" s="2289"/>
      <c r="W47" s="2289"/>
      <c r="X47" s="2289"/>
      <c r="Y47" s="2289"/>
      <c r="Z47" s="2289"/>
      <c r="AA47" s="2289"/>
      <c r="AB47" s="2289"/>
      <c r="AC47" s="2289"/>
      <c r="AD47" s="2289"/>
      <c r="AE47" s="2289"/>
      <c r="AF47" s="2289"/>
      <c r="AG47" s="2289"/>
      <c r="AH47" s="2290"/>
      <c r="AI47" s="1570"/>
      <c r="AJ47" s="1562"/>
      <c r="AK47" s="1562"/>
      <c r="AL47" s="1785"/>
    </row>
    <row r="48" spans="1:38">
      <c r="A48" s="1782"/>
      <c r="B48" s="1546"/>
      <c r="C48" s="1420" t="s">
        <v>46</v>
      </c>
      <c r="D48" s="1568"/>
      <c r="E48" s="1568"/>
      <c r="F48" s="1568"/>
      <c r="G48" s="1568"/>
      <c r="H48" s="1568"/>
      <c r="I48" s="1571"/>
      <c r="J48" s="1571"/>
      <c r="K48" s="1571"/>
      <c r="L48" s="1571"/>
      <c r="M48" s="1571"/>
      <c r="N48" s="1571"/>
      <c r="O48" s="1571"/>
      <c r="P48" s="1571"/>
      <c r="Q48" s="1571"/>
      <c r="R48" s="1571"/>
      <c r="S48" s="1571"/>
      <c r="T48" s="1571"/>
      <c r="U48" s="1571"/>
      <c r="V48" s="1571"/>
      <c r="W48" s="1571"/>
      <c r="X48" s="1571"/>
      <c r="Y48" s="1571"/>
      <c r="Z48" s="1571"/>
      <c r="AA48" s="1571"/>
      <c r="AB48" s="1571"/>
      <c r="AC48" s="1571"/>
      <c r="AD48" s="1571"/>
      <c r="AE48" s="1571"/>
      <c r="AF48" s="1571"/>
      <c r="AG48" s="1571"/>
      <c r="AH48" s="1577">
        <f>SUM(D48:AG48)</f>
        <v>0</v>
      </c>
      <c r="AI48" s="1570"/>
      <c r="AJ48" s="1562"/>
      <c r="AK48" s="1562"/>
      <c r="AL48" s="1785"/>
    </row>
    <row r="49" spans="1:38">
      <c r="A49" s="1782"/>
      <c r="B49" s="1546"/>
      <c r="C49" s="1420" t="s">
        <v>131</v>
      </c>
      <c r="D49" s="1568"/>
      <c r="E49" s="1568"/>
      <c r="F49" s="1568"/>
      <c r="G49" s="1568"/>
      <c r="H49" s="1568"/>
      <c r="I49" s="1571"/>
      <c r="J49" s="1571"/>
      <c r="K49" s="1571"/>
      <c r="L49" s="1571"/>
      <c r="M49" s="1571"/>
      <c r="N49" s="1571"/>
      <c r="O49" s="1571"/>
      <c r="P49" s="1571"/>
      <c r="Q49" s="1571"/>
      <c r="R49" s="1571"/>
      <c r="S49" s="1571"/>
      <c r="T49" s="1571"/>
      <c r="U49" s="1571"/>
      <c r="V49" s="1571"/>
      <c r="W49" s="1571"/>
      <c r="X49" s="1571"/>
      <c r="Y49" s="1571"/>
      <c r="Z49" s="1571"/>
      <c r="AA49" s="1571"/>
      <c r="AB49" s="1571"/>
      <c r="AC49" s="1571"/>
      <c r="AD49" s="1571"/>
      <c r="AE49" s="1571"/>
      <c r="AF49" s="1571"/>
      <c r="AG49" s="1571"/>
      <c r="AH49" s="1577">
        <f>SUM(D49:AG49)</f>
        <v>0</v>
      </c>
      <c r="AI49" s="1570"/>
      <c r="AJ49" s="1562"/>
      <c r="AK49" s="1562"/>
      <c r="AL49" s="1785"/>
    </row>
    <row r="50" spans="1:38">
      <c r="A50" s="1782"/>
      <c r="B50" s="1546"/>
      <c r="C50" s="1420" t="s">
        <v>120</v>
      </c>
      <c r="D50" s="1568"/>
      <c r="E50" s="1568"/>
      <c r="F50" s="1568"/>
      <c r="G50" s="1568"/>
      <c r="H50" s="1568"/>
      <c r="I50" s="1571"/>
      <c r="J50" s="1571"/>
      <c r="K50" s="1571"/>
      <c r="L50" s="1571"/>
      <c r="M50" s="1571"/>
      <c r="N50" s="1571"/>
      <c r="O50" s="1571"/>
      <c r="P50" s="1571"/>
      <c r="Q50" s="1571"/>
      <c r="R50" s="1571"/>
      <c r="S50" s="1571"/>
      <c r="T50" s="1571"/>
      <c r="U50" s="1571"/>
      <c r="V50" s="1571"/>
      <c r="W50" s="1571"/>
      <c r="X50" s="1571"/>
      <c r="Y50" s="1571"/>
      <c r="Z50" s="1571"/>
      <c r="AA50" s="1571"/>
      <c r="AB50" s="1571"/>
      <c r="AC50" s="1571"/>
      <c r="AD50" s="1571"/>
      <c r="AE50" s="1571"/>
      <c r="AF50" s="1571"/>
      <c r="AG50" s="1571"/>
      <c r="AH50" s="1577">
        <f>SUM(D50:AG50)</f>
        <v>0</v>
      </c>
      <c r="AI50" s="1570"/>
      <c r="AJ50" s="1562"/>
      <c r="AK50" s="1562"/>
      <c r="AL50" s="1785"/>
    </row>
    <row r="51" spans="1:38">
      <c r="A51" s="1782"/>
      <c r="B51" s="1546"/>
      <c r="C51" s="1523" t="s">
        <v>260</v>
      </c>
      <c r="D51" s="1578"/>
      <c r="E51" s="1578"/>
      <c r="F51" s="1578"/>
      <c r="G51" s="1578"/>
      <c r="H51" s="1578"/>
      <c r="I51" s="1579"/>
      <c r="J51" s="1579"/>
      <c r="K51" s="1579"/>
      <c r="L51" s="1579"/>
      <c r="M51" s="1579"/>
      <c r="N51" s="1579"/>
      <c r="O51" s="1579"/>
      <c r="P51" s="1579"/>
      <c r="Q51" s="1579"/>
      <c r="R51" s="1579"/>
      <c r="S51" s="1579"/>
      <c r="T51" s="1579"/>
      <c r="U51" s="1579"/>
      <c r="V51" s="1579"/>
      <c r="W51" s="1579"/>
      <c r="X51" s="1579"/>
      <c r="Y51" s="1579"/>
      <c r="Z51" s="1579"/>
      <c r="AA51" s="1579"/>
      <c r="AB51" s="1579"/>
      <c r="AC51" s="1579"/>
      <c r="AD51" s="1579"/>
      <c r="AE51" s="1579"/>
      <c r="AF51" s="1579"/>
      <c r="AG51" s="1579"/>
      <c r="AH51" s="1577">
        <f>SUM(D51:AG51)</f>
        <v>0</v>
      </c>
      <c r="AI51" s="1570"/>
      <c r="AJ51" s="1562"/>
      <c r="AK51" s="1562"/>
      <c r="AL51" s="1785"/>
    </row>
    <row r="52" spans="1:38" ht="13.5" thickBot="1">
      <c r="A52" s="1782"/>
      <c r="B52" s="1546"/>
      <c r="C52" s="1580" t="s">
        <v>19</v>
      </c>
      <c r="D52" s="1581">
        <f>SUM(D48:D51)</f>
        <v>0</v>
      </c>
      <c r="E52" s="1581">
        <f t="shared" ref="E52:AH52" si="6">SUM(E48:E51)</f>
        <v>0</v>
      </c>
      <c r="F52" s="1581">
        <f t="shared" si="6"/>
        <v>0</v>
      </c>
      <c r="G52" s="1581">
        <f t="shared" si="6"/>
        <v>0</v>
      </c>
      <c r="H52" s="1581">
        <f t="shared" si="6"/>
        <v>0</v>
      </c>
      <c r="I52" s="1581">
        <f t="shared" si="6"/>
        <v>0</v>
      </c>
      <c r="J52" s="1581">
        <f t="shared" si="6"/>
        <v>0</v>
      </c>
      <c r="K52" s="1581">
        <f t="shared" si="6"/>
        <v>0</v>
      </c>
      <c r="L52" s="1581">
        <f t="shared" si="6"/>
        <v>0</v>
      </c>
      <c r="M52" s="1581">
        <f t="shared" si="6"/>
        <v>0</v>
      </c>
      <c r="N52" s="1581">
        <f t="shared" si="6"/>
        <v>0</v>
      </c>
      <c r="O52" s="1581">
        <f t="shared" si="6"/>
        <v>0</v>
      </c>
      <c r="P52" s="1581">
        <f t="shared" si="6"/>
        <v>0</v>
      </c>
      <c r="Q52" s="1581">
        <f t="shared" si="6"/>
        <v>0</v>
      </c>
      <c r="R52" s="1581">
        <f t="shared" si="6"/>
        <v>0</v>
      </c>
      <c r="S52" s="1581">
        <f t="shared" si="6"/>
        <v>0</v>
      </c>
      <c r="T52" s="1581">
        <f t="shared" si="6"/>
        <v>0</v>
      </c>
      <c r="U52" s="1581">
        <f t="shared" si="6"/>
        <v>0</v>
      </c>
      <c r="V52" s="1581">
        <f t="shared" si="6"/>
        <v>0</v>
      </c>
      <c r="W52" s="1581">
        <f t="shared" si="6"/>
        <v>0</v>
      </c>
      <c r="X52" s="1581">
        <f t="shared" si="6"/>
        <v>0</v>
      </c>
      <c r="Y52" s="1581">
        <f t="shared" si="6"/>
        <v>0</v>
      </c>
      <c r="Z52" s="1581">
        <f t="shared" si="6"/>
        <v>0</v>
      </c>
      <c r="AA52" s="1581">
        <f t="shared" si="6"/>
        <v>0</v>
      </c>
      <c r="AB52" s="1581">
        <f t="shared" si="6"/>
        <v>0</v>
      </c>
      <c r="AC52" s="1581">
        <f t="shared" si="6"/>
        <v>0</v>
      </c>
      <c r="AD52" s="1581">
        <f t="shared" si="6"/>
        <v>0</v>
      </c>
      <c r="AE52" s="1581">
        <f t="shared" si="6"/>
        <v>0</v>
      </c>
      <c r="AF52" s="1581">
        <f t="shared" si="6"/>
        <v>0</v>
      </c>
      <c r="AG52" s="1581">
        <f t="shared" si="6"/>
        <v>0</v>
      </c>
      <c r="AH52" s="1583">
        <f t="shared" si="6"/>
        <v>0</v>
      </c>
      <c r="AI52" s="2297"/>
      <c r="AJ52" s="2297"/>
      <c r="AK52" s="2297"/>
      <c r="AL52" s="1785"/>
    </row>
    <row r="53" spans="1:38" ht="24" customHeight="1" thickBot="1">
      <c r="A53" s="1782"/>
      <c r="B53" s="1546"/>
      <c r="C53" s="1584" t="s">
        <v>3</v>
      </c>
      <c r="D53" s="1561" t="s">
        <v>242</v>
      </c>
      <c r="E53" s="1561" t="s">
        <v>243</v>
      </c>
      <c r="F53" s="1561" t="s">
        <v>244</v>
      </c>
      <c r="G53" s="1561" t="s">
        <v>245</v>
      </c>
      <c r="H53" s="1561" t="s">
        <v>246</v>
      </c>
      <c r="I53" s="1561" t="s">
        <v>360</v>
      </c>
      <c r="J53" s="1561" t="s">
        <v>361</v>
      </c>
      <c r="K53" s="1561" t="s">
        <v>362</v>
      </c>
      <c r="L53" s="1561" t="s">
        <v>363</v>
      </c>
      <c r="M53" s="1561" t="s">
        <v>364</v>
      </c>
      <c r="N53" s="1561" t="s">
        <v>365</v>
      </c>
      <c r="O53" s="1561" t="s">
        <v>366</v>
      </c>
      <c r="P53" s="1561" t="s">
        <v>367</v>
      </c>
      <c r="Q53" s="1561" t="s">
        <v>368</v>
      </c>
      <c r="R53" s="1561" t="s">
        <v>369</v>
      </c>
      <c r="S53" s="1561" t="s">
        <v>370</v>
      </c>
      <c r="T53" s="1561" t="s">
        <v>371</v>
      </c>
      <c r="U53" s="1561" t="s">
        <v>372</v>
      </c>
      <c r="V53" s="1561" t="s">
        <v>373</v>
      </c>
      <c r="W53" s="1561" t="s">
        <v>374</v>
      </c>
      <c r="X53" s="1561" t="s">
        <v>375</v>
      </c>
      <c r="Y53" s="1561" t="s">
        <v>376</v>
      </c>
      <c r="Z53" s="1561" t="s">
        <v>377</v>
      </c>
      <c r="AA53" s="1561" t="s">
        <v>378</v>
      </c>
      <c r="AB53" s="1561" t="s">
        <v>379</v>
      </c>
      <c r="AC53" s="1561" t="s">
        <v>380</v>
      </c>
      <c r="AD53" s="1561" t="s">
        <v>381</v>
      </c>
      <c r="AE53" s="1561" t="s">
        <v>382</v>
      </c>
      <c r="AF53" s="1561" t="s">
        <v>383</v>
      </c>
      <c r="AG53" s="1561" t="s">
        <v>384</v>
      </c>
      <c r="AH53" s="1562"/>
      <c r="AI53" s="2297"/>
      <c r="AJ53" s="2297"/>
      <c r="AK53" s="2297"/>
      <c r="AL53" s="1785"/>
    </row>
    <row r="54" spans="1:38" ht="15.75" customHeight="1">
      <c r="A54" s="1787"/>
      <c r="B54" s="1546"/>
      <c r="C54" s="1563" t="s">
        <v>416</v>
      </c>
      <c r="D54" s="1582" t="str">
        <f>IF(ISBLANK(D$10),"",D$10)</f>
        <v/>
      </c>
      <c r="E54" s="1582" t="str">
        <f>IF(ISBLANK(E$10),"",E$10)</f>
        <v/>
      </c>
      <c r="F54" s="1582" t="str">
        <f>IF(ISBLANK(F$10),"",F$10)</f>
        <v/>
      </c>
      <c r="G54" s="1582" t="str">
        <f>IF(ISBLANK(G$10),"",G$10)</f>
        <v/>
      </c>
      <c r="H54" s="1582" t="str">
        <f>IF(ISBLANK(H$10),"",H$10)</f>
        <v/>
      </c>
      <c r="I54" s="1582"/>
      <c r="J54" s="1582"/>
      <c r="K54" s="1582"/>
      <c r="L54" s="1582"/>
      <c r="M54" s="1582"/>
      <c r="N54" s="1582"/>
      <c r="O54" s="1582"/>
      <c r="P54" s="1582"/>
      <c r="Q54" s="1582"/>
      <c r="R54" s="1582"/>
      <c r="S54" s="1582"/>
      <c r="T54" s="1582"/>
      <c r="U54" s="1582"/>
      <c r="V54" s="1582"/>
      <c r="W54" s="1582"/>
      <c r="X54" s="1582"/>
      <c r="Y54" s="1582"/>
      <c r="Z54" s="1582"/>
      <c r="AA54" s="1582"/>
      <c r="AB54" s="1582"/>
      <c r="AC54" s="1582"/>
      <c r="AD54" s="1582"/>
      <c r="AE54" s="1582"/>
      <c r="AF54" s="1582"/>
      <c r="AG54" s="1582"/>
      <c r="AH54" s="1566" t="s">
        <v>215</v>
      </c>
      <c r="AI54" s="2297"/>
      <c r="AJ54" s="2297"/>
      <c r="AK54" s="2297"/>
      <c r="AL54" s="1785"/>
    </row>
    <row r="55" spans="1:38" ht="15.75" customHeight="1">
      <c r="A55" s="1787"/>
      <c r="B55" s="1546"/>
      <c r="C55" s="1567" t="s">
        <v>333</v>
      </c>
      <c r="D55" s="1568"/>
      <c r="E55" s="1568"/>
      <c r="F55" s="1568"/>
      <c r="G55" s="1568"/>
      <c r="H55" s="1568"/>
      <c r="I55" s="1568"/>
      <c r="J55" s="1568"/>
      <c r="K55" s="1568"/>
      <c r="L55" s="1568"/>
      <c r="M55" s="1568"/>
      <c r="N55" s="1568"/>
      <c r="O55" s="1568"/>
      <c r="P55" s="1568"/>
      <c r="Q55" s="1568"/>
      <c r="R55" s="1568"/>
      <c r="S55" s="1568"/>
      <c r="T55" s="1568"/>
      <c r="U55" s="1568"/>
      <c r="V55" s="1568"/>
      <c r="W55" s="1568"/>
      <c r="X55" s="1568"/>
      <c r="Y55" s="1568"/>
      <c r="Z55" s="1568"/>
      <c r="AA55" s="1568"/>
      <c r="AB55" s="1568"/>
      <c r="AC55" s="1568"/>
      <c r="AD55" s="1568"/>
      <c r="AE55" s="1568"/>
      <c r="AF55" s="1568"/>
      <c r="AG55" s="1568"/>
      <c r="AH55" s="1577">
        <f>SUM(D55:AG55)</f>
        <v>0</v>
      </c>
      <c r="AI55" s="1570"/>
      <c r="AJ55" s="1562"/>
      <c r="AK55" s="1562"/>
      <c r="AL55" s="1785"/>
    </row>
    <row r="56" spans="1:38" ht="12.75" customHeight="1">
      <c r="A56" s="1782"/>
      <c r="B56" s="1546"/>
      <c r="C56" s="2288" t="s">
        <v>322</v>
      </c>
      <c r="D56" s="2289"/>
      <c r="E56" s="2289"/>
      <c r="F56" s="2289"/>
      <c r="G56" s="2289"/>
      <c r="H56" s="2289"/>
      <c r="I56" s="2289"/>
      <c r="J56" s="2289"/>
      <c r="K56" s="2289"/>
      <c r="L56" s="2289"/>
      <c r="M56" s="2289"/>
      <c r="N56" s="2289"/>
      <c r="O56" s="2289"/>
      <c r="P56" s="2289"/>
      <c r="Q56" s="2289"/>
      <c r="R56" s="2289"/>
      <c r="S56" s="2289"/>
      <c r="T56" s="2289"/>
      <c r="U56" s="2289"/>
      <c r="V56" s="2289"/>
      <c r="W56" s="2289"/>
      <c r="X56" s="2289"/>
      <c r="Y56" s="2289"/>
      <c r="Z56" s="2289"/>
      <c r="AA56" s="2289"/>
      <c r="AB56" s="2289"/>
      <c r="AC56" s="2289"/>
      <c r="AD56" s="2289"/>
      <c r="AE56" s="2289"/>
      <c r="AF56" s="2289"/>
      <c r="AG56" s="2289"/>
      <c r="AH56" s="2290"/>
      <c r="AI56" s="1570"/>
      <c r="AJ56" s="1562"/>
      <c r="AK56" s="1562"/>
      <c r="AL56" s="1785"/>
    </row>
    <row r="57" spans="1:38" ht="12.75" customHeight="1">
      <c r="A57" s="1782"/>
      <c r="B57" s="1546"/>
      <c r="C57" s="1420" t="s">
        <v>44</v>
      </c>
      <c r="D57" s="1568"/>
      <c r="E57" s="1568"/>
      <c r="F57" s="1568"/>
      <c r="G57" s="1568"/>
      <c r="H57" s="1568"/>
      <c r="I57" s="1571"/>
      <c r="J57" s="1571"/>
      <c r="K57" s="1571"/>
      <c r="L57" s="1571"/>
      <c r="M57" s="1571"/>
      <c r="N57" s="1571"/>
      <c r="O57" s="1571"/>
      <c r="P57" s="1571"/>
      <c r="Q57" s="1571"/>
      <c r="R57" s="1571"/>
      <c r="S57" s="1571"/>
      <c r="T57" s="1571"/>
      <c r="U57" s="1571"/>
      <c r="V57" s="1571"/>
      <c r="W57" s="1571"/>
      <c r="X57" s="1571"/>
      <c r="Y57" s="1571"/>
      <c r="Z57" s="1571"/>
      <c r="AA57" s="1571"/>
      <c r="AB57" s="1571"/>
      <c r="AC57" s="1571"/>
      <c r="AD57" s="1571"/>
      <c r="AE57" s="1571"/>
      <c r="AF57" s="1571"/>
      <c r="AG57" s="1571"/>
      <c r="AH57" s="1577">
        <f t="shared" ref="AH57:AH62" si="7">SUM(D57:AG57)</f>
        <v>0</v>
      </c>
      <c r="AI57" s="1570"/>
      <c r="AJ57" s="1562"/>
      <c r="AK57" s="1562"/>
      <c r="AL57" s="1785"/>
    </row>
    <row r="58" spans="1:38">
      <c r="A58" s="1782"/>
      <c r="B58" s="1546"/>
      <c r="C58" s="1420" t="s">
        <v>46</v>
      </c>
      <c r="D58" s="1568"/>
      <c r="E58" s="1568"/>
      <c r="F58" s="1568"/>
      <c r="G58" s="1568"/>
      <c r="H58" s="1568"/>
      <c r="I58" s="1571"/>
      <c r="J58" s="1571"/>
      <c r="K58" s="1571"/>
      <c r="L58" s="1571"/>
      <c r="M58" s="1571"/>
      <c r="N58" s="1571"/>
      <c r="O58" s="1571"/>
      <c r="P58" s="1571"/>
      <c r="Q58" s="1571"/>
      <c r="R58" s="1571"/>
      <c r="S58" s="1571"/>
      <c r="T58" s="1571"/>
      <c r="U58" s="1571"/>
      <c r="V58" s="1571"/>
      <c r="W58" s="1571"/>
      <c r="X58" s="1571"/>
      <c r="Y58" s="1571"/>
      <c r="Z58" s="1571"/>
      <c r="AA58" s="1571"/>
      <c r="AB58" s="1571"/>
      <c r="AC58" s="1571"/>
      <c r="AD58" s="1571"/>
      <c r="AE58" s="1571"/>
      <c r="AF58" s="1571"/>
      <c r="AG58" s="1571"/>
      <c r="AH58" s="1577">
        <f t="shared" si="7"/>
        <v>0</v>
      </c>
      <c r="AI58" s="1570"/>
      <c r="AJ58" s="1562"/>
      <c r="AK58" s="1562"/>
      <c r="AL58" s="1785"/>
    </row>
    <row r="59" spans="1:38">
      <c r="A59" s="1782"/>
      <c r="B59" s="1546"/>
      <c r="C59" s="1420" t="s">
        <v>45</v>
      </c>
      <c r="D59" s="1568"/>
      <c r="E59" s="1568"/>
      <c r="F59" s="1568"/>
      <c r="G59" s="1568"/>
      <c r="H59" s="1568"/>
      <c r="I59" s="1571"/>
      <c r="J59" s="1571"/>
      <c r="K59" s="1571"/>
      <c r="L59" s="1571"/>
      <c r="M59" s="1571"/>
      <c r="N59" s="1571"/>
      <c r="O59" s="1571"/>
      <c r="P59" s="1571"/>
      <c r="Q59" s="1571"/>
      <c r="R59" s="1571"/>
      <c r="S59" s="1571"/>
      <c r="T59" s="1571"/>
      <c r="U59" s="1571"/>
      <c r="V59" s="1571"/>
      <c r="W59" s="1571"/>
      <c r="X59" s="1571"/>
      <c r="Y59" s="1571"/>
      <c r="Z59" s="1571"/>
      <c r="AA59" s="1571"/>
      <c r="AB59" s="1571"/>
      <c r="AC59" s="1571"/>
      <c r="AD59" s="1571"/>
      <c r="AE59" s="1571"/>
      <c r="AF59" s="1571"/>
      <c r="AG59" s="1571"/>
      <c r="AH59" s="1577">
        <f t="shared" si="7"/>
        <v>0</v>
      </c>
      <c r="AI59" s="1570"/>
      <c r="AJ59" s="1562"/>
      <c r="AK59" s="1562"/>
      <c r="AL59" s="1785"/>
    </row>
    <row r="60" spans="1:38">
      <c r="A60" s="1782"/>
      <c r="B60" s="1546"/>
      <c r="C60" s="1420" t="s">
        <v>289</v>
      </c>
      <c r="D60" s="1568"/>
      <c r="E60" s="1568"/>
      <c r="F60" s="1568"/>
      <c r="G60" s="1568"/>
      <c r="H60" s="1568"/>
      <c r="I60" s="1571"/>
      <c r="J60" s="1571"/>
      <c r="K60" s="1571"/>
      <c r="L60" s="1571"/>
      <c r="M60" s="1571"/>
      <c r="N60" s="1571"/>
      <c r="O60" s="1571"/>
      <c r="P60" s="1571"/>
      <c r="Q60" s="1571"/>
      <c r="R60" s="1571"/>
      <c r="S60" s="1571"/>
      <c r="T60" s="1571"/>
      <c r="U60" s="1571"/>
      <c r="V60" s="1571"/>
      <c r="W60" s="1571"/>
      <c r="X60" s="1571"/>
      <c r="Y60" s="1571"/>
      <c r="Z60" s="1571"/>
      <c r="AA60" s="1571"/>
      <c r="AB60" s="1571"/>
      <c r="AC60" s="1571"/>
      <c r="AD60" s="1571"/>
      <c r="AE60" s="1571"/>
      <c r="AF60" s="1571"/>
      <c r="AG60" s="1571"/>
      <c r="AH60" s="1577">
        <f t="shared" si="7"/>
        <v>0</v>
      </c>
      <c r="AI60" s="1570"/>
      <c r="AJ60" s="1562"/>
      <c r="AK60" s="1562"/>
      <c r="AL60" s="1785"/>
    </row>
    <row r="61" spans="1:38">
      <c r="A61" s="1782"/>
      <c r="B61" s="1546"/>
      <c r="C61" s="1420" t="s">
        <v>120</v>
      </c>
      <c r="D61" s="1568"/>
      <c r="E61" s="1568"/>
      <c r="F61" s="1568"/>
      <c r="G61" s="1568"/>
      <c r="H61" s="1568"/>
      <c r="I61" s="1571"/>
      <c r="J61" s="1571"/>
      <c r="K61" s="1571"/>
      <c r="L61" s="1571"/>
      <c r="M61" s="1571"/>
      <c r="N61" s="1571"/>
      <c r="O61" s="1571"/>
      <c r="P61" s="1571"/>
      <c r="Q61" s="1571"/>
      <c r="R61" s="1571"/>
      <c r="S61" s="1571"/>
      <c r="T61" s="1571"/>
      <c r="U61" s="1571"/>
      <c r="V61" s="1571"/>
      <c r="W61" s="1571"/>
      <c r="X61" s="1571"/>
      <c r="Y61" s="1571"/>
      <c r="Z61" s="1571"/>
      <c r="AA61" s="1571"/>
      <c r="AB61" s="1571"/>
      <c r="AC61" s="1571"/>
      <c r="AD61" s="1571"/>
      <c r="AE61" s="1571"/>
      <c r="AF61" s="1571"/>
      <c r="AG61" s="1571"/>
      <c r="AH61" s="1577">
        <f t="shared" si="7"/>
        <v>0</v>
      </c>
      <c r="AI61" s="1570"/>
      <c r="AJ61" s="1562"/>
      <c r="AK61" s="1562"/>
      <c r="AL61" s="1785"/>
    </row>
    <row r="62" spans="1:38">
      <c r="A62" s="1782"/>
      <c r="B62" s="1546"/>
      <c r="C62" s="1523" t="s">
        <v>260</v>
      </c>
      <c r="D62" s="1578"/>
      <c r="E62" s="1578"/>
      <c r="F62" s="1578"/>
      <c r="G62" s="1578"/>
      <c r="H62" s="1578"/>
      <c r="I62" s="1579"/>
      <c r="J62" s="1579"/>
      <c r="K62" s="1579"/>
      <c r="L62" s="1579"/>
      <c r="M62" s="1579"/>
      <c r="N62" s="1579"/>
      <c r="O62" s="1579"/>
      <c r="P62" s="1579"/>
      <c r="Q62" s="1579"/>
      <c r="R62" s="1579"/>
      <c r="S62" s="1579"/>
      <c r="T62" s="1579"/>
      <c r="U62" s="1579"/>
      <c r="V62" s="1579"/>
      <c r="W62" s="1579"/>
      <c r="X62" s="1579"/>
      <c r="Y62" s="1579"/>
      <c r="Z62" s="1579"/>
      <c r="AA62" s="1579"/>
      <c r="AB62" s="1579"/>
      <c r="AC62" s="1579"/>
      <c r="AD62" s="1579"/>
      <c r="AE62" s="1579"/>
      <c r="AF62" s="1579"/>
      <c r="AG62" s="1579"/>
      <c r="AH62" s="1577">
        <f t="shared" si="7"/>
        <v>0</v>
      </c>
      <c r="AI62" s="1570"/>
      <c r="AJ62" s="1562"/>
      <c r="AK62" s="1562"/>
      <c r="AL62" s="1785"/>
    </row>
    <row r="63" spans="1:38" ht="13.5" thickBot="1">
      <c r="A63" s="1782"/>
      <c r="B63" s="1546"/>
      <c r="C63" s="1580" t="s">
        <v>19</v>
      </c>
      <c r="D63" s="1581">
        <f t="shared" ref="D63:AH63" si="8">SUM(D57:D62)</f>
        <v>0</v>
      </c>
      <c r="E63" s="1581">
        <f t="shared" si="8"/>
        <v>0</v>
      </c>
      <c r="F63" s="1581">
        <f t="shared" si="8"/>
        <v>0</v>
      </c>
      <c r="G63" s="1581">
        <f t="shared" si="8"/>
        <v>0</v>
      </c>
      <c r="H63" s="1581">
        <f t="shared" si="8"/>
        <v>0</v>
      </c>
      <c r="I63" s="1581">
        <f t="shared" si="8"/>
        <v>0</v>
      </c>
      <c r="J63" s="1581">
        <f t="shared" si="8"/>
        <v>0</v>
      </c>
      <c r="K63" s="1581">
        <f t="shared" si="8"/>
        <v>0</v>
      </c>
      <c r="L63" s="1581">
        <f t="shared" si="8"/>
        <v>0</v>
      </c>
      <c r="M63" s="1581">
        <f t="shared" si="8"/>
        <v>0</v>
      </c>
      <c r="N63" s="1581">
        <f t="shared" si="8"/>
        <v>0</v>
      </c>
      <c r="O63" s="1581">
        <f t="shared" si="8"/>
        <v>0</v>
      </c>
      <c r="P63" s="1581">
        <f t="shared" si="8"/>
        <v>0</v>
      </c>
      <c r="Q63" s="1581">
        <f t="shared" si="8"/>
        <v>0</v>
      </c>
      <c r="R63" s="1581">
        <f t="shared" si="8"/>
        <v>0</v>
      </c>
      <c r="S63" s="1581">
        <f t="shared" si="8"/>
        <v>0</v>
      </c>
      <c r="T63" s="1581">
        <f t="shared" si="8"/>
        <v>0</v>
      </c>
      <c r="U63" s="1581">
        <f t="shared" si="8"/>
        <v>0</v>
      </c>
      <c r="V63" s="1581">
        <f t="shared" si="8"/>
        <v>0</v>
      </c>
      <c r="W63" s="1581">
        <f t="shared" si="8"/>
        <v>0</v>
      </c>
      <c r="X63" s="1581">
        <f t="shared" si="8"/>
        <v>0</v>
      </c>
      <c r="Y63" s="1581">
        <f t="shared" si="8"/>
        <v>0</v>
      </c>
      <c r="Z63" s="1581">
        <f t="shared" si="8"/>
        <v>0</v>
      </c>
      <c r="AA63" s="1581">
        <f t="shared" si="8"/>
        <v>0</v>
      </c>
      <c r="AB63" s="1581">
        <f t="shared" si="8"/>
        <v>0</v>
      </c>
      <c r="AC63" s="1581">
        <f t="shared" si="8"/>
        <v>0</v>
      </c>
      <c r="AD63" s="1581">
        <f t="shared" si="8"/>
        <v>0</v>
      </c>
      <c r="AE63" s="1581">
        <f t="shared" si="8"/>
        <v>0</v>
      </c>
      <c r="AF63" s="1581">
        <f t="shared" si="8"/>
        <v>0</v>
      </c>
      <c r="AG63" s="1581">
        <f t="shared" si="8"/>
        <v>0</v>
      </c>
      <c r="AH63" s="1583">
        <f t="shared" si="8"/>
        <v>0</v>
      </c>
      <c r="AI63" s="2297"/>
      <c r="AJ63" s="2297"/>
      <c r="AK63" s="2297"/>
      <c r="AL63" s="1785"/>
    </row>
    <row r="64" spans="1:38" ht="5.25" customHeight="1">
      <c r="A64" s="1782"/>
      <c r="B64" s="1546"/>
      <c r="C64" s="1434"/>
      <c r="D64" s="1561"/>
      <c r="E64" s="1585"/>
      <c r="F64" s="1586"/>
      <c r="G64" s="1586"/>
      <c r="H64" s="1587"/>
      <c r="I64" s="1587"/>
      <c r="J64" s="1587"/>
      <c r="K64" s="1587"/>
      <c r="L64" s="1587"/>
      <c r="M64" s="1587"/>
      <c r="N64" s="1587"/>
      <c r="O64" s="1587"/>
      <c r="P64" s="1587"/>
      <c r="Q64" s="1587"/>
      <c r="R64" s="1587"/>
      <c r="S64" s="1587"/>
      <c r="T64" s="1587"/>
      <c r="U64" s="1587"/>
      <c r="V64" s="1587"/>
      <c r="W64" s="1587"/>
      <c r="X64" s="1587"/>
      <c r="Y64" s="1587"/>
      <c r="Z64" s="1587"/>
      <c r="AA64" s="1587"/>
      <c r="AB64" s="1587"/>
      <c r="AC64" s="1587"/>
      <c r="AD64" s="1587"/>
      <c r="AE64" s="1587"/>
      <c r="AF64" s="1587"/>
      <c r="AG64" s="1587"/>
      <c r="AH64" s="1562"/>
      <c r="AI64" s="2297"/>
      <c r="AJ64" s="2297"/>
      <c r="AK64" s="2297"/>
      <c r="AL64" s="1785"/>
    </row>
    <row r="65" spans="1:38" ht="6" customHeight="1">
      <c r="A65" s="1782"/>
      <c r="B65" s="1546"/>
      <c r="C65" s="1434"/>
      <c r="D65" s="1561"/>
      <c r="E65" s="1585"/>
      <c r="F65" s="1586"/>
      <c r="G65" s="1586"/>
      <c r="H65" s="1587"/>
      <c r="I65" s="1587"/>
      <c r="J65" s="1587"/>
      <c r="K65" s="1587"/>
      <c r="L65" s="1587"/>
      <c r="M65" s="1587"/>
      <c r="N65" s="1587"/>
      <c r="O65" s="1587"/>
      <c r="P65" s="1587"/>
      <c r="Q65" s="1587"/>
      <c r="R65" s="1587"/>
      <c r="S65" s="1587"/>
      <c r="T65" s="1587"/>
      <c r="U65" s="1587"/>
      <c r="V65" s="1587"/>
      <c r="W65" s="1587"/>
      <c r="X65" s="1587"/>
      <c r="Y65" s="1587"/>
      <c r="Z65" s="1587"/>
      <c r="AA65" s="1587"/>
      <c r="AB65" s="1587"/>
      <c r="AC65" s="1587"/>
      <c r="AD65" s="1587"/>
      <c r="AE65" s="1587"/>
      <c r="AF65" s="1587"/>
      <c r="AG65" s="1587"/>
      <c r="AH65" s="1562"/>
      <c r="AI65" s="2297"/>
      <c r="AJ65" s="2297"/>
      <c r="AK65" s="2297"/>
      <c r="AL65" s="1785"/>
    </row>
    <row r="66" spans="1:38" ht="13.5" customHeight="1" thickBot="1">
      <c r="A66" s="1782"/>
      <c r="B66" s="1546"/>
      <c r="C66" s="1434"/>
      <c r="D66" s="1561"/>
      <c r="E66" s="1585"/>
      <c r="F66" s="1586"/>
      <c r="G66" s="1586"/>
      <c r="H66" s="1587"/>
      <c r="I66" s="1587"/>
      <c r="J66" s="1587"/>
      <c r="K66" s="1587"/>
      <c r="L66" s="1587"/>
      <c r="M66" s="1587"/>
      <c r="N66" s="1587"/>
      <c r="O66" s="1587"/>
      <c r="P66" s="1587"/>
      <c r="Q66" s="1587"/>
      <c r="R66" s="1587"/>
      <c r="S66" s="1587"/>
      <c r="T66" s="1587"/>
      <c r="U66" s="1587"/>
      <c r="V66" s="1587"/>
      <c r="W66" s="1587"/>
      <c r="X66" s="1587"/>
      <c r="Y66" s="1587"/>
      <c r="Z66" s="1587"/>
      <c r="AA66" s="1587"/>
      <c r="AB66" s="1587"/>
      <c r="AC66" s="1587"/>
      <c r="AD66" s="1587"/>
      <c r="AE66" s="1587"/>
      <c r="AF66" s="1587"/>
      <c r="AG66" s="1587"/>
      <c r="AH66" s="1562"/>
      <c r="AI66" s="2297"/>
      <c r="AJ66" s="2297"/>
      <c r="AK66" s="2297"/>
      <c r="AL66" s="1785"/>
    </row>
    <row r="67" spans="1:38">
      <c r="A67" s="1782"/>
      <c r="B67" s="1546"/>
      <c r="C67" s="1588" t="s">
        <v>22</v>
      </c>
      <c r="D67" s="2298"/>
      <c r="E67" s="2299"/>
      <c r="F67" s="2299"/>
      <c r="G67" s="2299"/>
      <c r="H67" s="2299"/>
      <c r="I67" s="2299"/>
      <c r="J67" s="2299"/>
      <c r="K67" s="2299"/>
      <c r="L67" s="2299"/>
      <c r="M67" s="2299"/>
      <c r="N67" s="2299"/>
      <c r="O67" s="2299"/>
      <c r="P67" s="2299"/>
      <c r="Q67" s="2299"/>
      <c r="R67" s="2299"/>
      <c r="S67" s="2299"/>
      <c r="T67" s="2299"/>
      <c r="U67" s="2299"/>
      <c r="V67" s="2299"/>
      <c r="W67" s="2299"/>
      <c r="X67" s="2299"/>
      <c r="Y67" s="2299"/>
      <c r="Z67" s="2299"/>
      <c r="AA67" s="2299"/>
      <c r="AB67" s="2299"/>
      <c r="AC67" s="2299"/>
      <c r="AD67" s="2299"/>
      <c r="AE67" s="2299"/>
      <c r="AF67" s="2299"/>
      <c r="AG67" s="2299"/>
      <c r="AH67" s="2299"/>
      <c r="AI67" s="2299"/>
      <c r="AJ67" s="2300"/>
      <c r="AK67" s="1562"/>
      <c r="AL67" s="1785"/>
    </row>
    <row r="68" spans="1:38">
      <c r="A68" s="1782"/>
      <c r="B68" s="1546"/>
      <c r="C68" s="1589"/>
      <c r="D68" s="2301"/>
      <c r="E68" s="2302"/>
      <c r="F68" s="2302"/>
      <c r="G68" s="2302"/>
      <c r="H68" s="2302"/>
      <c r="I68" s="2302"/>
      <c r="J68" s="2302"/>
      <c r="K68" s="2302"/>
      <c r="L68" s="2302"/>
      <c r="M68" s="2302"/>
      <c r="N68" s="2302"/>
      <c r="O68" s="2302"/>
      <c r="P68" s="2302"/>
      <c r="Q68" s="2302"/>
      <c r="R68" s="2302"/>
      <c r="S68" s="2302"/>
      <c r="T68" s="2302"/>
      <c r="U68" s="2302"/>
      <c r="V68" s="2302"/>
      <c r="W68" s="2302"/>
      <c r="X68" s="2302"/>
      <c r="Y68" s="2302"/>
      <c r="Z68" s="2302"/>
      <c r="AA68" s="2302"/>
      <c r="AB68" s="2302"/>
      <c r="AC68" s="2302"/>
      <c r="AD68" s="2302"/>
      <c r="AE68" s="2302"/>
      <c r="AF68" s="2302"/>
      <c r="AG68" s="2302"/>
      <c r="AH68" s="2302"/>
      <c r="AI68" s="2302"/>
      <c r="AJ68" s="2303"/>
      <c r="AK68" s="1562"/>
      <c r="AL68" s="1785"/>
    </row>
    <row r="69" spans="1:38">
      <c r="A69" s="1782"/>
      <c r="B69" s="1546"/>
      <c r="C69" s="1589"/>
      <c r="D69" s="2301"/>
      <c r="E69" s="2302"/>
      <c r="F69" s="2302"/>
      <c r="G69" s="2302"/>
      <c r="H69" s="2302"/>
      <c r="I69" s="2302"/>
      <c r="J69" s="2302"/>
      <c r="K69" s="2302"/>
      <c r="L69" s="2302"/>
      <c r="M69" s="2302"/>
      <c r="N69" s="2302"/>
      <c r="O69" s="2302"/>
      <c r="P69" s="2302"/>
      <c r="Q69" s="2302"/>
      <c r="R69" s="2302"/>
      <c r="S69" s="2302"/>
      <c r="T69" s="2302"/>
      <c r="U69" s="2302"/>
      <c r="V69" s="2302"/>
      <c r="W69" s="2302"/>
      <c r="X69" s="2302"/>
      <c r="Y69" s="2302"/>
      <c r="Z69" s="2302"/>
      <c r="AA69" s="2302"/>
      <c r="AB69" s="2302"/>
      <c r="AC69" s="2302"/>
      <c r="AD69" s="2302"/>
      <c r="AE69" s="2302"/>
      <c r="AF69" s="2302"/>
      <c r="AG69" s="2302"/>
      <c r="AH69" s="2302"/>
      <c r="AI69" s="2302"/>
      <c r="AJ69" s="2303"/>
      <c r="AK69" s="1562"/>
      <c r="AL69" s="1785"/>
    </row>
    <row r="70" spans="1:38">
      <c r="A70" s="1782"/>
      <c r="B70" s="1546"/>
      <c r="C70" s="1589"/>
      <c r="D70" s="2301"/>
      <c r="E70" s="2302"/>
      <c r="F70" s="2302"/>
      <c r="G70" s="2302"/>
      <c r="H70" s="2302"/>
      <c r="I70" s="2302"/>
      <c r="J70" s="2302"/>
      <c r="K70" s="2302"/>
      <c r="L70" s="2302"/>
      <c r="M70" s="2302"/>
      <c r="N70" s="2302"/>
      <c r="O70" s="2302"/>
      <c r="P70" s="2302"/>
      <c r="Q70" s="2302"/>
      <c r="R70" s="2302"/>
      <c r="S70" s="2302"/>
      <c r="T70" s="2302"/>
      <c r="U70" s="2302"/>
      <c r="V70" s="2302"/>
      <c r="W70" s="2302"/>
      <c r="X70" s="2302"/>
      <c r="Y70" s="2302"/>
      <c r="Z70" s="2302"/>
      <c r="AA70" s="2302"/>
      <c r="AB70" s="2302"/>
      <c r="AC70" s="2302"/>
      <c r="AD70" s="2302"/>
      <c r="AE70" s="2302"/>
      <c r="AF70" s="2302"/>
      <c r="AG70" s="2302"/>
      <c r="AH70" s="2302"/>
      <c r="AI70" s="2302"/>
      <c r="AJ70" s="2303"/>
      <c r="AK70" s="1562"/>
      <c r="AL70" s="1785"/>
    </row>
    <row r="71" spans="1:38">
      <c r="A71" s="1782"/>
      <c r="B71" s="1546"/>
      <c r="C71" s="1589"/>
      <c r="D71" s="2301"/>
      <c r="E71" s="2302"/>
      <c r="F71" s="2302"/>
      <c r="G71" s="2302"/>
      <c r="H71" s="2302"/>
      <c r="I71" s="2302"/>
      <c r="J71" s="2302"/>
      <c r="K71" s="2302"/>
      <c r="L71" s="2302"/>
      <c r="M71" s="2302"/>
      <c r="N71" s="2302"/>
      <c r="O71" s="2302"/>
      <c r="P71" s="2302"/>
      <c r="Q71" s="2302"/>
      <c r="R71" s="2302"/>
      <c r="S71" s="2302"/>
      <c r="T71" s="2302"/>
      <c r="U71" s="2302"/>
      <c r="V71" s="2302"/>
      <c r="W71" s="2302"/>
      <c r="X71" s="2302"/>
      <c r="Y71" s="2302"/>
      <c r="Z71" s="2302"/>
      <c r="AA71" s="2302"/>
      <c r="AB71" s="2302"/>
      <c r="AC71" s="2302"/>
      <c r="AD71" s="2302"/>
      <c r="AE71" s="2302"/>
      <c r="AF71" s="2302"/>
      <c r="AG71" s="2302"/>
      <c r="AH71" s="2302"/>
      <c r="AI71" s="2302"/>
      <c r="AJ71" s="2303"/>
      <c r="AK71" s="1562"/>
      <c r="AL71" s="1785"/>
    </row>
    <row r="72" spans="1:38">
      <c r="A72" s="1782"/>
      <c r="B72" s="1546"/>
      <c r="C72" s="1589"/>
      <c r="D72" s="2301"/>
      <c r="E72" s="2302"/>
      <c r="F72" s="2302"/>
      <c r="G72" s="2302"/>
      <c r="H72" s="2302"/>
      <c r="I72" s="2302"/>
      <c r="J72" s="2302"/>
      <c r="K72" s="2302"/>
      <c r="L72" s="2302"/>
      <c r="M72" s="2302"/>
      <c r="N72" s="2302"/>
      <c r="O72" s="2302"/>
      <c r="P72" s="2302"/>
      <c r="Q72" s="2302"/>
      <c r="R72" s="2302"/>
      <c r="S72" s="2302"/>
      <c r="T72" s="2302"/>
      <c r="U72" s="2302"/>
      <c r="V72" s="2302"/>
      <c r="W72" s="2302"/>
      <c r="X72" s="2302"/>
      <c r="Y72" s="2302"/>
      <c r="Z72" s="2302"/>
      <c r="AA72" s="2302"/>
      <c r="AB72" s="2302"/>
      <c r="AC72" s="2302"/>
      <c r="AD72" s="2302"/>
      <c r="AE72" s="2302"/>
      <c r="AF72" s="2302"/>
      <c r="AG72" s="2302"/>
      <c r="AH72" s="2302"/>
      <c r="AI72" s="2302"/>
      <c r="AJ72" s="2303"/>
      <c r="AK72" s="1562"/>
      <c r="AL72" s="1785"/>
    </row>
    <row r="73" spans="1:38">
      <c r="A73" s="1782"/>
      <c r="B73" s="1546"/>
      <c r="C73" s="1590"/>
      <c r="D73" s="2301"/>
      <c r="E73" s="2302"/>
      <c r="F73" s="2302"/>
      <c r="G73" s="2302"/>
      <c r="H73" s="2302"/>
      <c r="I73" s="2302"/>
      <c r="J73" s="2302"/>
      <c r="K73" s="2302"/>
      <c r="L73" s="2302"/>
      <c r="M73" s="2302"/>
      <c r="N73" s="2302"/>
      <c r="O73" s="2302"/>
      <c r="P73" s="2302"/>
      <c r="Q73" s="2302"/>
      <c r="R73" s="2302"/>
      <c r="S73" s="2302"/>
      <c r="T73" s="2302"/>
      <c r="U73" s="2302"/>
      <c r="V73" s="2302"/>
      <c r="W73" s="2302"/>
      <c r="X73" s="2302"/>
      <c r="Y73" s="2302"/>
      <c r="Z73" s="2302"/>
      <c r="AA73" s="2302"/>
      <c r="AB73" s="2302"/>
      <c r="AC73" s="2302"/>
      <c r="AD73" s="2302"/>
      <c r="AE73" s="2302"/>
      <c r="AF73" s="2302"/>
      <c r="AG73" s="2302"/>
      <c r="AH73" s="2302"/>
      <c r="AI73" s="2302"/>
      <c r="AJ73" s="2303"/>
      <c r="AK73" s="1562"/>
      <c r="AL73" s="1785"/>
    </row>
    <row r="74" spans="1:38" ht="13.5" thickBot="1">
      <c r="A74" s="1782"/>
      <c r="B74" s="1546"/>
      <c r="C74" s="1591"/>
      <c r="D74" s="2304"/>
      <c r="E74" s="2305"/>
      <c r="F74" s="2305"/>
      <c r="G74" s="2305"/>
      <c r="H74" s="2305"/>
      <c r="I74" s="2305"/>
      <c r="J74" s="2305"/>
      <c r="K74" s="2305"/>
      <c r="L74" s="2305"/>
      <c r="M74" s="2305"/>
      <c r="N74" s="2305"/>
      <c r="O74" s="2305"/>
      <c r="P74" s="2305"/>
      <c r="Q74" s="2305"/>
      <c r="R74" s="2305"/>
      <c r="S74" s="2305"/>
      <c r="T74" s="2305"/>
      <c r="U74" s="2305"/>
      <c r="V74" s="2305"/>
      <c r="W74" s="2305"/>
      <c r="X74" s="2305"/>
      <c r="Y74" s="2305"/>
      <c r="Z74" s="2305"/>
      <c r="AA74" s="2305"/>
      <c r="AB74" s="2305"/>
      <c r="AC74" s="2305"/>
      <c r="AD74" s="2305"/>
      <c r="AE74" s="2305"/>
      <c r="AF74" s="2305"/>
      <c r="AG74" s="2305"/>
      <c r="AH74" s="2305"/>
      <c r="AI74" s="2305"/>
      <c r="AJ74" s="2306"/>
      <c r="AK74" s="1562"/>
      <c r="AL74" s="1785"/>
    </row>
    <row r="75" spans="1:38" ht="27" customHeight="1">
      <c r="A75" s="1782"/>
      <c r="B75" s="1592"/>
      <c r="C75" s="1593" t="str">
        <f>'Instructions &amp; Definitions'!C57</f>
        <v>EPA Form Number: 5900-482</v>
      </c>
      <c r="D75" s="1594"/>
      <c r="E75" s="1594"/>
      <c r="F75" s="1594"/>
      <c r="G75" s="1594"/>
      <c r="H75" s="1594"/>
      <c r="I75" s="1594"/>
      <c r="J75" s="1594"/>
      <c r="K75" s="1594"/>
      <c r="L75" s="1594"/>
      <c r="M75" s="1594"/>
      <c r="N75" s="1594"/>
      <c r="O75" s="1594"/>
      <c r="P75" s="1594"/>
      <c r="Q75" s="1594"/>
      <c r="R75" s="1594"/>
      <c r="S75" s="1594"/>
      <c r="T75" s="1594"/>
      <c r="U75" s="1594"/>
      <c r="V75" s="1594"/>
      <c r="W75" s="1594"/>
      <c r="X75" s="1594"/>
      <c r="Y75" s="1594"/>
      <c r="Z75" s="1594"/>
      <c r="AA75" s="1594"/>
      <c r="AB75" s="1594"/>
      <c r="AC75" s="1594"/>
      <c r="AD75" s="1594"/>
      <c r="AE75" s="1594"/>
      <c r="AF75" s="1594"/>
      <c r="AG75" s="1594"/>
      <c r="AH75" s="1594"/>
      <c r="AI75" s="1594"/>
      <c r="AJ75" s="1594"/>
      <c r="AK75" s="1595"/>
      <c r="AL75" s="1785"/>
    </row>
    <row r="76" spans="1:38">
      <c r="A76" s="1782"/>
      <c r="B76" s="1786"/>
      <c r="C76" s="1786"/>
      <c r="D76" s="1786"/>
      <c r="E76" s="1786"/>
      <c r="F76" s="1786"/>
      <c r="G76" s="1786"/>
      <c r="H76" s="1786"/>
      <c r="I76" s="1786"/>
      <c r="J76" s="1786"/>
      <c r="K76" s="1786"/>
      <c r="L76" s="1786"/>
      <c r="M76" s="1786"/>
      <c r="N76" s="1786"/>
      <c r="O76" s="1786"/>
      <c r="P76" s="1786"/>
      <c r="Q76" s="1786"/>
      <c r="R76" s="1786"/>
      <c r="S76" s="1786"/>
      <c r="T76" s="1786"/>
      <c r="U76" s="1786"/>
      <c r="V76" s="1786"/>
      <c r="W76" s="1786"/>
      <c r="X76" s="1786"/>
      <c r="Y76" s="1786"/>
      <c r="Z76" s="1786"/>
      <c r="AA76" s="1786"/>
      <c r="AB76" s="1786"/>
      <c r="AC76" s="1786"/>
      <c r="AD76" s="1786"/>
      <c r="AE76" s="1786"/>
      <c r="AF76" s="1786"/>
      <c r="AG76" s="1786"/>
      <c r="AH76" s="1786"/>
      <c r="AI76" s="1786"/>
      <c r="AJ76" s="1786"/>
      <c r="AK76" s="1786"/>
      <c r="AL76" s="1785"/>
    </row>
    <row r="77" spans="1:38">
      <c r="A77" s="1782"/>
      <c r="B77" s="1786"/>
      <c r="C77" s="1786"/>
      <c r="D77" s="1786"/>
      <c r="E77" s="1786"/>
      <c r="F77" s="1786"/>
      <c r="G77" s="1786"/>
      <c r="H77" s="1786"/>
      <c r="I77" s="1786"/>
      <c r="J77" s="1786"/>
      <c r="K77" s="1786"/>
      <c r="L77" s="1786"/>
      <c r="M77" s="1786"/>
      <c r="N77" s="1786"/>
      <c r="O77" s="1786"/>
      <c r="P77" s="1786"/>
      <c r="Q77" s="1786"/>
      <c r="R77" s="1786"/>
      <c r="S77" s="1786"/>
      <c r="T77" s="1786"/>
      <c r="U77" s="1786"/>
      <c r="V77" s="1786"/>
      <c r="W77" s="1786"/>
      <c r="X77" s="1786"/>
      <c r="Y77" s="1786"/>
      <c r="Z77" s="1786"/>
      <c r="AA77" s="1786"/>
      <c r="AB77" s="1786"/>
      <c r="AC77" s="1786"/>
      <c r="AD77" s="1786"/>
      <c r="AE77" s="1786"/>
      <c r="AF77" s="1786"/>
      <c r="AG77" s="1786"/>
      <c r="AH77" s="1786"/>
      <c r="AI77" s="1786"/>
      <c r="AJ77" s="1786"/>
      <c r="AK77" s="1786"/>
      <c r="AL77" s="1785"/>
    </row>
    <row r="78" spans="1:38" hidden="1">
      <c r="A78" s="1596"/>
      <c r="B78" s="1597"/>
      <c r="C78" s="1597"/>
      <c r="D78" s="1597"/>
      <c r="E78" s="1597"/>
      <c r="F78" s="1597"/>
      <c r="G78" s="1597"/>
      <c r="H78" s="1597"/>
      <c r="I78" s="1597"/>
      <c r="J78" s="1597"/>
      <c r="K78" s="1597"/>
      <c r="L78" s="1597"/>
      <c r="M78" s="1597"/>
      <c r="N78" s="1597"/>
      <c r="O78" s="1597"/>
      <c r="P78" s="1597"/>
      <c r="Q78" s="1597"/>
      <c r="R78" s="1597"/>
      <c r="S78" s="1597"/>
      <c r="T78" s="1597"/>
      <c r="U78" s="1597"/>
      <c r="V78" s="1597"/>
      <c r="W78" s="1597"/>
      <c r="X78" s="1597"/>
      <c r="Y78" s="1597"/>
      <c r="Z78" s="1597"/>
      <c r="AA78" s="1597"/>
      <c r="AB78" s="1597"/>
      <c r="AC78" s="1597"/>
      <c r="AD78" s="1597"/>
      <c r="AE78" s="1597"/>
      <c r="AF78" s="1597"/>
      <c r="AG78" s="1597"/>
      <c r="AH78" s="1597"/>
      <c r="AI78" s="1597"/>
      <c r="AJ78" s="1597"/>
      <c r="AK78" s="1597"/>
      <c r="AL78" s="1553"/>
    </row>
    <row r="79" spans="1:38" hidden="1">
      <c r="A79" s="1596"/>
      <c r="B79" s="1597"/>
      <c r="C79" s="1597"/>
      <c r="D79" s="1597"/>
      <c r="E79" s="1597"/>
      <c r="F79" s="1597"/>
      <c r="G79" s="1597"/>
      <c r="H79" s="1597"/>
      <c r="I79" s="1597"/>
      <c r="J79" s="1597"/>
      <c r="K79" s="1597"/>
      <c r="L79" s="1597"/>
      <c r="M79" s="1597"/>
      <c r="N79" s="1597"/>
      <c r="O79" s="1597"/>
      <c r="P79" s="1597"/>
      <c r="Q79" s="1597"/>
      <c r="R79" s="1597"/>
      <c r="S79" s="1597"/>
      <c r="T79" s="1597"/>
      <c r="U79" s="1597"/>
      <c r="V79" s="1597"/>
      <c r="W79" s="1597"/>
      <c r="X79" s="1597"/>
      <c r="Y79" s="1597"/>
      <c r="Z79" s="1597"/>
      <c r="AA79" s="1597"/>
      <c r="AB79" s="1597"/>
      <c r="AC79" s="1597"/>
      <c r="AD79" s="1597"/>
      <c r="AE79" s="1597"/>
      <c r="AF79" s="1597"/>
      <c r="AG79" s="1597"/>
      <c r="AH79" s="1597"/>
      <c r="AI79" s="1597"/>
      <c r="AJ79" s="1597"/>
      <c r="AK79" s="1597"/>
      <c r="AL79" s="1553"/>
    </row>
    <row r="80" spans="1:38" hidden="1">
      <c r="A80" s="1596"/>
      <c r="B80" s="1597"/>
      <c r="C80" s="1597"/>
      <c r="D80" s="1597"/>
      <c r="E80" s="1597"/>
      <c r="F80" s="1597"/>
      <c r="G80" s="1597"/>
      <c r="H80" s="1597"/>
      <c r="I80" s="1597"/>
      <c r="J80" s="1597"/>
      <c r="K80" s="1597"/>
      <c r="L80" s="1597"/>
      <c r="M80" s="1597"/>
      <c r="N80" s="1597"/>
      <c r="O80" s="1597"/>
      <c r="P80" s="1597"/>
      <c r="Q80" s="1597"/>
      <c r="R80" s="1597"/>
      <c r="S80" s="1597"/>
      <c r="T80" s="1597"/>
      <c r="U80" s="1597"/>
      <c r="V80" s="1597"/>
      <c r="W80" s="1597"/>
      <c r="X80" s="1597"/>
      <c r="Y80" s="1597"/>
      <c r="Z80" s="1597"/>
      <c r="AA80" s="1597"/>
      <c r="AB80" s="1597"/>
      <c r="AC80" s="1597"/>
      <c r="AD80" s="1597"/>
      <c r="AE80" s="1597"/>
      <c r="AF80" s="1597"/>
      <c r="AG80" s="1597"/>
      <c r="AH80" s="1597"/>
      <c r="AI80" s="1597"/>
      <c r="AJ80" s="1597"/>
      <c r="AK80" s="1597"/>
      <c r="AL80" s="1553"/>
    </row>
    <row r="81" spans="1:38" hidden="1">
      <c r="A81" s="1596"/>
      <c r="B81" s="1597"/>
      <c r="C81" s="1597"/>
      <c r="D81" s="1597"/>
      <c r="E81" s="1597"/>
      <c r="F81" s="1597"/>
      <c r="G81" s="1597"/>
      <c r="H81" s="1597"/>
      <c r="I81" s="1597"/>
      <c r="J81" s="1597"/>
      <c r="K81" s="1597"/>
      <c r="L81" s="1597"/>
      <c r="M81" s="1597"/>
      <c r="N81" s="1597"/>
      <c r="O81" s="1597"/>
      <c r="P81" s="1597"/>
      <c r="Q81" s="1597"/>
      <c r="R81" s="1597"/>
      <c r="S81" s="1597"/>
      <c r="T81" s="1597"/>
      <c r="U81" s="1597"/>
      <c r="V81" s="1597"/>
      <c r="W81" s="1597"/>
      <c r="X81" s="1597"/>
      <c r="Y81" s="1597"/>
      <c r="Z81" s="1597"/>
      <c r="AA81" s="1597"/>
      <c r="AB81" s="1597"/>
      <c r="AC81" s="1597"/>
      <c r="AD81" s="1597"/>
      <c r="AE81" s="1597"/>
      <c r="AF81" s="1597"/>
      <c r="AG81" s="1597"/>
      <c r="AH81" s="1597"/>
      <c r="AI81" s="1597"/>
      <c r="AJ81" s="1597"/>
      <c r="AK81" s="1597"/>
      <c r="AL81" s="1553"/>
    </row>
    <row r="82" spans="1:38" hidden="1">
      <c r="A82" s="1596"/>
      <c r="B82" s="1597"/>
      <c r="C82" s="1597"/>
      <c r="D82" s="1597"/>
      <c r="E82" s="1597"/>
      <c r="F82" s="1597"/>
      <c r="G82" s="1597"/>
      <c r="H82" s="1597"/>
      <c r="I82" s="1597"/>
      <c r="J82" s="1597"/>
      <c r="K82" s="1597"/>
      <c r="L82" s="1597"/>
      <c r="M82" s="1597"/>
      <c r="N82" s="1597"/>
      <c r="O82" s="1597"/>
      <c r="P82" s="1597"/>
      <c r="Q82" s="1597"/>
      <c r="R82" s="1597"/>
      <c r="S82" s="1597"/>
      <c r="T82" s="1597"/>
      <c r="U82" s="1597"/>
      <c r="V82" s="1597"/>
      <c r="W82" s="1597"/>
      <c r="X82" s="1597"/>
      <c r="Y82" s="1597"/>
      <c r="Z82" s="1597"/>
      <c r="AA82" s="1597"/>
      <c r="AB82" s="1597"/>
      <c r="AC82" s="1597"/>
      <c r="AD82" s="1597"/>
      <c r="AE82" s="1597"/>
      <c r="AF82" s="1597"/>
      <c r="AG82" s="1597"/>
      <c r="AH82" s="1597"/>
      <c r="AI82" s="1597"/>
      <c r="AJ82" s="1597"/>
      <c r="AK82" s="1597"/>
      <c r="AL82" s="1553"/>
    </row>
    <row r="83" spans="1:38" hidden="1">
      <c r="A83" s="1596"/>
      <c r="B83" s="1597"/>
      <c r="C83" s="1597"/>
      <c r="D83" s="1597"/>
      <c r="E83" s="1597"/>
      <c r="F83" s="1597"/>
      <c r="G83" s="1597"/>
      <c r="H83" s="1597"/>
      <c r="I83" s="1597"/>
      <c r="J83" s="1597"/>
      <c r="K83" s="1597"/>
      <c r="L83" s="1597"/>
      <c r="M83" s="1597"/>
      <c r="N83" s="1597"/>
      <c r="O83" s="1597"/>
      <c r="P83" s="1597"/>
      <c r="Q83" s="1597"/>
      <c r="R83" s="1597"/>
      <c r="S83" s="1597"/>
      <c r="T83" s="1597"/>
      <c r="U83" s="1597"/>
      <c r="V83" s="1597"/>
      <c r="W83" s="1597"/>
      <c r="X83" s="1597"/>
      <c r="Y83" s="1597"/>
      <c r="Z83" s="1597"/>
      <c r="AA83" s="1597"/>
      <c r="AB83" s="1597"/>
      <c r="AC83" s="1597"/>
      <c r="AD83" s="1597"/>
      <c r="AE83" s="1597"/>
      <c r="AF83" s="1597"/>
      <c r="AG83" s="1597"/>
      <c r="AH83" s="1597"/>
      <c r="AI83" s="1597"/>
      <c r="AJ83" s="1597"/>
      <c r="AK83" s="1597"/>
      <c r="AL83" s="1553"/>
    </row>
    <row r="84" spans="1:38" hidden="1">
      <c r="A84" s="1596"/>
      <c r="B84" s="1597"/>
      <c r="C84" s="1597"/>
      <c r="D84" s="1597"/>
      <c r="E84" s="1597"/>
      <c r="F84" s="1597"/>
      <c r="G84" s="1597"/>
      <c r="H84" s="1597"/>
      <c r="I84" s="1597"/>
      <c r="J84" s="1597"/>
      <c r="K84" s="1597"/>
      <c r="L84" s="1597"/>
      <c r="M84" s="1597"/>
      <c r="N84" s="1597"/>
      <c r="O84" s="1597"/>
      <c r="P84" s="1597"/>
      <c r="Q84" s="1597"/>
      <c r="R84" s="1597"/>
      <c r="S84" s="1597"/>
      <c r="T84" s="1597"/>
      <c r="U84" s="1597"/>
      <c r="V84" s="1597"/>
      <c r="W84" s="1597"/>
      <c r="X84" s="1597"/>
      <c r="Y84" s="1597"/>
      <c r="Z84" s="1597"/>
      <c r="AA84" s="1597"/>
      <c r="AB84" s="1597"/>
      <c r="AC84" s="1597"/>
      <c r="AD84" s="1597"/>
      <c r="AE84" s="1597"/>
      <c r="AF84" s="1597"/>
      <c r="AG84" s="1597"/>
      <c r="AH84" s="1597"/>
      <c r="AI84" s="1597"/>
      <c r="AJ84" s="1597"/>
      <c r="AK84" s="1597"/>
      <c r="AL84" s="1553"/>
    </row>
    <row r="85" spans="1:38" hidden="1">
      <c r="A85" s="1596"/>
      <c r="B85" s="1597"/>
      <c r="C85" s="1597"/>
      <c r="D85" s="1597"/>
      <c r="E85" s="1597"/>
      <c r="F85" s="1597"/>
      <c r="G85" s="1597"/>
      <c r="H85" s="1597"/>
      <c r="I85" s="1597"/>
      <c r="J85" s="1597"/>
      <c r="K85" s="1597"/>
      <c r="L85" s="1597"/>
      <c r="M85" s="1597"/>
      <c r="N85" s="1597"/>
      <c r="O85" s="1597"/>
      <c r="P85" s="1597"/>
      <c r="Q85" s="1597"/>
      <c r="R85" s="1597"/>
      <c r="S85" s="1597"/>
      <c r="T85" s="1597"/>
      <c r="U85" s="1597"/>
      <c r="V85" s="1597"/>
      <c r="W85" s="1597"/>
      <c r="X85" s="1597"/>
      <c r="Y85" s="1597"/>
      <c r="Z85" s="1597"/>
      <c r="AA85" s="1597"/>
      <c r="AB85" s="1597"/>
      <c r="AC85" s="1597"/>
      <c r="AD85" s="1597"/>
      <c r="AE85" s="1597"/>
      <c r="AF85" s="1597"/>
      <c r="AG85" s="1597"/>
      <c r="AH85" s="1597"/>
      <c r="AI85" s="1597"/>
      <c r="AJ85" s="1597"/>
      <c r="AK85" s="1597"/>
      <c r="AL85" s="1553"/>
    </row>
    <row r="86" spans="1:38" hidden="1">
      <c r="A86" s="1596"/>
      <c r="B86" s="1597"/>
      <c r="C86" s="1597"/>
      <c r="D86" s="1597"/>
      <c r="E86" s="1597"/>
      <c r="F86" s="1597"/>
      <c r="G86" s="1597"/>
      <c r="H86" s="1597"/>
      <c r="I86" s="1597"/>
      <c r="J86" s="1597"/>
      <c r="K86" s="1597"/>
      <c r="L86" s="1597"/>
      <c r="M86" s="1597"/>
      <c r="N86" s="1597"/>
      <c r="O86" s="1597"/>
      <c r="P86" s="1597"/>
      <c r="Q86" s="1597"/>
      <c r="R86" s="1597"/>
      <c r="S86" s="1597"/>
      <c r="T86" s="1597"/>
      <c r="U86" s="1597"/>
      <c r="V86" s="1597"/>
      <c r="W86" s="1597"/>
      <c r="X86" s="1597"/>
      <c r="Y86" s="1597"/>
      <c r="Z86" s="1597"/>
      <c r="AA86" s="1597"/>
      <c r="AB86" s="1597"/>
      <c r="AC86" s="1597"/>
      <c r="AD86" s="1597"/>
      <c r="AE86" s="1597"/>
      <c r="AF86" s="1597"/>
      <c r="AG86" s="1597"/>
      <c r="AH86" s="1597"/>
      <c r="AI86" s="1597"/>
      <c r="AJ86" s="1597"/>
      <c r="AK86" s="1597"/>
      <c r="AL86" s="1553"/>
    </row>
    <row r="87" spans="1:38" hidden="1">
      <c r="A87" s="1596"/>
      <c r="B87" s="1597"/>
      <c r="C87" s="1597"/>
      <c r="D87" s="1597"/>
      <c r="E87" s="1597"/>
      <c r="F87" s="1597"/>
      <c r="G87" s="1597"/>
      <c r="H87" s="1597"/>
      <c r="I87" s="1597"/>
      <c r="J87" s="1597"/>
      <c r="K87" s="1597"/>
      <c r="L87" s="1597"/>
      <c r="M87" s="1597"/>
      <c r="N87" s="1597"/>
      <c r="O87" s="1597"/>
      <c r="P87" s="1597"/>
      <c r="Q87" s="1597"/>
      <c r="R87" s="1597"/>
      <c r="S87" s="1597"/>
      <c r="T87" s="1597"/>
      <c r="U87" s="1597"/>
      <c r="V87" s="1597"/>
      <c r="W87" s="1597"/>
      <c r="X87" s="1597"/>
      <c r="Y87" s="1597"/>
      <c r="Z87" s="1597"/>
      <c r="AA87" s="1597"/>
      <c r="AB87" s="1597"/>
      <c r="AC87" s="1597"/>
      <c r="AD87" s="1597"/>
      <c r="AE87" s="1597"/>
      <c r="AF87" s="1597"/>
      <c r="AG87" s="1597"/>
      <c r="AH87" s="1597"/>
      <c r="AI87" s="1597"/>
      <c r="AJ87" s="1597"/>
      <c r="AK87" s="1597"/>
      <c r="AL87" s="1553"/>
    </row>
    <row r="88" spans="1:38" hidden="1">
      <c r="A88" s="1596"/>
      <c r="B88" s="1597"/>
      <c r="C88" s="1597"/>
      <c r="D88" s="1597"/>
      <c r="E88" s="1597"/>
      <c r="F88" s="1597"/>
      <c r="G88" s="1597"/>
      <c r="H88" s="1597"/>
      <c r="I88" s="1597"/>
      <c r="J88" s="1597"/>
      <c r="K88" s="1597"/>
      <c r="L88" s="1597"/>
      <c r="M88" s="1597"/>
      <c r="N88" s="1597"/>
      <c r="O88" s="1597"/>
      <c r="P88" s="1597"/>
      <c r="Q88" s="1597"/>
      <c r="R88" s="1597"/>
      <c r="S88" s="1597"/>
      <c r="T88" s="1597"/>
      <c r="U88" s="1597"/>
      <c r="V88" s="1597"/>
      <c r="W88" s="1597"/>
      <c r="X88" s="1597"/>
      <c r="Y88" s="1597"/>
      <c r="Z88" s="1597"/>
      <c r="AA88" s="1597"/>
      <c r="AB88" s="1597"/>
      <c r="AC88" s="1597"/>
      <c r="AD88" s="1597"/>
      <c r="AE88" s="1597"/>
      <c r="AF88" s="1597"/>
      <c r="AG88" s="1597"/>
      <c r="AH88" s="1597"/>
      <c r="AI88" s="1597"/>
      <c r="AJ88" s="1597"/>
      <c r="AK88" s="1597"/>
      <c r="AL88" s="1553"/>
    </row>
    <row r="89" spans="1:38" hidden="1">
      <c r="A89" s="1596"/>
      <c r="B89" s="1597"/>
      <c r="C89" s="1597"/>
      <c r="D89" s="1597"/>
      <c r="E89" s="1597"/>
      <c r="F89" s="1597"/>
      <c r="G89" s="1597"/>
      <c r="H89" s="1597"/>
      <c r="I89" s="1597"/>
      <c r="J89" s="1597"/>
      <c r="K89" s="1597"/>
      <c r="L89" s="1597"/>
      <c r="M89" s="1597"/>
      <c r="N89" s="1597"/>
      <c r="O89" s="1597"/>
      <c r="P89" s="1597"/>
      <c r="Q89" s="1597"/>
      <c r="R89" s="1597"/>
      <c r="S89" s="1597"/>
      <c r="T89" s="1597"/>
      <c r="U89" s="1597"/>
      <c r="V89" s="1597"/>
      <c r="W89" s="1597"/>
      <c r="X89" s="1597"/>
      <c r="Y89" s="1597"/>
      <c r="Z89" s="1597"/>
      <c r="AA89" s="1597"/>
      <c r="AB89" s="1597"/>
      <c r="AC89" s="1597"/>
      <c r="AD89" s="1597"/>
      <c r="AE89" s="1597"/>
      <c r="AF89" s="1597"/>
      <c r="AG89" s="1597"/>
      <c r="AH89" s="1597"/>
      <c r="AI89" s="1597"/>
      <c r="AJ89" s="1597"/>
      <c r="AK89" s="1597"/>
      <c r="AL89" s="1553"/>
    </row>
    <row r="90" spans="1:38" hidden="1">
      <c r="A90" s="1596"/>
      <c r="B90" s="1597"/>
      <c r="C90" s="1597"/>
      <c r="D90" s="1597"/>
      <c r="E90" s="1597"/>
      <c r="F90" s="1597"/>
      <c r="G90" s="1597"/>
      <c r="H90" s="1597"/>
      <c r="I90" s="1597"/>
      <c r="J90" s="1597"/>
      <c r="K90" s="1597"/>
      <c r="L90" s="1597"/>
      <c r="M90" s="1597"/>
      <c r="N90" s="1597"/>
      <c r="O90" s="1597"/>
      <c r="P90" s="1597"/>
      <c r="Q90" s="1597"/>
      <c r="R90" s="1597"/>
      <c r="S90" s="1597"/>
      <c r="T90" s="1597"/>
      <c r="U90" s="1597"/>
      <c r="V90" s="1597"/>
      <c r="W90" s="1597"/>
      <c r="X90" s="1597"/>
      <c r="Y90" s="1597"/>
      <c r="Z90" s="1597"/>
      <c r="AA90" s="1597"/>
      <c r="AB90" s="1597"/>
      <c r="AC90" s="1597"/>
      <c r="AD90" s="1597"/>
      <c r="AE90" s="1597"/>
      <c r="AF90" s="1597"/>
      <c r="AG90" s="1597"/>
      <c r="AH90" s="1597"/>
      <c r="AI90" s="1597"/>
      <c r="AJ90" s="1597"/>
      <c r="AK90" s="1597"/>
      <c r="AL90" s="1553"/>
    </row>
    <row r="91" spans="1:38" hidden="1">
      <c r="A91" s="1596"/>
      <c r="B91" s="1597"/>
      <c r="C91" s="1597"/>
      <c r="D91" s="1597"/>
      <c r="E91" s="1597"/>
      <c r="F91" s="1597"/>
      <c r="G91" s="1597"/>
      <c r="H91" s="1597"/>
      <c r="I91" s="1597"/>
      <c r="J91" s="1597"/>
      <c r="K91" s="1597"/>
      <c r="L91" s="1597"/>
      <c r="M91" s="1597"/>
      <c r="N91" s="1597"/>
      <c r="O91" s="1597"/>
      <c r="P91" s="1597"/>
      <c r="Q91" s="1597"/>
      <c r="R91" s="1597"/>
      <c r="S91" s="1597"/>
      <c r="T91" s="1597"/>
      <c r="U91" s="1597"/>
      <c r="V91" s="1597"/>
      <c r="W91" s="1597"/>
      <c r="X91" s="1597"/>
      <c r="Y91" s="1597"/>
      <c r="Z91" s="1597"/>
      <c r="AA91" s="1597"/>
      <c r="AB91" s="1597"/>
      <c r="AC91" s="1597"/>
      <c r="AD91" s="1597"/>
      <c r="AE91" s="1597"/>
      <c r="AF91" s="1597"/>
      <c r="AG91" s="1597"/>
      <c r="AH91" s="1597"/>
      <c r="AI91" s="1597"/>
      <c r="AJ91" s="1597"/>
      <c r="AK91" s="1597"/>
      <c r="AL91" s="1553"/>
    </row>
    <row r="92" spans="1:38" hidden="1">
      <c r="A92" s="1596"/>
      <c r="B92" s="1597"/>
      <c r="C92" s="1597"/>
      <c r="D92" s="1597"/>
      <c r="E92" s="1597"/>
      <c r="F92" s="1597"/>
      <c r="G92" s="1597"/>
      <c r="H92" s="1597"/>
      <c r="I92" s="1597"/>
      <c r="J92" s="1597"/>
      <c r="K92" s="1597"/>
      <c r="L92" s="1597"/>
      <c r="M92" s="1597"/>
      <c r="N92" s="1597"/>
      <c r="O92" s="1597"/>
      <c r="P92" s="1597"/>
      <c r="Q92" s="1597"/>
      <c r="R92" s="1597"/>
      <c r="S92" s="1597"/>
      <c r="T92" s="1597"/>
      <c r="U92" s="1597"/>
      <c r="V92" s="1597"/>
      <c r="W92" s="1597"/>
      <c r="X92" s="1597"/>
      <c r="Y92" s="1597"/>
      <c r="Z92" s="1597"/>
      <c r="AA92" s="1597"/>
      <c r="AB92" s="1597"/>
      <c r="AC92" s="1597"/>
      <c r="AD92" s="1597"/>
      <c r="AE92" s="1597"/>
      <c r="AF92" s="1597"/>
      <c r="AG92" s="1597"/>
      <c r="AH92" s="1597"/>
      <c r="AI92" s="1597"/>
      <c r="AJ92" s="1597"/>
      <c r="AK92" s="1597"/>
      <c r="AL92" s="1553"/>
    </row>
    <row r="93" spans="1:38" hidden="1">
      <c r="A93" s="1596"/>
      <c r="B93" s="1597"/>
      <c r="C93" s="1597"/>
      <c r="D93" s="1597"/>
      <c r="E93" s="1597"/>
      <c r="F93" s="1597"/>
      <c r="G93" s="1597"/>
      <c r="H93" s="1597"/>
      <c r="I93" s="1597"/>
      <c r="J93" s="1597"/>
      <c r="K93" s="1597"/>
      <c r="L93" s="1597"/>
      <c r="M93" s="1597"/>
      <c r="N93" s="1597"/>
      <c r="O93" s="1597"/>
      <c r="P93" s="1597"/>
      <c r="Q93" s="1597"/>
      <c r="R93" s="1597"/>
      <c r="S93" s="1597"/>
      <c r="T93" s="1597"/>
      <c r="U93" s="1597"/>
      <c r="V93" s="1597"/>
      <c r="W93" s="1597"/>
      <c r="X93" s="1597"/>
      <c r="Y93" s="1597"/>
      <c r="Z93" s="1597"/>
      <c r="AA93" s="1597"/>
      <c r="AB93" s="1597"/>
      <c r="AC93" s="1597"/>
      <c r="AD93" s="1597"/>
      <c r="AE93" s="1597"/>
      <c r="AF93" s="1597"/>
      <c r="AG93" s="1597"/>
      <c r="AH93" s="1597"/>
      <c r="AI93" s="1597"/>
      <c r="AJ93" s="1597"/>
      <c r="AK93" s="1597"/>
      <c r="AL93" s="1553"/>
    </row>
    <row r="94" spans="1:38" hidden="1">
      <c r="A94" s="1596"/>
      <c r="B94" s="1597"/>
      <c r="C94" s="1597"/>
      <c r="D94" s="1597"/>
      <c r="E94" s="1597"/>
      <c r="F94" s="1597"/>
      <c r="G94" s="1597"/>
      <c r="H94" s="1597"/>
      <c r="I94" s="1597"/>
      <c r="J94" s="1597"/>
      <c r="K94" s="1597"/>
      <c r="L94" s="1597"/>
      <c r="M94" s="1597"/>
      <c r="N94" s="1597"/>
      <c r="O94" s="1597"/>
      <c r="P94" s="1597"/>
      <c r="Q94" s="1597"/>
      <c r="R94" s="1597"/>
      <c r="S94" s="1597"/>
      <c r="T94" s="1597"/>
      <c r="U94" s="1597"/>
      <c r="V94" s="1597"/>
      <c r="W94" s="1597"/>
      <c r="X94" s="1597"/>
      <c r="Y94" s="1597"/>
      <c r="Z94" s="1597"/>
      <c r="AA94" s="1597"/>
      <c r="AB94" s="1597"/>
      <c r="AC94" s="1597"/>
      <c r="AD94" s="1597"/>
      <c r="AE94" s="1597"/>
      <c r="AF94" s="1597"/>
      <c r="AG94" s="1597"/>
      <c r="AH94" s="1597"/>
      <c r="AI94" s="1597"/>
      <c r="AJ94" s="1597"/>
      <c r="AK94" s="1597"/>
      <c r="AL94" s="1553"/>
    </row>
    <row r="95" spans="1:38" hidden="1">
      <c r="A95" s="1596"/>
      <c r="B95" s="1597"/>
      <c r="C95" s="1597"/>
      <c r="D95" s="1597"/>
      <c r="E95" s="1597"/>
      <c r="F95" s="1597"/>
      <c r="G95" s="1597"/>
      <c r="H95" s="1597"/>
      <c r="I95" s="1597"/>
      <c r="J95" s="1597"/>
      <c r="K95" s="1597"/>
      <c r="L95" s="1597"/>
      <c r="M95" s="1597"/>
      <c r="N95" s="1597"/>
      <c r="O95" s="1597"/>
      <c r="P95" s="1597"/>
      <c r="Q95" s="1597"/>
      <c r="R95" s="1597"/>
      <c r="S95" s="1597"/>
      <c r="T95" s="1597"/>
      <c r="U95" s="1597"/>
      <c r="V95" s="1597"/>
      <c r="W95" s="1597"/>
      <c r="X95" s="1597"/>
      <c r="Y95" s="1597"/>
      <c r="Z95" s="1597"/>
      <c r="AA95" s="1597"/>
      <c r="AB95" s="1597"/>
      <c r="AC95" s="1597"/>
      <c r="AD95" s="1597"/>
      <c r="AE95" s="1597"/>
      <c r="AF95" s="1597"/>
      <c r="AG95" s="1597"/>
      <c r="AH95" s="1597"/>
      <c r="AI95" s="1597"/>
      <c r="AJ95" s="1597"/>
      <c r="AK95" s="1597"/>
      <c r="AL95" s="1553"/>
    </row>
    <row r="96" spans="1:38" hidden="1">
      <c r="A96" s="1596"/>
      <c r="B96" s="1597"/>
      <c r="C96" s="1597"/>
      <c r="D96" s="1597"/>
      <c r="E96" s="1597"/>
      <c r="F96" s="1597"/>
      <c r="G96" s="1597"/>
      <c r="H96" s="1597"/>
      <c r="I96" s="1597"/>
      <c r="J96" s="1597"/>
      <c r="K96" s="1597"/>
      <c r="L96" s="1597"/>
      <c r="M96" s="1597"/>
      <c r="N96" s="1597"/>
      <c r="O96" s="1597"/>
      <c r="P96" s="1597"/>
      <c r="Q96" s="1597"/>
      <c r="R96" s="1597"/>
      <c r="S96" s="1597"/>
      <c r="T96" s="1597"/>
      <c r="U96" s="1597"/>
      <c r="V96" s="1597"/>
      <c r="W96" s="1597"/>
      <c r="X96" s="1597"/>
      <c r="Y96" s="1597"/>
      <c r="Z96" s="1597"/>
      <c r="AA96" s="1597"/>
      <c r="AB96" s="1597"/>
      <c r="AC96" s="1597"/>
      <c r="AD96" s="1597"/>
      <c r="AE96" s="1597"/>
      <c r="AF96" s="1597"/>
      <c r="AG96" s="1597"/>
      <c r="AH96" s="1597"/>
      <c r="AI96" s="1597"/>
      <c r="AJ96" s="1597"/>
      <c r="AK96" s="1597"/>
      <c r="AL96" s="1553"/>
    </row>
    <row r="97" spans="1:38" hidden="1">
      <c r="A97" s="1596"/>
      <c r="B97" s="1597"/>
      <c r="C97" s="1597"/>
      <c r="D97" s="1597"/>
      <c r="E97" s="1597"/>
      <c r="F97" s="1597"/>
      <c r="G97" s="1597"/>
      <c r="H97" s="1597"/>
      <c r="I97" s="1597"/>
      <c r="J97" s="1597"/>
      <c r="K97" s="1597"/>
      <c r="L97" s="1597"/>
      <c r="M97" s="1597"/>
      <c r="N97" s="1597"/>
      <c r="O97" s="1597"/>
      <c r="P97" s="1597"/>
      <c r="Q97" s="1597"/>
      <c r="R97" s="1597"/>
      <c r="S97" s="1597"/>
      <c r="T97" s="1597"/>
      <c r="U97" s="1597"/>
      <c r="V97" s="1597"/>
      <c r="W97" s="1597"/>
      <c r="X97" s="1597"/>
      <c r="Y97" s="1597"/>
      <c r="Z97" s="1597"/>
      <c r="AA97" s="1597"/>
      <c r="AB97" s="1597"/>
      <c r="AC97" s="1597"/>
      <c r="AD97" s="1597"/>
      <c r="AE97" s="1597"/>
      <c r="AF97" s="1597"/>
      <c r="AG97" s="1597"/>
      <c r="AH97" s="1597"/>
      <c r="AI97" s="1597"/>
      <c r="AJ97" s="1597"/>
      <c r="AK97" s="1597"/>
      <c r="AL97" s="1553"/>
    </row>
    <row r="98" spans="1:38" hidden="1">
      <c r="A98" s="1596"/>
      <c r="B98" s="1597"/>
      <c r="C98" s="1597"/>
      <c r="D98" s="1597"/>
      <c r="E98" s="1597"/>
      <c r="F98" s="1597"/>
      <c r="G98" s="1597"/>
      <c r="H98" s="1597"/>
      <c r="I98" s="1597"/>
      <c r="J98" s="1597"/>
      <c r="K98" s="1597"/>
      <c r="L98" s="1597"/>
      <c r="M98" s="1597"/>
      <c r="N98" s="1597"/>
      <c r="O98" s="1597"/>
      <c r="P98" s="1597"/>
      <c r="Q98" s="1597"/>
      <c r="R98" s="1597"/>
      <c r="S98" s="1597"/>
      <c r="T98" s="1597"/>
      <c r="U98" s="1597"/>
      <c r="V98" s="1597"/>
      <c r="W98" s="1597"/>
      <c r="X98" s="1597"/>
      <c r="Y98" s="1597"/>
      <c r="Z98" s="1597"/>
      <c r="AA98" s="1597"/>
      <c r="AB98" s="1597"/>
      <c r="AC98" s="1597"/>
      <c r="AD98" s="1597"/>
      <c r="AE98" s="1597"/>
      <c r="AF98" s="1597"/>
      <c r="AG98" s="1597"/>
      <c r="AH98" s="1597"/>
      <c r="AI98" s="1597"/>
      <c r="AJ98" s="1597"/>
      <c r="AK98" s="1597"/>
      <c r="AL98" s="1553"/>
    </row>
    <row r="99" spans="1:38" hidden="1">
      <c r="A99" s="1596"/>
      <c r="B99" s="1597"/>
      <c r="C99" s="1597"/>
      <c r="D99" s="1597"/>
      <c r="E99" s="1597"/>
      <c r="F99" s="1597"/>
      <c r="G99" s="1597"/>
      <c r="H99" s="1597"/>
      <c r="I99" s="1597"/>
      <c r="J99" s="1597"/>
      <c r="K99" s="1597"/>
      <c r="L99" s="1597"/>
      <c r="M99" s="1597"/>
      <c r="N99" s="1597"/>
      <c r="O99" s="1597"/>
      <c r="P99" s="1597"/>
      <c r="Q99" s="1597"/>
      <c r="R99" s="1597"/>
      <c r="S99" s="1597"/>
      <c r="T99" s="1597"/>
      <c r="U99" s="1597"/>
      <c r="V99" s="1597"/>
      <c r="W99" s="1597"/>
      <c r="X99" s="1597"/>
      <c r="Y99" s="1597"/>
      <c r="Z99" s="1597"/>
      <c r="AA99" s="1597"/>
      <c r="AB99" s="1597"/>
      <c r="AC99" s="1597"/>
      <c r="AD99" s="1597"/>
      <c r="AE99" s="1597"/>
      <c r="AF99" s="1597"/>
      <c r="AG99" s="1597"/>
      <c r="AH99" s="1597"/>
      <c r="AI99" s="1597"/>
      <c r="AJ99" s="1597"/>
      <c r="AK99" s="1597"/>
      <c r="AL99" s="1553"/>
    </row>
    <row r="100" spans="1:38" hidden="1">
      <c r="A100" s="1596"/>
      <c r="B100" s="1597"/>
      <c r="C100" s="1597"/>
      <c r="D100" s="1597"/>
      <c r="E100" s="1597"/>
      <c r="F100" s="1597"/>
      <c r="G100" s="1597"/>
      <c r="H100" s="1597"/>
      <c r="I100" s="1597"/>
      <c r="J100" s="1597"/>
      <c r="K100" s="1597"/>
      <c r="L100" s="1597"/>
      <c r="M100" s="1597"/>
      <c r="N100" s="1597"/>
      <c r="O100" s="1597"/>
      <c r="P100" s="1597"/>
      <c r="Q100" s="1597"/>
      <c r="R100" s="1597"/>
      <c r="S100" s="1597"/>
      <c r="T100" s="1597"/>
      <c r="U100" s="1597"/>
      <c r="V100" s="1597"/>
      <c r="W100" s="1597"/>
      <c r="X100" s="1597"/>
      <c r="Y100" s="1597"/>
      <c r="Z100" s="1597"/>
      <c r="AA100" s="1597"/>
      <c r="AB100" s="1597"/>
      <c r="AC100" s="1597"/>
      <c r="AD100" s="1597"/>
      <c r="AE100" s="1597"/>
      <c r="AF100" s="1597"/>
      <c r="AG100" s="1597"/>
      <c r="AH100" s="1597"/>
      <c r="AI100" s="1597"/>
      <c r="AJ100" s="1597"/>
      <c r="AK100" s="1597"/>
      <c r="AL100" s="1553"/>
    </row>
    <row r="101" spans="1:38" hidden="1">
      <c r="A101" s="1596"/>
      <c r="B101" s="1597"/>
      <c r="C101" s="1597"/>
      <c r="D101" s="1597"/>
      <c r="E101" s="1597"/>
      <c r="F101" s="1597"/>
      <c r="G101" s="1597"/>
      <c r="H101" s="1597"/>
      <c r="I101" s="1597"/>
      <c r="J101" s="1597"/>
      <c r="K101" s="1597"/>
      <c r="L101" s="1597"/>
      <c r="M101" s="1597"/>
      <c r="N101" s="1597"/>
      <c r="O101" s="1597"/>
      <c r="P101" s="1597"/>
      <c r="Q101" s="1597"/>
      <c r="R101" s="1597"/>
      <c r="S101" s="1597"/>
      <c r="T101" s="1597"/>
      <c r="U101" s="1597"/>
      <c r="V101" s="1597"/>
      <c r="W101" s="1597"/>
      <c r="X101" s="1597"/>
      <c r="Y101" s="1597"/>
      <c r="Z101" s="1597"/>
      <c r="AA101" s="1597"/>
      <c r="AB101" s="1597"/>
      <c r="AC101" s="1597"/>
      <c r="AD101" s="1597"/>
      <c r="AE101" s="1597"/>
      <c r="AF101" s="1597"/>
      <c r="AG101" s="1597"/>
      <c r="AH101" s="1597"/>
      <c r="AI101" s="1597"/>
      <c r="AJ101" s="1597"/>
      <c r="AK101" s="1597"/>
      <c r="AL101" s="1553"/>
    </row>
    <row r="102" spans="1:38" hidden="1">
      <c r="A102" s="1596"/>
      <c r="B102" s="1597"/>
      <c r="C102" s="1597"/>
      <c r="D102" s="1597"/>
      <c r="E102" s="1597"/>
      <c r="F102" s="1597"/>
      <c r="G102" s="1597"/>
      <c r="H102" s="1597"/>
      <c r="I102" s="1597"/>
      <c r="J102" s="1597"/>
      <c r="K102" s="1597"/>
      <c r="L102" s="1597"/>
      <c r="M102" s="1597"/>
      <c r="N102" s="1597"/>
      <c r="O102" s="1597"/>
      <c r="P102" s="1597"/>
      <c r="Q102" s="1597"/>
      <c r="R102" s="1597"/>
      <c r="S102" s="1597"/>
      <c r="T102" s="1597"/>
      <c r="U102" s="1597"/>
      <c r="V102" s="1597"/>
      <c r="W102" s="1597"/>
      <c r="X102" s="1597"/>
      <c r="Y102" s="1597"/>
      <c r="Z102" s="1597"/>
      <c r="AA102" s="1597"/>
      <c r="AB102" s="1597"/>
      <c r="AC102" s="1597"/>
      <c r="AD102" s="1597"/>
      <c r="AE102" s="1597"/>
      <c r="AF102" s="1597"/>
      <c r="AG102" s="1597"/>
      <c r="AH102" s="1597"/>
      <c r="AI102" s="1597"/>
      <c r="AJ102" s="1597"/>
      <c r="AK102" s="1597"/>
      <c r="AL102" s="1553"/>
    </row>
    <row r="103" spans="1:38" hidden="1">
      <c r="A103" s="1596"/>
      <c r="B103" s="1597"/>
      <c r="C103" s="1597"/>
      <c r="D103" s="1597"/>
      <c r="E103" s="1597"/>
      <c r="F103" s="1597"/>
      <c r="G103" s="1597"/>
      <c r="H103" s="1597"/>
      <c r="I103" s="1597"/>
      <c r="J103" s="1597"/>
      <c r="K103" s="1597"/>
      <c r="L103" s="1597"/>
      <c r="M103" s="1597"/>
      <c r="N103" s="1597"/>
      <c r="O103" s="1597"/>
      <c r="P103" s="1597"/>
      <c r="Q103" s="1597"/>
      <c r="R103" s="1597"/>
      <c r="S103" s="1597"/>
      <c r="T103" s="1597"/>
      <c r="U103" s="1597"/>
      <c r="V103" s="1597"/>
      <c r="W103" s="1597"/>
      <c r="X103" s="1597"/>
      <c r="Y103" s="1597"/>
      <c r="Z103" s="1597"/>
      <c r="AA103" s="1597"/>
      <c r="AB103" s="1597"/>
      <c r="AC103" s="1597"/>
      <c r="AD103" s="1597"/>
      <c r="AE103" s="1597"/>
      <c r="AF103" s="1597"/>
      <c r="AG103" s="1597"/>
      <c r="AH103" s="1597"/>
      <c r="AI103" s="1597"/>
      <c r="AJ103" s="1597"/>
      <c r="AK103" s="1597"/>
      <c r="AL103" s="1553"/>
    </row>
    <row r="104" spans="1:38" hidden="1">
      <c r="A104" s="1596"/>
      <c r="B104" s="1597"/>
      <c r="C104" s="1597"/>
      <c r="D104" s="1597"/>
      <c r="E104" s="1597"/>
      <c r="F104" s="1597"/>
      <c r="G104" s="1597"/>
      <c r="H104" s="1597"/>
      <c r="I104" s="1597"/>
      <c r="J104" s="1597"/>
      <c r="K104" s="1597"/>
      <c r="L104" s="1597"/>
      <c r="M104" s="1597"/>
      <c r="N104" s="1597"/>
      <c r="O104" s="1597"/>
      <c r="P104" s="1597"/>
      <c r="Q104" s="1597"/>
      <c r="R104" s="1597"/>
      <c r="S104" s="1597"/>
      <c r="T104" s="1597"/>
      <c r="U104" s="1597"/>
      <c r="V104" s="1597"/>
      <c r="W104" s="1597"/>
      <c r="X104" s="1597"/>
      <c r="Y104" s="1597"/>
      <c r="Z104" s="1597"/>
      <c r="AA104" s="1597"/>
      <c r="AB104" s="1597"/>
      <c r="AC104" s="1597"/>
      <c r="AD104" s="1597"/>
      <c r="AE104" s="1597"/>
      <c r="AF104" s="1597"/>
      <c r="AG104" s="1597"/>
      <c r="AH104" s="1597"/>
      <c r="AI104" s="1597"/>
      <c r="AJ104" s="1597"/>
      <c r="AK104" s="1597"/>
      <c r="AL104" s="1553"/>
    </row>
    <row r="105" spans="1:38" hidden="1">
      <c r="A105" s="1596"/>
      <c r="B105" s="1597"/>
      <c r="C105" s="1597"/>
      <c r="D105" s="1597"/>
      <c r="E105" s="1597"/>
      <c r="F105" s="1597"/>
      <c r="G105" s="1597"/>
      <c r="H105" s="1597"/>
      <c r="I105" s="1597"/>
      <c r="J105" s="1597"/>
      <c r="K105" s="1597"/>
      <c r="L105" s="1597"/>
      <c r="M105" s="1597"/>
      <c r="N105" s="1597"/>
      <c r="O105" s="1597"/>
      <c r="P105" s="1597"/>
      <c r="Q105" s="1597"/>
      <c r="R105" s="1597"/>
      <c r="S105" s="1597"/>
      <c r="T105" s="1597"/>
      <c r="U105" s="1597"/>
      <c r="V105" s="1597"/>
      <c r="W105" s="1597"/>
      <c r="X105" s="1597"/>
      <c r="Y105" s="1597"/>
      <c r="Z105" s="1597"/>
      <c r="AA105" s="1597"/>
      <c r="AB105" s="1597"/>
      <c r="AC105" s="1597"/>
      <c r="AD105" s="1597"/>
      <c r="AE105" s="1597"/>
      <c r="AF105" s="1597"/>
      <c r="AG105" s="1597"/>
      <c r="AH105" s="1597"/>
      <c r="AI105" s="1597"/>
      <c r="AJ105" s="1597"/>
      <c r="AK105" s="1597"/>
      <c r="AL105" s="1553"/>
    </row>
    <row r="106" spans="1:38" hidden="1">
      <c r="A106" s="1596"/>
      <c r="B106" s="1597"/>
      <c r="C106" s="1597"/>
      <c r="D106" s="1597"/>
      <c r="E106" s="1597"/>
      <c r="F106" s="1597"/>
      <c r="G106" s="1597"/>
      <c r="H106" s="1597"/>
      <c r="I106" s="1597"/>
      <c r="J106" s="1597"/>
      <c r="K106" s="1597"/>
      <c r="L106" s="1597"/>
      <c r="M106" s="1597"/>
      <c r="N106" s="1597"/>
      <c r="O106" s="1597"/>
      <c r="P106" s="1597"/>
      <c r="Q106" s="1597"/>
      <c r="R106" s="1597"/>
      <c r="S106" s="1597"/>
      <c r="T106" s="1597"/>
      <c r="U106" s="1597"/>
      <c r="V106" s="1597"/>
      <c r="W106" s="1597"/>
      <c r="X106" s="1597"/>
      <c r="Y106" s="1597"/>
      <c r="Z106" s="1597"/>
      <c r="AA106" s="1597"/>
      <c r="AB106" s="1597"/>
      <c r="AC106" s="1597"/>
      <c r="AD106" s="1597"/>
      <c r="AE106" s="1597"/>
      <c r="AF106" s="1597"/>
      <c r="AG106" s="1597"/>
      <c r="AH106" s="1597"/>
      <c r="AI106" s="1597"/>
      <c r="AJ106" s="1597"/>
      <c r="AK106" s="1597"/>
      <c r="AL106" s="1553"/>
    </row>
    <row r="107" spans="1:38" hidden="1">
      <c r="A107" s="1596"/>
      <c r="B107" s="1597"/>
      <c r="C107" s="1597"/>
      <c r="D107" s="1597"/>
      <c r="E107" s="1597"/>
      <c r="F107" s="1597"/>
      <c r="G107" s="1597"/>
      <c r="H107" s="1597"/>
      <c r="I107" s="1597"/>
      <c r="J107" s="1597"/>
      <c r="K107" s="1597"/>
      <c r="L107" s="1597"/>
      <c r="M107" s="1597"/>
      <c r="N107" s="1597"/>
      <c r="O107" s="1597"/>
      <c r="P107" s="1597"/>
      <c r="Q107" s="1597"/>
      <c r="R107" s="1597"/>
      <c r="S107" s="1597"/>
      <c r="T107" s="1597"/>
      <c r="U107" s="1597"/>
      <c r="V107" s="1597"/>
      <c r="W107" s="1597"/>
      <c r="X107" s="1597"/>
      <c r="Y107" s="1597"/>
      <c r="Z107" s="1597"/>
      <c r="AA107" s="1597"/>
      <c r="AB107" s="1597"/>
      <c r="AC107" s="1597"/>
      <c r="AD107" s="1597"/>
      <c r="AE107" s="1597"/>
      <c r="AF107" s="1597"/>
      <c r="AG107" s="1597"/>
      <c r="AH107" s="1597"/>
      <c r="AI107" s="1597"/>
      <c r="AJ107" s="1597"/>
      <c r="AK107" s="1597"/>
      <c r="AL107" s="1553"/>
    </row>
    <row r="108" spans="1:38" hidden="1">
      <c r="A108" s="1596"/>
      <c r="B108" s="1597"/>
      <c r="C108" s="1597"/>
      <c r="D108" s="1597"/>
      <c r="E108" s="1597"/>
      <c r="F108" s="1597"/>
      <c r="G108" s="1597"/>
      <c r="H108" s="1597"/>
      <c r="I108" s="1597"/>
      <c r="J108" s="1597"/>
      <c r="K108" s="1597"/>
      <c r="L108" s="1597"/>
      <c r="M108" s="1597"/>
      <c r="N108" s="1597"/>
      <c r="O108" s="1597"/>
      <c r="P108" s="1597"/>
      <c r="Q108" s="1597"/>
      <c r="R108" s="1597"/>
      <c r="S108" s="1597"/>
      <c r="T108" s="1597"/>
      <c r="U108" s="1597"/>
      <c r="V108" s="1597"/>
      <c r="W108" s="1597"/>
      <c r="X108" s="1597"/>
      <c r="Y108" s="1597"/>
      <c r="Z108" s="1597"/>
      <c r="AA108" s="1597"/>
      <c r="AB108" s="1597"/>
      <c r="AC108" s="1597"/>
      <c r="AD108" s="1597"/>
      <c r="AE108" s="1597"/>
      <c r="AF108" s="1597"/>
      <c r="AG108" s="1597"/>
      <c r="AH108" s="1597"/>
      <c r="AI108" s="1597"/>
      <c r="AJ108" s="1597"/>
      <c r="AK108" s="1597"/>
      <c r="AL108" s="1553"/>
    </row>
    <row r="109" spans="1:38" hidden="1">
      <c r="A109" s="1596"/>
      <c r="B109" s="1597"/>
      <c r="C109" s="1597"/>
      <c r="D109" s="1597"/>
      <c r="E109" s="1597"/>
      <c r="F109" s="1597"/>
      <c r="G109" s="1597"/>
      <c r="H109" s="1597"/>
      <c r="I109" s="1597"/>
      <c r="J109" s="1597"/>
      <c r="K109" s="1597"/>
      <c r="L109" s="1597"/>
      <c r="M109" s="1597"/>
      <c r="N109" s="1597"/>
      <c r="O109" s="1597"/>
      <c r="P109" s="1597"/>
      <c r="Q109" s="1597"/>
      <c r="R109" s="1597"/>
      <c r="S109" s="1597"/>
      <c r="T109" s="1597"/>
      <c r="U109" s="1597"/>
      <c r="V109" s="1597"/>
      <c r="W109" s="1597"/>
      <c r="X109" s="1597"/>
      <c r="Y109" s="1597"/>
      <c r="Z109" s="1597"/>
      <c r="AA109" s="1597"/>
      <c r="AB109" s="1597"/>
      <c r="AC109" s="1597"/>
      <c r="AD109" s="1597"/>
      <c r="AE109" s="1597"/>
      <c r="AF109" s="1597"/>
      <c r="AG109" s="1597"/>
      <c r="AH109" s="1597"/>
      <c r="AI109" s="1597"/>
      <c r="AJ109" s="1597"/>
      <c r="AK109" s="1597"/>
      <c r="AL109" s="1553"/>
    </row>
    <row r="110" spans="1:38" hidden="1">
      <c r="A110" s="1596"/>
      <c r="B110" s="1597"/>
      <c r="C110" s="1597"/>
      <c r="D110" s="1597"/>
      <c r="E110" s="1597"/>
      <c r="F110" s="1597"/>
      <c r="G110" s="1597"/>
      <c r="H110" s="1597"/>
      <c r="I110" s="1597"/>
      <c r="J110" s="1597"/>
      <c r="K110" s="1597"/>
      <c r="L110" s="1597"/>
      <c r="M110" s="1597"/>
      <c r="N110" s="1597"/>
      <c r="O110" s="1597"/>
      <c r="P110" s="1597"/>
      <c r="Q110" s="1597"/>
      <c r="R110" s="1597"/>
      <c r="S110" s="1597"/>
      <c r="T110" s="1597"/>
      <c r="U110" s="1597"/>
      <c r="V110" s="1597"/>
      <c r="W110" s="1597"/>
      <c r="X110" s="1597"/>
      <c r="Y110" s="1597"/>
      <c r="Z110" s="1597"/>
      <c r="AA110" s="1597"/>
      <c r="AB110" s="1597"/>
      <c r="AC110" s="1597"/>
      <c r="AD110" s="1597"/>
      <c r="AE110" s="1597"/>
      <c r="AF110" s="1597"/>
      <c r="AG110" s="1597"/>
      <c r="AH110" s="1597"/>
      <c r="AI110" s="1597"/>
      <c r="AJ110" s="1597"/>
      <c r="AK110" s="1597"/>
      <c r="AL110" s="1553"/>
    </row>
    <row r="111" spans="1:38" hidden="1">
      <c r="A111" s="1596"/>
      <c r="B111" s="1597"/>
      <c r="C111" s="1597"/>
      <c r="D111" s="1597"/>
      <c r="E111" s="1597"/>
      <c r="F111" s="1597"/>
      <c r="G111" s="1597"/>
      <c r="H111" s="1597"/>
      <c r="I111" s="1597"/>
      <c r="J111" s="1597"/>
      <c r="K111" s="1597"/>
      <c r="L111" s="1597"/>
      <c r="M111" s="1597"/>
      <c r="N111" s="1597"/>
      <c r="O111" s="1597"/>
      <c r="P111" s="1597"/>
      <c r="Q111" s="1597"/>
      <c r="R111" s="1597"/>
      <c r="S111" s="1597"/>
      <c r="T111" s="1597"/>
      <c r="U111" s="1597"/>
      <c r="V111" s="1597"/>
      <c r="W111" s="1597"/>
      <c r="X111" s="1597"/>
      <c r="Y111" s="1597"/>
      <c r="Z111" s="1597"/>
      <c r="AA111" s="1597"/>
      <c r="AB111" s="1597"/>
      <c r="AC111" s="1597"/>
      <c r="AD111" s="1597"/>
      <c r="AE111" s="1597"/>
      <c r="AF111" s="1597"/>
      <c r="AG111" s="1597"/>
      <c r="AH111" s="1597"/>
      <c r="AI111" s="1597"/>
      <c r="AJ111" s="1597"/>
      <c r="AK111" s="1597"/>
      <c r="AL111" s="1553"/>
    </row>
    <row r="112" spans="1:38" hidden="1">
      <c r="A112" s="1596"/>
      <c r="B112" s="1597"/>
      <c r="C112" s="1597"/>
      <c r="D112" s="1597"/>
      <c r="E112" s="1597"/>
      <c r="F112" s="1597"/>
      <c r="G112" s="1597"/>
      <c r="H112" s="1597"/>
      <c r="I112" s="1597"/>
      <c r="J112" s="1597"/>
      <c r="K112" s="1597"/>
      <c r="L112" s="1597"/>
      <c r="M112" s="1597"/>
      <c r="N112" s="1597"/>
      <c r="O112" s="1597"/>
      <c r="P112" s="1597"/>
      <c r="Q112" s="1597"/>
      <c r="R112" s="1597"/>
      <c r="S112" s="1597"/>
      <c r="T112" s="1597"/>
      <c r="U112" s="1597"/>
      <c r="V112" s="1597"/>
      <c r="W112" s="1597"/>
      <c r="X112" s="1597"/>
      <c r="Y112" s="1597"/>
      <c r="Z112" s="1597"/>
      <c r="AA112" s="1597"/>
      <c r="AB112" s="1597"/>
      <c r="AC112" s="1597"/>
      <c r="AD112" s="1597"/>
      <c r="AE112" s="1597"/>
      <c r="AF112" s="1597"/>
      <c r="AG112" s="1597"/>
      <c r="AH112" s="1597"/>
      <c r="AI112" s="1597"/>
      <c r="AJ112" s="1597"/>
      <c r="AK112" s="1597"/>
      <c r="AL112" s="1553"/>
    </row>
    <row r="113" spans="1:38" hidden="1">
      <c r="A113" s="1596"/>
      <c r="B113" s="1597"/>
      <c r="C113" s="1597"/>
      <c r="D113" s="1597"/>
      <c r="E113" s="1597"/>
      <c r="F113" s="1597"/>
      <c r="G113" s="1597"/>
      <c r="H113" s="1597"/>
      <c r="I113" s="1597"/>
      <c r="J113" s="1597"/>
      <c r="K113" s="1597"/>
      <c r="L113" s="1597"/>
      <c r="M113" s="1597"/>
      <c r="N113" s="1597"/>
      <c r="O113" s="1597"/>
      <c r="P113" s="1597"/>
      <c r="Q113" s="1597"/>
      <c r="R113" s="1597"/>
      <c r="S113" s="1597"/>
      <c r="T113" s="1597"/>
      <c r="U113" s="1597"/>
      <c r="V113" s="1597"/>
      <c r="W113" s="1597"/>
      <c r="X113" s="1597"/>
      <c r="Y113" s="1597"/>
      <c r="Z113" s="1597"/>
      <c r="AA113" s="1597"/>
      <c r="AB113" s="1597"/>
      <c r="AC113" s="1597"/>
      <c r="AD113" s="1597"/>
      <c r="AE113" s="1597"/>
      <c r="AF113" s="1597"/>
      <c r="AG113" s="1597"/>
      <c r="AH113" s="1597"/>
      <c r="AI113" s="1597"/>
      <c r="AJ113" s="1597"/>
      <c r="AK113" s="1597"/>
      <c r="AL113" s="1553"/>
    </row>
    <row r="114" spans="1:38" hidden="1">
      <c r="A114" s="1596"/>
      <c r="B114" s="1597"/>
      <c r="C114" s="1597"/>
      <c r="D114" s="1597"/>
      <c r="E114" s="1597"/>
      <c r="F114" s="1597"/>
      <c r="G114" s="1597"/>
      <c r="H114" s="1597"/>
      <c r="I114" s="1597"/>
      <c r="J114" s="1597"/>
      <c r="K114" s="1597"/>
      <c r="L114" s="1597"/>
      <c r="M114" s="1597"/>
      <c r="N114" s="1597"/>
      <c r="O114" s="1597"/>
      <c r="P114" s="1597"/>
      <c r="Q114" s="1597"/>
      <c r="R114" s="1597"/>
      <c r="S114" s="1597"/>
      <c r="T114" s="1597"/>
      <c r="U114" s="1597"/>
      <c r="V114" s="1597"/>
      <c r="W114" s="1597"/>
      <c r="X114" s="1597"/>
      <c r="Y114" s="1597"/>
      <c r="Z114" s="1597"/>
      <c r="AA114" s="1597"/>
      <c r="AB114" s="1597"/>
      <c r="AC114" s="1597"/>
      <c r="AD114" s="1597"/>
      <c r="AE114" s="1597"/>
      <c r="AF114" s="1597"/>
      <c r="AG114" s="1597"/>
      <c r="AH114" s="1597"/>
      <c r="AI114" s="1597"/>
      <c r="AJ114" s="1597"/>
      <c r="AK114" s="1597"/>
      <c r="AL114" s="1553"/>
    </row>
    <row r="115" spans="1:38" hidden="1">
      <c r="A115" s="1596"/>
      <c r="B115" s="1597"/>
      <c r="C115" s="1597"/>
      <c r="D115" s="1597"/>
      <c r="E115" s="1597"/>
      <c r="F115" s="1597"/>
      <c r="G115" s="1597"/>
      <c r="H115" s="1597"/>
      <c r="I115" s="1597"/>
      <c r="J115" s="1597"/>
      <c r="K115" s="1597"/>
      <c r="L115" s="1597"/>
      <c r="M115" s="1597"/>
      <c r="N115" s="1597"/>
      <c r="O115" s="1597"/>
      <c r="P115" s="1597"/>
      <c r="Q115" s="1597"/>
      <c r="R115" s="1597"/>
      <c r="S115" s="1597"/>
      <c r="T115" s="1597"/>
      <c r="U115" s="1597"/>
      <c r="V115" s="1597"/>
      <c r="W115" s="1597"/>
      <c r="X115" s="1597"/>
      <c r="Y115" s="1597"/>
      <c r="Z115" s="1597"/>
      <c r="AA115" s="1597"/>
      <c r="AB115" s="1597"/>
      <c r="AC115" s="1597"/>
      <c r="AD115" s="1597"/>
      <c r="AE115" s="1597"/>
      <c r="AF115" s="1597"/>
      <c r="AG115" s="1597"/>
      <c r="AH115" s="1597"/>
      <c r="AI115" s="1597"/>
      <c r="AJ115" s="1597"/>
      <c r="AK115" s="1597"/>
      <c r="AL115" s="1553"/>
    </row>
    <row r="116" spans="1:38" hidden="1">
      <c r="A116" s="1596"/>
      <c r="B116" s="1597"/>
      <c r="C116" s="1597"/>
      <c r="D116" s="1597"/>
      <c r="E116" s="1597"/>
      <c r="F116" s="1597"/>
      <c r="G116" s="1597"/>
      <c r="H116" s="1597"/>
      <c r="I116" s="1597"/>
      <c r="J116" s="1597"/>
      <c r="K116" s="1597"/>
      <c r="L116" s="1597"/>
      <c r="M116" s="1597"/>
      <c r="N116" s="1597"/>
      <c r="O116" s="1597"/>
      <c r="P116" s="1597"/>
      <c r="Q116" s="1597"/>
      <c r="R116" s="1597"/>
      <c r="S116" s="1597"/>
      <c r="T116" s="1597"/>
      <c r="U116" s="1597"/>
      <c r="V116" s="1597"/>
      <c r="W116" s="1597"/>
      <c r="X116" s="1597"/>
      <c r="Y116" s="1597"/>
      <c r="Z116" s="1597"/>
      <c r="AA116" s="1597"/>
      <c r="AB116" s="1597"/>
      <c r="AC116" s="1597"/>
      <c r="AD116" s="1597"/>
      <c r="AE116" s="1597"/>
      <c r="AF116" s="1597"/>
      <c r="AG116" s="1597"/>
      <c r="AH116" s="1597"/>
      <c r="AI116" s="1597"/>
      <c r="AJ116" s="1597"/>
      <c r="AK116" s="1597"/>
      <c r="AL116" s="1553"/>
    </row>
    <row r="117" spans="1:38" hidden="1">
      <c r="A117" s="1596"/>
      <c r="B117" s="1597"/>
      <c r="C117" s="1597"/>
      <c r="D117" s="1597"/>
      <c r="E117" s="1597"/>
      <c r="F117" s="1597"/>
      <c r="G117" s="1597"/>
      <c r="H117" s="1597"/>
      <c r="I117" s="1597"/>
      <c r="J117" s="1597"/>
      <c r="K117" s="1597"/>
      <c r="L117" s="1597"/>
      <c r="M117" s="1597"/>
      <c r="N117" s="1597"/>
      <c r="O117" s="1597"/>
      <c r="P117" s="1597"/>
      <c r="Q117" s="1597"/>
      <c r="R117" s="1597"/>
      <c r="S117" s="1597"/>
      <c r="T117" s="1597"/>
      <c r="U117" s="1597"/>
      <c r="V117" s="1597"/>
      <c r="W117" s="1597"/>
      <c r="X117" s="1597"/>
      <c r="Y117" s="1597"/>
      <c r="Z117" s="1597"/>
      <c r="AA117" s="1597"/>
      <c r="AB117" s="1597"/>
      <c r="AC117" s="1597"/>
      <c r="AD117" s="1597"/>
      <c r="AE117" s="1597"/>
      <c r="AF117" s="1597"/>
      <c r="AG117" s="1597"/>
      <c r="AH117" s="1597"/>
      <c r="AI117" s="1597"/>
      <c r="AJ117" s="1597"/>
      <c r="AK117" s="1597"/>
      <c r="AL117" s="1553"/>
    </row>
    <row r="118" spans="1:38" hidden="1">
      <c r="A118" s="1596"/>
      <c r="B118" s="1597"/>
      <c r="C118" s="1597"/>
      <c r="D118" s="1597"/>
      <c r="E118" s="1597"/>
      <c r="F118" s="1597"/>
      <c r="G118" s="1597"/>
      <c r="H118" s="1597"/>
      <c r="I118" s="1597"/>
      <c r="J118" s="1597"/>
      <c r="K118" s="1597"/>
      <c r="L118" s="1597"/>
      <c r="M118" s="1597"/>
      <c r="N118" s="1597"/>
      <c r="O118" s="1597"/>
      <c r="P118" s="1597"/>
      <c r="Q118" s="1597"/>
      <c r="R118" s="1597"/>
      <c r="S118" s="1597"/>
      <c r="T118" s="1597"/>
      <c r="U118" s="1597"/>
      <c r="V118" s="1597"/>
      <c r="W118" s="1597"/>
      <c r="X118" s="1597"/>
      <c r="Y118" s="1597"/>
      <c r="Z118" s="1597"/>
      <c r="AA118" s="1597"/>
      <c r="AB118" s="1597"/>
      <c r="AC118" s="1597"/>
      <c r="AD118" s="1597"/>
      <c r="AE118" s="1597"/>
      <c r="AF118" s="1597"/>
      <c r="AG118" s="1597"/>
      <c r="AH118" s="1597"/>
      <c r="AI118" s="1597"/>
      <c r="AJ118" s="1597"/>
      <c r="AK118" s="1597"/>
      <c r="AL118" s="1553"/>
    </row>
    <row r="119" spans="1:38" hidden="1">
      <c r="A119" s="1596"/>
      <c r="B119" s="1597"/>
      <c r="C119" s="1597"/>
      <c r="D119" s="1597"/>
      <c r="E119" s="1597"/>
      <c r="F119" s="1597"/>
      <c r="G119" s="1597"/>
      <c r="H119" s="1597"/>
      <c r="I119" s="1597"/>
      <c r="J119" s="1597"/>
      <c r="K119" s="1597"/>
      <c r="L119" s="1597"/>
      <c r="M119" s="1597"/>
      <c r="N119" s="1597"/>
      <c r="O119" s="1597"/>
      <c r="P119" s="1597"/>
      <c r="Q119" s="1597"/>
      <c r="R119" s="1597"/>
      <c r="S119" s="1597"/>
      <c r="T119" s="1597"/>
      <c r="U119" s="1597"/>
      <c r="V119" s="1597"/>
      <c r="W119" s="1597"/>
      <c r="X119" s="1597"/>
      <c r="Y119" s="1597"/>
      <c r="Z119" s="1597"/>
      <c r="AA119" s="1597"/>
      <c r="AB119" s="1597"/>
      <c r="AC119" s="1597"/>
      <c r="AD119" s="1597"/>
      <c r="AE119" s="1597"/>
      <c r="AF119" s="1597"/>
      <c r="AG119" s="1597"/>
      <c r="AH119" s="1597"/>
      <c r="AI119" s="1597"/>
      <c r="AJ119" s="1597"/>
      <c r="AK119" s="1597"/>
      <c r="AL119" s="1553"/>
    </row>
    <row r="120" spans="1:38" hidden="1">
      <c r="A120" s="1596"/>
      <c r="B120" s="1597"/>
      <c r="C120" s="1597"/>
      <c r="D120" s="1597"/>
      <c r="E120" s="1597"/>
      <c r="F120" s="1597"/>
      <c r="G120" s="1597"/>
      <c r="H120" s="1597"/>
      <c r="I120" s="1597"/>
      <c r="J120" s="1597"/>
      <c r="K120" s="1597"/>
      <c r="L120" s="1597"/>
      <c r="M120" s="1597"/>
      <c r="N120" s="1597"/>
      <c r="O120" s="1597"/>
      <c r="P120" s="1597"/>
      <c r="Q120" s="1597"/>
      <c r="R120" s="1597"/>
      <c r="S120" s="1597"/>
      <c r="T120" s="1597"/>
      <c r="U120" s="1597"/>
      <c r="V120" s="1597"/>
      <c r="W120" s="1597"/>
      <c r="X120" s="1597"/>
      <c r="Y120" s="1597"/>
      <c r="Z120" s="1597"/>
      <c r="AA120" s="1597"/>
      <c r="AB120" s="1597"/>
      <c r="AC120" s="1597"/>
      <c r="AD120" s="1597"/>
      <c r="AE120" s="1597"/>
      <c r="AF120" s="1597"/>
      <c r="AG120" s="1597"/>
      <c r="AH120" s="1597"/>
      <c r="AI120" s="1597"/>
      <c r="AJ120" s="1597"/>
      <c r="AK120" s="1597"/>
      <c r="AL120" s="1553"/>
    </row>
    <row r="121" spans="1:38" hidden="1">
      <c r="A121" s="1596"/>
      <c r="B121" s="1597"/>
      <c r="C121" s="1597"/>
      <c r="D121" s="1597"/>
      <c r="E121" s="1597"/>
      <c r="F121" s="1597"/>
      <c r="G121" s="1597"/>
      <c r="H121" s="1597"/>
      <c r="I121" s="1597"/>
      <c r="J121" s="1597"/>
      <c r="K121" s="1597"/>
      <c r="L121" s="1597"/>
      <c r="M121" s="1597"/>
      <c r="N121" s="1597"/>
      <c r="O121" s="1597"/>
      <c r="P121" s="1597"/>
      <c r="Q121" s="1597"/>
      <c r="R121" s="1597"/>
      <c r="S121" s="1597"/>
      <c r="T121" s="1597"/>
      <c r="U121" s="1597"/>
      <c r="V121" s="1597"/>
      <c r="W121" s="1597"/>
      <c r="X121" s="1597"/>
      <c r="Y121" s="1597"/>
      <c r="Z121" s="1597"/>
      <c r="AA121" s="1597"/>
      <c r="AB121" s="1597"/>
      <c r="AC121" s="1597"/>
      <c r="AD121" s="1597"/>
      <c r="AE121" s="1597"/>
      <c r="AF121" s="1597"/>
      <c r="AG121" s="1597"/>
      <c r="AH121" s="1597"/>
      <c r="AI121" s="1597"/>
      <c r="AJ121" s="1597"/>
      <c r="AK121" s="1597"/>
      <c r="AL121" s="1553"/>
    </row>
    <row r="122" spans="1:38" hidden="1">
      <c r="A122" s="1596"/>
      <c r="B122" s="1597"/>
      <c r="C122" s="1597"/>
      <c r="D122" s="1597"/>
      <c r="E122" s="1597"/>
      <c r="F122" s="1597"/>
      <c r="G122" s="1597"/>
      <c r="H122" s="1597"/>
      <c r="I122" s="1597"/>
      <c r="J122" s="1597"/>
      <c r="K122" s="1597"/>
      <c r="L122" s="1597"/>
      <c r="M122" s="1597"/>
      <c r="N122" s="1597"/>
      <c r="O122" s="1597"/>
      <c r="P122" s="1597"/>
      <c r="Q122" s="1597"/>
      <c r="R122" s="1597"/>
      <c r="S122" s="1597"/>
      <c r="T122" s="1597"/>
      <c r="U122" s="1597"/>
      <c r="V122" s="1597"/>
      <c r="W122" s="1597"/>
      <c r="X122" s="1597"/>
      <c r="Y122" s="1597"/>
      <c r="Z122" s="1597"/>
      <c r="AA122" s="1597"/>
      <c r="AB122" s="1597"/>
      <c r="AC122" s="1597"/>
      <c r="AD122" s="1597"/>
      <c r="AE122" s="1597"/>
      <c r="AF122" s="1597"/>
      <c r="AG122" s="1597"/>
      <c r="AH122" s="1597"/>
      <c r="AI122" s="1597"/>
      <c r="AJ122" s="1597"/>
      <c r="AK122" s="1597"/>
      <c r="AL122" s="1553"/>
    </row>
    <row r="123" spans="1:38" hidden="1">
      <c r="A123" s="1596"/>
      <c r="B123" s="1597"/>
      <c r="C123" s="1597"/>
      <c r="D123" s="1597"/>
      <c r="E123" s="1597"/>
      <c r="F123" s="1597"/>
      <c r="G123" s="1597"/>
      <c r="H123" s="1597"/>
      <c r="I123" s="1597"/>
      <c r="J123" s="1597"/>
      <c r="K123" s="1597"/>
      <c r="L123" s="1597"/>
      <c r="M123" s="1597"/>
      <c r="N123" s="1597"/>
      <c r="O123" s="1597"/>
      <c r="P123" s="1597"/>
      <c r="Q123" s="1597"/>
      <c r="R123" s="1597"/>
      <c r="S123" s="1597"/>
      <c r="T123" s="1597"/>
      <c r="U123" s="1597"/>
      <c r="V123" s="1597"/>
      <c r="W123" s="1597"/>
      <c r="X123" s="1597"/>
      <c r="Y123" s="1597"/>
      <c r="Z123" s="1597"/>
      <c r="AA123" s="1597"/>
      <c r="AB123" s="1597"/>
      <c r="AC123" s="1597"/>
      <c r="AD123" s="1597"/>
      <c r="AE123" s="1597"/>
      <c r="AF123" s="1597"/>
      <c r="AG123" s="1597"/>
      <c r="AH123" s="1597"/>
      <c r="AI123" s="1597"/>
      <c r="AJ123" s="1597"/>
      <c r="AK123" s="1597"/>
      <c r="AL123" s="1553"/>
    </row>
    <row r="124" spans="1:38" hidden="1">
      <c r="A124" s="1596"/>
      <c r="B124" s="1597"/>
      <c r="C124" s="1597"/>
      <c r="D124" s="1597"/>
      <c r="E124" s="1597"/>
      <c r="F124" s="1597"/>
      <c r="G124" s="1597"/>
      <c r="H124" s="1597"/>
      <c r="I124" s="1597"/>
      <c r="J124" s="1597"/>
      <c r="K124" s="1597"/>
      <c r="L124" s="1597"/>
      <c r="M124" s="1597"/>
      <c r="N124" s="1597"/>
      <c r="O124" s="1597"/>
      <c r="P124" s="1597"/>
      <c r="Q124" s="1597"/>
      <c r="R124" s="1597"/>
      <c r="S124" s="1597"/>
      <c r="T124" s="1597"/>
      <c r="U124" s="1597"/>
      <c r="V124" s="1597"/>
      <c r="W124" s="1597"/>
      <c r="X124" s="1597"/>
      <c r="Y124" s="1597"/>
      <c r="Z124" s="1597"/>
      <c r="AA124" s="1597"/>
      <c r="AB124" s="1597"/>
      <c r="AC124" s="1597"/>
      <c r="AD124" s="1597"/>
      <c r="AE124" s="1597"/>
      <c r="AF124" s="1597"/>
      <c r="AG124" s="1597"/>
      <c r="AH124" s="1597"/>
      <c r="AI124" s="1597"/>
      <c r="AJ124" s="1597"/>
      <c r="AK124" s="1597"/>
      <c r="AL124" s="1553"/>
    </row>
    <row r="125" spans="1:38" hidden="1">
      <c r="A125" s="1596"/>
      <c r="B125" s="1597"/>
      <c r="C125" s="1597"/>
      <c r="D125" s="1597"/>
      <c r="E125" s="1597"/>
      <c r="F125" s="1597"/>
      <c r="G125" s="1597"/>
      <c r="H125" s="1597"/>
      <c r="I125" s="1597"/>
      <c r="J125" s="1597"/>
      <c r="K125" s="1597"/>
      <c r="L125" s="1597"/>
      <c r="M125" s="1597"/>
      <c r="N125" s="1597"/>
      <c r="O125" s="1597"/>
      <c r="P125" s="1597"/>
      <c r="Q125" s="1597"/>
      <c r="R125" s="1597"/>
      <c r="S125" s="1597"/>
      <c r="T125" s="1597"/>
      <c r="U125" s="1597"/>
      <c r="V125" s="1597"/>
      <c r="W125" s="1597"/>
      <c r="X125" s="1597"/>
      <c r="Y125" s="1597"/>
      <c r="Z125" s="1597"/>
      <c r="AA125" s="1597"/>
      <c r="AB125" s="1597"/>
      <c r="AC125" s="1597"/>
      <c r="AD125" s="1597"/>
      <c r="AE125" s="1597"/>
      <c r="AF125" s="1597"/>
      <c r="AG125" s="1597"/>
      <c r="AH125" s="1597"/>
      <c r="AI125" s="1597"/>
      <c r="AJ125" s="1597"/>
      <c r="AK125" s="1597"/>
      <c r="AL125" s="1553"/>
    </row>
    <row r="126" spans="1:38" hidden="1">
      <c r="A126" s="1596"/>
      <c r="B126" s="1597"/>
      <c r="C126" s="1597"/>
      <c r="D126" s="1597"/>
      <c r="E126" s="1597"/>
      <c r="F126" s="1597"/>
      <c r="G126" s="1597"/>
      <c r="H126" s="1597"/>
      <c r="I126" s="1597"/>
      <c r="J126" s="1597"/>
      <c r="K126" s="1597"/>
      <c r="L126" s="1597"/>
      <c r="M126" s="1597"/>
      <c r="N126" s="1597"/>
      <c r="O126" s="1597"/>
      <c r="P126" s="1597"/>
      <c r="Q126" s="1597"/>
      <c r="R126" s="1597"/>
      <c r="S126" s="1597"/>
      <c r="T126" s="1597"/>
      <c r="U126" s="1597"/>
      <c r="V126" s="1597"/>
      <c r="W126" s="1597"/>
      <c r="X126" s="1597"/>
      <c r="Y126" s="1597"/>
      <c r="Z126" s="1597"/>
      <c r="AA126" s="1597"/>
      <c r="AB126" s="1597"/>
      <c r="AC126" s="1597"/>
      <c r="AD126" s="1597"/>
      <c r="AE126" s="1597"/>
      <c r="AF126" s="1597"/>
      <c r="AG126" s="1597"/>
      <c r="AH126" s="1597"/>
      <c r="AI126" s="1597"/>
      <c r="AJ126" s="1597"/>
      <c r="AK126" s="1597"/>
      <c r="AL126" s="1553"/>
    </row>
    <row r="127" spans="1:38" hidden="1">
      <c r="A127" s="1596"/>
      <c r="B127" s="1597"/>
      <c r="C127" s="1597"/>
      <c r="D127" s="1597"/>
      <c r="E127" s="1597"/>
      <c r="F127" s="1597"/>
      <c r="G127" s="1597"/>
      <c r="H127" s="1597"/>
      <c r="I127" s="1597"/>
      <c r="J127" s="1597"/>
      <c r="K127" s="1597"/>
      <c r="L127" s="1597"/>
      <c r="M127" s="1597"/>
      <c r="N127" s="1597"/>
      <c r="O127" s="1597"/>
      <c r="P127" s="1597"/>
      <c r="Q127" s="1597"/>
      <c r="R127" s="1597"/>
      <c r="S127" s="1597"/>
      <c r="T127" s="1597"/>
      <c r="U127" s="1597"/>
      <c r="V127" s="1597"/>
      <c r="W127" s="1597"/>
      <c r="X127" s="1597"/>
      <c r="Y127" s="1597"/>
      <c r="Z127" s="1597"/>
      <c r="AA127" s="1597"/>
      <c r="AB127" s="1597"/>
      <c r="AC127" s="1597"/>
      <c r="AD127" s="1597"/>
      <c r="AE127" s="1597"/>
      <c r="AF127" s="1597"/>
      <c r="AG127" s="1597"/>
      <c r="AH127" s="1597"/>
      <c r="AI127" s="1597"/>
      <c r="AJ127" s="1597"/>
      <c r="AK127" s="1597"/>
      <c r="AL127" s="1553"/>
    </row>
    <row r="128" spans="1:38" hidden="1">
      <c r="A128" s="1596"/>
      <c r="B128" s="1597"/>
      <c r="C128" s="1597"/>
      <c r="D128" s="1597"/>
      <c r="E128" s="1597"/>
      <c r="F128" s="1597"/>
      <c r="G128" s="1597"/>
      <c r="H128" s="1597"/>
      <c r="I128" s="1597"/>
      <c r="J128" s="1597"/>
      <c r="K128" s="1597"/>
      <c r="L128" s="1597"/>
      <c r="M128" s="1597"/>
      <c r="N128" s="1597"/>
      <c r="O128" s="1597"/>
      <c r="P128" s="1597"/>
      <c r="Q128" s="1597"/>
      <c r="R128" s="1597"/>
      <c r="S128" s="1597"/>
      <c r="T128" s="1597"/>
      <c r="U128" s="1597"/>
      <c r="V128" s="1597"/>
      <c r="W128" s="1597"/>
      <c r="X128" s="1597"/>
      <c r="Y128" s="1597"/>
      <c r="Z128" s="1597"/>
      <c r="AA128" s="1597"/>
      <c r="AB128" s="1597"/>
      <c r="AC128" s="1597"/>
      <c r="AD128" s="1597"/>
      <c r="AE128" s="1597"/>
      <c r="AF128" s="1597"/>
      <c r="AG128" s="1597"/>
      <c r="AH128" s="1597"/>
      <c r="AI128" s="1597"/>
      <c r="AJ128" s="1597"/>
      <c r="AK128" s="1597"/>
      <c r="AL128" s="1553"/>
    </row>
    <row r="129" spans="1:38" hidden="1">
      <c r="A129" s="1596"/>
      <c r="B129" s="1597"/>
      <c r="C129" s="1597"/>
      <c r="D129" s="1597"/>
      <c r="E129" s="1597"/>
      <c r="F129" s="1597"/>
      <c r="G129" s="1597"/>
      <c r="H129" s="1597"/>
      <c r="I129" s="1597"/>
      <c r="J129" s="1597"/>
      <c r="K129" s="1597"/>
      <c r="L129" s="1597"/>
      <c r="M129" s="1597"/>
      <c r="N129" s="1597"/>
      <c r="O129" s="1597"/>
      <c r="P129" s="1597"/>
      <c r="Q129" s="1597"/>
      <c r="R129" s="1597"/>
      <c r="S129" s="1597"/>
      <c r="T129" s="1597"/>
      <c r="U129" s="1597"/>
      <c r="V129" s="1597"/>
      <c r="W129" s="1597"/>
      <c r="X129" s="1597"/>
      <c r="Y129" s="1597"/>
      <c r="Z129" s="1597"/>
      <c r="AA129" s="1597"/>
      <c r="AB129" s="1597"/>
      <c r="AC129" s="1597"/>
      <c r="AD129" s="1597"/>
      <c r="AE129" s="1597"/>
      <c r="AF129" s="1597"/>
      <c r="AG129" s="1597"/>
      <c r="AH129" s="1597"/>
      <c r="AI129" s="1597"/>
      <c r="AJ129" s="1597"/>
      <c r="AK129" s="1597"/>
      <c r="AL129" s="1553"/>
    </row>
    <row r="130" spans="1:38" hidden="1">
      <c r="A130" s="1596"/>
      <c r="B130" s="1597"/>
      <c r="C130" s="1597"/>
      <c r="D130" s="1597"/>
      <c r="E130" s="1597"/>
      <c r="F130" s="1597"/>
      <c r="G130" s="1597"/>
      <c r="H130" s="1597"/>
      <c r="I130" s="1597"/>
      <c r="J130" s="1597"/>
      <c r="K130" s="1597"/>
      <c r="L130" s="1597"/>
      <c r="M130" s="1597"/>
      <c r="N130" s="1597"/>
      <c r="O130" s="1597"/>
      <c r="P130" s="1597"/>
      <c r="Q130" s="1597"/>
      <c r="R130" s="1597"/>
      <c r="S130" s="1597"/>
      <c r="T130" s="1597"/>
      <c r="U130" s="1597"/>
      <c r="V130" s="1597"/>
      <c r="W130" s="1597"/>
      <c r="X130" s="1597"/>
      <c r="Y130" s="1597"/>
      <c r="Z130" s="1597"/>
      <c r="AA130" s="1597"/>
      <c r="AB130" s="1597"/>
      <c r="AC130" s="1597"/>
      <c r="AD130" s="1597"/>
      <c r="AE130" s="1597"/>
      <c r="AF130" s="1597"/>
      <c r="AG130" s="1597"/>
      <c r="AH130" s="1597"/>
      <c r="AI130" s="1597"/>
      <c r="AJ130" s="1597"/>
      <c r="AK130" s="1597"/>
      <c r="AL130" s="1553"/>
    </row>
    <row r="131" spans="1:38" hidden="1">
      <c r="A131" s="1596"/>
      <c r="B131" s="1597"/>
      <c r="C131" s="1597"/>
      <c r="D131" s="1597"/>
      <c r="E131" s="1597"/>
      <c r="F131" s="1597"/>
      <c r="G131" s="1597"/>
      <c r="H131" s="1597"/>
      <c r="I131" s="1597"/>
      <c r="J131" s="1597"/>
      <c r="K131" s="1597"/>
      <c r="L131" s="1597"/>
      <c r="M131" s="1597"/>
      <c r="N131" s="1597"/>
      <c r="O131" s="1597"/>
      <c r="P131" s="1597"/>
      <c r="Q131" s="1597"/>
      <c r="R131" s="1597"/>
      <c r="S131" s="1597"/>
      <c r="T131" s="1597"/>
      <c r="U131" s="1597"/>
      <c r="V131" s="1597"/>
      <c r="W131" s="1597"/>
      <c r="X131" s="1597"/>
      <c r="Y131" s="1597"/>
      <c r="Z131" s="1597"/>
      <c r="AA131" s="1597"/>
      <c r="AB131" s="1597"/>
      <c r="AC131" s="1597"/>
      <c r="AD131" s="1597"/>
      <c r="AE131" s="1597"/>
      <c r="AF131" s="1597"/>
      <c r="AG131" s="1597"/>
      <c r="AH131" s="1597"/>
      <c r="AI131" s="1597"/>
      <c r="AJ131" s="1597"/>
      <c r="AK131" s="1597"/>
      <c r="AL131" s="1553"/>
    </row>
    <row r="132" spans="1:38" hidden="1">
      <c r="A132" s="1596"/>
      <c r="B132" s="1597"/>
      <c r="C132" s="1597"/>
      <c r="D132" s="1597"/>
      <c r="E132" s="1597"/>
      <c r="F132" s="1597"/>
      <c r="G132" s="1597"/>
      <c r="H132" s="1597"/>
      <c r="I132" s="1597"/>
      <c r="J132" s="1597"/>
      <c r="K132" s="1597"/>
      <c r="L132" s="1597"/>
      <c r="M132" s="1597"/>
      <c r="N132" s="1597"/>
      <c r="O132" s="1597"/>
      <c r="P132" s="1597"/>
      <c r="Q132" s="1597"/>
      <c r="R132" s="1597"/>
      <c r="S132" s="1597"/>
      <c r="T132" s="1597"/>
      <c r="U132" s="1597"/>
      <c r="V132" s="1597"/>
      <c r="W132" s="1597"/>
      <c r="X132" s="1597"/>
      <c r="Y132" s="1597"/>
      <c r="Z132" s="1597"/>
      <c r="AA132" s="1597"/>
      <c r="AB132" s="1597"/>
      <c r="AC132" s="1597"/>
      <c r="AD132" s="1597"/>
      <c r="AE132" s="1597"/>
      <c r="AF132" s="1597"/>
      <c r="AG132" s="1597"/>
      <c r="AH132" s="1597"/>
      <c r="AI132" s="1597"/>
      <c r="AJ132" s="1597"/>
      <c r="AK132" s="1597"/>
      <c r="AL132" s="1553"/>
    </row>
    <row r="133" spans="1:38" hidden="1">
      <c r="A133" s="1596"/>
      <c r="B133" s="1597"/>
      <c r="C133" s="1597"/>
      <c r="D133" s="1597"/>
      <c r="E133" s="1597"/>
      <c r="F133" s="1597"/>
      <c r="G133" s="1597"/>
      <c r="H133" s="1597"/>
      <c r="I133" s="1597"/>
      <c r="J133" s="1597"/>
      <c r="K133" s="1597"/>
      <c r="L133" s="1597"/>
      <c r="M133" s="1597"/>
      <c r="N133" s="1597"/>
      <c r="O133" s="1597"/>
      <c r="P133" s="1597"/>
      <c r="Q133" s="1597"/>
      <c r="R133" s="1597"/>
      <c r="S133" s="1597"/>
      <c r="T133" s="1597"/>
      <c r="U133" s="1597"/>
      <c r="V133" s="1597"/>
      <c r="W133" s="1597"/>
      <c r="X133" s="1597"/>
      <c r="Y133" s="1597"/>
      <c r="Z133" s="1597"/>
      <c r="AA133" s="1597"/>
      <c r="AB133" s="1597"/>
      <c r="AC133" s="1597"/>
      <c r="AD133" s="1597"/>
      <c r="AE133" s="1597"/>
      <c r="AF133" s="1597"/>
      <c r="AG133" s="1597"/>
      <c r="AH133" s="1597"/>
      <c r="AI133" s="1597"/>
      <c r="AJ133" s="1597"/>
      <c r="AK133" s="1597"/>
      <c r="AL133" s="1553"/>
    </row>
    <row r="134" spans="1:38" hidden="1">
      <c r="A134" s="1596"/>
      <c r="B134" s="1597"/>
      <c r="C134" s="1597"/>
      <c r="D134" s="1597"/>
      <c r="E134" s="1597"/>
      <c r="F134" s="1597"/>
      <c r="G134" s="1597"/>
      <c r="H134" s="1597"/>
      <c r="I134" s="1597"/>
      <c r="J134" s="1597"/>
      <c r="K134" s="1597"/>
      <c r="L134" s="1597"/>
      <c r="M134" s="1597"/>
      <c r="N134" s="1597"/>
      <c r="O134" s="1597"/>
      <c r="P134" s="1597"/>
      <c r="Q134" s="1597"/>
      <c r="R134" s="1597"/>
      <c r="S134" s="1597"/>
      <c r="T134" s="1597"/>
      <c r="U134" s="1597"/>
      <c r="V134" s="1597"/>
      <c r="W134" s="1597"/>
      <c r="X134" s="1597"/>
      <c r="Y134" s="1597"/>
      <c r="Z134" s="1597"/>
      <c r="AA134" s="1597"/>
      <c r="AB134" s="1597"/>
      <c r="AC134" s="1597"/>
      <c r="AD134" s="1597"/>
      <c r="AE134" s="1597"/>
      <c r="AF134" s="1597"/>
      <c r="AG134" s="1597"/>
      <c r="AH134" s="1597"/>
      <c r="AI134" s="1597"/>
      <c r="AJ134" s="1597"/>
      <c r="AK134" s="1597"/>
      <c r="AL134" s="1553"/>
    </row>
    <row r="135" spans="1:38" hidden="1">
      <c r="A135" s="1596"/>
      <c r="B135" s="1597"/>
      <c r="C135" s="1597"/>
      <c r="D135" s="1597"/>
      <c r="E135" s="1597"/>
      <c r="F135" s="1597"/>
      <c r="G135" s="1597"/>
      <c r="H135" s="1597"/>
      <c r="I135" s="1597"/>
      <c r="J135" s="1597"/>
      <c r="K135" s="1597"/>
      <c r="L135" s="1597"/>
      <c r="M135" s="1597"/>
      <c r="N135" s="1597"/>
      <c r="O135" s="1597"/>
      <c r="P135" s="1597"/>
      <c r="Q135" s="1597"/>
      <c r="R135" s="1597"/>
      <c r="S135" s="1597"/>
      <c r="T135" s="1597"/>
      <c r="U135" s="1597"/>
      <c r="V135" s="1597"/>
      <c r="W135" s="1597"/>
      <c r="X135" s="1597"/>
      <c r="Y135" s="1597"/>
      <c r="Z135" s="1597"/>
      <c r="AA135" s="1597"/>
      <c r="AB135" s="1597"/>
      <c r="AC135" s="1597"/>
      <c r="AD135" s="1597"/>
      <c r="AE135" s="1597"/>
      <c r="AF135" s="1597"/>
      <c r="AG135" s="1597"/>
      <c r="AH135" s="1597"/>
      <c r="AI135" s="1597"/>
      <c r="AJ135" s="1597"/>
      <c r="AK135" s="1597"/>
      <c r="AL135" s="1553"/>
    </row>
    <row r="136" spans="1:38" hidden="1">
      <c r="A136" s="1596"/>
      <c r="B136" s="1597"/>
      <c r="C136" s="1597"/>
      <c r="D136" s="1597"/>
      <c r="E136" s="1597"/>
      <c r="F136" s="1597"/>
      <c r="G136" s="1597"/>
      <c r="H136" s="1597"/>
      <c r="I136" s="1597"/>
      <c r="J136" s="1597"/>
      <c r="K136" s="1597"/>
      <c r="L136" s="1597"/>
      <c r="M136" s="1597"/>
      <c r="N136" s="1597"/>
      <c r="O136" s="1597"/>
      <c r="P136" s="1597"/>
      <c r="Q136" s="1597"/>
      <c r="R136" s="1597"/>
      <c r="S136" s="1597"/>
      <c r="T136" s="1597"/>
      <c r="U136" s="1597"/>
      <c r="V136" s="1597"/>
      <c r="W136" s="1597"/>
      <c r="X136" s="1597"/>
      <c r="Y136" s="1597"/>
      <c r="Z136" s="1597"/>
      <c r="AA136" s="1597"/>
      <c r="AB136" s="1597"/>
      <c r="AC136" s="1597"/>
      <c r="AD136" s="1597"/>
      <c r="AE136" s="1597"/>
      <c r="AF136" s="1597"/>
      <c r="AG136" s="1597"/>
      <c r="AH136" s="1597"/>
      <c r="AI136" s="1597"/>
      <c r="AJ136" s="1597"/>
      <c r="AK136" s="1597"/>
      <c r="AL136" s="1553"/>
    </row>
    <row r="137" spans="1:38" hidden="1">
      <c r="A137" s="1596"/>
      <c r="B137" s="1597"/>
      <c r="C137" s="1597"/>
      <c r="D137" s="1597"/>
      <c r="E137" s="1597"/>
      <c r="F137" s="1597"/>
      <c r="G137" s="1597"/>
      <c r="H137" s="1597"/>
      <c r="I137" s="1597"/>
      <c r="J137" s="1597"/>
      <c r="K137" s="1597"/>
      <c r="L137" s="1597"/>
      <c r="M137" s="1597"/>
      <c r="N137" s="1597"/>
      <c r="O137" s="1597"/>
      <c r="P137" s="1597"/>
      <c r="Q137" s="1597"/>
      <c r="R137" s="1597"/>
      <c r="S137" s="1597"/>
      <c r="T137" s="1597"/>
      <c r="U137" s="1597"/>
      <c r="V137" s="1597"/>
      <c r="W137" s="1597"/>
      <c r="X137" s="1597"/>
      <c r="Y137" s="1597"/>
      <c r="Z137" s="1597"/>
      <c r="AA137" s="1597"/>
      <c r="AB137" s="1597"/>
      <c r="AC137" s="1597"/>
      <c r="AD137" s="1597"/>
      <c r="AE137" s="1597"/>
      <c r="AF137" s="1597"/>
      <c r="AG137" s="1597"/>
      <c r="AH137" s="1597"/>
      <c r="AI137" s="1597"/>
      <c r="AJ137" s="1597"/>
      <c r="AK137" s="1597"/>
      <c r="AL137" s="1553"/>
    </row>
    <row r="138" spans="1:38" hidden="1">
      <c r="A138" s="1596"/>
      <c r="B138" s="1597"/>
      <c r="C138" s="1597"/>
      <c r="D138" s="1597"/>
      <c r="E138" s="1597"/>
      <c r="F138" s="1597"/>
      <c r="G138" s="1597"/>
      <c r="H138" s="1597"/>
      <c r="I138" s="1597"/>
      <c r="J138" s="1597"/>
      <c r="K138" s="1597"/>
      <c r="L138" s="1597"/>
      <c r="M138" s="1597"/>
      <c r="N138" s="1597"/>
      <c r="O138" s="1597"/>
      <c r="P138" s="1597"/>
      <c r="Q138" s="1597"/>
      <c r="R138" s="1597"/>
      <c r="S138" s="1597"/>
      <c r="T138" s="1597"/>
      <c r="U138" s="1597"/>
      <c r="V138" s="1597"/>
      <c r="W138" s="1597"/>
      <c r="X138" s="1597"/>
      <c r="Y138" s="1597"/>
      <c r="Z138" s="1597"/>
      <c r="AA138" s="1597"/>
      <c r="AB138" s="1597"/>
      <c r="AC138" s="1597"/>
      <c r="AD138" s="1597"/>
      <c r="AE138" s="1597"/>
      <c r="AF138" s="1597"/>
      <c r="AG138" s="1597"/>
      <c r="AH138" s="1597"/>
      <c r="AI138" s="1597"/>
      <c r="AJ138" s="1597"/>
      <c r="AK138" s="1597"/>
      <c r="AL138" s="1553"/>
    </row>
    <row r="139" spans="1:38" hidden="1">
      <c r="A139" s="1596"/>
      <c r="B139" s="1597"/>
      <c r="C139" s="1597"/>
      <c r="D139" s="1597"/>
      <c r="E139" s="1597"/>
      <c r="F139" s="1597"/>
      <c r="G139" s="1597"/>
      <c r="H139" s="1597"/>
      <c r="I139" s="1597"/>
      <c r="J139" s="1597"/>
      <c r="K139" s="1597"/>
      <c r="L139" s="1597"/>
      <c r="M139" s="1597"/>
      <c r="N139" s="1597"/>
      <c r="O139" s="1597"/>
      <c r="P139" s="1597"/>
      <c r="Q139" s="1597"/>
      <c r="R139" s="1597"/>
      <c r="S139" s="1597"/>
      <c r="T139" s="1597"/>
      <c r="U139" s="1597"/>
      <c r="V139" s="1597"/>
      <c r="W139" s="1597"/>
      <c r="X139" s="1597"/>
      <c r="Y139" s="1597"/>
      <c r="Z139" s="1597"/>
      <c r="AA139" s="1597"/>
      <c r="AB139" s="1597"/>
      <c r="AC139" s="1597"/>
      <c r="AD139" s="1597"/>
      <c r="AE139" s="1597"/>
      <c r="AF139" s="1597"/>
      <c r="AG139" s="1597"/>
      <c r="AH139" s="1597"/>
      <c r="AI139" s="1597"/>
      <c r="AJ139" s="1597"/>
      <c r="AK139" s="1597"/>
      <c r="AL139" s="1553"/>
    </row>
    <row r="140" spans="1:38" hidden="1">
      <c r="A140" s="1596"/>
      <c r="B140" s="1597"/>
      <c r="C140" s="1597"/>
      <c r="D140" s="1597"/>
      <c r="E140" s="1597"/>
      <c r="F140" s="1597"/>
      <c r="G140" s="1597"/>
      <c r="H140" s="1597"/>
      <c r="I140" s="1597"/>
      <c r="J140" s="1597"/>
      <c r="K140" s="1597"/>
      <c r="L140" s="1597"/>
      <c r="M140" s="1597"/>
      <c r="N140" s="1597"/>
      <c r="O140" s="1597"/>
      <c r="P140" s="1597"/>
      <c r="Q140" s="1597"/>
      <c r="R140" s="1597"/>
      <c r="S140" s="1597"/>
      <c r="T140" s="1597"/>
      <c r="U140" s="1597"/>
      <c r="V140" s="1597"/>
      <c r="W140" s="1597"/>
      <c r="X140" s="1597"/>
      <c r="Y140" s="1597"/>
      <c r="Z140" s="1597"/>
      <c r="AA140" s="1597"/>
      <c r="AB140" s="1597"/>
      <c r="AC140" s="1597"/>
      <c r="AD140" s="1597"/>
      <c r="AE140" s="1597"/>
      <c r="AF140" s="1597"/>
      <c r="AG140" s="1597"/>
      <c r="AH140" s="1597"/>
      <c r="AI140" s="1597"/>
      <c r="AJ140" s="1597"/>
      <c r="AK140" s="1597"/>
      <c r="AL140" s="1553"/>
    </row>
    <row r="141" spans="1:38" hidden="1">
      <c r="A141" s="1596"/>
      <c r="B141" s="1597"/>
      <c r="C141" s="1597"/>
      <c r="D141" s="1597"/>
      <c r="E141" s="1597"/>
      <c r="F141" s="1597"/>
      <c r="G141" s="1597"/>
      <c r="H141" s="1597"/>
      <c r="I141" s="1597"/>
      <c r="J141" s="1597"/>
      <c r="K141" s="1597"/>
      <c r="L141" s="1597"/>
      <c r="M141" s="1597"/>
      <c r="N141" s="1597"/>
      <c r="O141" s="1597"/>
      <c r="P141" s="1597"/>
      <c r="Q141" s="1597"/>
      <c r="R141" s="1597"/>
      <c r="S141" s="1597"/>
      <c r="T141" s="1597"/>
      <c r="U141" s="1597"/>
      <c r="V141" s="1597"/>
      <c r="W141" s="1597"/>
      <c r="X141" s="1597"/>
      <c r="Y141" s="1597"/>
      <c r="Z141" s="1597"/>
      <c r="AA141" s="1597"/>
      <c r="AB141" s="1597"/>
      <c r="AC141" s="1597"/>
      <c r="AD141" s="1597"/>
      <c r="AE141" s="1597"/>
      <c r="AF141" s="1597"/>
      <c r="AG141" s="1597"/>
      <c r="AH141" s="1597"/>
      <c r="AI141" s="1597"/>
      <c r="AJ141" s="1597"/>
      <c r="AK141" s="1597"/>
      <c r="AL141" s="1553"/>
    </row>
    <row r="142" spans="1:38" hidden="1">
      <c r="A142" s="1596"/>
      <c r="B142" s="1597"/>
      <c r="C142" s="1597"/>
      <c r="D142" s="1597"/>
      <c r="E142" s="1597"/>
      <c r="F142" s="1597"/>
      <c r="G142" s="1597"/>
      <c r="H142" s="1597"/>
      <c r="I142" s="1597"/>
      <c r="J142" s="1597"/>
      <c r="K142" s="1597"/>
      <c r="L142" s="1597"/>
      <c r="M142" s="1597"/>
      <c r="N142" s="1597"/>
      <c r="O142" s="1597"/>
      <c r="P142" s="1597"/>
      <c r="Q142" s="1597"/>
      <c r="R142" s="1597"/>
      <c r="S142" s="1597"/>
      <c r="T142" s="1597"/>
      <c r="U142" s="1597"/>
      <c r="V142" s="1597"/>
      <c r="W142" s="1597"/>
      <c r="X142" s="1597"/>
      <c r="Y142" s="1597"/>
      <c r="Z142" s="1597"/>
      <c r="AA142" s="1597"/>
      <c r="AB142" s="1597"/>
      <c r="AC142" s="1597"/>
      <c r="AD142" s="1597"/>
      <c r="AE142" s="1597"/>
      <c r="AF142" s="1597"/>
      <c r="AG142" s="1597"/>
      <c r="AH142" s="1597"/>
      <c r="AI142" s="1597"/>
      <c r="AJ142" s="1597"/>
      <c r="AK142" s="1597"/>
      <c r="AL142" s="1553"/>
    </row>
    <row r="143" spans="1:38" hidden="1">
      <c r="A143" s="1596"/>
      <c r="B143" s="1597"/>
      <c r="C143" s="1597"/>
      <c r="D143" s="1597"/>
      <c r="E143" s="1597"/>
      <c r="F143" s="1597"/>
      <c r="G143" s="1597"/>
      <c r="H143" s="1597"/>
      <c r="I143" s="1597"/>
      <c r="J143" s="1597"/>
      <c r="K143" s="1597"/>
      <c r="L143" s="1597"/>
      <c r="M143" s="1597"/>
      <c r="N143" s="1597"/>
      <c r="O143" s="1597"/>
      <c r="P143" s="1597"/>
      <c r="Q143" s="1597"/>
      <c r="R143" s="1597"/>
      <c r="S143" s="1597"/>
      <c r="T143" s="1597"/>
      <c r="U143" s="1597"/>
      <c r="V143" s="1597"/>
      <c r="W143" s="1597"/>
      <c r="X143" s="1597"/>
      <c r="Y143" s="1597"/>
      <c r="Z143" s="1597"/>
      <c r="AA143" s="1597"/>
      <c r="AB143" s="1597"/>
      <c r="AC143" s="1597"/>
      <c r="AD143" s="1597"/>
      <c r="AE143" s="1597"/>
      <c r="AF143" s="1597"/>
      <c r="AG143" s="1597"/>
      <c r="AH143" s="1597"/>
      <c r="AI143" s="1597"/>
      <c r="AJ143" s="1597"/>
      <c r="AK143" s="1597"/>
      <c r="AL143" s="1553"/>
    </row>
    <row r="144" spans="1:38" hidden="1">
      <c r="A144" s="1596"/>
      <c r="B144" s="1597"/>
      <c r="C144" s="1597"/>
      <c r="D144" s="1597"/>
      <c r="E144" s="1597"/>
      <c r="F144" s="1597"/>
      <c r="G144" s="1597"/>
      <c r="H144" s="1597"/>
      <c r="I144" s="1597"/>
      <c r="J144" s="1597"/>
      <c r="K144" s="1597"/>
      <c r="L144" s="1597"/>
      <c r="M144" s="1597"/>
      <c r="N144" s="1597"/>
      <c r="O144" s="1597"/>
      <c r="P144" s="1597"/>
      <c r="Q144" s="1597"/>
      <c r="R144" s="1597"/>
      <c r="S144" s="1597"/>
      <c r="T144" s="1597"/>
      <c r="U144" s="1597"/>
      <c r="V144" s="1597"/>
      <c r="W144" s="1597"/>
      <c r="X144" s="1597"/>
      <c r="Y144" s="1597"/>
      <c r="Z144" s="1597"/>
      <c r="AA144" s="1597"/>
      <c r="AB144" s="1597"/>
      <c r="AC144" s="1597"/>
      <c r="AD144" s="1597"/>
      <c r="AE144" s="1597"/>
      <c r="AF144" s="1597"/>
      <c r="AG144" s="1597"/>
      <c r="AH144" s="1597"/>
      <c r="AI144" s="1597"/>
      <c r="AJ144" s="1597"/>
      <c r="AK144" s="1597"/>
      <c r="AL144" s="1553"/>
    </row>
    <row r="145" spans="1:38" hidden="1">
      <c r="A145" s="1596"/>
      <c r="B145" s="1597"/>
      <c r="C145" s="1597"/>
      <c r="D145" s="1597"/>
      <c r="E145" s="1597"/>
      <c r="F145" s="1597"/>
      <c r="G145" s="1597"/>
      <c r="H145" s="1597"/>
      <c r="I145" s="1597"/>
      <c r="J145" s="1597"/>
      <c r="K145" s="1597"/>
      <c r="L145" s="1597"/>
      <c r="M145" s="1597"/>
      <c r="N145" s="1597"/>
      <c r="O145" s="1597"/>
      <c r="P145" s="1597"/>
      <c r="Q145" s="1597"/>
      <c r="R145" s="1597"/>
      <c r="S145" s="1597"/>
      <c r="T145" s="1597"/>
      <c r="U145" s="1597"/>
      <c r="V145" s="1597"/>
      <c r="W145" s="1597"/>
      <c r="X145" s="1597"/>
      <c r="Y145" s="1597"/>
      <c r="Z145" s="1597"/>
      <c r="AA145" s="1597"/>
      <c r="AB145" s="1597"/>
      <c r="AC145" s="1597"/>
      <c r="AD145" s="1597"/>
      <c r="AE145" s="1597"/>
      <c r="AF145" s="1597"/>
      <c r="AG145" s="1597"/>
      <c r="AH145" s="1597"/>
      <c r="AI145" s="1597"/>
      <c r="AJ145" s="1597"/>
      <c r="AK145" s="1597"/>
      <c r="AL145" s="1553"/>
    </row>
    <row r="146" spans="1:38" hidden="1">
      <c r="A146" s="1596"/>
      <c r="B146" s="1597"/>
      <c r="C146" s="1597"/>
      <c r="D146" s="1597"/>
      <c r="E146" s="1597"/>
      <c r="F146" s="1597"/>
      <c r="G146" s="1597"/>
      <c r="H146" s="1597"/>
      <c r="I146" s="1597"/>
      <c r="J146" s="1597"/>
      <c r="K146" s="1597"/>
      <c r="L146" s="1597"/>
      <c r="M146" s="1597"/>
      <c r="N146" s="1597"/>
      <c r="O146" s="1597"/>
      <c r="P146" s="1597"/>
      <c r="Q146" s="1597"/>
      <c r="R146" s="1597"/>
      <c r="S146" s="1597"/>
      <c r="T146" s="1597"/>
      <c r="U146" s="1597"/>
      <c r="V146" s="1597"/>
      <c r="W146" s="1597"/>
      <c r="X146" s="1597"/>
      <c r="Y146" s="1597"/>
      <c r="Z146" s="1597"/>
      <c r="AA146" s="1597"/>
      <c r="AB146" s="1597"/>
      <c r="AC146" s="1597"/>
      <c r="AD146" s="1597"/>
      <c r="AE146" s="1597"/>
      <c r="AF146" s="1597"/>
      <c r="AG146" s="1597"/>
      <c r="AH146" s="1597"/>
      <c r="AI146" s="1597"/>
      <c r="AJ146" s="1597"/>
      <c r="AK146" s="1597"/>
      <c r="AL146" s="1553"/>
    </row>
    <row r="147" spans="1:38" hidden="1">
      <c r="A147" s="1596"/>
      <c r="B147" s="1597"/>
      <c r="C147" s="1597"/>
      <c r="D147" s="1597"/>
      <c r="E147" s="1597"/>
      <c r="F147" s="1597"/>
      <c r="G147" s="1597"/>
      <c r="H147" s="1597"/>
      <c r="I147" s="1597"/>
      <c r="J147" s="1597"/>
      <c r="K147" s="1597"/>
      <c r="L147" s="1597"/>
      <c r="M147" s="1597"/>
      <c r="N147" s="1597"/>
      <c r="O147" s="1597"/>
      <c r="P147" s="1597"/>
      <c r="Q147" s="1597"/>
      <c r="R147" s="1597"/>
      <c r="S147" s="1597"/>
      <c r="T147" s="1597"/>
      <c r="U147" s="1597"/>
      <c r="V147" s="1597"/>
      <c r="W147" s="1597"/>
      <c r="X147" s="1597"/>
      <c r="Y147" s="1597"/>
      <c r="Z147" s="1597"/>
      <c r="AA147" s="1597"/>
      <c r="AB147" s="1597"/>
      <c r="AC147" s="1597"/>
      <c r="AD147" s="1597"/>
      <c r="AE147" s="1597"/>
      <c r="AF147" s="1597"/>
      <c r="AG147" s="1597"/>
      <c r="AH147" s="1597"/>
      <c r="AI147" s="1597"/>
      <c r="AJ147" s="1597"/>
      <c r="AK147" s="1597"/>
      <c r="AL147" s="1553"/>
    </row>
    <row r="148" spans="1:38" hidden="1">
      <c r="A148" s="1596"/>
      <c r="B148" s="1597"/>
      <c r="C148" s="1597"/>
      <c r="D148" s="1597"/>
      <c r="E148" s="1597"/>
      <c r="F148" s="1597"/>
      <c r="G148" s="1597"/>
      <c r="H148" s="1597"/>
      <c r="I148" s="1597"/>
      <c r="J148" s="1597"/>
      <c r="K148" s="1597"/>
      <c r="L148" s="1597"/>
      <c r="M148" s="1597"/>
      <c r="N148" s="1597"/>
      <c r="O148" s="1597"/>
      <c r="P148" s="1597"/>
      <c r="Q148" s="1597"/>
      <c r="R148" s="1597"/>
      <c r="S148" s="1597"/>
      <c r="T148" s="1597"/>
      <c r="U148" s="1597"/>
      <c r="V148" s="1597"/>
      <c r="W148" s="1597"/>
      <c r="X148" s="1597"/>
      <c r="Y148" s="1597"/>
      <c r="Z148" s="1597"/>
      <c r="AA148" s="1597"/>
      <c r="AB148" s="1597"/>
      <c r="AC148" s="1597"/>
      <c r="AD148" s="1597"/>
      <c r="AE148" s="1597"/>
      <c r="AF148" s="1597"/>
      <c r="AG148" s="1597"/>
      <c r="AH148" s="1597"/>
      <c r="AI148" s="1597"/>
      <c r="AJ148" s="1597"/>
      <c r="AK148" s="1597"/>
      <c r="AL148" s="1553"/>
    </row>
    <row r="149" spans="1:38" hidden="1">
      <c r="A149" s="1596"/>
      <c r="B149" s="1597"/>
      <c r="C149" s="1597"/>
      <c r="D149" s="1597"/>
      <c r="E149" s="1597"/>
      <c r="F149" s="1597"/>
      <c r="G149" s="1597"/>
      <c r="H149" s="1597"/>
      <c r="I149" s="1597"/>
      <c r="J149" s="1597"/>
      <c r="K149" s="1597"/>
      <c r="L149" s="1597"/>
      <c r="M149" s="1597"/>
      <c r="N149" s="1597"/>
      <c r="O149" s="1597"/>
      <c r="P149" s="1597"/>
      <c r="Q149" s="1597"/>
      <c r="R149" s="1597"/>
      <c r="S149" s="1597"/>
      <c r="T149" s="1597"/>
      <c r="U149" s="1597"/>
      <c r="V149" s="1597"/>
      <c r="W149" s="1597"/>
      <c r="X149" s="1597"/>
      <c r="Y149" s="1597"/>
      <c r="Z149" s="1597"/>
      <c r="AA149" s="1597"/>
      <c r="AB149" s="1597"/>
      <c r="AC149" s="1597"/>
      <c r="AD149" s="1597"/>
      <c r="AE149" s="1597"/>
      <c r="AF149" s="1597"/>
      <c r="AG149" s="1597"/>
      <c r="AH149" s="1597"/>
      <c r="AI149" s="1597"/>
      <c r="AJ149" s="1597"/>
      <c r="AK149" s="1597"/>
      <c r="AL149" s="1553"/>
    </row>
    <row r="150" spans="1:38" hidden="1">
      <c r="A150" s="1596"/>
      <c r="B150" s="1597"/>
      <c r="C150" s="1597"/>
      <c r="D150" s="1597"/>
      <c r="E150" s="1597"/>
      <c r="F150" s="1597"/>
      <c r="G150" s="1597"/>
      <c r="H150" s="1597"/>
      <c r="I150" s="1597"/>
      <c r="J150" s="1597"/>
      <c r="K150" s="1597"/>
      <c r="L150" s="1597"/>
      <c r="M150" s="1597"/>
      <c r="N150" s="1597"/>
      <c r="O150" s="1597"/>
      <c r="P150" s="1597"/>
      <c r="Q150" s="1597"/>
      <c r="R150" s="1597"/>
      <c r="S150" s="1597"/>
      <c r="T150" s="1597"/>
      <c r="U150" s="1597"/>
      <c r="V150" s="1597"/>
      <c r="W150" s="1597"/>
      <c r="X150" s="1597"/>
      <c r="Y150" s="1597"/>
      <c r="Z150" s="1597"/>
      <c r="AA150" s="1597"/>
      <c r="AB150" s="1597"/>
      <c r="AC150" s="1597"/>
      <c r="AD150" s="1597"/>
      <c r="AE150" s="1597"/>
      <c r="AF150" s="1597"/>
      <c r="AG150" s="1597"/>
      <c r="AH150" s="1597"/>
      <c r="AI150" s="1597"/>
      <c r="AJ150" s="1597"/>
      <c r="AK150" s="1597"/>
      <c r="AL150" s="1553"/>
    </row>
    <row r="151" spans="1:38" hidden="1">
      <c r="A151" s="1596"/>
      <c r="B151" s="1597"/>
      <c r="C151" s="1597"/>
      <c r="D151" s="1597"/>
      <c r="E151" s="1597"/>
      <c r="F151" s="1597"/>
      <c r="G151" s="1597"/>
      <c r="H151" s="1597"/>
      <c r="I151" s="1597"/>
      <c r="J151" s="1597"/>
      <c r="K151" s="1597"/>
      <c r="L151" s="1597"/>
      <c r="M151" s="1597"/>
      <c r="N151" s="1597"/>
      <c r="O151" s="1597"/>
      <c r="P151" s="1597"/>
      <c r="Q151" s="1597"/>
      <c r="R151" s="1597"/>
      <c r="S151" s="1597"/>
      <c r="T151" s="1597"/>
      <c r="U151" s="1597"/>
      <c r="V151" s="1597"/>
      <c r="W151" s="1597"/>
      <c r="X151" s="1597"/>
      <c r="Y151" s="1597"/>
      <c r="Z151" s="1597"/>
      <c r="AA151" s="1597"/>
      <c r="AB151" s="1597"/>
      <c r="AC151" s="1597"/>
      <c r="AD151" s="1597"/>
      <c r="AE151" s="1597"/>
      <c r="AF151" s="1597"/>
      <c r="AG151" s="1597"/>
      <c r="AH151" s="1597"/>
      <c r="AI151" s="1597"/>
      <c r="AJ151" s="1597"/>
      <c r="AK151" s="1597"/>
      <c r="AL151" s="1553"/>
    </row>
    <row r="152" spans="1:38" hidden="1">
      <c r="A152" s="1596"/>
      <c r="B152" s="1597"/>
      <c r="C152" s="1597"/>
      <c r="D152" s="1597"/>
      <c r="E152" s="1597"/>
      <c r="F152" s="1597"/>
      <c r="G152" s="1597"/>
      <c r="H152" s="1597"/>
      <c r="I152" s="1597"/>
      <c r="J152" s="1597"/>
      <c r="K152" s="1597"/>
      <c r="L152" s="1597"/>
      <c r="M152" s="1597"/>
      <c r="N152" s="1597"/>
      <c r="O152" s="1597"/>
      <c r="P152" s="1597"/>
      <c r="Q152" s="1597"/>
      <c r="R152" s="1597"/>
      <c r="S152" s="1597"/>
      <c r="T152" s="1597"/>
      <c r="U152" s="1597"/>
      <c r="V152" s="1597"/>
      <c r="W152" s="1597"/>
      <c r="X152" s="1597"/>
      <c r="Y152" s="1597"/>
      <c r="Z152" s="1597"/>
      <c r="AA152" s="1597"/>
      <c r="AB152" s="1597"/>
      <c r="AC152" s="1597"/>
      <c r="AD152" s="1597"/>
      <c r="AE152" s="1597"/>
      <c r="AF152" s="1597"/>
      <c r="AG152" s="1597"/>
      <c r="AH152" s="1597"/>
      <c r="AI152" s="1597"/>
      <c r="AJ152" s="1597"/>
      <c r="AK152" s="1597"/>
      <c r="AL152" s="1553"/>
    </row>
    <row r="153" spans="1:38" hidden="1">
      <c r="A153" s="1596"/>
      <c r="B153" s="1597"/>
      <c r="C153" s="1597"/>
      <c r="D153" s="1597"/>
      <c r="E153" s="1597"/>
      <c r="F153" s="1597"/>
      <c r="G153" s="1597"/>
      <c r="H153" s="1597"/>
      <c r="I153" s="1597"/>
      <c r="J153" s="1597"/>
      <c r="K153" s="1597"/>
      <c r="L153" s="1597"/>
      <c r="M153" s="1597"/>
      <c r="N153" s="1597"/>
      <c r="O153" s="1597"/>
      <c r="P153" s="1597"/>
      <c r="Q153" s="1597"/>
      <c r="R153" s="1597"/>
      <c r="S153" s="1597"/>
      <c r="T153" s="1597"/>
      <c r="U153" s="1597"/>
      <c r="V153" s="1597"/>
      <c r="W153" s="1597"/>
      <c r="X153" s="1597"/>
      <c r="Y153" s="1597"/>
      <c r="Z153" s="1597"/>
      <c r="AA153" s="1597"/>
      <c r="AB153" s="1597"/>
      <c r="AC153" s="1597"/>
      <c r="AD153" s="1597"/>
      <c r="AE153" s="1597"/>
      <c r="AF153" s="1597"/>
      <c r="AG153" s="1597"/>
      <c r="AH153" s="1597"/>
      <c r="AI153" s="1597"/>
      <c r="AJ153" s="1597"/>
      <c r="AK153" s="1597"/>
      <c r="AL153" s="1553"/>
    </row>
    <row r="154" spans="1:38" hidden="1">
      <c r="A154" s="1596"/>
      <c r="B154" s="1597"/>
      <c r="C154" s="1597"/>
      <c r="D154" s="1597"/>
      <c r="E154" s="1597"/>
      <c r="F154" s="1597"/>
      <c r="G154" s="1597"/>
      <c r="H154" s="1597"/>
      <c r="I154" s="1597"/>
      <c r="J154" s="1597"/>
      <c r="K154" s="1597"/>
      <c r="L154" s="1597"/>
      <c r="M154" s="1597"/>
      <c r="N154" s="1597"/>
      <c r="O154" s="1597"/>
      <c r="P154" s="1597"/>
      <c r="Q154" s="1597"/>
      <c r="R154" s="1597"/>
      <c r="S154" s="1597"/>
      <c r="T154" s="1597"/>
      <c r="U154" s="1597"/>
      <c r="V154" s="1597"/>
      <c r="W154" s="1597"/>
      <c r="X154" s="1597"/>
      <c r="Y154" s="1597"/>
      <c r="Z154" s="1597"/>
      <c r="AA154" s="1597"/>
      <c r="AB154" s="1597"/>
      <c r="AC154" s="1597"/>
      <c r="AD154" s="1597"/>
      <c r="AE154" s="1597"/>
      <c r="AF154" s="1597"/>
      <c r="AG154" s="1597"/>
      <c r="AH154" s="1597"/>
      <c r="AI154" s="1597"/>
      <c r="AJ154" s="1597"/>
      <c r="AK154" s="1597"/>
      <c r="AL154" s="1553"/>
    </row>
    <row r="155" spans="1:38" hidden="1">
      <c r="A155" s="1596"/>
      <c r="B155" s="1597"/>
      <c r="C155" s="1597"/>
      <c r="D155" s="1597"/>
      <c r="E155" s="1597"/>
      <c r="F155" s="1597"/>
      <c r="G155" s="1597"/>
      <c r="H155" s="1597"/>
      <c r="I155" s="1597"/>
      <c r="J155" s="1597"/>
      <c r="K155" s="1597"/>
      <c r="L155" s="1597"/>
      <c r="M155" s="1597"/>
      <c r="N155" s="1597"/>
      <c r="O155" s="1597"/>
      <c r="P155" s="1597"/>
      <c r="Q155" s="1597"/>
      <c r="R155" s="1597"/>
      <c r="S155" s="1597"/>
      <c r="T155" s="1597"/>
      <c r="U155" s="1597"/>
      <c r="V155" s="1597"/>
      <c r="W155" s="1597"/>
      <c r="X155" s="1597"/>
      <c r="Y155" s="1597"/>
      <c r="Z155" s="1597"/>
      <c r="AA155" s="1597"/>
      <c r="AB155" s="1597"/>
      <c r="AC155" s="1597"/>
      <c r="AD155" s="1597"/>
      <c r="AE155" s="1597"/>
      <c r="AF155" s="1597"/>
      <c r="AG155" s="1597"/>
      <c r="AH155" s="1597"/>
      <c r="AI155" s="1597"/>
      <c r="AJ155" s="1597"/>
      <c r="AK155" s="1597"/>
      <c r="AL155" s="1553"/>
    </row>
    <row r="156" spans="1:38" hidden="1">
      <c r="A156" s="1596"/>
      <c r="B156" s="1597"/>
      <c r="C156" s="1597"/>
      <c r="D156" s="1597"/>
      <c r="E156" s="1597"/>
      <c r="F156" s="1597"/>
      <c r="G156" s="1597"/>
      <c r="H156" s="1597"/>
      <c r="I156" s="1597"/>
      <c r="J156" s="1597"/>
      <c r="K156" s="1597"/>
      <c r="L156" s="1597"/>
      <c r="M156" s="1597"/>
      <c r="N156" s="1597"/>
      <c r="O156" s="1597"/>
      <c r="P156" s="1597"/>
      <c r="Q156" s="1597"/>
      <c r="R156" s="1597"/>
      <c r="S156" s="1597"/>
      <c r="T156" s="1597"/>
      <c r="U156" s="1597"/>
      <c r="V156" s="1597"/>
      <c r="W156" s="1597"/>
      <c r="X156" s="1597"/>
      <c r="Y156" s="1597"/>
      <c r="Z156" s="1597"/>
      <c r="AA156" s="1597"/>
      <c r="AB156" s="1597"/>
      <c r="AC156" s="1597"/>
      <c r="AD156" s="1597"/>
      <c r="AE156" s="1597"/>
      <c r="AF156" s="1597"/>
      <c r="AG156" s="1597"/>
      <c r="AH156" s="1597"/>
      <c r="AI156" s="1597"/>
      <c r="AJ156" s="1597"/>
      <c r="AK156" s="1597"/>
      <c r="AL156" s="1553"/>
    </row>
    <row r="157" spans="1:38" hidden="1">
      <c r="A157" s="1596"/>
      <c r="B157" s="1597"/>
      <c r="C157" s="1597"/>
      <c r="D157" s="1597"/>
      <c r="E157" s="1597"/>
      <c r="F157" s="1597"/>
      <c r="G157" s="1597"/>
      <c r="H157" s="1597"/>
      <c r="I157" s="1597"/>
      <c r="J157" s="1597"/>
      <c r="K157" s="1597"/>
      <c r="L157" s="1597"/>
      <c r="M157" s="1597"/>
      <c r="N157" s="1597"/>
      <c r="O157" s="1597"/>
      <c r="P157" s="1597"/>
      <c r="Q157" s="1597"/>
      <c r="R157" s="1597"/>
      <c r="S157" s="1597"/>
      <c r="T157" s="1597"/>
      <c r="U157" s="1597"/>
      <c r="V157" s="1597"/>
      <c r="W157" s="1597"/>
      <c r="X157" s="1597"/>
      <c r="Y157" s="1597"/>
      <c r="Z157" s="1597"/>
      <c r="AA157" s="1597"/>
      <c r="AB157" s="1597"/>
      <c r="AC157" s="1597"/>
      <c r="AD157" s="1597"/>
      <c r="AE157" s="1597"/>
      <c r="AF157" s="1597"/>
      <c r="AG157" s="1597"/>
      <c r="AH157" s="1597"/>
      <c r="AI157" s="1597"/>
      <c r="AJ157" s="1597"/>
      <c r="AK157" s="1597"/>
      <c r="AL157" s="1553"/>
    </row>
    <row r="158" spans="1:38" hidden="1">
      <c r="A158" s="1596"/>
      <c r="B158" s="1597"/>
      <c r="C158" s="1597"/>
      <c r="D158" s="1597"/>
      <c r="E158" s="1597"/>
      <c r="F158" s="1597"/>
      <c r="G158" s="1597"/>
      <c r="H158" s="1597"/>
      <c r="I158" s="1597"/>
      <c r="J158" s="1597"/>
      <c r="K158" s="1597"/>
      <c r="L158" s="1597"/>
      <c r="M158" s="1597"/>
      <c r="N158" s="1597"/>
      <c r="O158" s="1597"/>
      <c r="P158" s="1597"/>
      <c r="Q158" s="1597"/>
      <c r="R158" s="1597"/>
      <c r="S158" s="1597"/>
      <c r="T158" s="1597"/>
      <c r="U158" s="1597"/>
      <c r="V158" s="1597"/>
      <c r="W158" s="1597"/>
      <c r="X158" s="1597"/>
      <c r="Y158" s="1597"/>
      <c r="Z158" s="1597"/>
      <c r="AA158" s="1597"/>
      <c r="AB158" s="1597"/>
      <c r="AC158" s="1597"/>
      <c r="AD158" s="1597"/>
      <c r="AE158" s="1597"/>
      <c r="AF158" s="1597"/>
      <c r="AG158" s="1597"/>
      <c r="AH158" s="1597"/>
      <c r="AI158" s="1597"/>
      <c r="AJ158" s="1597"/>
      <c r="AK158" s="1597"/>
      <c r="AL158" s="1553"/>
    </row>
    <row r="159" spans="1:38" hidden="1">
      <c r="A159" s="1596"/>
      <c r="B159" s="1597"/>
      <c r="C159" s="1597"/>
      <c r="D159" s="1597"/>
      <c r="E159" s="1597"/>
      <c r="F159" s="1597"/>
      <c r="G159" s="1597"/>
      <c r="H159" s="1597"/>
      <c r="I159" s="1597"/>
      <c r="J159" s="1597"/>
      <c r="K159" s="1597"/>
      <c r="L159" s="1597"/>
      <c r="M159" s="1597"/>
      <c r="N159" s="1597"/>
      <c r="O159" s="1597"/>
      <c r="P159" s="1597"/>
      <c r="Q159" s="1597"/>
      <c r="R159" s="1597"/>
      <c r="S159" s="1597"/>
      <c r="T159" s="1597"/>
      <c r="U159" s="1597"/>
      <c r="V159" s="1597"/>
      <c r="W159" s="1597"/>
      <c r="X159" s="1597"/>
      <c r="Y159" s="1597"/>
      <c r="Z159" s="1597"/>
      <c r="AA159" s="1597"/>
      <c r="AB159" s="1597"/>
      <c r="AC159" s="1597"/>
      <c r="AD159" s="1597"/>
      <c r="AE159" s="1597"/>
      <c r="AF159" s="1597"/>
      <c r="AG159" s="1597"/>
      <c r="AH159" s="1597"/>
      <c r="AI159" s="1597"/>
      <c r="AJ159" s="1597"/>
      <c r="AK159" s="1597"/>
      <c r="AL159" s="1553"/>
    </row>
    <row r="160" spans="1:38" hidden="1">
      <c r="A160" s="1596"/>
      <c r="B160" s="1597"/>
      <c r="C160" s="1597"/>
      <c r="D160" s="1597"/>
      <c r="E160" s="1597"/>
      <c r="F160" s="1597"/>
      <c r="G160" s="1597"/>
      <c r="H160" s="1597"/>
      <c r="I160" s="1597"/>
      <c r="J160" s="1597"/>
      <c r="K160" s="1597"/>
      <c r="L160" s="1597"/>
      <c r="M160" s="1597"/>
      <c r="N160" s="1597"/>
      <c r="O160" s="1597"/>
      <c r="P160" s="1597"/>
      <c r="Q160" s="1597"/>
      <c r="R160" s="1597"/>
      <c r="S160" s="1597"/>
      <c r="T160" s="1597"/>
      <c r="U160" s="1597"/>
      <c r="V160" s="1597"/>
      <c r="W160" s="1597"/>
      <c r="X160" s="1597"/>
      <c r="Y160" s="1597"/>
      <c r="Z160" s="1597"/>
      <c r="AA160" s="1597"/>
      <c r="AB160" s="1597"/>
      <c r="AC160" s="1597"/>
      <c r="AD160" s="1597"/>
      <c r="AE160" s="1597"/>
      <c r="AF160" s="1597"/>
      <c r="AG160" s="1597"/>
      <c r="AH160" s="1597"/>
      <c r="AI160" s="1597"/>
      <c r="AJ160" s="1597"/>
      <c r="AK160" s="1597"/>
      <c r="AL160" s="1553"/>
    </row>
    <row r="161" spans="1:38" hidden="1">
      <c r="A161" s="1596"/>
      <c r="B161" s="1597"/>
      <c r="C161" s="1597"/>
      <c r="D161" s="1597"/>
      <c r="E161" s="1597"/>
      <c r="F161" s="1597"/>
      <c r="G161" s="1597"/>
      <c r="H161" s="1597"/>
      <c r="I161" s="1597"/>
      <c r="J161" s="1597"/>
      <c r="K161" s="1597"/>
      <c r="L161" s="1597"/>
      <c r="M161" s="1597"/>
      <c r="N161" s="1597"/>
      <c r="O161" s="1597"/>
      <c r="P161" s="1597"/>
      <c r="Q161" s="1597"/>
      <c r="R161" s="1597"/>
      <c r="S161" s="1597"/>
      <c r="T161" s="1597"/>
      <c r="U161" s="1597"/>
      <c r="V161" s="1597"/>
      <c r="W161" s="1597"/>
      <c r="X161" s="1597"/>
      <c r="Y161" s="1597"/>
      <c r="Z161" s="1597"/>
      <c r="AA161" s="1597"/>
      <c r="AB161" s="1597"/>
      <c r="AC161" s="1597"/>
      <c r="AD161" s="1597"/>
      <c r="AE161" s="1597"/>
      <c r="AF161" s="1597"/>
      <c r="AG161" s="1597"/>
      <c r="AH161" s="1597"/>
      <c r="AI161" s="1597"/>
      <c r="AJ161" s="1597"/>
      <c r="AK161" s="1597"/>
      <c r="AL161" s="1553"/>
    </row>
    <row r="162" spans="1:38" hidden="1">
      <c r="A162" s="1596"/>
      <c r="B162" s="1597"/>
      <c r="C162" s="1597"/>
      <c r="D162" s="1597"/>
      <c r="E162" s="1597"/>
      <c r="F162" s="1597"/>
      <c r="G162" s="1597"/>
      <c r="H162" s="1597"/>
      <c r="I162" s="1597"/>
      <c r="J162" s="1597"/>
      <c r="K162" s="1597"/>
      <c r="L162" s="1597"/>
      <c r="M162" s="1597"/>
      <c r="N162" s="1597"/>
      <c r="O162" s="1597"/>
      <c r="P162" s="1597"/>
      <c r="Q162" s="1597"/>
      <c r="R162" s="1597"/>
      <c r="S162" s="1597"/>
      <c r="T162" s="1597"/>
      <c r="U162" s="1597"/>
      <c r="V162" s="1597"/>
      <c r="W162" s="1597"/>
      <c r="X162" s="1597"/>
      <c r="Y162" s="1597"/>
      <c r="Z162" s="1597"/>
      <c r="AA162" s="1597"/>
      <c r="AB162" s="1597"/>
      <c r="AC162" s="1597"/>
      <c r="AD162" s="1597"/>
      <c r="AE162" s="1597"/>
      <c r="AF162" s="1597"/>
      <c r="AG162" s="1597"/>
      <c r="AH162" s="1597"/>
      <c r="AI162" s="1597"/>
      <c r="AJ162" s="1597"/>
      <c r="AK162" s="1597"/>
      <c r="AL162" s="1553"/>
    </row>
    <row r="163" spans="1:38" hidden="1">
      <c r="A163" s="1596"/>
      <c r="B163" s="1597"/>
      <c r="C163" s="1597"/>
      <c r="D163" s="1597"/>
      <c r="E163" s="1597"/>
      <c r="F163" s="1597"/>
      <c r="G163" s="1597"/>
      <c r="H163" s="1597"/>
      <c r="I163" s="1597"/>
      <c r="J163" s="1597"/>
      <c r="K163" s="1597"/>
      <c r="L163" s="1597"/>
      <c r="M163" s="1597"/>
      <c r="N163" s="1597"/>
      <c r="O163" s="1597"/>
      <c r="P163" s="1597"/>
      <c r="Q163" s="1597"/>
      <c r="R163" s="1597"/>
      <c r="S163" s="1597"/>
      <c r="T163" s="1597"/>
      <c r="U163" s="1597"/>
      <c r="V163" s="1597"/>
      <c r="W163" s="1597"/>
      <c r="X163" s="1597"/>
      <c r="Y163" s="1597"/>
      <c r="Z163" s="1597"/>
      <c r="AA163" s="1597"/>
      <c r="AB163" s="1597"/>
      <c r="AC163" s="1597"/>
      <c r="AD163" s="1597"/>
      <c r="AE163" s="1597"/>
      <c r="AF163" s="1597"/>
      <c r="AG163" s="1597"/>
      <c r="AH163" s="1597"/>
      <c r="AI163" s="1597"/>
      <c r="AJ163" s="1597"/>
      <c r="AK163" s="1597"/>
      <c r="AL163" s="1553"/>
    </row>
    <row r="164" spans="1:38" hidden="1">
      <c r="A164" s="1596"/>
      <c r="B164" s="1597"/>
      <c r="C164" s="1597"/>
      <c r="D164" s="1597"/>
      <c r="E164" s="1597"/>
      <c r="F164" s="1597"/>
      <c r="G164" s="1597"/>
      <c r="H164" s="1597"/>
      <c r="I164" s="1597"/>
      <c r="J164" s="1597"/>
      <c r="K164" s="1597"/>
      <c r="L164" s="1597"/>
      <c r="M164" s="1597"/>
      <c r="N164" s="1597"/>
      <c r="O164" s="1597"/>
      <c r="P164" s="1597"/>
      <c r="Q164" s="1597"/>
      <c r="R164" s="1597"/>
      <c r="S164" s="1597"/>
      <c r="T164" s="1597"/>
      <c r="U164" s="1597"/>
      <c r="V164" s="1597"/>
      <c r="W164" s="1597"/>
      <c r="X164" s="1597"/>
      <c r="Y164" s="1597"/>
      <c r="Z164" s="1597"/>
      <c r="AA164" s="1597"/>
      <c r="AB164" s="1597"/>
      <c r="AC164" s="1597"/>
      <c r="AD164" s="1597"/>
      <c r="AE164" s="1597"/>
      <c r="AF164" s="1597"/>
      <c r="AG164" s="1597"/>
      <c r="AH164" s="1597"/>
      <c r="AI164" s="1597"/>
      <c r="AJ164" s="1597"/>
      <c r="AK164" s="1597"/>
      <c r="AL164" s="1553"/>
    </row>
    <row r="165" spans="1:38" hidden="1">
      <c r="A165" s="1596"/>
      <c r="B165" s="1597"/>
      <c r="C165" s="1597"/>
      <c r="D165" s="1597"/>
      <c r="E165" s="1597"/>
      <c r="F165" s="1597"/>
      <c r="G165" s="1597"/>
      <c r="H165" s="1597"/>
      <c r="I165" s="1597"/>
      <c r="J165" s="1597"/>
      <c r="K165" s="1597"/>
      <c r="L165" s="1597"/>
      <c r="M165" s="1597"/>
      <c r="N165" s="1597"/>
      <c r="O165" s="1597"/>
      <c r="P165" s="1597"/>
      <c r="Q165" s="1597"/>
      <c r="R165" s="1597"/>
      <c r="S165" s="1597"/>
      <c r="T165" s="1597"/>
      <c r="U165" s="1597"/>
      <c r="V165" s="1597"/>
      <c r="W165" s="1597"/>
      <c r="X165" s="1597"/>
      <c r="Y165" s="1597"/>
      <c r="Z165" s="1597"/>
      <c r="AA165" s="1597"/>
      <c r="AB165" s="1597"/>
      <c r="AC165" s="1597"/>
      <c r="AD165" s="1597"/>
      <c r="AE165" s="1597"/>
      <c r="AF165" s="1597"/>
      <c r="AG165" s="1597"/>
      <c r="AH165" s="1597"/>
      <c r="AI165" s="1597"/>
      <c r="AJ165" s="1597"/>
      <c r="AK165" s="1597"/>
      <c r="AL165" s="1553"/>
    </row>
    <row r="166" spans="1:38" hidden="1">
      <c r="A166" s="1596"/>
      <c r="B166" s="1597"/>
      <c r="C166" s="1597"/>
      <c r="D166" s="1597"/>
      <c r="E166" s="1597"/>
      <c r="F166" s="1597"/>
      <c r="G166" s="1597"/>
      <c r="H166" s="1597"/>
      <c r="I166" s="1597"/>
      <c r="J166" s="1597"/>
      <c r="K166" s="1597"/>
      <c r="L166" s="1597"/>
      <c r="M166" s="1597"/>
      <c r="N166" s="1597"/>
      <c r="O166" s="1597"/>
      <c r="P166" s="1597"/>
      <c r="Q166" s="1597"/>
      <c r="R166" s="1597"/>
      <c r="S166" s="1597"/>
      <c r="T166" s="1597"/>
      <c r="U166" s="1597"/>
      <c r="V166" s="1597"/>
      <c r="W166" s="1597"/>
      <c r="X166" s="1597"/>
      <c r="Y166" s="1597"/>
      <c r="Z166" s="1597"/>
      <c r="AA166" s="1597"/>
      <c r="AB166" s="1597"/>
      <c r="AC166" s="1597"/>
      <c r="AD166" s="1597"/>
      <c r="AE166" s="1597"/>
      <c r="AF166" s="1597"/>
      <c r="AG166" s="1597"/>
      <c r="AH166" s="1597"/>
      <c r="AI166" s="1597"/>
      <c r="AJ166" s="1597"/>
      <c r="AK166" s="1597"/>
      <c r="AL166" s="1553"/>
    </row>
    <row r="167" spans="1:38" hidden="1">
      <c r="A167" s="1596"/>
      <c r="B167" s="1597"/>
      <c r="C167" s="1597"/>
      <c r="D167" s="1597"/>
      <c r="E167" s="1597"/>
      <c r="F167" s="1597"/>
      <c r="G167" s="1597"/>
      <c r="H167" s="1597"/>
      <c r="I167" s="1597"/>
      <c r="J167" s="1597"/>
      <c r="K167" s="1597"/>
      <c r="L167" s="1597"/>
      <c r="M167" s="1597"/>
      <c r="N167" s="1597"/>
      <c r="O167" s="1597"/>
      <c r="P167" s="1597"/>
      <c r="Q167" s="1597"/>
      <c r="R167" s="1597"/>
      <c r="S167" s="1597"/>
      <c r="T167" s="1597"/>
      <c r="U167" s="1597"/>
      <c r="V167" s="1597"/>
      <c r="W167" s="1597"/>
      <c r="X167" s="1597"/>
      <c r="Y167" s="1597"/>
      <c r="Z167" s="1597"/>
      <c r="AA167" s="1597"/>
      <c r="AB167" s="1597"/>
      <c r="AC167" s="1597"/>
      <c r="AD167" s="1597"/>
      <c r="AE167" s="1597"/>
      <c r="AF167" s="1597"/>
      <c r="AG167" s="1597"/>
      <c r="AH167" s="1597"/>
      <c r="AI167" s="1597"/>
      <c r="AJ167" s="1597"/>
      <c r="AK167" s="1597"/>
      <c r="AL167" s="1553"/>
    </row>
    <row r="168" spans="1:38" hidden="1">
      <c r="A168" s="1596"/>
      <c r="B168" s="1597"/>
      <c r="C168" s="1597"/>
      <c r="D168" s="1597"/>
      <c r="E168" s="1597"/>
      <c r="F168" s="1597"/>
      <c r="G168" s="1597"/>
      <c r="H168" s="1597"/>
      <c r="I168" s="1597"/>
      <c r="J168" s="1597"/>
      <c r="K168" s="1597"/>
      <c r="L168" s="1597"/>
      <c r="M168" s="1597"/>
      <c r="N168" s="1597"/>
      <c r="O168" s="1597"/>
      <c r="P168" s="1597"/>
      <c r="Q168" s="1597"/>
      <c r="R168" s="1597"/>
      <c r="S168" s="1597"/>
      <c r="T168" s="1597"/>
      <c r="U168" s="1597"/>
      <c r="V168" s="1597"/>
      <c r="W168" s="1597"/>
      <c r="X168" s="1597"/>
      <c r="Y168" s="1597"/>
      <c r="Z168" s="1597"/>
      <c r="AA168" s="1597"/>
      <c r="AB168" s="1597"/>
      <c r="AC168" s="1597"/>
      <c r="AD168" s="1597"/>
      <c r="AE168" s="1597"/>
      <c r="AF168" s="1597"/>
      <c r="AG168" s="1597"/>
      <c r="AH168" s="1597"/>
      <c r="AI168" s="1597"/>
      <c r="AJ168" s="1597"/>
      <c r="AK168" s="1597"/>
      <c r="AL168" s="1553"/>
    </row>
    <row r="169" spans="1:38" hidden="1">
      <c r="A169" s="1596"/>
      <c r="B169" s="1597"/>
      <c r="C169" s="1597"/>
      <c r="D169" s="1597"/>
      <c r="E169" s="1597"/>
      <c r="F169" s="1597"/>
      <c r="G169" s="1597"/>
      <c r="H169" s="1597"/>
      <c r="I169" s="1597"/>
      <c r="J169" s="1597"/>
      <c r="K169" s="1597"/>
      <c r="L169" s="1597"/>
      <c r="M169" s="1597"/>
      <c r="N169" s="1597"/>
      <c r="O169" s="1597"/>
      <c r="P169" s="1597"/>
      <c r="Q169" s="1597"/>
      <c r="R169" s="1597"/>
      <c r="S169" s="1597"/>
      <c r="T169" s="1597"/>
      <c r="U169" s="1597"/>
      <c r="V169" s="1597"/>
      <c r="W169" s="1597"/>
      <c r="X169" s="1597"/>
      <c r="Y169" s="1597"/>
      <c r="Z169" s="1597"/>
      <c r="AA169" s="1597"/>
      <c r="AB169" s="1597"/>
      <c r="AC169" s="1597"/>
      <c r="AD169" s="1597"/>
      <c r="AE169" s="1597"/>
      <c r="AF169" s="1597"/>
      <c r="AG169" s="1597"/>
      <c r="AH169" s="1597"/>
      <c r="AI169" s="1597"/>
      <c r="AJ169" s="1597"/>
      <c r="AK169" s="1597"/>
      <c r="AL169" s="1553"/>
    </row>
    <row r="170" spans="1:38" hidden="1">
      <c r="A170" s="1596"/>
      <c r="B170" s="1597"/>
      <c r="C170" s="1597"/>
      <c r="D170" s="1597"/>
      <c r="E170" s="1597"/>
      <c r="F170" s="1597"/>
      <c r="G170" s="1597"/>
      <c r="H170" s="1597"/>
      <c r="I170" s="1597"/>
      <c r="J170" s="1597"/>
      <c r="K170" s="1597"/>
      <c r="L170" s="1597"/>
      <c r="M170" s="1597"/>
      <c r="N170" s="1597"/>
      <c r="O170" s="1597"/>
      <c r="P170" s="1597"/>
      <c r="Q170" s="1597"/>
      <c r="R170" s="1597"/>
      <c r="S170" s="1597"/>
      <c r="T170" s="1597"/>
      <c r="U170" s="1597"/>
      <c r="V170" s="1597"/>
      <c r="W170" s="1597"/>
      <c r="X170" s="1597"/>
      <c r="Y170" s="1597"/>
      <c r="Z170" s="1597"/>
      <c r="AA170" s="1597"/>
      <c r="AB170" s="1597"/>
      <c r="AC170" s="1597"/>
      <c r="AD170" s="1597"/>
      <c r="AE170" s="1597"/>
      <c r="AF170" s="1597"/>
      <c r="AG170" s="1597"/>
      <c r="AH170" s="1597"/>
      <c r="AI170" s="1597"/>
      <c r="AJ170" s="1597"/>
      <c r="AK170" s="1597"/>
      <c r="AL170" s="1553"/>
    </row>
    <row r="171" spans="1:38" hidden="1">
      <c r="A171" s="1596"/>
      <c r="B171" s="1597"/>
      <c r="C171" s="1597"/>
      <c r="D171" s="1597"/>
      <c r="E171" s="1597"/>
      <c r="F171" s="1597"/>
      <c r="G171" s="1597"/>
      <c r="H171" s="1597"/>
      <c r="I171" s="1597"/>
      <c r="J171" s="1597"/>
      <c r="K171" s="1597"/>
      <c r="L171" s="1597"/>
      <c r="M171" s="1597"/>
      <c r="N171" s="1597"/>
      <c r="O171" s="1597"/>
      <c r="P171" s="1597"/>
      <c r="Q171" s="1597"/>
      <c r="R171" s="1597"/>
      <c r="S171" s="1597"/>
      <c r="T171" s="1597"/>
      <c r="U171" s="1597"/>
      <c r="V171" s="1597"/>
      <c r="W171" s="1597"/>
      <c r="X171" s="1597"/>
      <c r="Y171" s="1597"/>
      <c r="Z171" s="1597"/>
      <c r="AA171" s="1597"/>
      <c r="AB171" s="1597"/>
      <c r="AC171" s="1597"/>
      <c r="AD171" s="1597"/>
      <c r="AE171" s="1597"/>
      <c r="AF171" s="1597"/>
      <c r="AG171" s="1597"/>
      <c r="AH171" s="1597"/>
      <c r="AI171" s="1597"/>
      <c r="AJ171" s="1597"/>
      <c r="AK171" s="1597"/>
      <c r="AL171" s="1553"/>
    </row>
    <row r="172" spans="1:38" hidden="1">
      <c r="A172" s="1596"/>
      <c r="B172" s="1597"/>
      <c r="C172" s="1597"/>
      <c r="D172" s="1597"/>
      <c r="E172" s="1597"/>
      <c r="F172" s="1597"/>
      <c r="G172" s="1597"/>
      <c r="H172" s="1597"/>
      <c r="I172" s="1597"/>
      <c r="J172" s="1597"/>
      <c r="K172" s="1597"/>
      <c r="L172" s="1597"/>
      <c r="M172" s="1597"/>
      <c r="N172" s="1597"/>
      <c r="O172" s="1597"/>
      <c r="P172" s="1597"/>
      <c r="Q172" s="1597"/>
      <c r="R172" s="1597"/>
      <c r="S172" s="1597"/>
      <c r="T172" s="1597"/>
      <c r="U172" s="1597"/>
      <c r="V172" s="1597"/>
      <c r="W172" s="1597"/>
      <c r="X172" s="1597"/>
      <c r="Y172" s="1597"/>
      <c r="Z172" s="1597"/>
      <c r="AA172" s="1597"/>
      <c r="AB172" s="1597"/>
      <c r="AC172" s="1597"/>
      <c r="AD172" s="1597"/>
      <c r="AE172" s="1597"/>
      <c r="AF172" s="1597"/>
      <c r="AG172" s="1597"/>
      <c r="AH172" s="1597"/>
      <c r="AI172" s="1597"/>
      <c r="AJ172" s="1597"/>
      <c r="AK172" s="1597"/>
      <c r="AL172" s="1553"/>
    </row>
    <row r="173" spans="1:38" hidden="1">
      <c r="A173" s="1596"/>
      <c r="B173" s="1597"/>
      <c r="C173" s="1597"/>
      <c r="D173" s="1597"/>
      <c r="E173" s="1597"/>
      <c r="F173" s="1597"/>
      <c r="G173" s="1597"/>
      <c r="H173" s="1597"/>
      <c r="I173" s="1597"/>
      <c r="J173" s="1597"/>
      <c r="K173" s="1597"/>
      <c r="L173" s="1597"/>
      <c r="M173" s="1597"/>
      <c r="N173" s="1597"/>
      <c r="O173" s="1597"/>
      <c r="P173" s="1597"/>
      <c r="Q173" s="1597"/>
      <c r="R173" s="1597"/>
      <c r="S173" s="1597"/>
      <c r="T173" s="1597"/>
      <c r="U173" s="1597"/>
      <c r="V173" s="1597"/>
      <c r="W173" s="1597"/>
      <c r="X173" s="1597"/>
      <c r="Y173" s="1597"/>
      <c r="Z173" s="1597"/>
      <c r="AA173" s="1597"/>
      <c r="AB173" s="1597"/>
      <c r="AC173" s="1597"/>
      <c r="AD173" s="1597"/>
      <c r="AE173" s="1597"/>
      <c r="AF173" s="1597"/>
      <c r="AG173" s="1597"/>
      <c r="AH173" s="1597"/>
      <c r="AI173" s="1597"/>
      <c r="AJ173" s="1597"/>
      <c r="AK173" s="1597"/>
      <c r="AL173" s="1553"/>
    </row>
    <row r="174" spans="1:38" hidden="1">
      <c r="A174" s="1596"/>
      <c r="B174" s="1597"/>
      <c r="C174" s="1597"/>
      <c r="D174" s="1597"/>
      <c r="E174" s="1597"/>
      <c r="F174" s="1597"/>
      <c r="G174" s="1597"/>
      <c r="H174" s="1597"/>
      <c r="I174" s="1597"/>
      <c r="J174" s="1597"/>
      <c r="K174" s="1597"/>
      <c r="L174" s="1597"/>
      <c r="M174" s="1597"/>
      <c r="N174" s="1597"/>
      <c r="O174" s="1597"/>
      <c r="P174" s="1597"/>
      <c r="Q174" s="1597"/>
      <c r="R174" s="1597"/>
      <c r="S174" s="1597"/>
      <c r="T174" s="1597"/>
      <c r="U174" s="1597"/>
      <c r="V174" s="1597"/>
      <c r="W174" s="1597"/>
      <c r="X174" s="1597"/>
      <c r="Y174" s="1597"/>
      <c r="Z174" s="1597"/>
      <c r="AA174" s="1597"/>
      <c r="AB174" s="1597"/>
      <c r="AC174" s="1597"/>
      <c r="AD174" s="1597"/>
      <c r="AE174" s="1597"/>
      <c r="AF174" s="1597"/>
      <c r="AG174" s="1597"/>
      <c r="AH174" s="1597"/>
      <c r="AI174" s="1597"/>
      <c r="AJ174" s="1597"/>
      <c r="AK174" s="1597"/>
      <c r="AL174" s="1553"/>
    </row>
    <row r="175" spans="1:38" hidden="1">
      <c r="A175" s="1596"/>
      <c r="B175" s="1597"/>
      <c r="C175" s="1597"/>
      <c r="D175" s="1597"/>
      <c r="E175" s="1597"/>
      <c r="F175" s="1597"/>
      <c r="G175" s="1597"/>
      <c r="H175" s="1597"/>
      <c r="I175" s="1597"/>
      <c r="J175" s="1597"/>
      <c r="K175" s="1597"/>
      <c r="L175" s="1597"/>
      <c r="M175" s="1597"/>
      <c r="N175" s="1597"/>
      <c r="O175" s="1597"/>
      <c r="P175" s="1597"/>
      <c r="Q175" s="1597"/>
      <c r="R175" s="1597"/>
      <c r="S175" s="1597"/>
      <c r="T175" s="1597"/>
      <c r="U175" s="1597"/>
      <c r="V175" s="1597"/>
      <c r="W175" s="1597"/>
      <c r="X175" s="1597"/>
      <c r="Y175" s="1597"/>
      <c r="Z175" s="1597"/>
      <c r="AA175" s="1597"/>
      <c r="AB175" s="1597"/>
      <c r="AC175" s="1597"/>
      <c r="AD175" s="1597"/>
      <c r="AE175" s="1597"/>
      <c r="AF175" s="1597"/>
      <c r="AG175" s="1597"/>
      <c r="AH175" s="1597"/>
      <c r="AI175" s="1597"/>
      <c r="AJ175" s="1597"/>
      <c r="AK175" s="1597"/>
      <c r="AL175" s="1553"/>
    </row>
    <row r="176" spans="1:38" hidden="1">
      <c r="A176" s="1596"/>
      <c r="B176" s="1597"/>
      <c r="C176" s="1597"/>
      <c r="D176" s="1597"/>
      <c r="E176" s="1597"/>
      <c r="F176" s="1597"/>
      <c r="G176" s="1597"/>
      <c r="H176" s="1597"/>
      <c r="I176" s="1597"/>
      <c r="J176" s="1597"/>
      <c r="K176" s="1597"/>
      <c r="L176" s="1597"/>
      <c r="M176" s="1597"/>
      <c r="N176" s="1597"/>
      <c r="O176" s="1597"/>
      <c r="P176" s="1597"/>
      <c r="Q176" s="1597"/>
      <c r="R176" s="1597"/>
      <c r="S176" s="1597"/>
      <c r="T176" s="1597"/>
      <c r="U176" s="1597"/>
      <c r="V176" s="1597"/>
      <c r="W176" s="1597"/>
      <c r="X176" s="1597"/>
      <c r="Y176" s="1597"/>
      <c r="Z176" s="1597"/>
      <c r="AA176" s="1597"/>
      <c r="AB176" s="1597"/>
      <c r="AC176" s="1597"/>
      <c r="AD176" s="1597"/>
      <c r="AE176" s="1597"/>
      <c r="AF176" s="1597"/>
      <c r="AG176" s="1597"/>
      <c r="AH176" s="1597"/>
      <c r="AI176" s="1597"/>
      <c r="AJ176" s="1597"/>
      <c r="AK176" s="1597"/>
      <c r="AL176" s="1553"/>
    </row>
    <row r="177" spans="1:38" hidden="1">
      <c r="A177" s="1596"/>
      <c r="B177" s="1597"/>
      <c r="C177" s="1597"/>
      <c r="D177" s="1597"/>
      <c r="E177" s="1597"/>
      <c r="F177" s="1597"/>
      <c r="G177" s="1597"/>
      <c r="H177" s="1597"/>
      <c r="I177" s="1597"/>
      <c r="J177" s="1597"/>
      <c r="K177" s="1597"/>
      <c r="L177" s="1597"/>
      <c r="M177" s="1597"/>
      <c r="N177" s="1597"/>
      <c r="O177" s="1597"/>
      <c r="P177" s="1597"/>
      <c r="Q177" s="1597"/>
      <c r="R177" s="1597"/>
      <c r="S177" s="1597"/>
      <c r="T177" s="1597"/>
      <c r="U177" s="1597"/>
      <c r="V177" s="1597"/>
      <c r="W177" s="1597"/>
      <c r="X177" s="1597"/>
      <c r="Y177" s="1597"/>
      <c r="Z177" s="1597"/>
      <c r="AA177" s="1597"/>
      <c r="AB177" s="1597"/>
      <c r="AC177" s="1597"/>
      <c r="AD177" s="1597"/>
      <c r="AE177" s="1597"/>
      <c r="AF177" s="1597"/>
      <c r="AG177" s="1597"/>
      <c r="AH177" s="1597"/>
      <c r="AI177" s="1597"/>
      <c r="AJ177" s="1597"/>
      <c r="AK177" s="1597"/>
      <c r="AL177" s="1553"/>
    </row>
    <row r="178" spans="1:38" hidden="1">
      <c r="A178" s="1596"/>
      <c r="B178" s="1597"/>
      <c r="C178" s="1597"/>
      <c r="D178" s="1597"/>
      <c r="E178" s="1597"/>
      <c r="F178" s="1597"/>
      <c r="G178" s="1597"/>
      <c r="H178" s="1597"/>
      <c r="I178" s="1597"/>
      <c r="J178" s="1597"/>
      <c r="K178" s="1597"/>
      <c r="L178" s="1597"/>
      <c r="M178" s="1597"/>
      <c r="N178" s="1597"/>
      <c r="O178" s="1597"/>
      <c r="P178" s="1597"/>
      <c r="Q178" s="1597"/>
      <c r="R178" s="1597"/>
      <c r="S178" s="1597"/>
      <c r="T178" s="1597"/>
      <c r="U178" s="1597"/>
      <c r="V178" s="1597"/>
      <c r="W178" s="1597"/>
      <c r="X178" s="1597"/>
      <c r="Y178" s="1597"/>
      <c r="Z178" s="1597"/>
      <c r="AA178" s="1597"/>
      <c r="AB178" s="1597"/>
      <c r="AC178" s="1597"/>
      <c r="AD178" s="1597"/>
      <c r="AE178" s="1597"/>
      <c r="AF178" s="1597"/>
      <c r="AG178" s="1597"/>
      <c r="AH178" s="1597"/>
      <c r="AI178" s="1597"/>
      <c r="AJ178" s="1597"/>
      <c r="AK178" s="1597"/>
      <c r="AL178" s="1553"/>
    </row>
    <row r="179" spans="1:38" hidden="1">
      <c r="A179" s="1596"/>
      <c r="B179" s="1597"/>
      <c r="C179" s="1597"/>
      <c r="D179" s="1597"/>
      <c r="E179" s="1597"/>
      <c r="F179" s="1597"/>
      <c r="G179" s="1597"/>
      <c r="H179" s="1597"/>
      <c r="I179" s="1597"/>
      <c r="J179" s="1597"/>
      <c r="K179" s="1597"/>
      <c r="L179" s="1597"/>
      <c r="M179" s="1597"/>
      <c r="N179" s="1597"/>
      <c r="O179" s="1597"/>
      <c r="P179" s="1597"/>
      <c r="Q179" s="1597"/>
      <c r="R179" s="1597"/>
      <c r="S179" s="1597"/>
      <c r="T179" s="1597"/>
      <c r="U179" s="1597"/>
      <c r="V179" s="1597"/>
      <c r="W179" s="1597"/>
      <c r="X179" s="1597"/>
      <c r="Y179" s="1597"/>
      <c r="Z179" s="1597"/>
      <c r="AA179" s="1597"/>
      <c r="AB179" s="1597"/>
      <c r="AC179" s="1597"/>
      <c r="AD179" s="1597"/>
      <c r="AE179" s="1597"/>
      <c r="AF179" s="1597"/>
      <c r="AG179" s="1597"/>
      <c r="AH179" s="1597"/>
      <c r="AI179" s="1597"/>
      <c r="AJ179" s="1597"/>
      <c r="AK179" s="1597"/>
      <c r="AL179" s="1553"/>
    </row>
    <row r="180" spans="1:38" hidden="1">
      <c r="A180" s="1596"/>
      <c r="B180" s="1597"/>
      <c r="C180" s="1597"/>
      <c r="D180" s="1597"/>
      <c r="E180" s="1597"/>
      <c r="F180" s="1597"/>
      <c r="G180" s="1597"/>
      <c r="H180" s="1597"/>
      <c r="I180" s="1597"/>
      <c r="J180" s="1597"/>
      <c r="K180" s="1597"/>
      <c r="L180" s="1597"/>
      <c r="M180" s="1597"/>
      <c r="N180" s="1597"/>
      <c r="O180" s="1597"/>
      <c r="P180" s="1597"/>
      <c r="Q180" s="1597"/>
      <c r="R180" s="1597"/>
      <c r="S180" s="1597"/>
      <c r="T180" s="1597"/>
      <c r="U180" s="1597"/>
      <c r="V180" s="1597"/>
      <c r="W180" s="1597"/>
      <c r="X180" s="1597"/>
      <c r="Y180" s="1597"/>
      <c r="Z180" s="1597"/>
      <c r="AA180" s="1597"/>
      <c r="AB180" s="1597"/>
      <c r="AC180" s="1597"/>
      <c r="AD180" s="1597"/>
      <c r="AE180" s="1597"/>
      <c r="AF180" s="1597"/>
      <c r="AG180" s="1597"/>
      <c r="AH180" s="1597"/>
      <c r="AI180" s="1597"/>
      <c r="AJ180" s="1597"/>
      <c r="AK180" s="1597"/>
      <c r="AL180" s="1553"/>
    </row>
    <row r="181" spans="1:38" hidden="1">
      <c r="A181" s="1596"/>
      <c r="B181" s="1597"/>
      <c r="C181" s="1597"/>
      <c r="D181" s="1597"/>
      <c r="E181" s="1597"/>
      <c r="F181" s="1597"/>
      <c r="G181" s="1597"/>
      <c r="H181" s="1597"/>
      <c r="I181" s="1597"/>
      <c r="J181" s="1597"/>
      <c r="K181" s="1597"/>
      <c r="L181" s="1597"/>
      <c r="M181" s="1597"/>
      <c r="N181" s="1597"/>
      <c r="O181" s="1597"/>
      <c r="P181" s="1597"/>
      <c r="Q181" s="1597"/>
      <c r="R181" s="1597"/>
      <c r="S181" s="1597"/>
      <c r="T181" s="1597"/>
      <c r="U181" s="1597"/>
      <c r="V181" s="1597"/>
      <c r="W181" s="1597"/>
      <c r="X181" s="1597"/>
      <c r="Y181" s="1597"/>
      <c r="Z181" s="1597"/>
      <c r="AA181" s="1597"/>
      <c r="AB181" s="1597"/>
      <c r="AC181" s="1597"/>
      <c r="AD181" s="1597"/>
      <c r="AE181" s="1597"/>
      <c r="AF181" s="1597"/>
      <c r="AG181" s="1597"/>
      <c r="AH181" s="1597"/>
      <c r="AI181" s="1597"/>
      <c r="AJ181" s="1597"/>
      <c r="AK181" s="1597"/>
      <c r="AL181" s="1553"/>
    </row>
    <row r="182" spans="1:38" hidden="1">
      <c r="A182" s="1596"/>
      <c r="B182" s="1597"/>
      <c r="C182" s="1597"/>
      <c r="D182" s="1597"/>
      <c r="E182" s="1597"/>
      <c r="F182" s="1597"/>
      <c r="G182" s="1597"/>
      <c r="H182" s="1597"/>
      <c r="I182" s="1597"/>
      <c r="J182" s="1597"/>
      <c r="K182" s="1597"/>
      <c r="L182" s="1597"/>
      <c r="M182" s="1597"/>
      <c r="N182" s="1597"/>
      <c r="O182" s="1597"/>
      <c r="P182" s="1597"/>
      <c r="Q182" s="1597"/>
      <c r="R182" s="1597"/>
      <c r="S182" s="1597"/>
      <c r="T182" s="1597"/>
      <c r="U182" s="1597"/>
      <c r="V182" s="1597"/>
      <c r="W182" s="1597"/>
      <c r="X182" s="1597"/>
      <c r="Y182" s="1597"/>
      <c r="Z182" s="1597"/>
      <c r="AA182" s="1597"/>
      <c r="AB182" s="1597"/>
      <c r="AC182" s="1597"/>
      <c r="AD182" s="1597"/>
      <c r="AE182" s="1597"/>
      <c r="AF182" s="1597"/>
      <c r="AG182" s="1597"/>
      <c r="AH182" s="1597"/>
      <c r="AI182" s="1597"/>
      <c r="AJ182" s="1597"/>
      <c r="AK182" s="1597"/>
      <c r="AL182" s="1553"/>
    </row>
    <row r="183" spans="1:38" hidden="1">
      <c r="A183" s="1596"/>
      <c r="B183" s="1597"/>
      <c r="C183" s="1597"/>
      <c r="D183" s="1597"/>
      <c r="E183" s="1597"/>
      <c r="F183" s="1597"/>
      <c r="G183" s="1597"/>
      <c r="H183" s="1597"/>
      <c r="I183" s="1597"/>
      <c r="J183" s="1597"/>
      <c r="K183" s="1597"/>
      <c r="L183" s="1597"/>
      <c r="M183" s="1597"/>
      <c r="N183" s="1597"/>
      <c r="O183" s="1597"/>
      <c r="P183" s="1597"/>
      <c r="Q183" s="1597"/>
      <c r="R183" s="1597"/>
      <c r="S183" s="1597"/>
      <c r="T183" s="1597"/>
      <c r="U183" s="1597"/>
      <c r="V183" s="1597"/>
      <c r="W183" s="1597"/>
      <c r="X183" s="1597"/>
      <c r="Y183" s="1597"/>
      <c r="Z183" s="1597"/>
      <c r="AA183" s="1597"/>
      <c r="AB183" s="1597"/>
      <c r="AC183" s="1597"/>
      <c r="AD183" s="1597"/>
      <c r="AE183" s="1597"/>
      <c r="AF183" s="1597"/>
      <c r="AG183" s="1597"/>
      <c r="AH183" s="1597"/>
      <c r="AI183" s="1597"/>
      <c r="AJ183" s="1597"/>
      <c r="AK183" s="1597"/>
      <c r="AL183" s="1553"/>
    </row>
    <row r="184" spans="1:38" hidden="1">
      <c r="A184" s="1596"/>
      <c r="B184" s="1597"/>
      <c r="C184" s="1597"/>
      <c r="D184" s="1597"/>
      <c r="E184" s="1597"/>
      <c r="F184" s="1597"/>
      <c r="G184" s="1597"/>
      <c r="H184" s="1597"/>
      <c r="I184" s="1597"/>
      <c r="J184" s="1597"/>
      <c r="K184" s="1597"/>
      <c r="L184" s="1597"/>
      <c r="M184" s="1597"/>
      <c r="N184" s="1597"/>
      <c r="O184" s="1597"/>
      <c r="P184" s="1597"/>
      <c r="Q184" s="1597"/>
      <c r="R184" s="1597"/>
      <c r="S184" s="1597"/>
      <c r="T184" s="1597"/>
      <c r="U184" s="1597"/>
      <c r="V184" s="1597"/>
      <c r="W184" s="1597"/>
      <c r="X184" s="1597"/>
      <c r="Y184" s="1597"/>
      <c r="Z184" s="1597"/>
      <c r="AA184" s="1597"/>
      <c r="AB184" s="1597"/>
      <c r="AC184" s="1597"/>
      <c r="AD184" s="1597"/>
      <c r="AE184" s="1597"/>
      <c r="AF184" s="1597"/>
      <c r="AG184" s="1597"/>
      <c r="AH184" s="1597"/>
      <c r="AI184" s="1597"/>
      <c r="AJ184" s="1597"/>
      <c r="AK184" s="1597"/>
      <c r="AL184" s="1553"/>
    </row>
    <row r="185" spans="1:38" hidden="1">
      <c r="A185" s="1596"/>
      <c r="B185" s="1597"/>
      <c r="C185" s="1597"/>
      <c r="D185" s="1597"/>
      <c r="E185" s="1597"/>
      <c r="F185" s="1597"/>
      <c r="G185" s="1597"/>
      <c r="H185" s="1597"/>
      <c r="I185" s="1597"/>
      <c r="J185" s="1597"/>
      <c r="K185" s="1597"/>
      <c r="L185" s="1597"/>
      <c r="M185" s="1597"/>
      <c r="N185" s="1597"/>
      <c r="O185" s="1597"/>
      <c r="P185" s="1597"/>
      <c r="Q185" s="1597"/>
      <c r="R185" s="1597"/>
      <c r="S185" s="1597"/>
      <c r="T185" s="1597"/>
      <c r="U185" s="1597"/>
      <c r="V185" s="1597"/>
      <c r="W185" s="1597"/>
      <c r="X185" s="1597"/>
      <c r="Y185" s="1597"/>
      <c r="Z185" s="1597"/>
      <c r="AA185" s="1597"/>
      <c r="AB185" s="1597"/>
      <c r="AC185" s="1597"/>
      <c r="AD185" s="1597"/>
      <c r="AE185" s="1597"/>
      <c r="AF185" s="1597"/>
      <c r="AG185" s="1597"/>
      <c r="AH185" s="1597"/>
      <c r="AI185" s="1597"/>
      <c r="AJ185" s="1597"/>
      <c r="AK185" s="1597"/>
      <c r="AL185" s="1553"/>
    </row>
    <row r="186" spans="1:38" hidden="1">
      <c r="A186" s="1596"/>
      <c r="B186" s="1597"/>
      <c r="C186" s="1597"/>
      <c r="D186" s="1597"/>
      <c r="E186" s="1597"/>
      <c r="F186" s="1597"/>
      <c r="G186" s="1597"/>
      <c r="H186" s="1597"/>
      <c r="I186" s="1597"/>
      <c r="J186" s="1597"/>
      <c r="K186" s="1597"/>
      <c r="L186" s="1597"/>
      <c r="M186" s="1597"/>
      <c r="N186" s="1597"/>
      <c r="O186" s="1597"/>
      <c r="P186" s="1597"/>
      <c r="Q186" s="1597"/>
      <c r="R186" s="1597"/>
      <c r="S186" s="1597"/>
      <c r="T186" s="1597"/>
      <c r="U186" s="1597"/>
      <c r="V186" s="1597"/>
      <c r="W186" s="1597"/>
      <c r="X186" s="1597"/>
      <c r="Y186" s="1597"/>
      <c r="Z186" s="1597"/>
      <c r="AA186" s="1597"/>
      <c r="AB186" s="1597"/>
      <c r="AC186" s="1597"/>
      <c r="AD186" s="1597"/>
      <c r="AE186" s="1597"/>
      <c r="AF186" s="1597"/>
      <c r="AG186" s="1597"/>
      <c r="AH186" s="1597"/>
      <c r="AI186" s="1597"/>
      <c r="AJ186" s="1597"/>
      <c r="AK186" s="1597"/>
      <c r="AL186" s="1553"/>
    </row>
    <row r="187" spans="1:38" hidden="1">
      <c r="A187" s="1596"/>
      <c r="B187" s="1597"/>
      <c r="C187" s="1597"/>
      <c r="D187" s="1597"/>
      <c r="E187" s="1597"/>
      <c r="F187" s="1597"/>
      <c r="G187" s="1597"/>
      <c r="H187" s="1597"/>
      <c r="I187" s="1597"/>
      <c r="J187" s="1597"/>
      <c r="K187" s="1597"/>
      <c r="L187" s="1597"/>
      <c r="M187" s="1597"/>
      <c r="N187" s="1597"/>
      <c r="O187" s="1597"/>
      <c r="P187" s="1597"/>
      <c r="Q187" s="1597"/>
      <c r="R187" s="1597"/>
      <c r="S187" s="1597"/>
      <c r="T187" s="1597"/>
      <c r="U187" s="1597"/>
      <c r="V187" s="1597"/>
      <c r="W187" s="1597"/>
      <c r="X187" s="1597"/>
      <c r="Y187" s="1597"/>
      <c r="Z187" s="1597"/>
      <c r="AA187" s="1597"/>
      <c r="AB187" s="1597"/>
      <c r="AC187" s="1597"/>
      <c r="AD187" s="1597"/>
      <c r="AE187" s="1597"/>
      <c r="AF187" s="1597"/>
      <c r="AG187" s="1597"/>
      <c r="AH187" s="1597"/>
      <c r="AI187" s="1597"/>
      <c r="AJ187" s="1597"/>
      <c r="AK187" s="1597"/>
      <c r="AL187" s="1553"/>
    </row>
    <row r="188" spans="1:38" hidden="1">
      <c r="A188" s="1596"/>
      <c r="B188" s="1597"/>
      <c r="C188" s="1597"/>
      <c r="D188" s="1597"/>
      <c r="E188" s="1597"/>
      <c r="F188" s="1597"/>
      <c r="G188" s="1597"/>
      <c r="H188" s="1597"/>
      <c r="I188" s="1597"/>
      <c r="J188" s="1597"/>
      <c r="K188" s="1597"/>
      <c r="L188" s="1597"/>
      <c r="M188" s="1597"/>
      <c r="N188" s="1597"/>
      <c r="O188" s="1597"/>
      <c r="P188" s="1597"/>
      <c r="Q188" s="1597"/>
      <c r="R188" s="1597"/>
      <c r="S188" s="1597"/>
      <c r="T188" s="1597"/>
      <c r="U188" s="1597"/>
      <c r="V188" s="1597"/>
      <c r="W188" s="1597"/>
      <c r="X188" s="1597"/>
      <c r="Y188" s="1597"/>
      <c r="Z188" s="1597"/>
      <c r="AA188" s="1597"/>
      <c r="AB188" s="1597"/>
      <c r="AC188" s="1597"/>
      <c r="AD188" s="1597"/>
      <c r="AE188" s="1597"/>
      <c r="AF188" s="1597"/>
      <c r="AG188" s="1597"/>
      <c r="AH188" s="1597"/>
      <c r="AI188" s="1597"/>
      <c r="AJ188" s="1597"/>
      <c r="AK188" s="1597"/>
      <c r="AL188" s="1553"/>
    </row>
    <row r="189" spans="1:38" hidden="1">
      <c r="A189" s="1596"/>
      <c r="B189" s="1597"/>
      <c r="C189" s="1597"/>
      <c r="D189" s="1597"/>
      <c r="E189" s="1597"/>
      <c r="F189" s="1597"/>
      <c r="G189" s="1597"/>
      <c r="H189" s="1597"/>
      <c r="I189" s="1597"/>
      <c r="J189" s="1597"/>
      <c r="K189" s="1597"/>
      <c r="L189" s="1597"/>
      <c r="M189" s="1597"/>
      <c r="N189" s="1597"/>
      <c r="O189" s="1597"/>
      <c r="P189" s="1597"/>
      <c r="Q189" s="1597"/>
      <c r="R189" s="1597"/>
      <c r="S189" s="1597"/>
      <c r="T189" s="1597"/>
      <c r="U189" s="1597"/>
      <c r="V189" s="1597"/>
      <c r="W189" s="1597"/>
      <c r="X189" s="1597"/>
      <c r="Y189" s="1597"/>
      <c r="Z189" s="1597"/>
      <c r="AA189" s="1597"/>
      <c r="AB189" s="1597"/>
      <c r="AC189" s="1597"/>
      <c r="AD189" s="1597"/>
      <c r="AE189" s="1597"/>
      <c r="AF189" s="1597"/>
      <c r="AG189" s="1597"/>
      <c r="AH189" s="1597"/>
      <c r="AI189" s="1597"/>
      <c r="AJ189" s="1597"/>
      <c r="AK189" s="1597"/>
      <c r="AL189" s="1553"/>
    </row>
    <row r="190" spans="1:38" hidden="1">
      <c r="A190" s="1596"/>
      <c r="B190" s="1597"/>
      <c r="C190" s="1597"/>
      <c r="D190" s="1597"/>
      <c r="E190" s="1597"/>
      <c r="F190" s="1597"/>
      <c r="G190" s="1597"/>
      <c r="H190" s="1597"/>
      <c r="I190" s="1597"/>
      <c r="J190" s="1597"/>
      <c r="K190" s="1597"/>
      <c r="L190" s="1597"/>
      <c r="M190" s="1597"/>
      <c r="N190" s="1597"/>
      <c r="O190" s="1597"/>
      <c r="P190" s="1597"/>
      <c r="Q190" s="1597"/>
      <c r="R190" s="1597"/>
      <c r="S190" s="1597"/>
      <c r="T190" s="1597"/>
      <c r="U190" s="1597"/>
      <c r="V190" s="1597"/>
      <c r="W190" s="1597"/>
      <c r="X190" s="1597"/>
      <c r="Y190" s="1597"/>
      <c r="Z190" s="1597"/>
      <c r="AA190" s="1597"/>
      <c r="AB190" s="1597"/>
      <c r="AC190" s="1597"/>
      <c r="AD190" s="1597"/>
      <c r="AE190" s="1597"/>
      <c r="AF190" s="1597"/>
      <c r="AG190" s="1597"/>
      <c r="AH190" s="1597"/>
      <c r="AI190" s="1597"/>
      <c r="AJ190" s="1597"/>
      <c r="AK190" s="1597"/>
      <c r="AL190" s="1553"/>
    </row>
    <row r="191" spans="1:38" hidden="1">
      <c r="A191" s="1596"/>
      <c r="B191" s="1597"/>
      <c r="C191" s="1597"/>
      <c r="D191" s="1597"/>
      <c r="E191" s="1597"/>
      <c r="F191" s="1597"/>
      <c r="G191" s="1597"/>
      <c r="H191" s="1597"/>
      <c r="I191" s="1597"/>
      <c r="J191" s="1597"/>
      <c r="K191" s="1597"/>
      <c r="L191" s="1597"/>
      <c r="M191" s="1597"/>
      <c r="N191" s="1597"/>
      <c r="O191" s="1597"/>
      <c r="P191" s="1597"/>
      <c r="Q191" s="1597"/>
      <c r="R191" s="1597"/>
      <c r="S191" s="1597"/>
      <c r="T191" s="1597"/>
      <c r="U191" s="1597"/>
      <c r="V191" s="1597"/>
      <c r="W191" s="1597"/>
      <c r="X191" s="1597"/>
      <c r="Y191" s="1597"/>
      <c r="Z191" s="1597"/>
      <c r="AA191" s="1597"/>
      <c r="AB191" s="1597"/>
      <c r="AC191" s="1597"/>
      <c r="AD191" s="1597"/>
      <c r="AE191" s="1597"/>
      <c r="AF191" s="1597"/>
      <c r="AG191" s="1597"/>
      <c r="AH191" s="1597"/>
      <c r="AI191" s="1597"/>
      <c r="AJ191" s="1597"/>
      <c r="AK191" s="1597"/>
      <c r="AL191" s="1553"/>
    </row>
    <row r="192" spans="1:38" hidden="1">
      <c r="A192" s="1596"/>
      <c r="B192" s="1597"/>
      <c r="C192" s="1597"/>
      <c r="D192" s="1597"/>
      <c r="E192" s="1597"/>
      <c r="F192" s="1597"/>
      <c r="G192" s="1597"/>
      <c r="H192" s="1597"/>
      <c r="I192" s="1597"/>
      <c r="J192" s="1597"/>
      <c r="K192" s="1597"/>
      <c r="L192" s="1597"/>
      <c r="M192" s="1597"/>
      <c r="N192" s="1597"/>
      <c r="O192" s="1597"/>
      <c r="P192" s="1597"/>
      <c r="Q192" s="1597"/>
      <c r="R192" s="1597"/>
      <c r="S192" s="1597"/>
      <c r="T192" s="1597"/>
      <c r="U192" s="1597"/>
      <c r="V192" s="1597"/>
      <c r="W192" s="1597"/>
      <c r="X192" s="1597"/>
      <c r="Y192" s="1597"/>
      <c r="Z192" s="1597"/>
      <c r="AA192" s="1597"/>
      <c r="AB192" s="1597"/>
      <c r="AC192" s="1597"/>
      <c r="AD192" s="1597"/>
      <c r="AE192" s="1597"/>
      <c r="AF192" s="1597"/>
      <c r="AG192" s="1597"/>
      <c r="AH192" s="1597"/>
      <c r="AI192" s="1597"/>
      <c r="AJ192" s="1597"/>
      <c r="AK192" s="1597"/>
      <c r="AL192" s="1553"/>
    </row>
    <row r="193" spans="1:38" hidden="1">
      <c r="A193" s="1596"/>
      <c r="B193" s="1597"/>
      <c r="C193" s="1597"/>
      <c r="D193" s="1597"/>
      <c r="E193" s="1597"/>
      <c r="F193" s="1597"/>
      <c r="G193" s="1597"/>
      <c r="H193" s="1597"/>
      <c r="I193" s="1597"/>
      <c r="J193" s="1597"/>
      <c r="K193" s="1597"/>
      <c r="L193" s="1597"/>
      <c r="M193" s="1597"/>
      <c r="N193" s="1597"/>
      <c r="O193" s="1597"/>
      <c r="P193" s="1597"/>
      <c r="Q193" s="1597"/>
      <c r="R193" s="1597"/>
      <c r="S193" s="1597"/>
      <c r="T193" s="1597"/>
      <c r="U193" s="1597"/>
      <c r="V193" s="1597"/>
      <c r="W193" s="1597"/>
      <c r="X193" s="1597"/>
      <c r="Y193" s="1597"/>
      <c r="Z193" s="1597"/>
      <c r="AA193" s="1597"/>
      <c r="AB193" s="1597"/>
      <c r="AC193" s="1597"/>
      <c r="AD193" s="1597"/>
      <c r="AE193" s="1597"/>
      <c r="AF193" s="1597"/>
      <c r="AG193" s="1597"/>
      <c r="AH193" s="1597"/>
      <c r="AI193" s="1597"/>
      <c r="AJ193" s="1597"/>
      <c r="AK193" s="1597"/>
      <c r="AL193" s="1553"/>
    </row>
    <row r="194" spans="1:38" hidden="1">
      <c r="A194" s="1596"/>
      <c r="B194" s="1597"/>
      <c r="C194" s="1597"/>
      <c r="D194" s="1597"/>
      <c r="E194" s="1597"/>
      <c r="F194" s="1597"/>
      <c r="G194" s="1597"/>
      <c r="H194" s="1597"/>
      <c r="I194" s="1597"/>
      <c r="J194" s="1597"/>
      <c r="K194" s="1597"/>
      <c r="L194" s="1597"/>
      <c r="M194" s="1597"/>
      <c r="N194" s="1597"/>
      <c r="O194" s="1597"/>
      <c r="P194" s="1597"/>
      <c r="Q194" s="1597"/>
      <c r="R194" s="1597"/>
      <c r="S194" s="1597"/>
      <c r="T194" s="1597"/>
      <c r="U194" s="1597"/>
      <c r="V194" s="1597"/>
      <c r="W194" s="1597"/>
      <c r="X194" s="1597"/>
      <c r="Y194" s="1597"/>
      <c r="Z194" s="1597"/>
      <c r="AA194" s="1597"/>
      <c r="AB194" s="1597"/>
      <c r="AC194" s="1597"/>
      <c r="AD194" s="1597"/>
      <c r="AE194" s="1597"/>
      <c r="AF194" s="1597"/>
      <c r="AG194" s="1597"/>
      <c r="AH194" s="1597"/>
      <c r="AI194" s="1597"/>
      <c r="AJ194" s="1597"/>
      <c r="AK194" s="1597"/>
      <c r="AL194" s="1553"/>
    </row>
    <row r="195" spans="1:38" hidden="1">
      <c r="A195" s="1596"/>
      <c r="B195" s="1597"/>
      <c r="C195" s="1597"/>
      <c r="D195" s="1597"/>
      <c r="E195" s="1597"/>
      <c r="F195" s="1597"/>
      <c r="G195" s="1597"/>
      <c r="H195" s="1597"/>
      <c r="I195" s="1597"/>
      <c r="J195" s="1597"/>
      <c r="K195" s="1597"/>
      <c r="L195" s="1597"/>
      <c r="M195" s="1597"/>
      <c r="N195" s="1597"/>
      <c r="O195" s="1597"/>
      <c r="P195" s="1597"/>
      <c r="Q195" s="1597"/>
      <c r="R195" s="1597"/>
      <c r="S195" s="1597"/>
      <c r="T195" s="1597"/>
      <c r="U195" s="1597"/>
      <c r="V195" s="1597"/>
      <c r="W195" s="1597"/>
      <c r="X195" s="1597"/>
      <c r="Y195" s="1597"/>
      <c r="Z195" s="1597"/>
      <c r="AA195" s="1597"/>
      <c r="AB195" s="1597"/>
      <c r="AC195" s="1597"/>
      <c r="AD195" s="1597"/>
      <c r="AE195" s="1597"/>
      <c r="AF195" s="1597"/>
      <c r="AG195" s="1597"/>
      <c r="AH195" s="1597"/>
      <c r="AI195" s="1597"/>
      <c r="AJ195" s="1597"/>
      <c r="AK195" s="1597"/>
      <c r="AL195" s="1553"/>
    </row>
    <row r="196" spans="1:38" hidden="1">
      <c r="A196" s="1596"/>
      <c r="B196" s="1597"/>
      <c r="C196" s="1597"/>
      <c r="D196" s="1597"/>
      <c r="E196" s="1597"/>
      <c r="F196" s="1597"/>
      <c r="G196" s="1597"/>
      <c r="H196" s="1597"/>
      <c r="I196" s="1597"/>
      <c r="J196" s="1597"/>
      <c r="K196" s="1597"/>
      <c r="L196" s="1597"/>
      <c r="M196" s="1597"/>
      <c r="N196" s="1597"/>
      <c r="O196" s="1597"/>
      <c r="P196" s="1597"/>
      <c r="Q196" s="1597"/>
      <c r="R196" s="1597"/>
      <c r="S196" s="1597"/>
      <c r="T196" s="1597"/>
      <c r="U196" s="1597"/>
      <c r="V196" s="1597"/>
      <c r="W196" s="1597"/>
      <c r="X196" s="1597"/>
      <c r="Y196" s="1597"/>
      <c r="Z196" s="1597"/>
      <c r="AA196" s="1597"/>
      <c r="AB196" s="1597"/>
      <c r="AC196" s="1597"/>
      <c r="AD196" s="1597"/>
      <c r="AE196" s="1597"/>
      <c r="AF196" s="1597"/>
      <c r="AG196" s="1597"/>
      <c r="AH196" s="1597"/>
      <c r="AI196" s="1597"/>
      <c r="AJ196" s="1597"/>
      <c r="AK196" s="1597"/>
      <c r="AL196" s="1553"/>
    </row>
    <row r="197" spans="1:38" hidden="1">
      <c r="A197" s="1596"/>
      <c r="B197" s="1597"/>
      <c r="C197" s="1597"/>
      <c r="D197" s="1597"/>
      <c r="E197" s="1597"/>
      <c r="F197" s="1597"/>
      <c r="G197" s="1597"/>
      <c r="H197" s="1597"/>
      <c r="I197" s="1597"/>
      <c r="J197" s="1597"/>
      <c r="K197" s="1597"/>
      <c r="L197" s="1597"/>
      <c r="M197" s="1597"/>
      <c r="N197" s="1597"/>
      <c r="O197" s="1597"/>
      <c r="P197" s="1597"/>
      <c r="Q197" s="1597"/>
      <c r="R197" s="1597"/>
      <c r="S197" s="1597"/>
      <c r="T197" s="1597"/>
      <c r="U197" s="1597"/>
      <c r="V197" s="1597"/>
      <c r="W197" s="1597"/>
      <c r="X197" s="1597"/>
      <c r="Y197" s="1597"/>
      <c r="Z197" s="1597"/>
      <c r="AA197" s="1597"/>
      <c r="AB197" s="1597"/>
      <c r="AC197" s="1597"/>
      <c r="AD197" s="1597"/>
      <c r="AE197" s="1597"/>
      <c r="AF197" s="1597"/>
      <c r="AG197" s="1597"/>
      <c r="AH197" s="1597"/>
      <c r="AI197" s="1597"/>
      <c r="AJ197" s="1597"/>
      <c r="AK197" s="1597"/>
      <c r="AL197" s="1553"/>
    </row>
    <row r="198" spans="1:38" hidden="1">
      <c r="A198" s="1596"/>
      <c r="B198" s="1597"/>
      <c r="C198" s="1597"/>
      <c r="D198" s="1597"/>
      <c r="E198" s="1597"/>
      <c r="F198" s="1597"/>
      <c r="G198" s="1597"/>
      <c r="H198" s="1597"/>
      <c r="I198" s="1597"/>
      <c r="J198" s="1597"/>
      <c r="K198" s="1597"/>
      <c r="L198" s="1597"/>
      <c r="M198" s="1597"/>
      <c r="N198" s="1597"/>
      <c r="O198" s="1597"/>
      <c r="P198" s="1597"/>
      <c r="Q198" s="1597"/>
      <c r="R198" s="1597"/>
      <c r="S198" s="1597"/>
      <c r="T198" s="1597"/>
      <c r="U198" s="1597"/>
      <c r="V198" s="1597"/>
      <c r="W198" s="1597"/>
      <c r="X198" s="1597"/>
      <c r="Y198" s="1597"/>
      <c r="Z198" s="1597"/>
      <c r="AA198" s="1597"/>
      <c r="AB198" s="1597"/>
      <c r="AC198" s="1597"/>
      <c r="AD198" s="1597"/>
      <c r="AE198" s="1597"/>
      <c r="AF198" s="1597"/>
      <c r="AG198" s="1597"/>
      <c r="AH198" s="1597"/>
      <c r="AI198" s="1597"/>
      <c r="AJ198" s="1597"/>
      <c r="AK198" s="1597"/>
      <c r="AL198" s="1553"/>
    </row>
    <row r="199" spans="1:38" hidden="1">
      <c r="A199" s="1596"/>
      <c r="B199" s="1597"/>
      <c r="C199" s="1597"/>
      <c r="D199" s="1597"/>
      <c r="E199" s="1597"/>
      <c r="F199" s="1597"/>
      <c r="G199" s="1597"/>
      <c r="H199" s="1597"/>
      <c r="I199" s="1597"/>
      <c r="J199" s="1597"/>
      <c r="K199" s="1597"/>
      <c r="L199" s="1597"/>
      <c r="M199" s="1597"/>
      <c r="N199" s="1597"/>
      <c r="O199" s="1597"/>
      <c r="P199" s="1597"/>
      <c r="Q199" s="1597"/>
      <c r="R199" s="1597"/>
      <c r="S199" s="1597"/>
      <c r="T199" s="1597"/>
      <c r="U199" s="1597"/>
      <c r="V199" s="1597"/>
      <c r="W199" s="1597"/>
      <c r="X199" s="1597"/>
      <c r="Y199" s="1597"/>
      <c r="Z199" s="1597"/>
      <c r="AA199" s="1597"/>
      <c r="AB199" s="1597"/>
      <c r="AC199" s="1597"/>
      <c r="AD199" s="1597"/>
      <c r="AE199" s="1597"/>
      <c r="AF199" s="1597"/>
      <c r="AG199" s="1597"/>
      <c r="AH199" s="1597"/>
      <c r="AI199" s="1597"/>
      <c r="AJ199" s="1597"/>
      <c r="AK199" s="1597"/>
      <c r="AL199" s="1553"/>
    </row>
    <row r="200" spans="1:38" hidden="1">
      <c r="A200" s="1596"/>
      <c r="B200" s="1597"/>
      <c r="C200" s="1597"/>
      <c r="D200" s="1597"/>
      <c r="E200" s="1597"/>
      <c r="F200" s="1597"/>
      <c r="G200" s="1597"/>
      <c r="H200" s="1597"/>
      <c r="I200" s="1597"/>
      <c r="J200" s="1597"/>
      <c r="K200" s="1597"/>
      <c r="L200" s="1597"/>
      <c r="M200" s="1597"/>
      <c r="N200" s="1597"/>
      <c r="O200" s="1597"/>
      <c r="P200" s="1597"/>
      <c r="Q200" s="1597"/>
      <c r="R200" s="1597"/>
      <c r="S200" s="1597"/>
      <c r="T200" s="1597"/>
      <c r="U200" s="1597"/>
      <c r="V200" s="1597"/>
      <c r="W200" s="1597"/>
      <c r="X200" s="1597"/>
      <c r="Y200" s="1597"/>
      <c r="Z200" s="1597"/>
      <c r="AA200" s="1597"/>
      <c r="AB200" s="1597"/>
      <c r="AC200" s="1597"/>
      <c r="AD200" s="1597"/>
      <c r="AE200" s="1597"/>
      <c r="AF200" s="1597"/>
      <c r="AG200" s="1597"/>
      <c r="AH200" s="1597"/>
      <c r="AI200" s="1597"/>
      <c r="AJ200" s="1597"/>
      <c r="AK200" s="1597"/>
      <c r="AL200" s="1553"/>
    </row>
    <row r="201" spans="1:38" hidden="1">
      <c r="A201" s="1596"/>
      <c r="B201" s="1597"/>
      <c r="C201" s="1597"/>
      <c r="D201" s="1597"/>
      <c r="E201" s="1597"/>
      <c r="F201" s="1597"/>
      <c r="G201" s="1597"/>
      <c r="H201" s="1597"/>
      <c r="I201" s="1597"/>
      <c r="J201" s="1597"/>
      <c r="K201" s="1597"/>
      <c r="L201" s="1597"/>
      <c r="M201" s="1597"/>
      <c r="N201" s="1597"/>
      <c r="O201" s="1597"/>
      <c r="P201" s="1597"/>
      <c r="Q201" s="1597"/>
      <c r="R201" s="1597"/>
      <c r="S201" s="1597"/>
      <c r="T201" s="1597"/>
      <c r="U201" s="1597"/>
      <c r="V201" s="1597"/>
      <c r="W201" s="1597"/>
      <c r="X201" s="1597"/>
      <c r="Y201" s="1597"/>
      <c r="Z201" s="1597"/>
      <c r="AA201" s="1597"/>
      <c r="AB201" s="1597"/>
      <c r="AC201" s="1597"/>
      <c r="AD201" s="1597"/>
      <c r="AE201" s="1597"/>
      <c r="AF201" s="1597"/>
      <c r="AG201" s="1597"/>
      <c r="AH201" s="1597"/>
      <c r="AI201" s="1597"/>
      <c r="AJ201" s="1597"/>
      <c r="AK201" s="1597"/>
      <c r="AL201" s="1553"/>
    </row>
    <row r="202" spans="1:38" hidden="1">
      <c r="A202" s="1596"/>
      <c r="B202" s="1597"/>
      <c r="C202" s="1597"/>
      <c r="D202" s="1597"/>
      <c r="E202" s="1597"/>
      <c r="F202" s="1597"/>
      <c r="G202" s="1597"/>
      <c r="H202" s="1597"/>
      <c r="I202" s="1597"/>
      <c r="J202" s="1597"/>
      <c r="K202" s="1597"/>
      <c r="L202" s="1597"/>
      <c r="M202" s="1597"/>
      <c r="N202" s="1597"/>
      <c r="O202" s="1597"/>
      <c r="P202" s="1597"/>
      <c r="Q202" s="1597"/>
      <c r="R202" s="1597"/>
      <c r="S202" s="1597"/>
      <c r="T202" s="1597"/>
      <c r="U202" s="1597"/>
      <c r="V202" s="1597"/>
      <c r="W202" s="1597"/>
      <c r="X202" s="1597"/>
      <c r="Y202" s="1597"/>
      <c r="Z202" s="1597"/>
      <c r="AA202" s="1597"/>
      <c r="AB202" s="1597"/>
      <c r="AC202" s="1597"/>
      <c r="AD202" s="1597"/>
      <c r="AE202" s="1597"/>
      <c r="AF202" s="1597"/>
      <c r="AG202" s="1597"/>
      <c r="AH202" s="1597"/>
      <c r="AI202" s="1597"/>
      <c r="AJ202" s="1597"/>
      <c r="AK202" s="1597"/>
      <c r="AL202" s="1553"/>
    </row>
    <row r="203" spans="1:38" hidden="1">
      <c r="A203" s="1596"/>
      <c r="B203" s="1597"/>
      <c r="C203" s="1597"/>
      <c r="D203" s="1597"/>
      <c r="E203" s="1597"/>
      <c r="F203" s="1597"/>
      <c r="G203" s="1597"/>
      <c r="H203" s="1597"/>
      <c r="I203" s="1597"/>
      <c r="J203" s="1597"/>
      <c r="K203" s="1597"/>
      <c r="L203" s="1597"/>
      <c r="M203" s="1597"/>
      <c r="N203" s="1597"/>
      <c r="O203" s="1597"/>
      <c r="P203" s="1597"/>
      <c r="Q203" s="1597"/>
      <c r="R203" s="1597"/>
      <c r="S203" s="1597"/>
      <c r="T203" s="1597"/>
      <c r="U203" s="1597"/>
      <c r="V203" s="1597"/>
      <c r="W203" s="1597"/>
      <c r="X203" s="1597"/>
      <c r="Y203" s="1597"/>
      <c r="Z203" s="1597"/>
      <c r="AA203" s="1597"/>
      <c r="AB203" s="1597"/>
      <c r="AC203" s="1597"/>
      <c r="AD203" s="1597"/>
      <c r="AE203" s="1597"/>
      <c r="AF203" s="1597"/>
      <c r="AG203" s="1597"/>
      <c r="AH203" s="1597"/>
      <c r="AI203" s="1597"/>
      <c r="AJ203" s="1597"/>
      <c r="AK203" s="1597"/>
      <c r="AL203" s="1553"/>
    </row>
    <row r="204" spans="1:38" hidden="1">
      <c r="A204" s="1596"/>
      <c r="B204" s="1597"/>
      <c r="C204" s="1597"/>
      <c r="D204" s="1597"/>
      <c r="E204" s="1597"/>
      <c r="F204" s="1597"/>
      <c r="G204" s="1597"/>
      <c r="H204" s="1597"/>
      <c r="I204" s="1597"/>
      <c r="J204" s="1597"/>
      <c r="K204" s="1597"/>
      <c r="L204" s="1597"/>
      <c r="M204" s="1597"/>
      <c r="N204" s="1597"/>
      <c r="O204" s="1597"/>
      <c r="P204" s="1597"/>
      <c r="Q204" s="1597"/>
      <c r="R204" s="1597"/>
      <c r="S204" s="1597"/>
      <c r="T204" s="1597"/>
      <c r="U204" s="1597"/>
      <c r="V204" s="1597"/>
      <c r="W204" s="1597"/>
      <c r="X204" s="1597"/>
      <c r="Y204" s="1597"/>
      <c r="Z204" s="1597"/>
      <c r="AA204" s="1597"/>
      <c r="AB204" s="1597"/>
      <c r="AC204" s="1597"/>
      <c r="AD204" s="1597"/>
      <c r="AE204" s="1597"/>
      <c r="AF204" s="1597"/>
      <c r="AG204" s="1597"/>
      <c r="AH204" s="1597"/>
      <c r="AI204" s="1597"/>
      <c r="AJ204" s="1597"/>
      <c r="AK204" s="1597"/>
      <c r="AL204" s="1553"/>
    </row>
    <row r="205" spans="1:38" hidden="1">
      <c r="A205" s="1596"/>
      <c r="B205" s="1597"/>
      <c r="C205" s="1597"/>
      <c r="D205" s="1597"/>
      <c r="E205" s="1597"/>
      <c r="F205" s="1597"/>
      <c r="G205" s="1597"/>
      <c r="H205" s="1597"/>
      <c r="I205" s="1597"/>
      <c r="J205" s="1597"/>
      <c r="K205" s="1597"/>
      <c r="L205" s="1597"/>
      <c r="M205" s="1597"/>
      <c r="N205" s="1597"/>
      <c r="O205" s="1597"/>
      <c r="P205" s="1597"/>
      <c r="Q205" s="1597"/>
      <c r="R205" s="1597"/>
      <c r="S205" s="1597"/>
      <c r="T205" s="1597"/>
      <c r="U205" s="1597"/>
      <c r="V205" s="1597"/>
      <c r="W205" s="1597"/>
      <c r="X205" s="1597"/>
      <c r="Y205" s="1597"/>
      <c r="Z205" s="1597"/>
      <c r="AA205" s="1597"/>
      <c r="AB205" s="1597"/>
      <c r="AC205" s="1597"/>
      <c r="AD205" s="1597"/>
      <c r="AE205" s="1597"/>
      <c r="AF205" s="1597"/>
      <c r="AG205" s="1597"/>
      <c r="AH205" s="1597"/>
      <c r="AI205" s="1597"/>
      <c r="AJ205" s="1597"/>
      <c r="AK205" s="1597"/>
      <c r="AL205" s="1553"/>
    </row>
    <row r="206" spans="1:38" hidden="1">
      <c r="A206" s="1596"/>
      <c r="B206" s="1597"/>
      <c r="C206" s="1597"/>
      <c r="D206" s="1597"/>
      <c r="E206" s="1597"/>
      <c r="F206" s="1597"/>
      <c r="G206" s="1597"/>
      <c r="H206" s="1597"/>
      <c r="I206" s="1597"/>
      <c r="J206" s="1597"/>
      <c r="K206" s="1597"/>
      <c r="L206" s="1597"/>
      <c r="M206" s="1597"/>
      <c r="N206" s="1597"/>
      <c r="O206" s="1597"/>
      <c r="P206" s="1597"/>
      <c r="Q206" s="1597"/>
      <c r="R206" s="1597"/>
      <c r="S206" s="1597"/>
      <c r="T206" s="1597"/>
      <c r="U206" s="1597"/>
      <c r="V206" s="1597"/>
      <c r="W206" s="1597"/>
      <c r="X206" s="1597"/>
      <c r="Y206" s="1597"/>
      <c r="Z206" s="1597"/>
      <c r="AA206" s="1597"/>
      <c r="AB206" s="1597"/>
      <c r="AC206" s="1597"/>
      <c r="AD206" s="1597"/>
      <c r="AE206" s="1597"/>
      <c r="AF206" s="1597"/>
      <c r="AG206" s="1597"/>
      <c r="AH206" s="1597"/>
      <c r="AI206" s="1597"/>
      <c r="AJ206" s="1597"/>
      <c r="AK206" s="1597"/>
      <c r="AL206" s="1553"/>
    </row>
    <row r="207" spans="1:38" hidden="1">
      <c r="A207" s="1596"/>
      <c r="B207" s="1597"/>
      <c r="C207" s="1597"/>
      <c r="D207" s="1597"/>
      <c r="E207" s="1597"/>
      <c r="F207" s="1597"/>
      <c r="G207" s="1597"/>
      <c r="H207" s="1597"/>
      <c r="I207" s="1597"/>
      <c r="J207" s="1597"/>
      <c r="K207" s="1597"/>
      <c r="L207" s="1597"/>
      <c r="M207" s="1597"/>
      <c r="N207" s="1597"/>
      <c r="O207" s="1597"/>
      <c r="P207" s="1597"/>
      <c r="Q207" s="1597"/>
      <c r="R207" s="1597"/>
      <c r="S207" s="1597"/>
      <c r="T207" s="1597"/>
      <c r="U207" s="1597"/>
      <c r="V207" s="1597"/>
      <c r="W207" s="1597"/>
      <c r="X207" s="1597"/>
      <c r="Y207" s="1597"/>
      <c r="Z207" s="1597"/>
      <c r="AA207" s="1597"/>
      <c r="AB207" s="1597"/>
      <c r="AC207" s="1597"/>
      <c r="AD207" s="1597"/>
      <c r="AE207" s="1597"/>
      <c r="AF207" s="1597"/>
      <c r="AG207" s="1597"/>
      <c r="AH207" s="1597"/>
      <c r="AI207" s="1597"/>
      <c r="AJ207" s="1597"/>
      <c r="AK207" s="1597"/>
      <c r="AL207" s="1553"/>
    </row>
    <row r="208" spans="1:38" hidden="1">
      <c r="A208" s="1596"/>
      <c r="B208" s="1597"/>
      <c r="C208" s="1597"/>
      <c r="D208" s="1597"/>
      <c r="E208" s="1597"/>
      <c r="F208" s="1597"/>
      <c r="G208" s="1597"/>
      <c r="H208" s="1597"/>
      <c r="I208" s="1597"/>
      <c r="J208" s="1597"/>
      <c r="K208" s="1597"/>
      <c r="L208" s="1597"/>
      <c r="M208" s="1597"/>
      <c r="N208" s="1597"/>
      <c r="O208" s="1597"/>
      <c r="P208" s="1597"/>
      <c r="Q208" s="1597"/>
      <c r="R208" s="1597"/>
      <c r="S208" s="1597"/>
      <c r="T208" s="1597"/>
      <c r="U208" s="1597"/>
      <c r="V208" s="1597"/>
      <c r="W208" s="1597"/>
      <c r="X208" s="1597"/>
      <c r="Y208" s="1597"/>
      <c r="Z208" s="1597"/>
      <c r="AA208" s="1597"/>
      <c r="AB208" s="1597"/>
      <c r="AC208" s="1597"/>
      <c r="AD208" s="1597"/>
      <c r="AE208" s="1597"/>
      <c r="AF208" s="1597"/>
      <c r="AG208" s="1597"/>
      <c r="AH208" s="1597"/>
      <c r="AI208" s="1597"/>
      <c r="AJ208" s="1597"/>
      <c r="AK208" s="1597"/>
      <c r="AL208" s="1553"/>
    </row>
    <row r="209" spans="1:38" hidden="1">
      <c r="A209" s="1596"/>
      <c r="B209" s="1597"/>
      <c r="C209" s="1597"/>
      <c r="D209" s="1597"/>
      <c r="E209" s="1597"/>
      <c r="F209" s="1597"/>
      <c r="G209" s="1597"/>
      <c r="H209" s="1597"/>
      <c r="I209" s="1597"/>
      <c r="J209" s="1597"/>
      <c r="K209" s="1597"/>
      <c r="L209" s="1597"/>
      <c r="M209" s="1597"/>
      <c r="N209" s="1597"/>
      <c r="O209" s="1597"/>
      <c r="P209" s="1597"/>
      <c r="Q209" s="1597"/>
      <c r="R209" s="1597"/>
      <c r="S209" s="1597"/>
      <c r="T209" s="1597"/>
      <c r="U209" s="1597"/>
      <c r="V209" s="1597"/>
      <c r="W209" s="1597"/>
      <c r="X209" s="1597"/>
      <c r="Y209" s="1597"/>
      <c r="Z209" s="1597"/>
      <c r="AA209" s="1597"/>
      <c r="AB209" s="1597"/>
      <c r="AC209" s="1597"/>
      <c r="AD209" s="1597"/>
      <c r="AE209" s="1597"/>
      <c r="AF209" s="1597"/>
      <c r="AG209" s="1597"/>
      <c r="AH209" s="1597"/>
      <c r="AI209" s="1597"/>
      <c r="AJ209" s="1597"/>
      <c r="AK209" s="1597"/>
      <c r="AL209" s="1553"/>
    </row>
    <row r="210" spans="1:38" hidden="1">
      <c r="A210" s="1596"/>
      <c r="B210" s="1597"/>
      <c r="C210" s="1597"/>
      <c r="D210" s="1597"/>
      <c r="E210" s="1597"/>
      <c r="F210" s="1597"/>
      <c r="G210" s="1597"/>
      <c r="H210" s="1597"/>
      <c r="I210" s="1597"/>
      <c r="J210" s="1597"/>
      <c r="K210" s="1597"/>
      <c r="L210" s="1597"/>
      <c r="M210" s="1597"/>
      <c r="N210" s="1597"/>
      <c r="O210" s="1597"/>
      <c r="P210" s="1597"/>
      <c r="Q210" s="1597"/>
      <c r="R210" s="1597"/>
      <c r="S210" s="1597"/>
      <c r="T210" s="1597"/>
      <c r="U210" s="1597"/>
      <c r="V210" s="1597"/>
      <c r="W210" s="1597"/>
      <c r="X210" s="1597"/>
      <c r="Y210" s="1597"/>
      <c r="Z210" s="1597"/>
      <c r="AA210" s="1597"/>
      <c r="AB210" s="1597"/>
      <c r="AC210" s="1597"/>
      <c r="AD210" s="1597"/>
      <c r="AE210" s="1597"/>
      <c r="AF210" s="1597"/>
      <c r="AG210" s="1597"/>
      <c r="AH210" s="1597"/>
      <c r="AI210" s="1597"/>
      <c r="AJ210" s="1597"/>
      <c r="AK210" s="1597"/>
      <c r="AL210" s="1553"/>
    </row>
    <row r="211" spans="1:38" hidden="1">
      <c r="A211" s="1596"/>
      <c r="B211" s="1597"/>
      <c r="C211" s="1597"/>
      <c r="D211" s="1597"/>
      <c r="E211" s="1597"/>
      <c r="F211" s="1597"/>
      <c r="G211" s="1597"/>
      <c r="H211" s="1597"/>
      <c r="I211" s="1597"/>
      <c r="J211" s="1597"/>
      <c r="K211" s="1597"/>
      <c r="L211" s="1597"/>
      <c r="M211" s="1597"/>
      <c r="N211" s="1597"/>
      <c r="O211" s="1597"/>
      <c r="P211" s="1597"/>
      <c r="Q211" s="1597"/>
      <c r="R211" s="1597"/>
      <c r="S211" s="1597"/>
      <c r="T211" s="1597"/>
      <c r="U211" s="1597"/>
      <c r="V211" s="1597"/>
      <c r="W211" s="1597"/>
      <c r="X211" s="1597"/>
      <c r="Y211" s="1597"/>
      <c r="Z211" s="1597"/>
      <c r="AA211" s="1597"/>
      <c r="AB211" s="1597"/>
      <c r="AC211" s="1597"/>
      <c r="AD211" s="1597"/>
      <c r="AE211" s="1597"/>
      <c r="AF211" s="1597"/>
      <c r="AG211" s="1597"/>
      <c r="AH211" s="1597"/>
      <c r="AI211" s="1597"/>
      <c r="AJ211" s="1597"/>
      <c r="AK211" s="1597"/>
      <c r="AL211" s="1553"/>
    </row>
    <row r="212" spans="1:38" hidden="1">
      <c r="A212" s="1596"/>
      <c r="B212" s="1597"/>
      <c r="C212" s="1597"/>
      <c r="D212" s="1597"/>
      <c r="E212" s="1597"/>
      <c r="F212" s="1597"/>
      <c r="G212" s="1597"/>
      <c r="H212" s="1597"/>
      <c r="I212" s="1597"/>
      <c r="J212" s="1597"/>
      <c r="K212" s="1597"/>
      <c r="L212" s="1597"/>
      <c r="M212" s="1597"/>
      <c r="N212" s="1597"/>
      <c r="O212" s="1597"/>
      <c r="P212" s="1597"/>
      <c r="Q212" s="1597"/>
      <c r="R212" s="1597"/>
      <c r="S212" s="1597"/>
      <c r="T212" s="1597"/>
      <c r="U212" s="1597"/>
      <c r="V212" s="1597"/>
      <c r="W212" s="1597"/>
      <c r="X212" s="1597"/>
      <c r="Y212" s="1597"/>
      <c r="Z212" s="1597"/>
      <c r="AA212" s="1597"/>
      <c r="AB212" s="1597"/>
      <c r="AC212" s="1597"/>
      <c r="AD212" s="1597"/>
      <c r="AE212" s="1597"/>
      <c r="AF212" s="1597"/>
      <c r="AG212" s="1597"/>
      <c r="AH212" s="1597"/>
      <c r="AI212" s="1597"/>
      <c r="AJ212" s="1597"/>
      <c r="AK212" s="1597"/>
      <c r="AL212" s="1553"/>
    </row>
    <row r="213" spans="1:38" hidden="1">
      <c r="A213" s="1596"/>
      <c r="B213" s="1597"/>
      <c r="C213" s="1597"/>
      <c r="D213" s="1597"/>
      <c r="E213" s="1597"/>
      <c r="F213" s="1597"/>
      <c r="G213" s="1597"/>
      <c r="H213" s="1597"/>
      <c r="I213" s="1597"/>
      <c r="J213" s="1597"/>
      <c r="K213" s="1597"/>
      <c r="L213" s="1597"/>
      <c r="M213" s="1597"/>
      <c r="N213" s="1597"/>
      <c r="O213" s="1597"/>
      <c r="P213" s="1597"/>
      <c r="Q213" s="1597"/>
      <c r="R213" s="1597"/>
      <c r="S213" s="1597"/>
      <c r="T213" s="1597"/>
      <c r="U213" s="1597"/>
      <c r="V213" s="1597"/>
      <c r="W213" s="1597"/>
      <c r="X213" s="1597"/>
      <c r="Y213" s="1597"/>
      <c r="Z213" s="1597"/>
      <c r="AA213" s="1597"/>
      <c r="AB213" s="1597"/>
      <c r="AC213" s="1597"/>
      <c r="AD213" s="1597"/>
      <c r="AE213" s="1597"/>
      <c r="AF213" s="1597"/>
      <c r="AG213" s="1597"/>
      <c r="AH213" s="1597"/>
      <c r="AI213" s="1597"/>
      <c r="AJ213" s="1597"/>
      <c r="AK213" s="1597"/>
      <c r="AL213" s="1553"/>
    </row>
    <row r="214" spans="1:38" hidden="1">
      <c r="A214" s="1596"/>
      <c r="B214" s="1597"/>
      <c r="C214" s="1597"/>
      <c r="D214" s="1597"/>
      <c r="E214" s="1597"/>
      <c r="F214" s="1597"/>
      <c r="G214" s="1597"/>
      <c r="H214" s="1597"/>
      <c r="I214" s="1597"/>
      <c r="J214" s="1597"/>
      <c r="K214" s="1597"/>
      <c r="L214" s="1597"/>
      <c r="M214" s="1597"/>
      <c r="N214" s="1597"/>
      <c r="O214" s="1597"/>
      <c r="P214" s="1597"/>
      <c r="Q214" s="1597"/>
      <c r="R214" s="1597"/>
      <c r="S214" s="1597"/>
      <c r="T214" s="1597"/>
      <c r="U214" s="1597"/>
      <c r="V214" s="1597"/>
      <c r="W214" s="1597"/>
      <c r="X214" s="1597"/>
      <c r="Y214" s="1597"/>
      <c r="Z214" s="1597"/>
      <c r="AA214" s="1597"/>
      <c r="AB214" s="1597"/>
      <c r="AC214" s="1597"/>
      <c r="AD214" s="1597"/>
      <c r="AE214" s="1597"/>
      <c r="AF214" s="1597"/>
      <c r="AG214" s="1597"/>
      <c r="AH214" s="1597"/>
      <c r="AI214" s="1597"/>
      <c r="AJ214" s="1597"/>
      <c r="AK214" s="1597"/>
      <c r="AL214" s="1553"/>
    </row>
    <row r="215" spans="1:38" hidden="1">
      <c r="A215" s="1596"/>
      <c r="B215" s="1597"/>
      <c r="C215" s="1597"/>
      <c r="D215" s="1597"/>
      <c r="E215" s="1597"/>
      <c r="F215" s="1597"/>
      <c r="G215" s="1597"/>
      <c r="H215" s="1597"/>
      <c r="I215" s="1597"/>
      <c r="J215" s="1597"/>
      <c r="K215" s="1597"/>
      <c r="L215" s="1597"/>
      <c r="M215" s="1597"/>
      <c r="N215" s="1597"/>
      <c r="O215" s="1597"/>
      <c r="P215" s="1597"/>
      <c r="Q215" s="1597"/>
      <c r="R215" s="1597"/>
      <c r="S215" s="1597"/>
      <c r="T215" s="1597"/>
      <c r="U215" s="1597"/>
      <c r="V215" s="1597"/>
      <c r="W215" s="1597"/>
      <c r="X215" s="1597"/>
      <c r="Y215" s="1597"/>
      <c r="Z215" s="1597"/>
      <c r="AA215" s="1597"/>
      <c r="AB215" s="1597"/>
      <c r="AC215" s="1597"/>
      <c r="AD215" s="1597"/>
      <c r="AE215" s="1597"/>
      <c r="AF215" s="1597"/>
      <c r="AG215" s="1597"/>
      <c r="AH215" s="1597"/>
      <c r="AI215" s="1597"/>
      <c r="AJ215" s="1597"/>
      <c r="AK215" s="1597"/>
      <c r="AL215" s="1553"/>
    </row>
    <row r="216" spans="1:38" hidden="1">
      <c r="A216" s="1596"/>
      <c r="B216" s="1597"/>
      <c r="C216" s="1597"/>
      <c r="D216" s="1597"/>
      <c r="E216" s="1597"/>
      <c r="F216" s="1597"/>
      <c r="G216" s="1597"/>
      <c r="H216" s="1597"/>
      <c r="I216" s="1597"/>
      <c r="J216" s="1597"/>
      <c r="K216" s="1597"/>
      <c r="L216" s="1597"/>
      <c r="M216" s="1597"/>
      <c r="N216" s="1597"/>
      <c r="O216" s="1597"/>
      <c r="P216" s="1597"/>
      <c r="Q216" s="1597"/>
      <c r="R216" s="1597"/>
      <c r="S216" s="1597"/>
      <c r="T216" s="1597"/>
      <c r="U216" s="1597"/>
      <c r="V216" s="1597"/>
      <c r="W216" s="1597"/>
      <c r="X216" s="1597"/>
      <c r="Y216" s="1597"/>
      <c r="Z216" s="1597"/>
      <c r="AA216" s="1597"/>
      <c r="AB216" s="1597"/>
      <c r="AC216" s="1597"/>
      <c r="AD216" s="1597"/>
      <c r="AE216" s="1597"/>
      <c r="AF216" s="1597"/>
      <c r="AG216" s="1597"/>
      <c r="AH216" s="1597"/>
      <c r="AI216" s="1597"/>
      <c r="AJ216" s="1597"/>
      <c r="AK216" s="1597"/>
      <c r="AL216" s="1553"/>
    </row>
    <row r="217" spans="1:38" hidden="1">
      <c r="A217" s="1596"/>
      <c r="B217" s="1597"/>
      <c r="C217" s="1597"/>
      <c r="D217" s="1597"/>
      <c r="E217" s="1597"/>
      <c r="F217" s="1597"/>
      <c r="G217" s="1597"/>
      <c r="H217" s="1597"/>
      <c r="I217" s="1597"/>
      <c r="J217" s="1597"/>
      <c r="K217" s="1597"/>
      <c r="L217" s="1597"/>
      <c r="M217" s="1597"/>
      <c r="N217" s="1597"/>
      <c r="O217" s="1597"/>
      <c r="P217" s="1597"/>
      <c r="Q217" s="1597"/>
      <c r="R217" s="1597"/>
      <c r="S217" s="1597"/>
      <c r="T217" s="1597"/>
      <c r="U217" s="1597"/>
      <c r="V217" s="1597"/>
      <c r="W217" s="1597"/>
      <c r="X217" s="1597"/>
      <c r="Y217" s="1597"/>
      <c r="Z217" s="1597"/>
      <c r="AA217" s="1597"/>
      <c r="AB217" s="1597"/>
      <c r="AC217" s="1597"/>
      <c r="AD217" s="1597"/>
      <c r="AE217" s="1597"/>
      <c r="AF217" s="1597"/>
      <c r="AG217" s="1597"/>
      <c r="AH217" s="1597"/>
      <c r="AI217" s="1597"/>
      <c r="AJ217" s="1597"/>
      <c r="AK217" s="1597"/>
      <c r="AL217" s="1553"/>
    </row>
    <row r="218" spans="1:38" hidden="1">
      <c r="A218" s="1596"/>
      <c r="B218" s="1597"/>
      <c r="C218" s="1597"/>
      <c r="D218" s="1597"/>
      <c r="E218" s="1597"/>
      <c r="F218" s="1597"/>
      <c r="G218" s="1597"/>
      <c r="H218" s="1597"/>
      <c r="I218" s="1597"/>
      <c r="J218" s="1597"/>
      <c r="K218" s="1597"/>
      <c r="L218" s="1597"/>
      <c r="M218" s="1597"/>
      <c r="N218" s="1597"/>
      <c r="O218" s="1597"/>
      <c r="P218" s="1597"/>
      <c r="Q218" s="1597"/>
      <c r="R218" s="1597"/>
      <c r="S218" s="1597"/>
      <c r="T218" s="1597"/>
      <c r="U218" s="1597"/>
      <c r="V218" s="1597"/>
      <c r="W218" s="1597"/>
      <c r="X218" s="1597"/>
      <c r="Y218" s="1597"/>
      <c r="Z218" s="1597"/>
      <c r="AA218" s="1597"/>
      <c r="AB218" s="1597"/>
      <c r="AC218" s="1597"/>
      <c r="AD218" s="1597"/>
      <c r="AE218" s="1597"/>
      <c r="AF218" s="1597"/>
      <c r="AG218" s="1597"/>
      <c r="AH218" s="1597"/>
      <c r="AI218" s="1597"/>
      <c r="AJ218" s="1597"/>
      <c r="AK218" s="1597"/>
      <c r="AL218" s="1553"/>
    </row>
    <row r="219" spans="1:38" hidden="1">
      <c r="A219" s="1596"/>
      <c r="B219" s="1597"/>
      <c r="C219" s="1597"/>
      <c r="D219" s="1597"/>
      <c r="E219" s="1597"/>
      <c r="F219" s="1597"/>
      <c r="G219" s="1597"/>
      <c r="H219" s="1597"/>
      <c r="I219" s="1597"/>
      <c r="J219" s="1597"/>
      <c r="K219" s="1597"/>
      <c r="L219" s="1597"/>
      <c r="M219" s="1597"/>
      <c r="N219" s="1597"/>
      <c r="O219" s="1597"/>
      <c r="P219" s="1597"/>
      <c r="Q219" s="1597"/>
      <c r="R219" s="1597"/>
      <c r="S219" s="1597"/>
      <c r="T219" s="1597"/>
      <c r="U219" s="1597"/>
      <c r="V219" s="1597"/>
      <c r="W219" s="1597"/>
      <c r="X219" s="1597"/>
      <c r="Y219" s="1597"/>
      <c r="Z219" s="1597"/>
      <c r="AA219" s="1597"/>
      <c r="AB219" s="1597"/>
      <c r="AC219" s="1597"/>
      <c r="AD219" s="1597"/>
      <c r="AE219" s="1597"/>
      <c r="AF219" s="1597"/>
      <c r="AG219" s="1597"/>
      <c r="AH219" s="1597"/>
      <c r="AI219" s="1597"/>
      <c r="AJ219" s="1597"/>
      <c r="AK219" s="1597"/>
      <c r="AL219" s="1553"/>
    </row>
    <row r="220" spans="1:38" hidden="1">
      <c r="A220" s="1596"/>
      <c r="B220" s="1597"/>
      <c r="C220" s="1597"/>
      <c r="D220" s="1597"/>
      <c r="E220" s="1597"/>
      <c r="F220" s="1597"/>
      <c r="G220" s="1597"/>
      <c r="H220" s="1597"/>
      <c r="I220" s="1597"/>
      <c r="J220" s="1597"/>
      <c r="K220" s="1597"/>
      <c r="L220" s="1597"/>
      <c r="M220" s="1597"/>
      <c r="N220" s="1597"/>
      <c r="O220" s="1597"/>
      <c r="P220" s="1597"/>
      <c r="Q220" s="1597"/>
      <c r="R220" s="1597"/>
      <c r="S220" s="1597"/>
      <c r="T220" s="1597"/>
      <c r="U220" s="1597"/>
      <c r="V220" s="1597"/>
      <c r="W220" s="1597"/>
      <c r="X220" s="1597"/>
      <c r="Y220" s="1597"/>
      <c r="Z220" s="1597"/>
      <c r="AA220" s="1597"/>
      <c r="AB220" s="1597"/>
      <c r="AC220" s="1597"/>
      <c r="AD220" s="1597"/>
      <c r="AE220" s="1597"/>
      <c r="AF220" s="1597"/>
      <c r="AG220" s="1597"/>
      <c r="AH220" s="1597"/>
      <c r="AI220" s="1597"/>
      <c r="AJ220" s="1597"/>
      <c r="AK220" s="1597"/>
      <c r="AL220" s="1553"/>
    </row>
    <row r="221" spans="1:38" hidden="1">
      <c r="A221" s="1596"/>
      <c r="B221" s="1597"/>
      <c r="C221" s="1597"/>
      <c r="D221" s="1597"/>
      <c r="E221" s="1597"/>
      <c r="F221" s="1597"/>
      <c r="G221" s="1597"/>
      <c r="H221" s="1597"/>
      <c r="I221" s="1597"/>
      <c r="J221" s="1597"/>
      <c r="K221" s="1597"/>
      <c r="L221" s="1597"/>
      <c r="M221" s="1597"/>
      <c r="N221" s="1597"/>
      <c r="O221" s="1597"/>
      <c r="P221" s="1597"/>
      <c r="Q221" s="1597"/>
      <c r="R221" s="1597"/>
      <c r="S221" s="1597"/>
      <c r="T221" s="1597"/>
      <c r="U221" s="1597"/>
      <c r="V221" s="1597"/>
      <c r="W221" s="1597"/>
      <c r="X221" s="1597"/>
      <c r="Y221" s="1597"/>
      <c r="Z221" s="1597"/>
      <c r="AA221" s="1597"/>
      <c r="AB221" s="1597"/>
      <c r="AC221" s="1597"/>
      <c r="AD221" s="1597"/>
      <c r="AE221" s="1597"/>
      <c r="AF221" s="1597"/>
      <c r="AG221" s="1597"/>
      <c r="AH221" s="1597"/>
      <c r="AI221" s="1597"/>
      <c r="AJ221" s="1597"/>
      <c r="AK221" s="1597"/>
      <c r="AL221" s="1553"/>
    </row>
    <row r="222" spans="1:38" hidden="1">
      <c r="A222" s="1596"/>
      <c r="B222" s="1597"/>
      <c r="C222" s="1597"/>
      <c r="D222" s="1597"/>
      <c r="E222" s="1597"/>
      <c r="F222" s="1597"/>
      <c r="G222" s="1597"/>
      <c r="H222" s="1597"/>
      <c r="I222" s="1597"/>
      <c r="J222" s="1597"/>
      <c r="K222" s="1597"/>
      <c r="L222" s="1597"/>
      <c r="M222" s="1597"/>
      <c r="N222" s="1597"/>
      <c r="O222" s="1597"/>
      <c r="P222" s="1597"/>
      <c r="Q222" s="1597"/>
      <c r="R222" s="1597"/>
      <c r="S222" s="1597"/>
      <c r="T222" s="1597"/>
      <c r="U222" s="1597"/>
      <c r="V222" s="1597"/>
      <c r="W222" s="1597"/>
      <c r="X222" s="1597"/>
      <c r="Y222" s="1597"/>
      <c r="Z222" s="1597"/>
      <c r="AA222" s="1597"/>
      <c r="AB222" s="1597"/>
      <c r="AC222" s="1597"/>
      <c r="AD222" s="1597"/>
      <c r="AE222" s="1597"/>
      <c r="AF222" s="1597"/>
      <c r="AG222" s="1597"/>
      <c r="AH222" s="1597"/>
      <c r="AI222" s="1597"/>
      <c r="AJ222" s="1597"/>
      <c r="AK222" s="1597"/>
      <c r="AL222" s="1553"/>
    </row>
    <row r="223" spans="1:38" hidden="1">
      <c r="A223" s="1596"/>
      <c r="B223" s="1597"/>
      <c r="C223" s="1597"/>
      <c r="D223" s="1597"/>
      <c r="E223" s="1597"/>
      <c r="F223" s="1597"/>
      <c r="G223" s="1597"/>
      <c r="H223" s="1597"/>
      <c r="I223" s="1597"/>
      <c r="J223" s="1597"/>
      <c r="K223" s="1597"/>
      <c r="L223" s="1597"/>
      <c r="M223" s="1597"/>
      <c r="N223" s="1597"/>
      <c r="O223" s="1597"/>
      <c r="P223" s="1597"/>
      <c r="Q223" s="1597"/>
      <c r="R223" s="1597"/>
      <c r="S223" s="1597"/>
      <c r="T223" s="1597"/>
      <c r="U223" s="1597"/>
      <c r="V223" s="1597"/>
      <c r="W223" s="1597"/>
      <c r="X223" s="1597"/>
      <c r="Y223" s="1597"/>
      <c r="Z223" s="1597"/>
      <c r="AA223" s="1597"/>
      <c r="AB223" s="1597"/>
      <c r="AC223" s="1597"/>
      <c r="AD223" s="1597"/>
      <c r="AE223" s="1597"/>
      <c r="AF223" s="1597"/>
      <c r="AG223" s="1597"/>
      <c r="AH223" s="1597"/>
      <c r="AI223" s="1597"/>
      <c r="AJ223" s="1597"/>
      <c r="AK223" s="1597"/>
      <c r="AL223" s="1553"/>
    </row>
    <row r="224" spans="1:38" hidden="1">
      <c r="A224" s="1596"/>
      <c r="B224" s="1597"/>
      <c r="C224" s="1597"/>
      <c r="D224" s="1597"/>
      <c r="E224" s="1597"/>
      <c r="F224" s="1597"/>
      <c r="G224" s="1597"/>
      <c r="H224" s="1597"/>
      <c r="I224" s="1597"/>
      <c r="J224" s="1597"/>
      <c r="K224" s="1597"/>
      <c r="L224" s="1597"/>
      <c r="M224" s="1597"/>
      <c r="N224" s="1597"/>
      <c r="O224" s="1597"/>
      <c r="P224" s="1597"/>
      <c r="Q224" s="1597"/>
      <c r="R224" s="1597"/>
      <c r="S224" s="1597"/>
      <c r="T224" s="1597"/>
      <c r="U224" s="1597"/>
      <c r="V224" s="1597"/>
      <c r="W224" s="1597"/>
      <c r="X224" s="1597"/>
      <c r="Y224" s="1597"/>
      <c r="Z224" s="1597"/>
      <c r="AA224" s="1597"/>
      <c r="AB224" s="1597"/>
      <c r="AC224" s="1597"/>
      <c r="AD224" s="1597"/>
      <c r="AE224" s="1597"/>
      <c r="AF224" s="1597"/>
      <c r="AG224" s="1597"/>
      <c r="AH224" s="1597"/>
      <c r="AI224" s="1597"/>
      <c r="AJ224" s="1597"/>
      <c r="AK224" s="1597"/>
      <c r="AL224" s="1553"/>
    </row>
    <row r="225" spans="1:38" hidden="1">
      <c r="A225" s="1596"/>
      <c r="B225" s="1597"/>
      <c r="C225" s="1597"/>
      <c r="D225" s="1597"/>
      <c r="E225" s="1597"/>
      <c r="F225" s="1597"/>
      <c r="G225" s="1597"/>
      <c r="H225" s="1597"/>
      <c r="I225" s="1597"/>
      <c r="J225" s="1597"/>
      <c r="K225" s="1597"/>
      <c r="L225" s="1597"/>
      <c r="M225" s="1597"/>
      <c r="N225" s="1597"/>
      <c r="O225" s="1597"/>
      <c r="P225" s="1597"/>
      <c r="Q225" s="1597"/>
      <c r="R225" s="1597"/>
      <c r="S225" s="1597"/>
      <c r="T225" s="1597"/>
      <c r="U225" s="1597"/>
      <c r="V225" s="1597"/>
      <c r="W225" s="1597"/>
      <c r="X225" s="1597"/>
      <c r="Y225" s="1597"/>
      <c r="Z225" s="1597"/>
      <c r="AA225" s="1597"/>
      <c r="AB225" s="1597"/>
      <c r="AC225" s="1597"/>
      <c r="AD225" s="1597"/>
      <c r="AE225" s="1597"/>
      <c r="AF225" s="1597"/>
      <c r="AG225" s="1597"/>
      <c r="AH225" s="1597"/>
      <c r="AI225" s="1597"/>
      <c r="AJ225" s="1597"/>
      <c r="AK225" s="1597"/>
      <c r="AL225" s="1553"/>
    </row>
    <row r="226" spans="1:38" hidden="1">
      <c r="A226" s="1596"/>
      <c r="B226" s="1597"/>
      <c r="C226" s="1597"/>
      <c r="D226" s="1597"/>
      <c r="E226" s="1597"/>
      <c r="F226" s="1597"/>
      <c r="G226" s="1597"/>
      <c r="H226" s="1597"/>
      <c r="I226" s="1597"/>
      <c r="J226" s="1597"/>
      <c r="K226" s="1597"/>
      <c r="L226" s="1597"/>
      <c r="M226" s="1597"/>
      <c r="N226" s="1597"/>
      <c r="O226" s="1597"/>
      <c r="P226" s="1597"/>
      <c r="Q226" s="1597"/>
      <c r="R226" s="1597"/>
      <c r="S226" s="1597"/>
      <c r="T226" s="1597"/>
      <c r="U226" s="1597"/>
      <c r="V226" s="1597"/>
      <c r="W226" s="1597"/>
      <c r="X226" s="1597"/>
      <c r="Y226" s="1597"/>
      <c r="Z226" s="1597"/>
      <c r="AA226" s="1597"/>
      <c r="AB226" s="1597"/>
      <c r="AC226" s="1597"/>
      <c r="AD226" s="1597"/>
      <c r="AE226" s="1597"/>
      <c r="AF226" s="1597"/>
      <c r="AG226" s="1597"/>
      <c r="AH226" s="1597"/>
      <c r="AI226" s="1597"/>
      <c r="AJ226" s="1597"/>
      <c r="AK226" s="1597"/>
      <c r="AL226" s="1553"/>
    </row>
    <row r="227" spans="1:38" hidden="1">
      <c r="A227" s="1596"/>
      <c r="B227" s="1597"/>
      <c r="C227" s="1597"/>
      <c r="D227" s="1597"/>
      <c r="E227" s="1597"/>
      <c r="F227" s="1597"/>
      <c r="G227" s="1597"/>
      <c r="H227" s="1597"/>
      <c r="I227" s="1597"/>
      <c r="J227" s="1597"/>
      <c r="K227" s="1597"/>
      <c r="L227" s="1597"/>
      <c r="M227" s="1597"/>
      <c r="N227" s="1597"/>
      <c r="O227" s="1597"/>
      <c r="P227" s="1597"/>
      <c r="Q227" s="1597"/>
      <c r="R227" s="1597"/>
      <c r="S227" s="1597"/>
      <c r="T227" s="1597"/>
      <c r="U227" s="1597"/>
      <c r="V227" s="1597"/>
      <c r="W227" s="1597"/>
      <c r="X227" s="1597"/>
      <c r="Y227" s="1597"/>
      <c r="Z227" s="1597"/>
      <c r="AA227" s="1597"/>
      <c r="AB227" s="1597"/>
      <c r="AC227" s="1597"/>
      <c r="AD227" s="1597"/>
      <c r="AE227" s="1597"/>
      <c r="AF227" s="1597"/>
      <c r="AG227" s="1597"/>
      <c r="AH227" s="1597"/>
      <c r="AI227" s="1597"/>
      <c r="AJ227" s="1597"/>
      <c r="AK227" s="1597"/>
      <c r="AL227" s="1553"/>
    </row>
    <row r="228" spans="1:38" hidden="1">
      <c r="A228" s="1596"/>
      <c r="B228" s="1597"/>
      <c r="C228" s="1597"/>
      <c r="D228" s="1597"/>
      <c r="E228" s="1597"/>
      <c r="F228" s="1597"/>
      <c r="G228" s="1597"/>
      <c r="H228" s="1597"/>
      <c r="I228" s="1597"/>
      <c r="J228" s="1597"/>
      <c r="K228" s="1597"/>
      <c r="L228" s="1597"/>
      <c r="M228" s="1597"/>
      <c r="N228" s="1597"/>
      <c r="O228" s="1597"/>
      <c r="P228" s="1597"/>
      <c r="Q228" s="1597"/>
      <c r="R228" s="1597"/>
      <c r="S228" s="1597"/>
      <c r="T228" s="1597"/>
      <c r="U228" s="1597"/>
      <c r="V228" s="1597"/>
      <c r="W228" s="1597"/>
      <c r="X228" s="1597"/>
      <c r="Y228" s="1597"/>
      <c r="Z228" s="1597"/>
      <c r="AA228" s="1597"/>
      <c r="AB228" s="1597"/>
      <c r="AC228" s="1597"/>
      <c r="AD228" s="1597"/>
      <c r="AE228" s="1597"/>
      <c r="AF228" s="1597"/>
      <c r="AG228" s="1597"/>
      <c r="AH228" s="1597"/>
      <c r="AI228" s="1597"/>
      <c r="AJ228" s="1597"/>
      <c r="AK228" s="1597"/>
      <c r="AL228" s="1553"/>
    </row>
    <row r="229" spans="1:38" hidden="1">
      <c r="A229" s="1596"/>
      <c r="B229" s="1597"/>
      <c r="C229" s="1597"/>
      <c r="D229" s="1597"/>
      <c r="E229" s="1597"/>
      <c r="F229" s="1597"/>
      <c r="G229" s="1597"/>
      <c r="H229" s="1597"/>
      <c r="I229" s="1597"/>
      <c r="J229" s="1597"/>
      <c r="K229" s="1597"/>
      <c r="L229" s="1597"/>
      <c r="M229" s="1597"/>
      <c r="N229" s="1597"/>
      <c r="O229" s="1597"/>
      <c r="P229" s="1597"/>
      <c r="Q229" s="1597"/>
      <c r="R229" s="1597"/>
      <c r="S229" s="1597"/>
      <c r="T229" s="1597"/>
      <c r="U229" s="1597"/>
      <c r="V229" s="1597"/>
      <c r="W229" s="1597"/>
      <c r="X229" s="1597"/>
      <c r="Y229" s="1597"/>
      <c r="Z229" s="1597"/>
      <c r="AA229" s="1597"/>
      <c r="AB229" s="1597"/>
      <c r="AC229" s="1597"/>
      <c r="AD229" s="1597"/>
      <c r="AE229" s="1597"/>
      <c r="AF229" s="1597"/>
      <c r="AG229" s="1597"/>
      <c r="AH229" s="1597"/>
      <c r="AI229" s="1597"/>
      <c r="AJ229" s="1597"/>
      <c r="AK229" s="1597"/>
      <c r="AL229" s="1553"/>
    </row>
    <row r="230" spans="1:38" hidden="1">
      <c r="A230" s="1596"/>
      <c r="B230" s="1597"/>
      <c r="C230" s="1597"/>
      <c r="D230" s="1597"/>
      <c r="E230" s="1597"/>
      <c r="F230" s="1597"/>
      <c r="G230" s="1597"/>
      <c r="H230" s="1597"/>
      <c r="I230" s="1597"/>
      <c r="J230" s="1597"/>
      <c r="K230" s="1597"/>
      <c r="L230" s="1597"/>
      <c r="M230" s="1597"/>
      <c r="N230" s="1597"/>
      <c r="O230" s="1597"/>
      <c r="P230" s="1597"/>
      <c r="Q230" s="1597"/>
      <c r="R230" s="1597"/>
      <c r="S230" s="1597"/>
      <c r="T230" s="1597"/>
      <c r="U230" s="1597"/>
      <c r="V230" s="1597"/>
      <c r="W230" s="1597"/>
      <c r="X230" s="1597"/>
      <c r="Y230" s="1597"/>
      <c r="Z230" s="1597"/>
      <c r="AA230" s="1597"/>
      <c r="AB230" s="1597"/>
      <c r="AC230" s="1597"/>
      <c r="AD230" s="1597"/>
      <c r="AE230" s="1597"/>
      <c r="AF230" s="1597"/>
      <c r="AG230" s="1597"/>
      <c r="AH230" s="1597"/>
      <c r="AI230" s="1597"/>
      <c r="AJ230" s="1597"/>
      <c r="AK230" s="1597"/>
      <c r="AL230" s="1553"/>
    </row>
    <row r="231" spans="1:38" hidden="1">
      <c r="A231" s="1596"/>
      <c r="B231" s="1597"/>
      <c r="C231" s="1597"/>
      <c r="D231" s="1597"/>
      <c r="E231" s="1597"/>
      <c r="F231" s="1597"/>
      <c r="G231" s="1597"/>
      <c r="H231" s="1597"/>
      <c r="I231" s="1597"/>
      <c r="J231" s="1597"/>
      <c r="K231" s="1597"/>
      <c r="L231" s="1597"/>
      <c r="M231" s="1597"/>
      <c r="N231" s="1597"/>
      <c r="O231" s="1597"/>
      <c r="P231" s="1597"/>
      <c r="Q231" s="1597"/>
      <c r="R231" s="1597"/>
      <c r="S231" s="1597"/>
      <c r="T231" s="1597"/>
      <c r="U231" s="1597"/>
      <c r="V231" s="1597"/>
      <c r="W231" s="1597"/>
      <c r="X231" s="1597"/>
      <c r="Y231" s="1597"/>
      <c r="Z231" s="1597"/>
      <c r="AA231" s="1597"/>
      <c r="AB231" s="1597"/>
      <c r="AC231" s="1597"/>
      <c r="AD231" s="1597"/>
      <c r="AE231" s="1597"/>
      <c r="AF231" s="1597"/>
      <c r="AG231" s="1597"/>
      <c r="AH231" s="1597"/>
      <c r="AI231" s="1597"/>
      <c r="AJ231" s="1597"/>
      <c r="AK231" s="1597"/>
      <c r="AL231" s="1553"/>
    </row>
    <row r="232" spans="1:38" hidden="1">
      <c r="A232" s="1596"/>
      <c r="B232" s="1597"/>
      <c r="C232" s="1597"/>
      <c r="D232" s="1597"/>
      <c r="E232" s="1597"/>
      <c r="F232" s="1597"/>
      <c r="G232" s="1597"/>
      <c r="H232" s="1597"/>
      <c r="I232" s="1597"/>
      <c r="J232" s="1597"/>
      <c r="K232" s="1597"/>
      <c r="L232" s="1597"/>
      <c r="M232" s="1597"/>
      <c r="N232" s="1597"/>
      <c r="O232" s="1597"/>
      <c r="P232" s="1597"/>
      <c r="Q232" s="1597"/>
      <c r="R232" s="1597"/>
      <c r="S232" s="1597"/>
      <c r="T232" s="1597"/>
      <c r="U232" s="1597"/>
      <c r="V232" s="1597"/>
      <c r="W232" s="1597"/>
      <c r="X232" s="1597"/>
      <c r="Y232" s="1597"/>
      <c r="Z232" s="1597"/>
      <c r="AA232" s="1597"/>
      <c r="AB232" s="1597"/>
      <c r="AC232" s="1597"/>
      <c r="AD232" s="1597"/>
      <c r="AE232" s="1597"/>
      <c r="AF232" s="1597"/>
      <c r="AG232" s="1597"/>
      <c r="AH232" s="1597"/>
      <c r="AI232" s="1597"/>
      <c r="AJ232" s="1597"/>
      <c r="AK232" s="1597"/>
      <c r="AL232" s="1553"/>
    </row>
    <row r="233" spans="1:38" hidden="1">
      <c r="A233" s="1596"/>
      <c r="B233" s="1597"/>
      <c r="C233" s="1597"/>
      <c r="D233" s="1597"/>
      <c r="E233" s="1597"/>
      <c r="F233" s="1597"/>
      <c r="G233" s="1597"/>
      <c r="H233" s="1597"/>
      <c r="I233" s="1597"/>
      <c r="J233" s="1597"/>
      <c r="K233" s="1597"/>
      <c r="L233" s="1597"/>
      <c r="M233" s="1597"/>
      <c r="N233" s="1597"/>
      <c r="O233" s="1597"/>
      <c r="P233" s="1597"/>
      <c r="Q233" s="1597"/>
      <c r="R233" s="1597"/>
      <c r="S233" s="1597"/>
      <c r="T233" s="1597"/>
      <c r="U233" s="1597"/>
      <c r="V233" s="1597"/>
      <c r="W233" s="1597"/>
      <c r="X233" s="1597"/>
      <c r="Y233" s="1597"/>
      <c r="Z233" s="1597"/>
      <c r="AA233" s="1597"/>
      <c r="AB233" s="1597"/>
      <c r="AC233" s="1597"/>
      <c r="AD233" s="1597"/>
      <c r="AE233" s="1597"/>
      <c r="AF233" s="1597"/>
      <c r="AG233" s="1597"/>
      <c r="AH233" s="1597"/>
      <c r="AI233" s="1597"/>
      <c r="AJ233" s="1597"/>
      <c r="AK233" s="1597"/>
      <c r="AL233" s="1553"/>
    </row>
    <row r="234" spans="1:38" hidden="1">
      <c r="A234" s="1596"/>
      <c r="B234" s="1597"/>
      <c r="C234" s="1597"/>
      <c r="D234" s="1597"/>
      <c r="E234" s="1597"/>
      <c r="F234" s="1597"/>
      <c r="G234" s="1597"/>
      <c r="H234" s="1597"/>
      <c r="I234" s="1597"/>
      <c r="J234" s="1597"/>
      <c r="K234" s="1597"/>
      <c r="L234" s="1597"/>
      <c r="M234" s="1597"/>
      <c r="N234" s="1597"/>
      <c r="O234" s="1597"/>
      <c r="P234" s="1597"/>
      <c r="Q234" s="1597"/>
      <c r="R234" s="1597"/>
      <c r="S234" s="1597"/>
      <c r="T234" s="1597"/>
      <c r="U234" s="1597"/>
      <c r="V234" s="1597"/>
      <c r="W234" s="1597"/>
      <c r="X234" s="1597"/>
      <c r="Y234" s="1597"/>
      <c r="Z234" s="1597"/>
      <c r="AA234" s="1597"/>
      <c r="AB234" s="1597"/>
      <c r="AC234" s="1597"/>
      <c r="AD234" s="1597"/>
      <c r="AE234" s="1597"/>
      <c r="AF234" s="1597"/>
      <c r="AG234" s="1597"/>
      <c r="AH234" s="1597"/>
      <c r="AI234" s="1597"/>
      <c r="AJ234" s="1597"/>
      <c r="AK234" s="1597"/>
      <c r="AL234" s="1553"/>
    </row>
    <row r="235" spans="1:38" hidden="1">
      <c r="A235" s="1596"/>
      <c r="B235" s="1597"/>
      <c r="C235" s="1597"/>
      <c r="D235" s="1597"/>
      <c r="E235" s="1597"/>
      <c r="F235" s="1597"/>
      <c r="G235" s="1597"/>
      <c r="H235" s="1597"/>
      <c r="I235" s="1597"/>
      <c r="J235" s="1597"/>
      <c r="K235" s="1597"/>
      <c r="L235" s="1597"/>
      <c r="M235" s="1597"/>
      <c r="N235" s="1597"/>
      <c r="O235" s="1597"/>
      <c r="P235" s="1597"/>
      <c r="Q235" s="1597"/>
      <c r="R235" s="1597"/>
      <c r="S235" s="1597"/>
      <c r="T235" s="1597"/>
      <c r="U235" s="1597"/>
      <c r="V235" s="1597"/>
      <c r="W235" s="1597"/>
      <c r="X235" s="1597"/>
      <c r="Y235" s="1597"/>
      <c r="Z235" s="1597"/>
      <c r="AA235" s="1597"/>
      <c r="AB235" s="1597"/>
      <c r="AC235" s="1597"/>
      <c r="AD235" s="1597"/>
      <c r="AE235" s="1597"/>
      <c r="AF235" s="1597"/>
      <c r="AG235" s="1597"/>
      <c r="AH235" s="1597"/>
      <c r="AI235" s="1597"/>
      <c r="AJ235" s="1597"/>
      <c r="AK235" s="1597"/>
      <c r="AL235" s="1553"/>
    </row>
    <row r="236" spans="1:38" hidden="1">
      <c r="A236" s="1596"/>
      <c r="B236" s="1597"/>
      <c r="C236" s="1597"/>
      <c r="D236" s="1597"/>
      <c r="E236" s="1597"/>
      <c r="F236" s="1597"/>
      <c r="G236" s="1597"/>
      <c r="H236" s="1597"/>
      <c r="I236" s="1597"/>
      <c r="J236" s="1597"/>
      <c r="K236" s="1597"/>
      <c r="L236" s="1597"/>
      <c r="M236" s="1597"/>
      <c r="N236" s="1597"/>
      <c r="O236" s="1597"/>
      <c r="P236" s="1597"/>
      <c r="Q236" s="1597"/>
      <c r="R236" s="1597"/>
      <c r="S236" s="1597"/>
      <c r="T236" s="1597"/>
      <c r="U236" s="1597"/>
      <c r="V236" s="1597"/>
      <c r="W236" s="1597"/>
      <c r="X236" s="1597"/>
      <c r="Y236" s="1597"/>
      <c r="Z236" s="1597"/>
      <c r="AA236" s="1597"/>
      <c r="AB236" s="1597"/>
      <c r="AC236" s="1597"/>
      <c r="AD236" s="1597"/>
      <c r="AE236" s="1597"/>
      <c r="AF236" s="1597"/>
      <c r="AG236" s="1597"/>
      <c r="AH236" s="1597"/>
      <c r="AI236" s="1597"/>
      <c r="AJ236" s="1597"/>
      <c r="AK236" s="1597"/>
      <c r="AL236" s="1553"/>
    </row>
    <row r="237" spans="1:38" hidden="1">
      <c r="A237" s="1596"/>
      <c r="B237" s="1597"/>
      <c r="C237" s="1597"/>
      <c r="D237" s="1597"/>
      <c r="E237" s="1597"/>
      <c r="F237" s="1597"/>
      <c r="G237" s="1597"/>
      <c r="H237" s="1597"/>
      <c r="I237" s="1597"/>
      <c r="J237" s="1597"/>
      <c r="K237" s="1597"/>
      <c r="L237" s="1597"/>
      <c r="M237" s="1597"/>
      <c r="N237" s="1597"/>
      <c r="O237" s="1597"/>
      <c r="P237" s="1597"/>
      <c r="Q237" s="1597"/>
      <c r="R237" s="1597"/>
      <c r="S237" s="1597"/>
      <c r="T237" s="1597"/>
      <c r="U237" s="1597"/>
      <c r="V237" s="1597"/>
      <c r="W237" s="1597"/>
      <c r="X237" s="1597"/>
      <c r="Y237" s="1597"/>
      <c r="Z237" s="1597"/>
      <c r="AA237" s="1597"/>
      <c r="AB237" s="1597"/>
      <c r="AC237" s="1597"/>
      <c r="AD237" s="1597"/>
      <c r="AE237" s="1597"/>
      <c r="AF237" s="1597"/>
      <c r="AG237" s="1597"/>
      <c r="AH237" s="1597"/>
      <c r="AI237" s="1597"/>
      <c r="AJ237" s="1597"/>
      <c r="AK237" s="1597"/>
      <c r="AL237" s="1553"/>
    </row>
    <row r="238" spans="1:38" hidden="1">
      <c r="A238" s="1596"/>
      <c r="B238" s="1597"/>
      <c r="C238" s="1597"/>
      <c r="D238" s="1597"/>
      <c r="E238" s="1597"/>
      <c r="F238" s="1597"/>
      <c r="G238" s="1597"/>
      <c r="H238" s="1597"/>
      <c r="I238" s="1597"/>
      <c r="J238" s="1597"/>
      <c r="K238" s="1597"/>
      <c r="L238" s="1597"/>
      <c r="M238" s="1597"/>
      <c r="N238" s="1597"/>
      <c r="O238" s="1597"/>
      <c r="P238" s="1597"/>
      <c r="Q238" s="1597"/>
      <c r="R238" s="1597"/>
      <c r="S238" s="1597"/>
      <c r="T238" s="1597"/>
      <c r="U238" s="1597"/>
      <c r="V238" s="1597"/>
      <c r="W238" s="1597"/>
      <c r="X238" s="1597"/>
      <c r="Y238" s="1597"/>
      <c r="Z238" s="1597"/>
      <c r="AA238" s="1597"/>
      <c r="AB238" s="1597"/>
      <c r="AC238" s="1597"/>
      <c r="AD238" s="1597"/>
      <c r="AE238" s="1597"/>
      <c r="AF238" s="1597"/>
      <c r="AG238" s="1597"/>
      <c r="AH238" s="1597"/>
      <c r="AI238" s="1597"/>
      <c r="AJ238" s="1597"/>
      <c r="AK238" s="1597"/>
      <c r="AL238" s="1553"/>
    </row>
    <row r="239" spans="1:38" hidden="1">
      <c r="A239" s="1596"/>
      <c r="B239" s="1597"/>
      <c r="C239" s="1597"/>
      <c r="D239" s="1597"/>
      <c r="E239" s="1597"/>
      <c r="F239" s="1597"/>
      <c r="G239" s="1597"/>
      <c r="H239" s="1597"/>
      <c r="I239" s="1597"/>
      <c r="J239" s="1597"/>
      <c r="K239" s="1597"/>
      <c r="L239" s="1597"/>
      <c r="M239" s="1597"/>
      <c r="N239" s="1597"/>
      <c r="O239" s="1597"/>
      <c r="P239" s="1597"/>
      <c r="Q239" s="1597"/>
      <c r="R239" s="1597"/>
      <c r="S239" s="1597"/>
      <c r="T239" s="1597"/>
      <c r="U239" s="1597"/>
      <c r="V239" s="1597"/>
      <c r="W239" s="1597"/>
      <c r="X239" s="1597"/>
      <c r="Y239" s="1597"/>
      <c r="Z239" s="1597"/>
      <c r="AA239" s="1597"/>
      <c r="AB239" s="1597"/>
      <c r="AC239" s="1597"/>
      <c r="AD239" s="1597"/>
      <c r="AE239" s="1597"/>
      <c r="AF239" s="1597"/>
      <c r="AG239" s="1597"/>
      <c r="AH239" s="1597"/>
      <c r="AI239" s="1597"/>
      <c r="AJ239" s="1597"/>
      <c r="AK239" s="1597"/>
      <c r="AL239" s="1553"/>
    </row>
    <row r="240" spans="1:38" hidden="1">
      <c r="A240" s="1596"/>
      <c r="B240" s="1597"/>
      <c r="C240" s="1597"/>
      <c r="D240" s="1597"/>
      <c r="E240" s="1597"/>
      <c r="F240" s="1597"/>
      <c r="G240" s="1597"/>
      <c r="H240" s="1597"/>
      <c r="I240" s="1597"/>
      <c r="J240" s="1597"/>
      <c r="K240" s="1597"/>
      <c r="L240" s="1597"/>
      <c r="M240" s="1597"/>
      <c r="N240" s="1597"/>
      <c r="O240" s="1597"/>
      <c r="P240" s="1597"/>
      <c r="Q240" s="1597"/>
      <c r="R240" s="1597"/>
      <c r="S240" s="1597"/>
      <c r="T240" s="1597"/>
      <c r="U240" s="1597"/>
      <c r="V240" s="1597"/>
      <c r="W240" s="1597"/>
      <c r="X240" s="1597"/>
      <c r="Y240" s="1597"/>
      <c r="Z240" s="1597"/>
      <c r="AA240" s="1597"/>
      <c r="AB240" s="1597"/>
      <c r="AC240" s="1597"/>
      <c r="AD240" s="1597"/>
      <c r="AE240" s="1597"/>
      <c r="AF240" s="1597"/>
      <c r="AG240" s="1597"/>
      <c r="AH240" s="1597"/>
      <c r="AI240" s="1597"/>
      <c r="AJ240" s="1597"/>
      <c r="AK240" s="1597"/>
      <c r="AL240" s="1553"/>
    </row>
    <row r="241" spans="1:38" hidden="1">
      <c r="A241" s="1596"/>
      <c r="B241" s="1597"/>
      <c r="C241" s="1597"/>
      <c r="D241" s="1597"/>
      <c r="E241" s="1597"/>
      <c r="F241" s="1597"/>
      <c r="G241" s="1597"/>
      <c r="H241" s="1597"/>
      <c r="I241" s="1597"/>
      <c r="J241" s="1597"/>
      <c r="K241" s="1597"/>
      <c r="L241" s="1597"/>
      <c r="M241" s="1597"/>
      <c r="N241" s="1597"/>
      <c r="O241" s="1597"/>
      <c r="P241" s="1597"/>
      <c r="Q241" s="1597"/>
      <c r="R241" s="1597"/>
      <c r="S241" s="1597"/>
      <c r="T241" s="1597"/>
      <c r="U241" s="1597"/>
      <c r="V241" s="1597"/>
      <c r="W241" s="1597"/>
      <c r="X241" s="1597"/>
      <c r="Y241" s="1597"/>
      <c r="Z241" s="1597"/>
      <c r="AA241" s="1597"/>
      <c r="AB241" s="1597"/>
      <c r="AC241" s="1597"/>
      <c r="AD241" s="1597"/>
      <c r="AE241" s="1597"/>
      <c r="AF241" s="1597"/>
      <c r="AG241" s="1597"/>
      <c r="AH241" s="1597"/>
      <c r="AI241" s="1597"/>
      <c r="AJ241" s="1597"/>
      <c r="AK241" s="1597"/>
      <c r="AL241" s="1553"/>
    </row>
    <row r="242" spans="1:38" hidden="1">
      <c r="A242" s="1596"/>
      <c r="B242" s="1597"/>
      <c r="C242" s="1597"/>
      <c r="D242" s="1597"/>
      <c r="E242" s="1597"/>
      <c r="F242" s="1597"/>
      <c r="G242" s="1597"/>
      <c r="H242" s="1597"/>
      <c r="I242" s="1597"/>
      <c r="J242" s="1597"/>
      <c r="K242" s="1597"/>
      <c r="L242" s="1597"/>
      <c r="M242" s="1597"/>
      <c r="N242" s="1597"/>
      <c r="O242" s="1597"/>
      <c r="P242" s="1597"/>
      <c r="Q242" s="1597"/>
      <c r="R242" s="1597"/>
      <c r="S242" s="1597"/>
      <c r="T242" s="1597"/>
      <c r="U242" s="1597"/>
      <c r="V242" s="1597"/>
      <c r="W242" s="1597"/>
      <c r="X242" s="1597"/>
      <c r="Y242" s="1597"/>
      <c r="Z242" s="1597"/>
      <c r="AA242" s="1597"/>
      <c r="AB242" s="1597"/>
      <c r="AC242" s="1597"/>
      <c r="AD242" s="1597"/>
      <c r="AE242" s="1597"/>
      <c r="AF242" s="1597"/>
      <c r="AG242" s="1597"/>
      <c r="AH242" s="1597"/>
      <c r="AI242" s="1597"/>
      <c r="AJ242" s="1597"/>
      <c r="AK242" s="1597"/>
      <c r="AL242" s="1553"/>
    </row>
    <row r="243" spans="1:38" hidden="1">
      <c r="A243" s="1596"/>
      <c r="B243" s="1597"/>
      <c r="C243" s="1597"/>
      <c r="D243" s="1597"/>
      <c r="E243" s="1597"/>
      <c r="F243" s="1597"/>
      <c r="G243" s="1597"/>
      <c r="H243" s="1597"/>
      <c r="I243" s="1597"/>
      <c r="J243" s="1597"/>
      <c r="K243" s="1597"/>
      <c r="L243" s="1597"/>
      <c r="M243" s="1597"/>
      <c r="N243" s="1597"/>
      <c r="O243" s="1597"/>
      <c r="P243" s="1597"/>
      <c r="Q243" s="1597"/>
      <c r="R243" s="1597"/>
      <c r="S243" s="1597"/>
      <c r="T243" s="1597"/>
      <c r="U243" s="1597"/>
      <c r="V243" s="1597"/>
      <c r="W243" s="1597"/>
      <c r="X243" s="1597"/>
      <c r="Y243" s="1597"/>
      <c r="Z243" s="1597"/>
      <c r="AA243" s="1597"/>
      <c r="AB243" s="1597"/>
      <c r="AC243" s="1597"/>
      <c r="AD243" s="1597"/>
      <c r="AE243" s="1597"/>
      <c r="AF243" s="1597"/>
      <c r="AG243" s="1597"/>
      <c r="AH243" s="1597"/>
      <c r="AI243" s="1597"/>
      <c r="AJ243" s="1597"/>
      <c r="AK243" s="1597"/>
      <c r="AL243" s="1553"/>
    </row>
    <row r="244" spans="1:38" hidden="1">
      <c r="A244" s="1596"/>
      <c r="B244" s="1597"/>
      <c r="C244" s="1597"/>
      <c r="D244" s="1597"/>
      <c r="E244" s="1597"/>
      <c r="F244" s="1597"/>
      <c r="G244" s="1597"/>
      <c r="H244" s="1597"/>
      <c r="I244" s="1597"/>
      <c r="J244" s="1597"/>
      <c r="K244" s="1597"/>
      <c r="L244" s="1597"/>
      <c r="M244" s="1597"/>
      <c r="N244" s="1597"/>
      <c r="O244" s="1597"/>
      <c r="P244" s="1597"/>
      <c r="Q244" s="1597"/>
      <c r="R244" s="1597"/>
      <c r="S244" s="1597"/>
      <c r="T244" s="1597"/>
      <c r="U244" s="1597"/>
      <c r="V244" s="1597"/>
      <c r="W244" s="1597"/>
      <c r="X244" s="1597"/>
      <c r="Y244" s="1597"/>
      <c r="Z244" s="1597"/>
      <c r="AA244" s="1597"/>
      <c r="AB244" s="1597"/>
      <c r="AC244" s="1597"/>
      <c r="AD244" s="1597"/>
      <c r="AE244" s="1597"/>
      <c r="AF244" s="1597"/>
      <c r="AG244" s="1597"/>
      <c r="AH244" s="1597"/>
      <c r="AI244" s="1597"/>
      <c r="AJ244" s="1597"/>
      <c r="AK244" s="1597"/>
      <c r="AL244" s="1553"/>
    </row>
    <row r="245" spans="1:38" hidden="1">
      <c r="A245" s="1596"/>
      <c r="B245" s="1597"/>
      <c r="C245" s="1597"/>
      <c r="D245" s="1597"/>
      <c r="E245" s="1597"/>
      <c r="F245" s="1597"/>
      <c r="G245" s="1597"/>
      <c r="H245" s="1597"/>
      <c r="I245" s="1597"/>
      <c r="J245" s="1597"/>
      <c r="K245" s="1597"/>
      <c r="L245" s="1597"/>
      <c r="M245" s="1597"/>
      <c r="N245" s="1597"/>
      <c r="O245" s="1597"/>
      <c r="P245" s="1597"/>
      <c r="Q245" s="1597"/>
      <c r="R245" s="1597"/>
      <c r="S245" s="1597"/>
      <c r="T245" s="1597"/>
      <c r="U245" s="1597"/>
      <c r="V245" s="1597"/>
      <c r="W245" s="1597"/>
      <c r="X245" s="1597"/>
      <c r="Y245" s="1597"/>
      <c r="Z245" s="1597"/>
      <c r="AA245" s="1597"/>
      <c r="AB245" s="1597"/>
      <c r="AC245" s="1597"/>
      <c r="AD245" s="1597"/>
      <c r="AE245" s="1597"/>
      <c r="AF245" s="1597"/>
      <c r="AG245" s="1597"/>
      <c r="AH245" s="1597"/>
      <c r="AI245" s="1597"/>
      <c r="AJ245" s="1597"/>
      <c r="AK245" s="1597"/>
      <c r="AL245" s="1553"/>
    </row>
    <row r="246" spans="1:38" hidden="1">
      <c r="A246" s="1596"/>
      <c r="B246" s="1597"/>
      <c r="C246" s="1597"/>
      <c r="D246" s="1597"/>
      <c r="E246" s="1597"/>
      <c r="F246" s="1597"/>
      <c r="G246" s="1597"/>
      <c r="H246" s="1597"/>
      <c r="I246" s="1597"/>
      <c r="J246" s="1597"/>
      <c r="K246" s="1597"/>
      <c r="L246" s="1597"/>
      <c r="M246" s="1597"/>
      <c r="N246" s="1597"/>
      <c r="O246" s="1597"/>
      <c r="P246" s="1597"/>
      <c r="Q246" s="1597"/>
      <c r="R246" s="1597"/>
      <c r="S246" s="1597"/>
      <c r="T246" s="1597"/>
      <c r="U246" s="1597"/>
      <c r="V246" s="1597"/>
      <c r="W246" s="1597"/>
      <c r="X246" s="1597"/>
      <c r="Y246" s="1597"/>
      <c r="Z246" s="1597"/>
      <c r="AA246" s="1597"/>
      <c r="AB246" s="1597"/>
      <c r="AC246" s="1597"/>
      <c r="AD246" s="1597"/>
      <c r="AE246" s="1597"/>
      <c r="AF246" s="1597"/>
      <c r="AG246" s="1597"/>
      <c r="AH246" s="1597"/>
      <c r="AI246" s="1597"/>
      <c r="AJ246" s="1597"/>
      <c r="AK246" s="1597"/>
      <c r="AL246" s="1553"/>
    </row>
    <row r="247" spans="1:38" hidden="1">
      <c r="A247" s="1596"/>
      <c r="B247" s="1597"/>
      <c r="C247" s="1597"/>
      <c r="D247" s="1597"/>
      <c r="E247" s="1597"/>
      <c r="F247" s="1597"/>
      <c r="G247" s="1597"/>
      <c r="H247" s="1597"/>
      <c r="I247" s="1597"/>
      <c r="J247" s="1597"/>
      <c r="K247" s="1597"/>
      <c r="L247" s="1597"/>
      <c r="M247" s="1597"/>
      <c r="N247" s="1597"/>
      <c r="O247" s="1597"/>
      <c r="P247" s="1597"/>
      <c r="Q247" s="1597"/>
      <c r="R247" s="1597"/>
      <c r="S247" s="1597"/>
      <c r="T247" s="1597"/>
      <c r="U247" s="1597"/>
      <c r="V247" s="1597"/>
      <c r="W247" s="1597"/>
      <c r="X247" s="1597"/>
      <c r="Y247" s="1597"/>
      <c r="Z247" s="1597"/>
      <c r="AA247" s="1597"/>
      <c r="AB247" s="1597"/>
      <c r="AC247" s="1597"/>
      <c r="AD247" s="1597"/>
      <c r="AE247" s="1597"/>
      <c r="AF247" s="1597"/>
      <c r="AG247" s="1597"/>
      <c r="AH247" s="1597"/>
      <c r="AI247" s="1597"/>
      <c r="AJ247" s="1597"/>
      <c r="AK247" s="1597"/>
      <c r="AL247" s="1553"/>
    </row>
    <row r="248" spans="1:38" hidden="1">
      <c r="A248" s="1596"/>
      <c r="B248" s="1597"/>
      <c r="C248" s="1597"/>
      <c r="D248" s="1597"/>
      <c r="E248" s="1597"/>
      <c r="F248" s="1597"/>
      <c r="G248" s="1597"/>
      <c r="H248" s="1597"/>
      <c r="I248" s="1597"/>
      <c r="J248" s="1597"/>
      <c r="K248" s="1597"/>
      <c r="L248" s="1597"/>
      <c r="M248" s="1597"/>
      <c r="N248" s="1597"/>
      <c r="O248" s="1597"/>
      <c r="P248" s="1597"/>
      <c r="Q248" s="1597"/>
      <c r="R248" s="1597"/>
      <c r="S248" s="1597"/>
      <c r="T248" s="1597"/>
      <c r="U248" s="1597"/>
      <c r="V248" s="1597"/>
      <c r="W248" s="1597"/>
      <c r="X248" s="1597"/>
      <c r="Y248" s="1597"/>
      <c r="Z248" s="1597"/>
      <c r="AA248" s="1597"/>
      <c r="AB248" s="1597"/>
      <c r="AC248" s="1597"/>
      <c r="AD248" s="1597"/>
      <c r="AE248" s="1597"/>
      <c r="AF248" s="1597"/>
      <c r="AG248" s="1597"/>
      <c r="AH248" s="1597"/>
      <c r="AI248" s="1597"/>
      <c r="AJ248" s="1597"/>
      <c r="AK248" s="1597"/>
      <c r="AL248" s="1553"/>
    </row>
    <row r="249" spans="1:38" hidden="1">
      <c r="A249" s="1596"/>
      <c r="B249" s="1597"/>
      <c r="C249" s="1597"/>
      <c r="D249" s="1597"/>
      <c r="E249" s="1597"/>
      <c r="F249" s="1597"/>
      <c r="G249" s="1597"/>
      <c r="H249" s="1597"/>
      <c r="I249" s="1597"/>
      <c r="J249" s="1597"/>
      <c r="K249" s="1597"/>
      <c r="L249" s="1597"/>
      <c r="M249" s="1597"/>
      <c r="N249" s="1597"/>
      <c r="O249" s="1597"/>
      <c r="P249" s="1597"/>
      <c r="Q249" s="1597"/>
      <c r="R249" s="1597"/>
      <c r="S249" s="1597"/>
      <c r="T249" s="1597"/>
      <c r="U249" s="1597"/>
      <c r="V249" s="1597"/>
      <c r="W249" s="1597"/>
      <c r="X249" s="1597"/>
      <c r="Y249" s="1597"/>
      <c r="Z249" s="1597"/>
      <c r="AA249" s="1597"/>
      <c r="AB249" s="1597"/>
      <c r="AC249" s="1597"/>
      <c r="AD249" s="1597"/>
      <c r="AE249" s="1597"/>
      <c r="AF249" s="1597"/>
      <c r="AG249" s="1597"/>
      <c r="AH249" s="1597"/>
      <c r="AI249" s="1597"/>
      <c r="AJ249" s="1597"/>
      <c r="AK249" s="1597"/>
      <c r="AL249" s="1553"/>
    </row>
    <row r="250" spans="1:38" hidden="1">
      <c r="A250" s="1596"/>
      <c r="B250" s="1597"/>
      <c r="C250" s="1597"/>
      <c r="D250" s="1597"/>
      <c r="E250" s="1597"/>
      <c r="F250" s="1597"/>
      <c r="G250" s="1597"/>
      <c r="H250" s="1597"/>
      <c r="I250" s="1597"/>
      <c r="J250" s="1597"/>
      <c r="K250" s="1597"/>
      <c r="L250" s="1597"/>
      <c r="M250" s="1597"/>
      <c r="N250" s="1597"/>
      <c r="O250" s="1597"/>
      <c r="P250" s="1597"/>
      <c r="Q250" s="1597"/>
      <c r="R250" s="1597"/>
      <c r="S250" s="1597"/>
      <c r="T250" s="1597"/>
      <c r="U250" s="1597"/>
      <c r="V250" s="1597"/>
      <c r="W250" s="1597"/>
      <c r="X250" s="1597"/>
      <c r="Y250" s="1597"/>
      <c r="Z250" s="1597"/>
      <c r="AA250" s="1597"/>
      <c r="AB250" s="1597"/>
      <c r="AC250" s="1597"/>
      <c r="AD250" s="1597"/>
      <c r="AE250" s="1597"/>
      <c r="AF250" s="1597"/>
      <c r="AG250" s="1597"/>
      <c r="AH250" s="1597"/>
      <c r="AI250" s="1597"/>
      <c r="AJ250" s="1597"/>
      <c r="AK250" s="1597"/>
      <c r="AL250" s="1553"/>
    </row>
    <row r="251" spans="1:38" hidden="1">
      <c r="A251" s="1596"/>
      <c r="B251" s="1597"/>
      <c r="C251" s="1597"/>
      <c r="D251" s="1597"/>
      <c r="E251" s="1597"/>
      <c r="F251" s="1597"/>
      <c r="G251" s="1597"/>
      <c r="H251" s="1597"/>
      <c r="I251" s="1597"/>
      <c r="J251" s="1597"/>
      <c r="K251" s="1597"/>
      <c r="L251" s="1597"/>
      <c r="M251" s="1597"/>
      <c r="N251" s="1597"/>
      <c r="O251" s="1597"/>
      <c r="P251" s="1597"/>
      <c r="Q251" s="1597"/>
      <c r="R251" s="1597"/>
      <c r="S251" s="1597"/>
      <c r="T251" s="1597"/>
      <c r="U251" s="1597"/>
      <c r="V251" s="1597"/>
      <c r="W251" s="1597"/>
      <c r="X251" s="1597"/>
      <c r="Y251" s="1597"/>
      <c r="Z251" s="1597"/>
      <c r="AA251" s="1597"/>
      <c r="AB251" s="1597"/>
      <c r="AC251" s="1597"/>
      <c r="AD251" s="1597"/>
      <c r="AE251" s="1597"/>
      <c r="AF251" s="1597"/>
      <c r="AG251" s="1597"/>
      <c r="AH251" s="1597"/>
      <c r="AI251" s="1597"/>
      <c r="AJ251" s="1597"/>
      <c r="AK251" s="1597"/>
      <c r="AL251" s="1553"/>
    </row>
    <row r="252" spans="1:38" hidden="1">
      <c r="A252" s="1596"/>
      <c r="B252" s="1597"/>
      <c r="C252" s="1597"/>
      <c r="D252" s="1597"/>
      <c r="E252" s="1597"/>
      <c r="F252" s="1597"/>
      <c r="G252" s="1597"/>
      <c r="H252" s="1597"/>
      <c r="I252" s="1597"/>
      <c r="J252" s="1597"/>
      <c r="K252" s="1597"/>
      <c r="L252" s="1597"/>
      <c r="M252" s="1597"/>
      <c r="N252" s="1597"/>
      <c r="O252" s="1597"/>
      <c r="P252" s="1597"/>
      <c r="Q252" s="1597"/>
      <c r="R252" s="1597"/>
      <c r="S252" s="1597"/>
      <c r="T252" s="1597"/>
      <c r="U252" s="1597"/>
      <c r="V252" s="1597"/>
      <c r="W252" s="1597"/>
      <c r="X252" s="1597"/>
      <c r="Y252" s="1597"/>
      <c r="Z252" s="1597"/>
      <c r="AA252" s="1597"/>
      <c r="AB252" s="1597"/>
      <c r="AC252" s="1597"/>
      <c r="AD252" s="1597"/>
      <c r="AE252" s="1597"/>
      <c r="AF252" s="1597"/>
      <c r="AG252" s="1597"/>
      <c r="AH252" s="1597"/>
      <c r="AI252" s="1597"/>
      <c r="AJ252" s="1597"/>
      <c r="AK252" s="1597"/>
      <c r="AL252" s="1553"/>
    </row>
    <row r="253" spans="1:38" hidden="1">
      <c r="A253" s="1596"/>
      <c r="B253" s="1597"/>
      <c r="C253" s="1597"/>
      <c r="D253" s="1597"/>
      <c r="E253" s="1597"/>
      <c r="F253" s="1597"/>
      <c r="G253" s="1597"/>
      <c r="H253" s="1597"/>
      <c r="I253" s="1597"/>
      <c r="J253" s="1597"/>
      <c r="K253" s="1597"/>
      <c r="L253" s="1597"/>
      <c r="M253" s="1597"/>
      <c r="N253" s="1597"/>
      <c r="O253" s="1597"/>
      <c r="P253" s="1597"/>
      <c r="Q253" s="1597"/>
      <c r="R253" s="1597"/>
      <c r="S253" s="1597"/>
      <c r="T253" s="1597"/>
      <c r="U253" s="1597"/>
      <c r="V253" s="1597"/>
      <c r="W253" s="1597"/>
      <c r="X253" s="1597"/>
      <c r="Y253" s="1597"/>
      <c r="Z253" s="1597"/>
      <c r="AA253" s="1597"/>
      <c r="AB253" s="1597"/>
      <c r="AC253" s="1597"/>
      <c r="AD253" s="1597"/>
      <c r="AE253" s="1597"/>
      <c r="AF253" s="1597"/>
      <c r="AG253" s="1597"/>
      <c r="AH253" s="1597"/>
      <c r="AI253" s="1597"/>
      <c r="AJ253" s="1597"/>
      <c r="AK253" s="1597"/>
      <c r="AL253" s="1553"/>
    </row>
    <row r="254" spans="1:38" hidden="1">
      <c r="A254" s="1596"/>
      <c r="B254" s="1597"/>
      <c r="C254" s="1597"/>
      <c r="D254" s="1597"/>
      <c r="E254" s="1597"/>
      <c r="F254" s="1597"/>
      <c r="G254" s="1597"/>
      <c r="H254" s="1597"/>
      <c r="I254" s="1597"/>
      <c r="J254" s="1597"/>
      <c r="K254" s="1597"/>
      <c r="L254" s="1597"/>
      <c r="M254" s="1597"/>
      <c r="N254" s="1597"/>
      <c r="O254" s="1597"/>
      <c r="P254" s="1597"/>
      <c r="Q254" s="1597"/>
      <c r="R254" s="1597"/>
      <c r="S254" s="1597"/>
      <c r="T254" s="1597"/>
      <c r="U254" s="1597"/>
      <c r="V254" s="1597"/>
      <c r="W254" s="1597"/>
      <c r="X254" s="1597"/>
      <c r="Y254" s="1597"/>
      <c r="Z254" s="1597"/>
      <c r="AA254" s="1597"/>
      <c r="AB254" s="1597"/>
      <c r="AC254" s="1597"/>
      <c r="AD254" s="1597"/>
      <c r="AE254" s="1597"/>
      <c r="AF254" s="1597"/>
      <c r="AG254" s="1597"/>
      <c r="AH254" s="1597"/>
      <c r="AI254" s="1597"/>
      <c r="AJ254" s="1597"/>
      <c r="AK254" s="1597"/>
      <c r="AL254" s="1553"/>
    </row>
    <row r="255" spans="1:38" hidden="1">
      <c r="A255" s="1596"/>
      <c r="B255" s="1597"/>
      <c r="C255" s="1597"/>
      <c r="D255" s="1597"/>
      <c r="E255" s="1597"/>
      <c r="F255" s="1597"/>
      <c r="G255" s="1597"/>
      <c r="H255" s="1597"/>
      <c r="I255" s="1597"/>
      <c r="J255" s="1597"/>
      <c r="K255" s="1597"/>
      <c r="L255" s="1597"/>
      <c r="M255" s="1597"/>
      <c r="N255" s="1597"/>
      <c r="O255" s="1597"/>
      <c r="P255" s="1597"/>
      <c r="Q255" s="1597"/>
      <c r="R255" s="1597"/>
      <c r="S255" s="1597"/>
      <c r="T255" s="1597"/>
      <c r="U255" s="1597"/>
      <c r="V255" s="1597"/>
      <c r="W255" s="1597"/>
      <c r="X255" s="1597"/>
      <c r="Y255" s="1597"/>
      <c r="Z255" s="1597"/>
      <c r="AA255" s="1597"/>
      <c r="AB255" s="1597"/>
      <c r="AC255" s="1597"/>
      <c r="AD255" s="1597"/>
      <c r="AE255" s="1597"/>
      <c r="AF255" s="1597"/>
      <c r="AG255" s="1597"/>
      <c r="AH255" s="1597"/>
      <c r="AI255" s="1597"/>
      <c r="AJ255" s="1597"/>
      <c r="AK255" s="1597"/>
      <c r="AL255" s="1553"/>
    </row>
    <row r="256" spans="1:38" hidden="1">
      <c r="A256" s="1596"/>
      <c r="B256" s="1597"/>
      <c r="C256" s="1597"/>
      <c r="D256" s="1597"/>
      <c r="E256" s="1597"/>
      <c r="F256" s="1597"/>
      <c r="G256" s="1597"/>
      <c r="H256" s="1597"/>
      <c r="I256" s="1597"/>
      <c r="J256" s="1597"/>
      <c r="K256" s="1597"/>
      <c r="L256" s="1597"/>
      <c r="M256" s="1597"/>
      <c r="N256" s="1597"/>
      <c r="O256" s="1597"/>
      <c r="P256" s="1597"/>
      <c r="Q256" s="1597"/>
      <c r="R256" s="1597"/>
      <c r="S256" s="1597"/>
      <c r="T256" s="1597"/>
      <c r="U256" s="1597"/>
      <c r="V256" s="1597"/>
      <c r="W256" s="1597"/>
      <c r="X256" s="1597"/>
      <c r="Y256" s="1597"/>
      <c r="Z256" s="1597"/>
      <c r="AA256" s="1597"/>
      <c r="AB256" s="1597"/>
      <c r="AC256" s="1597"/>
      <c r="AD256" s="1597"/>
      <c r="AE256" s="1597"/>
      <c r="AF256" s="1597"/>
      <c r="AG256" s="1597"/>
      <c r="AH256" s="1597"/>
      <c r="AI256" s="1597"/>
      <c r="AJ256" s="1597"/>
      <c r="AK256" s="1597"/>
      <c r="AL256" s="1553"/>
    </row>
    <row r="257" spans="1:38" hidden="1">
      <c r="A257" s="1596"/>
      <c r="B257" s="1597"/>
      <c r="C257" s="1597"/>
      <c r="D257" s="1597"/>
      <c r="E257" s="1597"/>
      <c r="F257" s="1597"/>
      <c r="G257" s="1597"/>
      <c r="H257" s="1597"/>
      <c r="I257" s="1597"/>
      <c r="J257" s="1597"/>
      <c r="K257" s="1597"/>
      <c r="L257" s="1597"/>
      <c r="M257" s="1597"/>
      <c r="N257" s="1597"/>
      <c r="O257" s="1597"/>
      <c r="P257" s="1597"/>
      <c r="Q257" s="1597"/>
      <c r="R257" s="1597"/>
      <c r="S257" s="1597"/>
      <c r="T257" s="1597"/>
      <c r="U257" s="1597"/>
      <c r="V257" s="1597"/>
      <c r="W257" s="1597"/>
      <c r="X257" s="1597"/>
      <c r="Y257" s="1597"/>
      <c r="Z257" s="1597"/>
      <c r="AA257" s="1597"/>
      <c r="AB257" s="1597"/>
      <c r="AC257" s="1597"/>
      <c r="AD257" s="1597"/>
      <c r="AE257" s="1597"/>
      <c r="AF257" s="1597"/>
      <c r="AG257" s="1597"/>
      <c r="AH257" s="1597"/>
      <c r="AI257" s="1597"/>
      <c r="AJ257" s="1597"/>
      <c r="AK257" s="1597"/>
      <c r="AL257" s="1553"/>
    </row>
    <row r="258" spans="1:38" hidden="1">
      <c r="A258" s="1596"/>
      <c r="B258" s="1597"/>
      <c r="C258" s="1597"/>
      <c r="D258" s="1597"/>
      <c r="E258" s="1597"/>
      <c r="F258" s="1597"/>
      <c r="G258" s="1597"/>
      <c r="H258" s="1597"/>
      <c r="I258" s="1597"/>
      <c r="J258" s="1597"/>
      <c r="K258" s="1597"/>
      <c r="L258" s="1597"/>
      <c r="M258" s="1597"/>
      <c r="N258" s="1597"/>
      <c r="O258" s="1597"/>
      <c r="P258" s="1597"/>
      <c r="Q258" s="1597"/>
      <c r="R258" s="1597"/>
      <c r="S258" s="1597"/>
      <c r="T258" s="1597"/>
      <c r="U258" s="1597"/>
      <c r="V258" s="1597"/>
      <c r="W258" s="1597"/>
      <c r="X258" s="1597"/>
      <c r="Y258" s="1597"/>
      <c r="Z258" s="1597"/>
      <c r="AA258" s="1597"/>
      <c r="AB258" s="1597"/>
      <c r="AC258" s="1597"/>
      <c r="AD258" s="1597"/>
      <c r="AE258" s="1597"/>
      <c r="AF258" s="1597"/>
      <c r="AG258" s="1597"/>
      <c r="AH258" s="1597"/>
      <c r="AI258" s="1597"/>
      <c r="AJ258" s="1597"/>
      <c r="AK258" s="1597"/>
      <c r="AL258" s="1553"/>
    </row>
    <row r="259" spans="1:38" hidden="1">
      <c r="A259" s="1596"/>
      <c r="B259" s="1597"/>
      <c r="C259" s="1597"/>
      <c r="D259" s="1597"/>
      <c r="E259" s="1597"/>
      <c r="F259" s="1597"/>
      <c r="G259" s="1597"/>
      <c r="H259" s="1597"/>
      <c r="I259" s="1597"/>
      <c r="J259" s="1597"/>
      <c r="K259" s="1597"/>
      <c r="L259" s="1597"/>
      <c r="M259" s="1597"/>
      <c r="N259" s="1597"/>
      <c r="O259" s="1597"/>
      <c r="P259" s="1597"/>
      <c r="Q259" s="1597"/>
      <c r="R259" s="1597"/>
      <c r="S259" s="1597"/>
      <c r="T259" s="1597"/>
      <c r="U259" s="1597"/>
      <c r="V259" s="1597"/>
      <c r="W259" s="1597"/>
      <c r="X259" s="1597"/>
      <c r="Y259" s="1597"/>
      <c r="Z259" s="1597"/>
      <c r="AA259" s="1597"/>
      <c r="AB259" s="1597"/>
      <c r="AC259" s="1597"/>
      <c r="AD259" s="1597"/>
      <c r="AE259" s="1597"/>
      <c r="AF259" s="1597"/>
      <c r="AG259" s="1597"/>
      <c r="AH259" s="1597"/>
      <c r="AI259" s="1597"/>
      <c r="AJ259" s="1597"/>
      <c r="AK259" s="1597"/>
      <c r="AL259" s="1553"/>
    </row>
    <row r="260" spans="1:38" hidden="1">
      <c r="A260" s="1596"/>
      <c r="B260" s="1597"/>
      <c r="C260" s="1597"/>
      <c r="D260" s="1597"/>
      <c r="E260" s="1597"/>
      <c r="F260" s="1597"/>
      <c r="G260" s="1597"/>
      <c r="H260" s="1597"/>
      <c r="I260" s="1597"/>
      <c r="J260" s="1597"/>
      <c r="K260" s="1597"/>
      <c r="L260" s="1597"/>
      <c r="M260" s="1597"/>
      <c r="N260" s="1597"/>
      <c r="O260" s="1597"/>
      <c r="P260" s="1597"/>
      <c r="Q260" s="1597"/>
      <c r="R260" s="1597"/>
      <c r="S260" s="1597"/>
      <c r="T260" s="1597"/>
      <c r="U260" s="1597"/>
      <c r="V260" s="1597"/>
      <c r="W260" s="1597"/>
      <c r="X260" s="1597"/>
      <c r="Y260" s="1597"/>
      <c r="Z260" s="1597"/>
      <c r="AA260" s="1597"/>
      <c r="AB260" s="1597"/>
      <c r="AC260" s="1597"/>
      <c r="AD260" s="1597"/>
      <c r="AE260" s="1597"/>
      <c r="AF260" s="1597"/>
      <c r="AG260" s="1597"/>
      <c r="AH260" s="1597"/>
      <c r="AI260" s="1597"/>
      <c r="AJ260" s="1597"/>
      <c r="AK260" s="1597"/>
      <c r="AL260" s="1553"/>
    </row>
    <row r="261" spans="1:38" hidden="1">
      <c r="A261" s="1596"/>
      <c r="B261" s="1597"/>
      <c r="C261" s="1597"/>
      <c r="D261" s="1597"/>
      <c r="E261" s="1597"/>
      <c r="F261" s="1597"/>
      <c r="G261" s="1597"/>
      <c r="H261" s="1597"/>
      <c r="I261" s="1597"/>
      <c r="J261" s="1597"/>
      <c r="K261" s="1597"/>
      <c r="L261" s="1597"/>
      <c r="M261" s="1597"/>
      <c r="N261" s="1597"/>
      <c r="O261" s="1597"/>
      <c r="P261" s="1597"/>
      <c r="Q261" s="1597"/>
      <c r="R261" s="1597"/>
      <c r="S261" s="1597"/>
      <c r="T261" s="1597"/>
      <c r="U261" s="1597"/>
      <c r="V261" s="1597"/>
      <c r="W261" s="1597"/>
      <c r="X261" s="1597"/>
      <c r="Y261" s="1597"/>
      <c r="Z261" s="1597"/>
      <c r="AA261" s="1597"/>
      <c r="AB261" s="1597"/>
      <c r="AC261" s="1597"/>
      <c r="AD261" s="1597"/>
      <c r="AE261" s="1597"/>
      <c r="AF261" s="1597"/>
      <c r="AG261" s="1597"/>
      <c r="AH261" s="1597"/>
      <c r="AI261" s="1597"/>
      <c r="AJ261" s="1597"/>
      <c r="AK261" s="1597"/>
      <c r="AL261" s="1553"/>
    </row>
    <row r="262" spans="1:38" hidden="1">
      <c r="A262" s="1596"/>
      <c r="B262" s="1597"/>
      <c r="C262" s="1597"/>
      <c r="D262" s="1597"/>
      <c r="E262" s="1597"/>
      <c r="F262" s="1597"/>
      <c r="G262" s="1597"/>
      <c r="H262" s="1597"/>
      <c r="I262" s="1597"/>
      <c r="J262" s="1597"/>
      <c r="K262" s="1597"/>
      <c r="L262" s="1597"/>
      <c r="M262" s="1597"/>
      <c r="N262" s="1597"/>
      <c r="O262" s="1597"/>
      <c r="P262" s="1597"/>
      <c r="Q262" s="1597"/>
      <c r="R262" s="1597"/>
      <c r="S262" s="1597"/>
      <c r="T262" s="1597"/>
      <c r="U262" s="1597"/>
      <c r="V262" s="1597"/>
      <c r="W262" s="1597"/>
      <c r="X262" s="1597"/>
      <c r="Y262" s="1597"/>
      <c r="Z262" s="1597"/>
      <c r="AA262" s="1597"/>
      <c r="AB262" s="1597"/>
      <c r="AC262" s="1597"/>
      <c r="AD262" s="1597"/>
      <c r="AE262" s="1597"/>
      <c r="AF262" s="1597"/>
      <c r="AG262" s="1597"/>
      <c r="AH262" s="1597"/>
      <c r="AI262" s="1597"/>
      <c r="AJ262" s="1597"/>
      <c r="AK262" s="1597"/>
      <c r="AL262" s="1553"/>
    </row>
    <row r="263" spans="1:38" hidden="1">
      <c r="A263" s="1596"/>
      <c r="B263" s="1597"/>
      <c r="C263" s="1597"/>
      <c r="D263" s="1597"/>
      <c r="E263" s="1597"/>
      <c r="F263" s="1597"/>
      <c r="G263" s="1597"/>
      <c r="H263" s="1597"/>
      <c r="I263" s="1597"/>
      <c r="J263" s="1597"/>
      <c r="K263" s="1597"/>
      <c r="L263" s="1597"/>
      <c r="M263" s="1597"/>
      <c r="N263" s="1597"/>
      <c r="O263" s="1597"/>
      <c r="P263" s="1597"/>
      <c r="Q263" s="1597"/>
      <c r="R263" s="1597"/>
      <c r="S263" s="1597"/>
      <c r="T263" s="1597"/>
      <c r="U263" s="1597"/>
      <c r="V263" s="1597"/>
      <c r="W263" s="1597"/>
      <c r="X263" s="1597"/>
      <c r="Y263" s="1597"/>
      <c r="Z263" s="1597"/>
      <c r="AA263" s="1597"/>
      <c r="AB263" s="1597"/>
      <c r="AC263" s="1597"/>
      <c r="AD263" s="1597"/>
      <c r="AE263" s="1597"/>
      <c r="AF263" s="1597"/>
      <c r="AG263" s="1597"/>
      <c r="AH263" s="1597"/>
      <c r="AI263" s="1597"/>
      <c r="AJ263" s="1597"/>
      <c r="AK263" s="1597"/>
      <c r="AL263" s="1553"/>
    </row>
    <row r="264" spans="1:38" hidden="1">
      <c r="A264" s="1596"/>
      <c r="B264" s="1597"/>
      <c r="C264" s="1597"/>
      <c r="D264" s="1597"/>
      <c r="E264" s="1597"/>
      <c r="F264" s="1597"/>
      <c r="G264" s="1597"/>
      <c r="H264" s="1597"/>
      <c r="I264" s="1597"/>
      <c r="J264" s="1597"/>
      <c r="K264" s="1597"/>
      <c r="L264" s="1597"/>
      <c r="M264" s="1597"/>
      <c r="N264" s="1597"/>
      <c r="O264" s="1597"/>
      <c r="P264" s="1597"/>
      <c r="Q264" s="1597"/>
      <c r="R264" s="1597"/>
      <c r="S264" s="1597"/>
      <c r="T264" s="1597"/>
      <c r="U264" s="1597"/>
      <c r="V264" s="1597"/>
      <c r="W264" s="1597"/>
      <c r="X264" s="1597"/>
      <c r="Y264" s="1597"/>
      <c r="Z264" s="1597"/>
      <c r="AA264" s="1597"/>
      <c r="AB264" s="1597"/>
      <c r="AC264" s="1597"/>
      <c r="AD264" s="1597"/>
      <c r="AE264" s="1597"/>
      <c r="AF264" s="1597"/>
      <c r="AG264" s="1597"/>
      <c r="AH264" s="1597"/>
      <c r="AI264" s="1597"/>
      <c r="AJ264" s="1597"/>
      <c r="AK264" s="1597"/>
      <c r="AL264" s="1553"/>
    </row>
    <row r="265" spans="1:38" hidden="1">
      <c r="A265" s="1596"/>
      <c r="B265" s="1597"/>
      <c r="C265" s="1597"/>
      <c r="D265" s="1597"/>
      <c r="E265" s="1597"/>
      <c r="F265" s="1597"/>
      <c r="G265" s="1597"/>
      <c r="H265" s="1597"/>
      <c r="I265" s="1597"/>
      <c r="J265" s="1597"/>
      <c r="K265" s="1597"/>
      <c r="L265" s="1597"/>
      <c r="M265" s="1597"/>
      <c r="N265" s="1597"/>
      <c r="O265" s="1597"/>
      <c r="P265" s="1597"/>
      <c r="Q265" s="1597"/>
      <c r="R265" s="1597"/>
      <c r="S265" s="1597"/>
      <c r="T265" s="1597"/>
      <c r="U265" s="1597"/>
      <c r="V265" s="1597"/>
      <c r="W265" s="1597"/>
      <c r="X265" s="1597"/>
      <c r="Y265" s="1597"/>
      <c r="Z265" s="1597"/>
      <c r="AA265" s="1597"/>
      <c r="AB265" s="1597"/>
      <c r="AC265" s="1597"/>
      <c r="AD265" s="1597"/>
      <c r="AE265" s="1597"/>
      <c r="AF265" s="1597"/>
      <c r="AG265" s="1597"/>
      <c r="AH265" s="1597"/>
      <c r="AI265" s="1597"/>
      <c r="AJ265" s="1597"/>
      <c r="AK265" s="1597"/>
      <c r="AL265" s="1553"/>
    </row>
    <row r="266" spans="1:38" hidden="1">
      <c r="A266" s="1596"/>
      <c r="B266" s="1597"/>
      <c r="C266" s="1597"/>
      <c r="D266" s="1597"/>
      <c r="E266" s="1597"/>
      <c r="F266" s="1597"/>
      <c r="G266" s="1597"/>
      <c r="H266" s="1597"/>
      <c r="I266" s="1597"/>
      <c r="J266" s="1597"/>
      <c r="K266" s="1597"/>
      <c r="L266" s="1597"/>
      <c r="M266" s="1597"/>
      <c r="N266" s="1597"/>
      <c r="O266" s="1597"/>
      <c r="P266" s="1597"/>
      <c r="Q266" s="1597"/>
      <c r="R266" s="1597"/>
      <c r="S266" s="1597"/>
      <c r="T266" s="1597"/>
      <c r="U266" s="1597"/>
      <c r="V266" s="1597"/>
      <c r="W266" s="1597"/>
      <c r="X266" s="1597"/>
      <c r="Y266" s="1597"/>
      <c r="Z266" s="1597"/>
      <c r="AA266" s="1597"/>
      <c r="AB266" s="1597"/>
      <c r="AC266" s="1597"/>
      <c r="AD266" s="1597"/>
      <c r="AE266" s="1597"/>
      <c r="AF266" s="1597"/>
      <c r="AG266" s="1597"/>
      <c r="AH266" s="1597"/>
      <c r="AI266" s="1597"/>
      <c r="AJ266" s="1597"/>
      <c r="AK266" s="1597"/>
      <c r="AL266" s="1553"/>
    </row>
    <row r="267" spans="1:38" hidden="1">
      <c r="A267" s="1596"/>
      <c r="B267" s="1597"/>
      <c r="C267" s="1597"/>
      <c r="D267" s="1597"/>
      <c r="E267" s="1597"/>
      <c r="F267" s="1597"/>
      <c r="G267" s="1597"/>
      <c r="H267" s="1597"/>
      <c r="I267" s="1597"/>
      <c r="J267" s="1597"/>
      <c r="K267" s="1597"/>
      <c r="L267" s="1597"/>
      <c r="M267" s="1597"/>
      <c r="N267" s="1597"/>
      <c r="O267" s="1597"/>
      <c r="P267" s="1597"/>
      <c r="Q267" s="1597"/>
      <c r="R267" s="1597"/>
      <c r="S267" s="1597"/>
      <c r="T267" s="1597"/>
      <c r="U267" s="1597"/>
      <c r="V267" s="1597"/>
      <c r="W267" s="1597"/>
      <c r="X267" s="1597"/>
      <c r="Y267" s="1597"/>
      <c r="Z267" s="1597"/>
      <c r="AA267" s="1597"/>
      <c r="AB267" s="1597"/>
      <c r="AC267" s="1597"/>
      <c r="AD267" s="1597"/>
      <c r="AE267" s="1597"/>
      <c r="AF267" s="1597"/>
      <c r="AG267" s="1597"/>
      <c r="AH267" s="1597"/>
      <c r="AI267" s="1597"/>
      <c r="AJ267" s="1597"/>
      <c r="AK267" s="1597"/>
      <c r="AL267" s="1553"/>
    </row>
    <row r="268" spans="1:38" hidden="1">
      <c r="A268" s="1596"/>
      <c r="B268" s="1597"/>
      <c r="C268" s="1597"/>
      <c r="D268" s="1597"/>
      <c r="E268" s="1597"/>
      <c r="F268" s="1597"/>
      <c r="G268" s="1597"/>
      <c r="H268" s="1597"/>
      <c r="I268" s="1597"/>
      <c r="J268" s="1597"/>
      <c r="K268" s="1597"/>
      <c r="L268" s="1597"/>
      <c r="M268" s="1597"/>
      <c r="N268" s="1597"/>
      <c r="O268" s="1597"/>
      <c r="P268" s="1597"/>
      <c r="Q268" s="1597"/>
      <c r="R268" s="1597"/>
      <c r="S268" s="1597"/>
      <c r="T268" s="1597"/>
      <c r="U268" s="1597"/>
      <c r="V268" s="1597"/>
      <c r="W268" s="1597"/>
      <c r="X268" s="1597"/>
      <c r="Y268" s="1597"/>
      <c r="Z268" s="1597"/>
      <c r="AA268" s="1597"/>
      <c r="AB268" s="1597"/>
      <c r="AC268" s="1597"/>
      <c r="AD268" s="1597"/>
      <c r="AE268" s="1597"/>
      <c r="AF268" s="1597"/>
      <c r="AG268" s="1597"/>
      <c r="AH268" s="1597"/>
      <c r="AI268" s="1597"/>
      <c r="AJ268" s="1597"/>
      <c r="AK268" s="1597"/>
      <c r="AL268" s="1553"/>
    </row>
    <row r="269" spans="1:38" hidden="1">
      <c r="A269" s="1596"/>
      <c r="B269" s="1597"/>
      <c r="C269" s="1597"/>
      <c r="D269" s="1597"/>
      <c r="E269" s="1597"/>
      <c r="F269" s="1597"/>
      <c r="G269" s="1597"/>
      <c r="H269" s="1597"/>
      <c r="I269" s="1597"/>
      <c r="J269" s="1597"/>
      <c r="K269" s="1597"/>
      <c r="L269" s="1597"/>
      <c r="M269" s="1597"/>
      <c r="N269" s="1597"/>
      <c r="O269" s="1597"/>
      <c r="P269" s="1597"/>
      <c r="Q269" s="1597"/>
      <c r="R269" s="1597"/>
      <c r="S269" s="1597"/>
      <c r="T269" s="1597"/>
      <c r="U269" s="1597"/>
      <c r="V269" s="1597"/>
      <c r="W269" s="1597"/>
      <c r="X269" s="1597"/>
      <c r="Y269" s="1597"/>
      <c r="Z269" s="1597"/>
      <c r="AA269" s="1597"/>
      <c r="AB269" s="1597"/>
      <c r="AC269" s="1597"/>
      <c r="AD269" s="1597"/>
      <c r="AE269" s="1597"/>
      <c r="AF269" s="1597"/>
      <c r="AG269" s="1597"/>
      <c r="AH269" s="1597"/>
      <c r="AI269" s="1597"/>
      <c r="AJ269" s="1597"/>
      <c r="AK269" s="1597"/>
      <c r="AL269" s="1553"/>
    </row>
    <row r="270" spans="1:38" hidden="1">
      <c r="A270" s="1596"/>
      <c r="B270" s="1597"/>
      <c r="C270" s="1597"/>
      <c r="D270" s="1597"/>
      <c r="E270" s="1597"/>
      <c r="F270" s="1597"/>
      <c r="G270" s="1597"/>
      <c r="H270" s="1597"/>
      <c r="I270" s="1597"/>
      <c r="J270" s="1597"/>
      <c r="K270" s="1597"/>
      <c r="L270" s="1597"/>
      <c r="M270" s="1597"/>
      <c r="N270" s="1597"/>
      <c r="O270" s="1597"/>
      <c r="P270" s="1597"/>
      <c r="Q270" s="1597"/>
      <c r="R270" s="1597"/>
      <c r="S270" s="1597"/>
      <c r="T270" s="1597"/>
      <c r="U270" s="1597"/>
      <c r="V270" s="1597"/>
      <c r="W270" s="1597"/>
      <c r="X270" s="1597"/>
      <c r="Y270" s="1597"/>
      <c r="Z270" s="1597"/>
      <c r="AA270" s="1597"/>
      <c r="AB270" s="1597"/>
      <c r="AC270" s="1597"/>
      <c r="AD270" s="1597"/>
      <c r="AE270" s="1597"/>
      <c r="AF270" s="1597"/>
      <c r="AG270" s="1597"/>
      <c r="AH270" s="1597"/>
      <c r="AI270" s="1597"/>
      <c r="AJ270" s="1597"/>
      <c r="AK270" s="1597"/>
      <c r="AL270" s="1553"/>
    </row>
    <row r="271" spans="1:38" hidden="1">
      <c r="A271" s="1596"/>
      <c r="B271" s="1597"/>
      <c r="C271" s="1597"/>
      <c r="D271" s="1597"/>
      <c r="E271" s="1597"/>
      <c r="F271" s="1597"/>
      <c r="G271" s="1597"/>
      <c r="H271" s="1597"/>
      <c r="I271" s="1597"/>
      <c r="J271" s="1597"/>
      <c r="K271" s="1597"/>
      <c r="L271" s="1597"/>
      <c r="M271" s="1597"/>
      <c r="N271" s="1597"/>
      <c r="O271" s="1597"/>
      <c r="P271" s="1597"/>
      <c r="Q271" s="1597"/>
      <c r="R271" s="1597"/>
      <c r="S271" s="1597"/>
      <c r="T271" s="1597"/>
      <c r="U271" s="1597"/>
      <c r="V271" s="1597"/>
      <c r="W271" s="1597"/>
      <c r="X271" s="1597"/>
      <c r="Y271" s="1597"/>
      <c r="Z271" s="1597"/>
      <c r="AA271" s="1597"/>
      <c r="AB271" s="1597"/>
      <c r="AC271" s="1597"/>
      <c r="AD271" s="1597"/>
      <c r="AE271" s="1597"/>
      <c r="AF271" s="1597"/>
      <c r="AG271" s="1597"/>
      <c r="AH271" s="1597"/>
      <c r="AI271" s="1597"/>
      <c r="AJ271" s="1597"/>
      <c r="AK271" s="1597"/>
      <c r="AL271" s="1553"/>
    </row>
    <row r="272" spans="1:38" hidden="1">
      <c r="A272" s="1596"/>
      <c r="B272" s="1597"/>
      <c r="C272" s="1597"/>
      <c r="D272" s="1597"/>
      <c r="E272" s="1597"/>
      <c r="F272" s="1597"/>
      <c r="G272" s="1597"/>
      <c r="H272" s="1597"/>
      <c r="I272" s="1597"/>
      <c r="J272" s="1597"/>
      <c r="K272" s="1597"/>
      <c r="L272" s="1597"/>
      <c r="M272" s="1597"/>
      <c r="N272" s="1597"/>
      <c r="O272" s="1597"/>
      <c r="P272" s="1597"/>
      <c r="Q272" s="1597"/>
      <c r="R272" s="1597"/>
      <c r="S272" s="1597"/>
      <c r="T272" s="1597"/>
      <c r="U272" s="1597"/>
      <c r="V272" s="1597"/>
      <c r="W272" s="1597"/>
      <c r="X272" s="1597"/>
      <c r="Y272" s="1597"/>
      <c r="Z272" s="1597"/>
      <c r="AA272" s="1597"/>
      <c r="AB272" s="1597"/>
      <c r="AC272" s="1597"/>
      <c r="AD272" s="1597"/>
      <c r="AE272" s="1597"/>
      <c r="AF272" s="1597"/>
      <c r="AG272" s="1597"/>
      <c r="AH272" s="1597"/>
      <c r="AI272" s="1597"/>
      <c r="AJ272" s="1597"/>
      <c r="AK272" s="1597"/>
      <c r="AL272" s="1553"/>
    </row>
    <row r="273" spans="1:38" hidden="1">
      <c r="A273" s="1596"/>
      <c r="B273" s="1597"/>
      <c r="C273" s="1597"/>
      <c r="D273" s="1597"/>
      <c r="E273" s="1597"/>
      <c r="F273" s="1597"/>
      <c r="G273" s="1597"/>
      <c r="H273" s="1597"/>
      <c r="I273" s="1597"/>
      <c r="J273" s="1597"/>
      <c r="K273" s="1597"/>
      <c r="L273" s="1597"/>
      <c r="M273" s="1597"/>
      <c r="N273" s="1597"/>
      <c r="O273" s="1597"/>
      <c r="P273" s="1597"/>
      <c r="Q273" s="1597"/>
      <c r="R273" s="1597"/>
      <c r="S273" s="1597"/>
      <c r="T273" s="1597"/>
      <c r="U273" s="1597"/>
      <c r="V273" s="1597"/>
      <c r="W273" s="1597"/>
      <c r="X273" s="1597"/>
      <c r="Y273" s="1597"/>
      <c r="Z273" s="1597"/>
      <c r="AA273" s="1597"/>
      <c r="AB273" s="1597"/>
      <c r="AC273" s="1597"/>
      <c r="AD273" s="1597"/>
      <c r="AE273" s="1597"/>
      <c r="AF273" s="1597"/>
      <c r="AG273" s="1597"/>
      <c r="AH273" s="1597"/>
      <c r="AI273" s="1597"/>
      <c r="AJ273" s="1597"/>
      <c r="AK273" s="1597"/>
      <c r="AL273" s="1553"/>
    </row>
    <row r="274" spans="1:38" hidden="1">
      <c r="A274" s="1596"/>
      <c r="B274" s="1597"/>
      <c r="C274" s="1597"/>
      <c r="D274" s="1597"/>
      <c r="E274" s="1597"/>
      <c r="F274" s="1597"/>
      <c r="G274" s="1597"/>
      <c r="H274" s="1597"/>
      <c r="I274" s="1597"/>
      <c r="J274" s="1597"/>
      <c r="K274" s="1597"/>
      <c r="L274" s="1597"/>
      <c r="M274" s="1597"/>
      <c r="N274" s="1597"/>
      <c r="O274" s="1597"/>
      <c r="P274" s="1597"/>
      <c r="Q274" s="1597"/>
      <c r="R274" s="1597"/>
      <c r="S274" s="1597"/>
      <c r="T274" s="1597"/>
      <c r="U274" s="1597"/>
      <c r="V274" s="1597"/>
      <c r="W274" s="1597"/>
      <c r="X274" s="1597"/>
      <c r="Y274" s="1597"/>
      <c r="Z274" s="1597"/>
      <c r="AA274" s="1597"/>
      <c r="AB274" s="1597"/>
      <c r="AC274" s="1597"/>
      <c r="AD274" s="1597"/>
      <c r="AE274" s="1597"/>
      <c r="AF274" s="1597"/>
      <c r="AG274" s="1597"/>
      <c r="AH274" s="1597"/>
      <c r="AI274" s="1597"/>
      <c r="AJ274" s="1597"/>
      <c r="AK274" s="1597"/>
      <c r="AL274" s="1553"/>
    </row>
    <row r="275" spans="1:38" hidden="1">
      <c r="A275" s="1596"/>
      <c r="B275" s="1597"/>
      <c r="C275" s="1597"/>
      <c r="D275" s="1597"/>
      <c r="E275" s="1597"/>
      <c r="F275" s="1597"/>
      <c r="G275" s="1597"/>
      <c r="H275" s="1597"/>
      <c r="I275" s="1597"/>
      <c r="J275" s="1597"/>
      <c r="K275" s="1597"/>
      <c r="L275" s="1597"/>
      <c r="M275" s="1597"/>
      <c r="N275" s="1597"/>
      <c r="O275" s="1597"/>
      <c r="P275" s="1597"/>
      <c r="Q275" s="1597"/>
      <c r="R275" s="1597"/>
      <c r="S275" s="1597"/>
      <c r="T275" s="1597"/>
      <c r="U275" s="1597"/>
      <c r="V275" s="1597"/>
      <c r="W275" s="1597"/>
      <c r="X275" s="1597"/>
      <c r="Y275" s="1597"/>
      <c r="Z275" s="1597"/>
      <c r="AA275" s="1597"/>
      <c r="AB275" s="1597"/>
      <c r="AC275" s="1597"/>
      <c r="AD275" s="1597"/>
      <c r="AE275" s="1597"/>
      <c r="AF275" s="1597"/>
      <c r="AG275" s="1597"/>
      <c r="AH275" s="1597"/>
      <c r="AI275" s="1597"/>
      <c r="AJ275" s="1597"/>
      <c r="AK275" s="1597"/>
      <c r="AL275" s="1553"/>
    </row>
    <row r="276" spans="1:38" hidden="1">
      <c r="A276" s="1596"/>
      <c r="B276" s="1597"/>
      <c r="C276" s="1597"/>
      <c r="D276" s="1597"/>
      <c r="E276" s="1597"/>
      <c r="F276" s="1597"/>
      <c r="G276" s="1597"/>
      <c r="H276" s="1597"/>
      <c r="I276" s="1597"/>
      <c r="J276" s="1597"/>
      <c r="K276" s="1597"/>
      <c r="L276" s="1597"/>
      <c r="M276" s="1597"/>
      <c r="N276" s="1597"/>
      <c r="O276" s="1597"/>
      <c r="P276" s="1597"/>
      <c r="Q276" s="1597"/>
      <c r="R276" s="1597"/>
      <c r="S276" s="1597"/>
      <c r="T276" s="1597"/>
      <c r="U276" s="1597"/>
      <c r="V276" s="1597"/>
      <c r="W276" s="1597"/>
      <c r="X276" s="1597"/>
      <c r="Y276" s="1597"/>
      <c r="Z276" s="1597"/>
      <c r="AA276" s="1597"/>
      <c r="AB276" s="1597"/>
      <c r="AC276" s="1597"/>
      <c r="AD276" s="1597"/>
      <c r="AE276" s="1597"/>
      <c r="AF276" s="1597"/>
      <c r="AG276" s="1597"/>
      <c r="AH276" s="1597"/>
      <c r="AI276" s="1597"/>
      <c r="AJ276" s="1597"/>
      <c r="AK276" s="1597"/>
      <c r="AL276" s="1553"/>
    </row>
    <row r="277" spans="1:38" hidden="1">
      <c r="A277" s="1596"/>
      <c r="B277" s="1597"/>
      <c r="C277" s="1597"/>
      <c r="D277" s="1597"/>
      <c r="E277" s="1597"/>
      <c r="F277" s="1597"/>
      <c r="G277" s="1597"/>
      <c r="H277" s="1597"/>
      <c r="I277" s="1597"/>
      <c r="J277" s="1597"/>
      <c r="K277" s="1597"/>
      <c r="L277" s="1597"/>
      <c r="M277" s="1597"/>
      <c r="N277" s="1597"/>
      <c r="O277" s="1597"/>
      <c r="P277" s="1597"/>
      <c r="Q277" s="1597"/>
      <c r="R277" s="1597"/>
      <c r="S277" s="1597"/>
      <c r="T277" s="1597"/>
      <c r="U277" s="1597"/>
      <c r="V277" s="1597"/>
      <c r="W277" s="1597"/>
      <c r="X277" s="1597"/>
      <c r="Y277" s="1597"/>
      <c r="Z277" s="1597"/>
      <c r="AA277" s="1597"/>
      <c r="AB277" s="1597"/>
      <c r="AC277" s="1597"/>
      <c r="AD277" s="1597"/>
      <c r="AE277" s="1597"/>
      <c r="AF277" s="1597"/>
      <c r="AG277" s="1597"/>
      <c r="AH277" s="1597"/>
      <c r="AI277" s="1597"/>
      <c r="AJ277" s="1597"/>
      <c r="AK277" s="1597"/>
      <c r="AL277" s="1553"/>
    </row>
    <row r="278" spans="1:38" hidden="1">
      <c r="A278" s="1596"/>
      <c r="B278" s="1597"/>
      <c r="C278" s="1597"/>
      <c r="D278" s="1597"/>
      <c r="E278" s="1597"/>
      <c r="F278" s="1597"/>
      <c r="G278" s="1597"/>
      <c r="H278" s="1597"/>
      <c r="I278" s="1597"/>
      <c r="J278" s="1597"/>
      <c r="K278" s="1597"/>
      <c r="L278" s="1597"/>
      <c r="M278" s="1597"/>
      <c r="N278" s="1597"/>
      <c r="O278" s="1597"/>
      <c r="P278" s="1597"/>
      <c r="Q278" s="1597"/>
      <c r="R278" s="1597"/>
      <c r="S278" s="1597"/>
      <c r="T278" s="1597"/>
      <c r="U278" s="1597"/>
      <c r="V278" s="1597"/>
      <c r="W278" s="1597"/>
      <c r="X278" s="1597"/>
      <c r="Y278" s="1597"/>
      <c r="Z278" s="1597"/>
      <c r="AA278" s="1597"/>
      <c r="AB278" s="1597"/>
      <c r="AC278" s="1597"/>
      <c r="AD278" s="1597"/>
      <c r="AE278" s="1597"/>
      <c r="AF278" s="1597"/>
      <c r="AG278" s="1597"/>
      <c r="AH278" s="1597"/>
      <c r="AI278" s="1597"/>
      <c r="AJ278" s="1597"/>
      <c r="AK278" s="1597"/>
      <c r="AL278" s="1553"/>
    </row>
    <row r="279" spans="1:38" hidden="1">
      <c r="A279" s="1596"/>
      <c r="B279" s="1597"/>
      <c r="C279" s="1597"/>
      <c r="D279" s="1597"/>
      <c r="E279" s="1597"/>
      <c r="F279" s="1597"/>
      <c r="G279" s="1597"/>
      <c r="H279" s="1597"/>
      <c r="I279" s="1597"/>
      <c r="J279" s="1597"/>
      <c r="K279" s="1597"/>
      <c r="L279" s="1597"/>
      <c r="M279" s="1597"/>
      <c r="N279" s="1597"/>
      <c r="O279" s="1597"/>
      <c r="P279" s="1597"/>
      <c r="Q279" s="1597"/>
      <c r="R279" s="1597"/>
      <c r="S279" s="1597"/>
      <c r="T279" s="1597"/>
      <c r="U279" s="1597"/>
      <c r="V279" s="1597"/>
      <c r="W279" s="1597"/>
      <c r="X279" s="1597"/>
      <c r="Y279" s="1597"/>
      <c r="Z279" s="1597"/>
      <c r="AA279" s="1597"/>
      <c r="AB279" s="1597"/>
      <c r="AC279" s="1597"/>
      <c r="AD279" s="1597"/>
      <c r="AE279" s="1597"/>
      <c r="AF279" s="1597"/>
      <c r="AG279" s="1597"/>
      <c r="AH279" s="1597"/>
      <c r="AI279" s="1597"/>
      <c r="AJ279" s="1597"/>
      <c r="AK279" s="1597"/>
      <c r="AL279" s="1553"/>
    </row>
    <row r="280" spans="1:38" hidden="1">
      <c r="A280" s="1596"/>
      <c r="B280" s="1597"/>
      <c r="C280" s="1597"/>
      <c r="D280" s="1597"/>
      <c r="E280" s="1597"/>
      <c r="F280" s="1597"/>
      <c r="G280" s="1597"/>
      <c r="H280" s="1597"/>
      <c r="I280" s="1597"/>
      <c r="J280" s="1597"/>
      <c r="K280" s="1597"/>
      <c r="L280" s="1597"/>
      <c r="M280" s="1597"/>
      <c r="N280" s="1597"/>
      <c r="O280" s="1597"/>
      <c r="P280" s="1597"/>
      <c r="Q280" s="1597"/>
      <c r="R280" s="1597"/>
      <c r="S280" s="1597"/>
      <c r="T280" s="1597"/>
      <c r="U280" s="1597"/>
      <c r="V280" s="1597"/>
      <c r="W280" s="1597"/>
      <c r="X280" s="1597"/>
      <c r="Y280" s="1597"/>
      <c r="Z280" s="1597"/>
      <c r="AA280" s="1597"/>
      <c r="AB280" s="1597"/>
      <c r="AC280" s="1597"/>
      <c r="AD280" s="1597"/>
      <c r="AE280" s="1597"/>
      <c r="AF280" s="1597"/>
      <c r="AG280" s="1597"/>
      <c r="AH280" s="1597"/>
      <c r="AI280" s="1597"/>
      <c r="AJ280" s="1597"/>
      <c r="AK280" s="1597"/>
      <c r="AL280" s="1553"/>
    </row>
    <row r="281" spans="1:38" hidden="1">
      <c r="A281" s="1596"/>
      <c r="B281" s="1597"/>
      <c r="C281" s="1597"/>
      <c r="D281" s="1597"/>
      <c r="E281" s="1597"/>
      <c r="F281" s="1597"/>
      <c r="G281" s="1597"/>
      <c r="H281" s="1597"/>
      <c r="I281" s="1597"/>
      <c r="J281" s="1597"/>
      <c r="K281" s="1597"/>
      <c r="L281" s="1597"/>
      <c r="M281" s="1597"/>
      <c r="N281" s="1597"/>
      <c r="O281" s="1597"/>
      <c r="P281" s="1597"/>
      <c r="Q281" s="1597"/>
      <c r="R281" s="1597"/>
      <c r="S281" s="1597"/>
      <c r="T281" s="1597"/>
      <c r="U281" s="1597"/>
      <c r="V281" s="1597"/>
      <c r="W281" s="1597"/>
      <c r="X281" s="1597"/>
      <c r="Y281" s="1597"/>
      <c r="Z281" s="1597"/>
      <c r="AA281" s="1597"/>
      <c r="AB281" s="1597"/>
      <c r="AC281" s="1597"/>
      <c r="AD281" s="1597"/>
      <c r="AE281" s="1597"/>
      <c r="AF281" s="1597"/>
      <c r="AG281" s="1597"/>
      <c r="AH281" s="1597"/>
      <c r="AI281" s="1597"/>
      <c r="AJ281" s="1597"/>
      <c r="AK281" s="1597"/>
      <c r="AL281" s="1553"/>
    </row>
    <row r="282" spans="1:38" hidden="1">
      <c r="A282" s="1596"/>
      <c r="B282" s="1597"/>
      <c r="C282" s="1597"/>
      <c r="D282" s="1597"/>
      <c r="E282" s="1597"/>
      <c r="F282" s="1597"/>
      <c r="G282" s="1597"/>
      <c r="H282" s="1597"/>
      <c r="I282" s="1597"/>
      <c r="J282" s="1597"/>
      <c r="K282" s="1597"/>
      <c r="L282" s="1597"/>
      <c r="M282" s="1597"/>
      <c r="N282" s="1597"/>
      <c r="O282" s="1597"/>
      <c r="P282" s="1597"/>
      <c r="Q282" s="1597"/>
      <c r="R282" s="1597"/>
      <c r="S282" s="1597"/>
      <c r="T282" s="1597"/>
      <c r="U282" s="1597"/>
      <c r="V282" s="1597"/>
      <c r="W282" s="1597"/>
      <c r="X282" s="1597"/>
      <c r="Y282" s="1597"/>
      <c r="Z282" s="1597"/>
      <c r="AA282" s="1597"/>
      <c r="AB282" s="1597"/>
      <c r="AC282" s="1597"/>
      <c r="AD282" s="1597"/>
      <c r="AE282" s="1597"/>
      <c r="AF282" s="1597"/>
      <c r="AG282" s="1597"/>
      <c r="AH282" s="1597"/>
      <c r="AI282" s="1597"/>
      <c r="AJ282" s="1597"/>
      <c r="AK282" s="1597"/>
      <c r="AL282" s="1553"/>
    </row>
    <row r="283" spans="1:38" hidden="1">
      <c r="A283" s="1596"/>
      <c r="B283" s="1597"/>
      <c r="C283" s="1597"/>
      <c r="D283" s="1597"/>
      <c r="E283" s="1597"/>
      <c r="F283" s="1597"/>
      <c r="G283" s="1597"/>
      <c r="H283" s="1597"/>
      <c r="I283" s="1597"/>
      <c r="J283" s="1597"/>
      <c r="K283" s="1597"/>
      <c r="L283" s="1597"/>
      <c r="M283" s="1597"/>
      <c r="N283" s="1597"/>
      <c r="O283" s="1597"/>
      <c r="P283" s="1597"/>
      <c r="Q283" s="1597"/>
      <c r="R283" s="1597"/>
      <c r="S283" s="1597"/>
      <c r="T283" s="1597"/>
      <c r="U283" s="1597"/>
      <c r="V283" s="1597"/>
      <c r="W283" s="1597"/>
      <c r="X283" s="1597"/>
      <c r="Y283" s="1597"/>
      <c r="Z283" s="1597"/>
      <c r="AA283" s="1597"/>
      <c r="AB283" s="1597"/>
      <c r="AC283" s="1597"/>
      <c r="AD283" s="1597"/>
      <c r="AE283" s="1597"/>
      <c r="AF283" s="1597"/>
      <c r="AG283" s="1597"/>
      <c r="AH283" s="1597"/>
      <c r="AI283" s="1597"/>
      <c r="AJ283" s="1597"/>
      <c r="AK283" s="1597"/>
      <c r="AL283" s="1553"/>
    </row>
    <row r="284" spans="1:38" hidden="1">
      <c r="A284" s="1596"/>
      <c r="B284" s="1597"/>
      <c r="C284" s="1597"/>
      <c r="D284" s="1597"/>
      <c r="E284" s="1597"/>
      <c r="F284" s="1597"/>
      <c r="G284" s="1597"/>
      <c r="H284" s="1597"/>
      <c r="I284" s="1597"/>
      <c r="J284" s="1597"/>
      <c r="K284" s="1597"/>
      <c r="L284" s="1597"/>
      <c r="M284" s="1597"/>
      <c r="N284" s="1597"/>
      <c r="O284" s="1597"/>
      <c r="P284" s="1597"/>
      <c r="Q284" s="1597"/>
      <c r="R284" s="1597"/>
      <c r="S284" s="1597"/>
      <c r="T284" s="1597"/>
      <c r="U284" s="1597"/>
      <c r="V284" s="1597"/>
      <c r="W284" s="1597"/>
      <c r="X284" s="1597"/>
      <c r="Y284" s="1597"/>
      <c r="Z284" s="1597"/>
      <c r="AA284" s="1597"/>
      <c r="AB284" s="1597"/>
      <c r="AC284" s="1597"/>
      <c r="AD284" s="1597"/>
      <c r="AE284" s="1597"/>
      <c r="AF284" s="1597"/>
      <c r="AG284" s="1597"/>
      <c r="AH284" s="1597"/>
      <c r="AI284" s="1597"/>
      <c r="AJ284" s="1597"/>
      <c r="AK284" s="1597"/>
      <c r="AL284" s="1553"/>
    </row>
    <row r="285" spans="1:38" hidden="1">
      <c r="A285" s="1596"/>
      <c r="B285" s="1597"/>
      <c r="C285" s="1597"/>
      <c r="D285" s="1597"/>
      <c r="E285" s="1597"/>
      <c r="F285" s="1597"/>
      <c r="G285" s="1597"/>
      <c r="H285" s="1597"/>
      <c r="I285" s="1597"/>
      <c r="J285" s="1597"/>
      <c r="K285" s="1597"/>
      <c r="L285" s="1597"/>
      <c r="M285" s="1597"/>
      <c r="N285" s="1597"/>
      <c r="O285" s="1597"/>
      <c r="P285" s="1597"/>
      <c r="Q285" s="1597"/>
      <c r="R285" s="1597"/>
      <c r="S285" s="1597"/>
      <c r="T285" s="1597"/>
      <c r="U285" s="1597"/>
      <c r="V285" s="1597"/>
      <c r="W285" s="1597"/>
      <c r="X285" s="1597"/>
      <c r="Y285" s="1597"/>
      <c r="Z285" s="1597"/>
      <c r="AA285" s="1597"/>
      <c r="AB285" s="1597"/>
      <c r="AC285" s="1597"/>
      <c r="AD285" s="1597"/>
      <c r="AE285" s="1597"/>
      <c r="AF285" s="1597"/>
      <c r="AG285" s="1597"/>
      <c r="AH285" s="1597"/>
      <c r="AI285" s="1597"/>
      <c r="AJ285" s="1597"/>
      <c r="AK285" s="1597"/>
      <c r="AL285" s="1553"/>
    </row>
    <row r="286" spans="1:38" hidden="1">
      <c r="A286" s="1596"/>
      <c r="B286" s="1597"/>
      <c r="C286" s="1597"/>
      <c r="D286" s="1597"/>
      <c r="E286" s="1597"/>
      <c r="F286" s="1597"/>
      <c r="G286" s="1597"/>
      <c r="H286" s="1597"/>
      <c r="I286" s="1597"/>
      <c r="J286" s="1597"/>
      <c r="K286" s="1597"/>
      <c r="L286" s="1597"/>
      <c r="M286" s="1597"/>
      <c r="N286" s="1597"/>
      <c r="O286" s="1597"/>
      <c r="P286" s="1597"/>
      <c r="Q286" s="1597"/>
      <c r="R286" s="1597"/>
      <c r="S286" s="1597"/>
      <c r="T286" s="1597"/>
      <c r="U286" s="1597"/>
      <c r="V286" s="1597"/>
      <c r="W286" s="1597"/>
      <c r="X286" s="1597"/>
      <c r="Y286" s="1597"/>
      <c r="Z286" s="1597"/>
      <c r="AA286" s="1597"/>
      <c r="AB286" s="1597"/>
      <c r="AC286" s="1597"/>
      <c r="AD286" s="1597"/>
      <c r="AE286" s="1597"/>
      <c r="AF286" s="1597"/>
      <c r="AG286" s="1597"/>
      <c r="AH286" s="1597"/>
      <c r="AI286" s="1597"/>
      <c r="AJ286" s="1597"/>
      <c r="AK286" s="1597"/>
      <c r="AL286" s="1553"/>
    </row>
    <row r="287" spans="1:38" hidden="1">
      <c r="A287" s="1596"/>
      <c r="B287" s="1597"/>
      <c r="C287" s="1597"/>
      <c r="D287" s="1597"/>
      <c r="E287" s="1597"/>
      <c r="F287" s="1597"/>
      <c r="G287" s="1597"/>
      <c r="H287" s="1597"/>
      <c r="I287" s="1597"/>
      <c r="J287" s="1597"/>
      <c r="K287" s="1597"/>
      <c r="L287" s="1597"/>
      <c r="M287" s="1597"/>
      <c r="N287" s="1597"/>
      <c r="O287" s="1597"/>
      <c r="P287" s="1597"/>
      <c r="Q287" s="1597"/>
      <c r="R287" s="1597"/>
      <c r="S287" s="1597"/>
      <c r="T287" s="1597"/>
      <c r="U287" s="1597"/>
      <c r="V287" s="1597"/>
      <c r="W287" s="1597"/>
      <c r="X287" s="1597"/>
      <c r="Y287" s="1597"/>
      <c r="Z287" s="1597"/>
      <c r="AA287" s="1597"/>
      <c r="AB287" s="1597"/>
      <c r="AC287" s="1597"/>
      <c r="AD287" s="1597"/>
      <c r="AE287" s="1597"/>
      <c r="AF287" s="1597"/>
      <c r="AG287" s="1597"/>
      <c r="AH287" s="1597"/>
      <c r="AI287" s="1597"/>
      <c r="AJ287" s="1597"/>
      <c r="AK287" s="1597"/>
      <c r="AL287" s="1553"/>
    </row>
    <row r="288" spans="1:38" hidden="1">
      <c r="A288" s="1596"/>
      <c r="B288" s="1597"/>
      <c r="C288" s="1597"/>
      <c r="D288" s="1597"/>
      <c r="E288" s="1597"/>
      <c r="F288" s="1597"/>
      <c r="G288" s="1597"/>
      <c r="H288" s="1597"/>
      <c r="I288" s="1597"/>
      <c r="J288" s="1597"/>
      <c r="K288" s="1597"/>
      <c r="L288" s="1597"/>
      <c r="M288" s="1597"/>
      <c r="N288" s="1597"/>
      <c r="O288" s="1597"/>
      <c r="P288" s="1597"/>
      <c r="Q288" s="1597"/>
      <c r="R288" s="1597"/>
      <c r="S288" s="1597"/>
      <c r="T288" s="1597"/>
      <c r="U288" s="1597"/>
      <c r="V288" s="1597"/>
      <c r="W288" s="1597"/>
      <c r="X288" s="1597"/>
      <c r="Y288" s="1597"/>
      <c r="Z288" s="1597"/>
      <c r="AA288" s="1597"/>
      <c r="AB288" s="1597"/>
      <c r="AC288" s="1597"/>
      <c r="AD288" s="1597"/>
      <c r="AE288" s="1597"/>
      <c r="AF288" s="1597"/>
      <c r="AG288" s="1597"/>
      <c r="AH288" s="1597"/>
      <c r="AI288" s="1597"/>
      <c r="AJ288" s="1597"/>
      <c r="AK288" s="1597"/>
      <c r="AL288" s="1553"/>
    </row>
    <row r="289" spans="1:38" hidden="1">
      <c r="A289" s="1596"/>
      <c r="B289" s="1597"/>
      <c r="C289" s="1597"/>
      <c r="D289" s="1597"/>
      <c r="E289" s="1597"/>
      <c r="F289" s="1597"/>
      <c r="G289" s="1597"/>
      <c r="H289" s="1597"/>
      <c r="I289" s="1597"/>
      <c r="J289" s="1597"/>
      <c r="K289" s="1597"/>
      <c r="L289" s="1597"/>
      <c r="M289" s="1597"/>
      <c r="N289" s="1597"/>
      <c r="O289" s="1597"/>
      <c r="P289" s="1597"/>
      <c r="Q289" s="1597"/>
      <c r="R289" s="1597"/>
      <c r="S289" s="1597"/>
      <c r="T289" s="1597"/>
      <c r="U289" s="1597"/>
      <c r="V289" s="1597"/>
      <c r="W289" s="1597"/>
      <c r="X289" s="1597"/>
      <c r="Y289" s="1597"/>
      <c r="Z289" s="1597"/>
      <c r="AA289" s="1597"/>
      <c r="AB289" s="1597"/>
      <c r="AC289" s="1597"/>
      <c r="AD289" s="1597"/>
      <c r="AE289" s="1597"/>
      <c r="AF289" s="1597"/>
      <c r="AG289" s="1597"/>
      <c r="AH289" s="1597"/>
      <c r="AI289" s="1597"/>
      <c r="AJ289" s="1597"/>
      <c r="AK289" s="1597"/>
      <c r="AL289" s="1553"/>
    </row>
    <row r="290" spans="1:38" hidden="1">
      <c r="A290" s="1596"/>
      <c r="B290" s="1597"/>
      <c r="C290" s="1597"/>
      <c r="D290" s="1597"/>
      <c r="E290" s="1597"/>
      <c r="F290" s="1597"/>
      <c r="G290" s="1597"/>
      <c r="H290" s="1597"/>
      <c r="I290" s="1597"/>
      <c r="J290" s="1597"/>
      <c r="K290" s="1597"/>
      <c r="L290" s="1597"/>
      <c r="M290" s="1597"/>
      <c r="N290" s="1597"/>
      <c r="O290" s="1597"/>
      <c r="P290" s="1597"/>
      <c r="Q290" s="1597"/>
      <c r="R290" s="1597"/>
      <c r="S290" s="1597"/>
      <c r="T290" s="1597"/>
      <c r="U290" s="1597"/>
      <c r="V290" s="1597"/>
      <c r="W290" s="1597"/>
      <c r="X290" s="1597"/>
      <c r="Y290" s="1597"/>
      <c r="Z290" s="1597"/>
      <c r="AA290" s="1597"/>
      <c r="AB290" s="1597"/>
      <c r="AC290" s="1597"/>
      <c r="AD290" s="1597"/>
      <c r="AE290" s="1597"/>
      <c r="AF290" s="1597"/>
      <c r="AG290" s="1597"/>
      <c r="AH290" s="1597"/>
      <c r="AI290" s="1597"/>
      <c r="AJ290" s="1597"/>
      <c r="AK290" s="1597"/>
      <c r="AL290" s="1553"/>
    </row>
    <row r="291" spans="1:38" hidden="1">
      <c r="A291" s="1596"/>
      <c r="B291" s="1597"/>
      <c r="C291" s="1597"/>
      <c r="D291" s="1597"/>
      <c r="E291" s="1597"/>
      <c r="F291" s="1597"/>
      <c r="G291" s="1597"/>
      <c r="H291" s="1597"/>
      <c r="I291" s="1597"/>
      <c r="J291" s="1597"/>
      <c r="K291" s="1597"/>
      <c r="L291" s="1597"/>
      <c r="M291" s="1597"/>
      <c r="N291" s="1597"/>
      <c r="O291" s="1597"/>
      <c r="P291" s="1597"/>
      <c r="Q291" s="1597"/>
      <c r="R291" s="1597"/>
      <c r="S291" s="1597"/>
      <c r="T291" s="1597"/>
      <c r="U291" s="1597"/>
      <c r="V291" s="1597"/>
      <c r="W291" s="1597"/>
      <c r="X291" s="1597"/>
      <c r="Y291" s="1597"/>
      <c r="Z291" s="1597"/>
      <c r="AA291" s="1597"/>
      <c r="AB291" s="1597"/>
      <c r="AC291" s="1597"/>
      <c r="AD291" s="1597"/>
      <c r="AE291" s="1597"/>
      <c r="AF291" s="1597"/>
      <c r="AG291" s="1597"/>
      <c r="AH291" s="1597"/>
      <c r="AI291" s="1597"/>
      <c r="AJ291" s="1597"/>
      <c r="AK291" s="1597"/>
      <c r="AL291" s="1553"/>
    </row>
    <row r="292" spans="1:38" s="1791" customFormat="1" ht="12.75" customHeight="1">
      <c r="A292" s="1788"/>
      <c r="B292" s="1789"/>
      <c r="C292" s="1789"/>
      <c r="D292" s="1789"/>
      <c r="E292" s="1789"/>
      <c r="F292" s="1789"/>
      <c r="G292" s="1789"/>
      <c r="H292" s="1789"/>
      <c r="I292" s="1789"/>
      <c r="J292" s="1789"/>
      <c r="K292" s="1789"/>
      <c r="L292" s="1789"/>
      <c r="M292" s="1789"/>
      <c r="N292" s="1789"/>
      <c r="O292" s="1789"/>
      <c r="P292" s="1789"/>
      <c r="Q292" s="1789"/>
      <c r="R292" s="1789"/>
      <c r="S292" s="1789"/>
      <c r="T292" s="1789"/>
      <c r="U292" s="1789"/>
      <c r="V292" s="1789"/>
      <c r="W292" s="1789"/>
      <c r="X292" s="1789"/>
      <c r="Y292" s="1789"/>
      <c r="Z292" s="1789"/>
      <c r="AA292" s="1789"/>
      <c r="AB292" s="1789"/>
      <c r="AC292" s="1789"/>
      <c r="AD292" s="1789"/>
      <c r="AE292" s="1789"/>
      <c r="AF292" s="1789"/>
      <c r="AG292" s="1789"/>
      <c r="AH292" s="1789"/>
      <c r="AI292" s="1789"/>
      <c r="AJ292" s="1789"/>
      <c r="AK292" s="1789"/>
      <c r="AL292" s="1790"/>
    </row>
    <row r="293" spans="1:38" s="1791" customFormat="1" ht="12.75" customHeight="1">
      <c r="A293" s="1788"/>
      <c r="B293" s="1789"/>
      <c r="C293" s="1789"/>
      <c r="D293" s="1789"/>
      <c r="E293" s="1789"/>
      <c r="F293" s="1789"/>
      <c r="G293" s="1789"/>
      <c r="H293" s="1789"/>
      <c r="I293" s="1789"/>
      <c r="J293" s="1789"/>
      <c r="K293" s="1789"/>
      <c r="L293" s="1789"/>
      <c r="M293" s="1789"/>
      <c r="N293" s="1789"/>
      <c r="O293" s="1789"/>
      <c r="P293" s="1789"/>
      <c r="Q293" s="1789"/>
      <c r="R293" s="1789"/>
      <c r="S293" s="1789"/>
      <c r="T293" s="1789"/>
      <c r="U293" s="1789"/>
      <c r="V293" s="1789"/>
      <c r="W293" s="1789"/>
      <c r="X293" s="1789"/>
      <c r="Y293" s="1789"/>
      <c r="Z293" s="1789"/>
      <c r="AA293" s="1789"/>
      <c r="AB293" s="1789"/>
      <c r="AC293" s="1789"/>
      <c r="AD293" s="1789"/>
      <c r="AE293" s="1789"/>
      <c r="AF293" s="1789"/>
      <c r="AG293" s="1789"/>
      <c r="AH293" s="1789"/>
      <c r="AI293" s="1789"/>
      <c r="AJ293" s="1789"/>
      <c r="AK293" s="1789"/>
      <c r="AL293" s="1790"/>
    </row>
    <row r="294" spans="1:38" s="1791" customFormat="1" ht="12.75" customHeight="1">
      <c r="A294" s="1788"/>
      <c r="B294" s="1789"/>
      <c r="C294" s="1789"/>
      <c r="D294" s="1789"/>
      <c r="E294" s="1789"/>
      <c r="F294" s="1789"/>
      <c r="G294" s="1789"/>
      <c r="H294" s="1789"/>
      <c r="I294" s="1789"/>
      <c r="J294" s="1789"/>
      <c r="K294" s="1789"/>
      <c r="L294" s="1789"/>
      <c r="M294" s="1789"/>
      <c r="N294" s="1789"/>
      <c r="O294" s="1789"/>
      <c r="P294" s="1789"/>
      <c r="Q294" s="1789"/>
      <c r="R294" s="1789"/>
      <c r="S294" s="1789"/>
      <c r="T294" s="1789"/>
      <c r="U294" s="1789"/>
      <c r="V294" s="1789"/>
      <c r="W294" s="1789"/>
      <c r="X294" s="1789"/>
      <c r="Y294" s="1789"/>
      <c r="Z294" s="1789"/>
      <c r="AA294" s="1789"/>
      <c r="AB294" s="1789"/>
      <c r="AC294" s="1789"/>
      <c r="AD294" s="1789"/>
      <c r="AE294" s="1789"/>
      <c r="AF294" s="1789"/>
      <c r="AG294" s="1789"/>
      <c r="AH294" s="1789"/>
      <c r="AI294" s="1789"/>
      <c r="AJ294" s="1789"/>
      <c r="AK294" s="1789"/>
      <c r="AL294" s="1792"/>
    </row>
    <row r="295" spans="1:38" s="1791" customFormat="1" ht="12.75" customHeight="1">
      <c r="A295" s="1788"/>
      <c r="B295" s="1789"/>
      <c r="C295" s="1789"/>
      <c r="D295" s="1789"/>
      <c r="E295" s="1789"/>
      <c r="F295" s="1789"/>
      <c r="G295" s="1789"/>
      <c r="H295" s="1789"/>
      <c r="I295" s="1789"/>
      <c r="J295" s="1789"/>
      <c r="K295" s="1789"/>
      <c r="L295" s="1789"/>
      <c r="M295" s="1789"/>
      <c r="N295" s="1789"/>
      <c r="O295" s="1789"/>
      <c r="P295" s="1789"/>
      <c r="Q295" s="1789"/>
      <c r="R295" s="1789"/>
      <c r="S295" s="1789"/>
      <c r="T295" s="1789"/>
      <c r="U295" s="1789"/>
      <c r="V295" s="1789"/>
      <c r="W295" s="1789"/>
      <c r="X295" s="1789"/>
      <c r="Y295" s="1789"/>
      <c r="Z295" s="1789"/>
      <c r="AA295" s="1789"/>
      <c r="AB295" s="1789"/>
      <c r="AC295" s="1789"/>
      <c r="AD295" s="1789"/>
      <c r="AE295" s="1789"/>
      <c r="AF295" s="1789"/>
      <c r="AG295" s="1789"/>
      <c r="AH295" s="1789"/>
      <c r="AI295" s="1789"/>
      <c r="AJ295" s="1789"/>
      <c r="AK295" s="1789"/>
      <c r="AL295" s="1790"/>
    </row>
    <row r="296" spans="1:38" s="1791" customFormat="1" ht="12.75" customHeight="1">
      <c r="A296" s="1788"/>
      <c r="B296" s="1789"/>
      <c r="C296" s="1789"/>
      <c r="D296" s="1789"/>
      <c r="E296" s="1789"/>
      <c r="F296" s="1789"/>
      <c r="G296" s="1789"/>
      <c r="H296" s="1789"/>
      <c r="I296" s="1789"/>
      <c r="J296" s="1789"/>
      <c r="K296" s="1789"/>
      <c r="L296" s="1789"/>
      <c r="M296" s="1789"/>
      <c r="N296" s="1789"/>
      <c r="O296" s="1789"/>
      <c r="P296" s="1789"/>
      <c r="Q296" s="1789"/>
      <c r="R296" s="1789"/>
      <c r="S296" s="1789"/>
      <c r="T296" s="1789"/>
      <c r="U296" s="1789"/>
      <c r="V296" s="1789"/>
      <c r="W296" s="1789"/>
      <c r="X296" s="1789"/>
      <c r="Y296" s="1789"/>
      <c r="Z296" s="1789"/>
      <c r="AA296" s="1789"/>
      <c r="AB296" s="1789"/>
      <c r="AC296" s="1789"/>
      <c r="AD296" s="1789"/>
      <c r="AE296" s="1789"/>
      <c r="AF296" s="1789"/>
      <c r="AG296" s="1789"/>
      <c r="AH296" s="1789"/>
      <c r="AI296" s="1789"/>
      <c r="AJ296" s="1789"/>
      <c r="AK296" s="1789"/>
      <c r="AL296" s="1790"/>
    </row>
    <row r="297" spans="1:38" s="1791" customFormat="1" ht="12.75" customHeight="1">
      <c r="A297" s="1788"/>
      <c r="B297" s="1789"/>
      <c r="C297" s="1789"/>
      <c r="D297" s="1789"/>
      <c r="E297" s="1789"/>
      <c r="F297" s="1789"/>
      <c r="G297" s="1789"/>
      <c r="H297" s="1789"/>
      <c r="I297" s="1789"/>
      <c r="J297" s="1789"/>
      <c r="K297" s="1789"/>
      <c r="L297" s="1789"/>
      <c r="M297" s="1789"/>
      <c r="N297" s="1789"/>
      <c r="O297" s="1789"/>
      <c r="P297" s="1789"/>
      <c r="Q297" s="1789"/>
      <c r="R297" s="1789"/>
      <c r="S297" s="1789"/>
      <c r="T297" s="1789"/>
      <c r="U297" s="1789"/>
      <c r="V297" s="1789"/>
      <c r="W297" s="1789"/>
      <c r="X297" s="1789"/>
      <c r="Y297" s="1789"/>
      <c r="Z297" s="1789"/>
      <c r="AA297" s="1789"/>
      <c r="AB297" s="1789"/>
      <c r="AC297" s="1789"/>
      <c r="AD297" s="1789"/>
      <c r="AE297" s="1789"/>
      <c r="AF297" s="1789"/>
      <c r="AG297" s="1789"/>
      <c r="AH297" s="1789"/>
      <c r="AI297" s="1789"/>
      <c r="AJ297" s="1789"/>
      <c r="AK297" s="1789"/>
      <c r="AL297" s="1790"/>
    </row>
    <row r="298" spans="1:38" s="1791" customFormat="1" ht="12.75" customHeight="1">
      <c r="A298" s="1788"/>
      <c r="B298" s="1789"/>
      <c r="C298" s="1789"/>
      <c r="D298" s="1789"/>
      <c r="E298" s="1789"/>
      <c r="F298" s="1789"/>
      <c r="G298" s="1789"/>
      <c r="H298" s="1789"/>
      <c r="I298" s="1789"/>
      <c r="J298" s="1789"/>
      <c r="K298" s="1789"/>
      <c r="L298" s="1789"/>
      <c r="M298" s="1789"/>
      <c r="N298" s="1789"/>
      <c r="O298" s="1789"/>
      <c r="P298" s="1789"/>
      <c r="Q298" s="1789"/>
      <c r="R298" s="1789"/>
      <c r="S298" s="1789"/>
      <c r="T298" s="1789"/>
      <c r="U298" s="1789"/>
      <c r="V298" s="1789"/>
      <c r="W298" s="1789"/>
      <c r="X298" s="1789"/>
      <c r="Y298" s="1789"/>
      <c r="Z298" s="1789"/>
      <c r="AA298" s="1789"/>
      <c r="AB298" s="1789"/>
      <c r="AC298" s="1789"/>
      <c r="AD298" s="1789"/>
      <c r="AE298" s="1789"/>
      <c r="AF298" s="1789"/>
      <c r="AG298" s="1789"/>
      <c r="AH298" s="1789"/>
      <c r="AI298" s="1789"/>
      <c r="AJ298" s="1789"/>
      <c r="AK298" s="1789"/>
      <c r="AL298" s="1790"/>
    </row>
    <row r="299" spans="1:38" s="1791" customFormat="1" ht="12.75" customHeight="1">
      <c r="A299" s="1788"/>
      <c r="B299" s="1789"/>
      <c r="C299" s="1789"/>
      <c r="D299" s="1789"/>
      <c r="E299" s="1789"/>
      <c r="F299" s="1789"/>
      <c r="G299" s="1789"/>
      <c r="H299" s="1789"/>
      <c r="I299" s="1789"/>
      <c r="J299" s="1789"/>
      <c r="K299" s="1789"/>
      <c r="L299" s="1789"/>
      <c r="M299" s="1789"/>
      <c r="N299" s="1789"/>
      <c r="O299" s="1789"/>
      <c r="P299" s="1789"/>
      <c r="Q299" s="1789"/>
      <c r="R299" s="1789"/>
      <c r="S299" s="1789"/>
      <c r="T299" s="1789"/>
      <c r="U299" s="1789"/>
      <c r="V299" s="1789"/>
      <c r="W299" s="1789"/>
      <c r="X299" s="1789"/>
      <c r="Y299" s="1789"/>
      <c r="Z299" s="1789"/>
      <c r="AA299" s="1789"/>
      <c r="AB299" s="1789"/>
      <c r="AC299" s="1789"/>
      <c r="AD299" s="1789"/>
      <c r="AE299" s="1789"/>
      <c r="AF299" s="1789"/>
      <c r="AG299" s="1789"/>
      <c r="AH299" s="1789"/>
      <c r="AI299" s="1789"/>
      <c r="AJ299" s="1789"/>
      <c r="AK299" s="1789"/>
      <c r="AL299" s="1790"/>
    </row>
    <row r="300" spans="1:38" ht="12.75" customHeight="1"/>
    <row r="301" spans="1:38" ht="12.75" customHeight="1"/>
    <row r="302" spans="1:38" ht="12.75" customHeight="1"/>
    <row r="303" spans="1:38" ht="12.75" customHeight="1"/>
    <row r="304" spans="1:38"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sheetData>
  <sheetProtection password="CDE6" sheet="1" objects="1" scenarios="1" formatColumns="0" insertColumns="0" selectLockedCells="1"/>
  <mergeCells count="17">
    <mergeCell ref="C47:AH47"/>
    <mergeCell ref="AI52:AK54"/>
    <mergeCell ref="C56:AH56"/>
    <mergeCell ref="AI63:AK66"/>
    <mergeCell ref="D67:AJ74"/>
    <mergeCell ref="AI44:AK45"/>
    <mergeCell ref="AI2:AK2"/>
    <mergeCell ref="C3:F4"/>
    <mergeCell ref="C5:AJ6"/>
    <mergeCell ref="H7:AH7"/>
    <mergeCell ref="C12:AH12"/>
    <mergeCell ref="AI16:AK25"/>
    <mergeCell ref="C17:AH17"/>
    <mergeCell ref="AI26:AK27"/>
    <mergeCell ref="C29:AH29"/>
    <mergeCell ref="AI34:AK43"/>
    <mergeCell ref="C35:AH35"/>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locked="0" defaultSize="0" print="0" autoFill="0" autoPict="0" macro="[0]!Unhide">
                <anchor moveWithCells="1">
                  <from>
                    <xdr:col>5</xdr:col>
                    <xdr:colOff>742950</xdr:colOff>
                    <xdr:row>6</xdr:row>
                    <xdr:rowOff>57150</xdr:rowOff>
                  </from>
                  <to>
                    <xdr:col>7</xdr:col>
                    <xdr:colOff>762000</xdr:colOff>
                    <xdr:row>8</xdr:row>
                    <xdr:rowOff>19050</xdr:rowOff>
                  </to>
                </anchor>
              </controlPr>
            </control>
          </mc:Choice>
        </mc:AlternateContent>
        <mc:AlternateContent xmlns:mc="http://schemas.openxmlformats.org/markup-compatibility/2006">
          <mc:Choice Requires="x14">
            <control shapeId="31746" r:id="rId5" name="Button 2">
              <controlPr locked="0" defaultSize="0" print="0" autoFill="0" autoPict="0" macro="[0]!HideMe">
                <anchor moveWithCells="1" sizeWithCells="1">
                  <from>
                    <xdr:col>8</xdr:col>
                    <xdr:colOff>0</xdr:colOff>
                    <xdr:row>6</xdr:row>
                    <xdr:rowOff>38100</xdr:rowOff>
                  </from>
                  <to>
                    <xdr:col>10</xdr:col>
                    <xdr:colOff>304800</xdr:colOff>
                    <xdr:row>7</xdr:row>
                    <xdr:rowOff>95250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theme="9" tint="-0.249977111117893"/>
    <pageSetUpPr autoPageBreaks="0"/>
  </sheetPr>
  <dimension ref="A1:R128"/>
  <sheetViews>
    <sheetView zoomScaleNormal="100" zoomScaleSheetLayoutView="100" workbookViewId="0"/>
  </sheetViews>
  <sheetFormatPr defaultColWidth="0" defaultRowHeight="12.75" zeroHeight="1"/>
  <cols>
    <col min="1" max="1" width="5.5703125" customWidth="1"/>
    <col min="2" max="2" width="4.140625" customWidth="1"/>
    <col min="3" max="3" width="35.85546875" customWidth="1"/>
    <col min="4" max="7" width="13.7109375" customWidth="1"/>
    <col min="8" max="8" width="2" customWidth="1"/>
    <col min="9" max="9" width="6.140625" customWidth="1"/>
    <col min="10" max="10" width="7.140625" customWidth="1"/>
    <col min="11" max="11" width="32.28515625" hidden="1" customWidth="1"/>
  </cols>
  <sheetData>
    <row r="1" spans="1:16">
      <c r="A1" s="1776"/>
      <c r="B1" s="148"/>
      <c r="C1" s="148"/>
      <c r="D1" s="148"/>
      <c r="E1" s="148"/>
      <c r="F1" s="148"/>
      <c r="G1" s="148"/>
      <c r="H1" s="148"/>
      <c r="I1" s="181"/>
      <c r="J1" s="149"/>
      <c r="K1" s="96"/>
    </row>
    <row r="2" spans="1:16" ht="72.75" customHeight="1">
      <c r="A2" s="148"/>
      <c r="B2" s="141"/>
      <c r="C2" s="160"/>
      <c r="D2" s="142"/>
      <c r="E2" s="142"/>
      <c r="F2" s="142"/>
      <c r="G2" s="1862"/>
      <c r="H2" s="1862"/>
      <c r="I2" s="1863"/>
      <c r="J2" s="149"/>
      <c r="K2" s="96"/>
      <c r="L2" s="96"/>
      <c r="M2" s="96"/>
      <c r="N2" s="96"/>
      <c r="O2" s="96"/>
      <c r="P2" s="96"/>
    </row>
    <row r="3" spans="1:16" ht="27" customHeight="1">
      <c r="A3" s="148"/>
      <c r="B3" s="156"/>
      <c r="C3" s="161" t="s">
        <v>290</v>
      </c>
      <c r="D3" s="154"/>
      <c r="E3" s="154"/>
      <c r="F3" s="154"/>
      <c r="G3" s="154"/>
      <c r="H3" s="154"/>
      <c r="I3" s="264"/>
      <c r="J3" s="149"/>
      <c r="K3" s="96"/>
      <c r="L3" s="96"/>
      <c r="M3" s="96"/>
      <c r="N3" s="96"/>
      <c r="O3" s="96"/>
      <c r="P3" s="96"/>
    </row>
    <row r="4" spans="1:16" s="203" customFormat="1" ht="79.5" customHeight="1">
      <c r="A4" s="210"/>
      <c r="B4" s="211"/>
      <c r="C4" s="2310" t="s">
        <v>312</v>
      </c>
      <c r="D4" s="2310"/>
      <c r="E4" s="2310"/>
      <c r="F4" s="2310"/>
      <c r="G4" s="2310"/>
      <c r="H4" s="397"/>
      <c r="I4" s="264"/>
      <c r="J4" s="212"/>
      <c r="K4" s="206"/>
      <c r="L4" s="206"/>
      <c r="M4" s="206"/>
      <c r="N4" s="206"/>
      <c r="O4" s="206"/>
      <c r="P4" s="206"/>
    </row>
    <row r="5" spans="1:16" ht="44.25" customHeight="1" thickBot="1">
      <c r="A5" s="148"/>
      <c r="B5" s="156"/>
      <c r="C5" s="2311" t="s">
        <v>117</v>
      </c>
      <c r="D5" s="2311"/>
      <c r="E5" s="2311"/>
      <c r="F5" s="2311"/>
      <c r="G5" s="2311"/>
      <c r="H5" s="183"/>
      <c r="I5" s="264"/>
      <c r="J5" s="149"/>
      <c r="K5" s="96"/>
      <c r="L5" s="96"/>
      <c r="M5" s="96"/>
      <c r="N5" s="96"/>
      <c r="O5" s="96"/>
      <c r="P5" s="96"/>
    </row>
    <row r="6" spans="1:16" s="193" customFormat="1" ht="13.5" customHeight="1" thickBot="1">
      <c r="A6" s="192"/>
      <c r="B6" s="182"/>
      <c r="C6" s="197"/>
      <c r="D6" s="2307" t="s">
        <v>32</v>
      </c>
      <c r="E6" s="2308"/>
      <c r="F6" s="2308"/>
      <c r="G6" s="2309"/>
      <c r="H6" s="183"/>
      <c r="I6" s="264"/>
      <c r="J6" s="180"/>
      <c r="K6" s="172"/>
      <c r="L6" s="172"/>
      <c r="M6" s="172"/>
      <c r="N6" s="172"/>
      <c r="O6" s="172"/>
      <c r="P6" s="172"/>
    </row>
    <row r="7" spans="1:16" s="166" customFormat="1" ht="26.25" thickBot="1">
      <c r="A7" s="180"/>
      <c r="B7" s="182"/>
      <c r="C7" s="1180"/>
      <c r="D7" s="1656" t="s">
        <v>177</v>
      </c>
      <c r="E7" s="1656" t="s">
        <v>199</v>
      </c>
      <c r="F7" s="1656" t="s">
        <v>132</v>
      </c>
      <c r="G7" s="1657" t="s">
        <v>3</v>
      </c>
      <c r="H7" s="165"/>
      <c r="I7" s="264"/>
      <c r="J7" s="180"/>
      <c r="K7" s="169"/>
      <c r="L7" s="170"/>
      <c r="M7" s="170"/>
      <c r="N7" s="170"/>
      <c r="O7" s="171"/>
      <c r="P7" s="172"/>
    </row>
    <row r="8" spans="1:16" s="166" customFormat="1" ht="13.5" customHeight="1" thickTop="1" thickBot="1">
      <c r="A8" s="180"/>
      <c r="B8" s="182"/>
      <c r="C8" s="887" t="s">
        <v>134</v>
      </c>
      <c r="D8" s="1625">
        <f>'Step 3-Refrigerators'!$D$8</f>
        <v>0</v>
      </c>
      <c r="E8" s="1625">
        <f>'Step 3-Stand-Alone Freezers'!$D$8</f>
        <v>0</v>
      </c>
      <c r="F8" s="1625">
        <f>'Step 3-Air-Conditioning Units'!$D$8</f>
        <v>0</v>
      </c>
      <c r="G8" s="1626">
        <f>'Step 3-Dehumidifiers'!$D$8</f>
        <v>0</v>
      </c>
      <c r="H8" s="165"/>
      <c r="I8" s="264"/>
      <c r="J8" s="180"/>
      <c r="K8" s="169"/>
      <c r="L8" s="173"/>
      <c r="M8" s="173"/>
      <c r="N8" s="173"/>
      <c r="O8" s="171"/>
      <c r="P8" s="172"/>
    </row>
    <row r="9" spans="1:16" s="166" customFormat="1" ht="13.5" customHeight="1" thickBot="1">
      <c r="A9" s="180"/>
      <c r="B9" s="182"/>
      <c r="C9" s="885" t="s">
        <v>327</v>
      </c>
      <c r="D9" s="888"/>
      <c r="E9" s="888"/>
      <c r="F9" s="888"/>
      <c r="G9" s="889"/>
      <c r="H9" s="165"/>
      <c r="I9" s="272"/>
      <c r="J9" s="180"/>
      <c r="K9" s="169"/>
      <c r="L9" s="173"/>
      <c r="M9" s="173"/>
      <c r="N9" s="173"/>
      <c r="O9" s="171"/>
      <c r="P9" s="172"/>
    </row>
    <row r="10" spans="1:16" s="166" customFormat="1" ht="13.5" customHeight="1">
      <c r="A10" s="180"/>
      <c r="B10" s="182"/>
      <c r="C10" s="194" t="s">
        <v>44</v>
      </c>
      <c r="D10" s="1627" t="str">
        <f>IF(SUM('Step 3-Refrigerators'!F31:F34)=0,"",(SUM('Step 3-Refrigerators'!F31:F34))/'Step 3-Refrigerators'!$E11)</f>
        <v/>
      </c>
      <c r="E10" s="1627" t="str">
        <f>IF(SUM('Step 3-Stand-Alone Freezers'!F32:F35)=0,"",(SUM('Step 3-Stand-Alone Freezers'!F32:F35))/'Step 3-Stand-Alone Freezers'!$E$11)</f>
        <v/>
      </c>
      <c r="F10" s="1627" t="s">
        <v>67</v>
      </c>
      <c r="G10" s="1628" t="str">
        <f>IF(SUM('Step 3-Dehumidifiers'!F25:F28)=0,"",(SUM('Step 3-Dehumidifiers'!F25:F28))/'Step 3-Dehumidifiers'!$E$11)</f>
        <v/>
      </c>
      <c r="H10" s="165"/>
      <c r="I10" s="178"/>
      <c r="J10" s="180"/>
      <c r="K10" s="169"/>
      <c r="L10" s="173"/>
      <c r="M10" s="173"/>
      <c r="N10" s="173"/>
      <c r="O10" s="171"/>
      <c r="P10" s="172"/>
    </row>
    <row r="11" spans="1:16" s="166" customFormat="1" ht="13.5" customHeight="1">
      <c r="A11" s="180"/>
      <c r="B11" s="182"/>
      <c r="C11" s="194" t="s">
        <v>46</v>
      </c>
      <c r="D11" s="1629" t="s">
        <v>67</v>
      </c>
      <c r="E11" s="1629" t="str">
        <f>IF(SUM('Step 3-Stand-Alone Freezers'!F37:F40)=0,"",(SUM('Step 3-Stand-Alone Freezers'!F37:F40))/'Step 3-Stand-Alone Freezers'!$E$12)</f>
        <v/>
      </c>
      <c r="F11" s="1629" t="str">
        <f>IF(SUM('Step 3-Air-Conditioning Units'!F23:F26)=0,"",(SUM('Step 3-Air-Conditioning Units'!F23:F26))/'Step 3-Air-Conditioning Units'!$E$11)</f>
        <v/>
      </c>
      <c r="G11" s="1630" t="str">
        <f>IF(SUM('Step 3-Dehumidifiers'!F30:F33)=0,"",(SUM('Step 3-Dehumidifiers'!F30:F33))/'Step 3-Dehumidifiers'!$E$12)</f>
        <v/>
      </c>
      <c r="H11" s="165"/>
      <c r="I11" s="178"/>
      <c r="J11" s="180"/>
      <c r="K11" s="169"/>
      <c r="L11" s="173"/>
      <c r="M11" s="173"/>
      <c r="N11" s="173"/>
      <c r="O11" s="171"/>
      <c r="P11" s="172"/>
    </row>
    <row r="12" spans="1:16" s="166" customFormat="1" ht="13.5" customHeight="1">
      <c r="A12" s="180"/>
      <c r="B12" s="182"/>
      <c r="C12" s="194" t="s">
        <v>45</v>
      </c>
      <c r="D12" s="1629" t="str">
        <f>IF(SUM('Step 3-Refrigerators'!F36:F39)=0,"",(SUM('Step 3-Refrigerators'!F36:F39))/'Step 3-Refrigerators'!$E12)</f>
        <v/>
      </c>
      <c r="E12" s="1629" t="str">
        <f>IF(SUM('Step 3-Stand-Alone Freezers'!F42:F45)=0,"",(SUM('Step 3-Stand-Alone Freezers'!F42:F45))/'Step 3-Stand-Alone Freezers'!$E$13)</f>
        <v/>
      </c>
      <c r="F12" s="1629" t="s">
        <v>67</v>
      </c>
      <c r="G12" s="1630" t="str">
        <f>IF(SUM('Step 3-Dehumidifiers'!F35:F38)=0,"",(SUM('Step 3-Dehumidifiers'!F35:F38))/'Step 3-Dehumidifiers'!$E$13)</f>
        <v/>
      </c>
      <c r="H12" s="165"/>
      <c r="I12" s="178"/>
      <c r="J12" s="180"/>
      <c r="K12" s="169"/>
      <c r="L12" s="173"/>
      <c r="M12" s="173"/>
      <c r="N12" s="173"/>
      <c r="O12" s="171"/>
      <c r="P12" s="172"/>
    </row>
    <row r="13" spans="1:16" s="166" customFormat="1" ht="13.5" customHeight="1">
      <c r="A13" s="180"/>
      <c r="B13" s="182"/>
      <c r="C13" s="194" t="s">
        <v>311</v>
      </c>
      <c r="D13" s="1629" t="s">
        <v>67</v>
      </c>
      <c r="E13" s="1629" t="s">
        <v>67</v>
      </c>
      <c r="F13" s="1629" t="s">
        <v>67</v>
      </c>
      <c r="G13" s="1630" t="str">
        <f>IF(SUM('Step 3-Dehumidifiers'!F40:F43)=0,"",(SUM('Step 3-Dehumidifiers'!F40:F43))/'Step 3-Dehumidifiers'!$E$14)</f>
        <v/>
      </c>
      <c r="H13" s="165"/>
      <c r="I13" s="178"/>
      <c r="J13" s="180"/>
      <c r="K13" s="169"/>
      <c r="L13" s="173"/>
      <c r="M13" s="173"/>
      <c r="N13" s="173"/>
      <c r="O13" s="171"/>
      <c r="P13" s="172"/>
    </row>
    <row r="14" spans="1:16" s="166" customFormat="1" ht="13.5" customHeight="1">
      <c r="A14" s="180"/>
      <c r="B14" s="182"/>
      <c r="C14" s="194" t="s">
        <v>131</v>
      </c>
      <c r="D14" s="1629" t="s">
        <v>67</v>
      </c>
      <c r="E14" s="1629" t="s">
        <v>67</v>
      </c>
      <c r="F14" s="1629" t="str">
        <f>IF(SUM('Step 3-Air-Conditioning Units'!F28:F31)=0,"",(SUM('Step 3-Air-Conditioning Units'!F28:F31))/'Step 3-Air-Conditioning Units'!$E$12)</f>
        <v/>
      </c>
      <c r="G14" s="1630" t="s">
        <v>67</v>
      </c>
      <c r="H14" s="165"/>
      <c r="I14" s="178"/>
      <c r="J14" s="180"/>
      <c r="K14" s="169"/>
      <c r="L14" s="173"/>
      <c r="M14" s="173"/>
      <c r="N14" s="173"/>
      <c r="O14" s="171"/>
      <c r="P14" s="172"/>
    </row>
    <row r="15" spans="1:16" s="166" customFormat="1" ht="13.5" customHeight="1">
      <c r="A15" s="180"/>
      <c r="B15" s="182"/>
      <c r="C15" s="194" t="s">
        <v>120</v>
      </c>
      <c r="D15" s="1629" t="s">
        <v>67</v>
      </c>
      <c r="E15" s="1629" t="s">
        <v>67</v>
      </c>
      <c r="F15" s="1631" t="str">
        <f>IF(SUM('Step 3-Air-Conditioning Units'!F33:F36)=0,"",(SUM('Step 3-Air-Conditioning Units'!F33:F36))/'Step 3-Air-Conditioning Units'!$E$13)</f>
        <v/>
      </c>
      <c r="G15" s="1632" t="str">
        <f>IF(SUM('Step 3-Dehumidifiers'!F45:F48)=0,"",(SUM('Step 3-Dehumidifiers'!F45:F48))/'Step 3-Dehumidifiers'!$E$15)</f>
        <v/>
      </c>
      <c r="H15" s="165"/>
      <c r="I15" s="178"/>
      <c r="J15" s="180"/>
      <c r="K15" s="169"/>
      <c r="L15" s="173"/>
      <c r="M15" s="173"/>
      <c r="N15" s="173"/>
      <c r="O15" s="171"/>
      <c r="P15" s="172"/>
    </row>
    <row r="16" spans="1:16" s="166" customFormat="1" ht="13.5" customHeight="1" thickBot="1">
      <c r="A16" s="180"/>
      <c r="B16" s="182"/>
      <c r="C16" s="315" t="s">
        <v>136</v>
      </c>
      <c r="D16" s="1633" t="str">
        <f>IF(SUM(Fridge_Refrig_Total)=0,"",(SUM(Fridge_Refrig_Total))/SUM('Step 3-Refrigerators'!E11:E12))</f>
        <v/>
      </c>
      <c r="E16" s="1633" t="str">
        <f>IF(SUM(Freezer_Refrig_Total)=0,"",(SUM(Freezer_Refrig_Total))/SUM('Step 3-Stand-Alone Freezers'!E11:E13))</f>
        <v/>
      </c>
      <c r="F16" s="1633" t="str">
        <f>IF(SUM(AC_Refrigerant)=0,"",(SUM(AC_Refrigerant))/SUM('Step 3-Air-Conditioning Units'!E11:E13))</f>
        <v/>
      </c>
      <c r="G16" s="1634" t="str">
        <f>IF(SUM(Dehumidifiers_Refrigerant)=0,"",(SUM(Dehumidifiers_Refrigerant))/SUM('Step 3-Dehumidifiers'!E11:E15))</f>
        <v/>
      </c>
      <c r="H16" s="165"/>
      <c r="I16" s="178"/>
      <c r="J16" s="180"/>
      <c r="K16" s="169"/>
      <c r="L16" s="173"/>
      <c r="M16" s="173"/>
      <c r="N16" s="173"/>
      <c r="O16" s="171"/>
      <c r="P16" s="172"/>
    </row>
    <row r="17" spans="1:16" s="166" customFormat="1" ht="13.5" customHeight="1" thickBot="1">
      <c r="A17" s="180"/>
      <c r="B17" s="182"/>
      <c r="C17" s="886" t="s">
        <v>330</v>
      </c>
      <c r="D17" s="1635"/>
      <c r="E17" s="1635"/>
      <c r="F17" s="1636"/>
      <c r="G17" s="1636"/>
      <c r="H17" s="165"/>
      <c r="I17" s="178"/>
      <c r="J17" s="180"/>
      <c r="K17" s="169"/>
      <c r="L17" s="173"/>
      <c r="M17" s="173"/>
      <c r="N17" s="173"/>
      <c r="O17" s="171"/>
      <c r="P17" s="172"/>
    </row>
    <row r="18" spans="1:16" s="166" customFormat="1" ht="13.5" customHeight="1">
      <c r="A18" s="180"/>
      <c r="B18" s="182"/>
      <c r="C18" s="194" t="s">
        <v>43</v>
      </c>
      <c r="D18" s="1637" t="str">
        <f>IF(SUM('Step 3-Refrigerators'!F41:F44)=0,"",((SUM('Step 3-Refrigerators'!F41:F44))/'Step 3-Refrigerators'!$E16))</f>
        <v/>
      </c>
      <c r="E18" s="1627" t="str">
        <f>IF(SUM('Step 3-Stand-Alone Freezers'!F47:F50)=0,"",(SUM('Step 3-Stand-Alone Freezers'!F47:F50))/'Step 3-Stand-Alone Freezers'!$E17)</f>
        <v/>
      </c>
      <c r="F18" s="1627" t="s">
        <v>67</v>
      </c>
      <c r="G18" s="1628" t="s">
        <v>67</v>
      </c>
      <c r="H18" s="165"/>
      <c r="I18" s="178"/>
      <c r="J18" s="180"/>
      <c r="K18" s="169"/>
      <c r="L18" s="173"/>
      <c r="M18" s="173"/>
      <c r="N18" s="173"/>
      <c r="O18" s="171"/>
      <c r="P18" s="172"/>
    </row>
    <row r="19" spans="1:16" s="166" customFormat="1" ht="13.5" customHeight="1">
      <c r="A19" s="180"/>
      <c r="B19" s="182"/>
      <c r="C19" s="194" t="s">
        <v>16</v>
      </c>
      <c r="D19" s="1629" t="str">
        <f>IF(SUM('Step 3-Refrigerators'!F46:F49)=0,"",(SUM('Step 3-Refrigerators'!F46:F49)/'Step 3-Refrigerators'!$E17))</f>
        <v/>
      </c>
      <c r="E19" s="1629" t="str">
        <f>IF(SUM('Step 3-Stand-Alone Freezers'!F52:F55)=0,"",(SUM('Step 3-Stand-Alone Freezers'!F52:F55))/'Step 3-Stand-Alone Freezers'!$E18)</f>
        <v/>
      </c>
      <c r="F19" s="1629" t="s">
        <v>67</v>
      </c>
      <c r="G19" s="1630" t="s">
        <v>67</v>
      </c>
      <c r="H19" s="165"/>
      <c r="I19" s="178"/>
      <c r="J19" s="180"/>
      <c r="K19" s="169"/>
      <c r="L19" s="173"/>
      <c r="M19" s="173"/>
      <c r="N19" s="173"/>
      <c r="O19" s="171"/>
      <c r="P19" s="172"/>
    </row>
    <row r="20" spans="1:16" s="166" customFormat="1" ht="13.5" customHeight="1">
      <c r="A20" s="180"/>
      <c r="B20" s="182"/>
      <c r="C20" s="247" t="s">
        <v>45</v>
      </c>
      <c r="D20" s="1629" t="str">
        <f>IF(SUM('Step 3-Refrigerators'!F51:F54)=0,"",(SUM('Step 3-Refrigerators'!F51:F54))/'Step 3-Refrigerators'!$E18)</f>
        <v/>
      </c>
      <c r="E20" s="1629" t="str">
        <f>IF(SUM('Step 3-Stand-Alone Freezers'!F57:F60)=0,"",(SUM('Step 3-Stand-Alone Freezers'!F57:F60))/'Step 3-Stand-Alone Freezers'!$E19)</f>
        <v/>
      </c>
      <c r="F20" s="1629" t="s">
        <v>67</v>
      </c>
      <c r="G20" s="1630" t="s">
        <v>67</v>
      </c>
      <c r="H20" s="165"/>
      <c r="I20" s="178"/>
      <c r="J20" s="180"/>
      <c r="K20" s="169"/>
      <c r="L20" s="173"/>
      <c r="M20" s="173"/>
      <c r="N20" s="173"/>
      <c r="O20" s="171"/>
      <c r="P20" s="172"/>
    </row>
    <row r="21" spans="1:16" s="166" customFormat="1" ht="13.5" customHeight="1">
      <c r="A21" s="180"/>
      <c r="B21" s="182"/>
      <c r="C21" s="247" t="s">
        <v>197</v>
      </c>
      <c r="D21" s="1631" t="str">
        <f>IF(SUM('Step 3-Refrigerators'!F56:F59)=0,"",(SUM('Step 3-Refrigerators'!F56:F59))/'Step 3-Refrigerators'!$E19)</f>
        <v/>
      </c>
      <c r="E21" s="1631" t="str">
        <f>IF(SUM('Step 3-Stand-Alone Freezers'!F62:F65)=0,"",(SUM('Step 3-Stand-Alone Freezers'!F62:F65))/'Step 3-Stand-Alone Freezers'!$E20)</f>
        <v/>
      </c>
      <c r="F21" s="1629" t="s">
        <v>67</v>
      </c>
      <c r="G21" s="1630" t="s">
        <v>67</v>
      </c>
      <c r="H21" s="165"/>
      <c r="I21" s="178"/>
      <c r="J21" s="180"/>
      <c r="K21" s="169"/>
      <c r="L21" s="173"/>
      <c r="M21" s="173"/>
      <c r="N21" s="173"/>
      <c r="O21" s="171"/>
      <c r="P21" s="172"/>
    </row>
    <row r="22" spans="1:16" s="166" customFormat="1" ht="13.5" customHeight="1" thickBot="1">
      <c r="A22" s="180"/>
      <c r="B22" s="182"/>
      <c r="C22" s="315" t="s">
        <v>136</v>
      </c>
      <c r="D22" s="1633" t="str">
        <f>IF(SUM(Fridge_Foam_Total)=0,"",SUM(Fridge_Foam_Total)/SUM('Step 3-Refrigerators'!E16:E19))</f>
        <v/>
      </c>
      <c r="E22" s="1638" t="str">
        <f>IF(SUM(Freezer_Foam_Total)=0,"",SUM(Freezer_Foam_Total)/SUM('Step 3-Stand-Alone Freezers'!E17:E20))</f>
        <v/>
      </c>
      <c r="F22" s="1633" t="s">
        <v>67</v>
      </c>
      <c r="G22" s="1639" t="s">
        <v>67</v>
      </c>
      <c r="H22" s="165"/>
      <c r="I22" s="178"/>
      <c r="J22" s="180"/>
      <c r="K22" s="169"/>
      <c r="L22" s="173"/>
      <c r="M22" s="173"/>
      <c r="N22" s="173"/>
      <c r="O22" s="171"/>
      <c r="P22" s="172"/>
    </row>
    <row r="23" spans="1:16" s="166" customFormat="1" ht="13.5" customHeight="1" thickBot="1">
      <c r="A23" s="180"/>
      <c r="B23" s="182"/>
      <c r="C23" s="885" t="s">
        <v>68</v>
      </c>
      <c r="D23" s="1640"/>
      <c r="E23" s="1640"/>
      <c r="F23" s="1640"/>
      <c r="G23" s="1641"/>
      <c r="H23" s="165"/>
      <c r="I23" s="178"/>
      <c r="J23" s="180"/>
      <c r="K23" s="169"/>
      <c r="L23" s="170"/>
      <c r="M23" s="170"/>
      <c r="N23" s="170"/>
      <c r="O23" s="171"/>
      <c r="P23" s="172"/>
    </row>
    <row r="24" spans="1:16" s="166" customFormat="1" ht="13.5" customHeight="1">
      <c r="A24" s="180"/>
      <c r="B24" s="182"/>
      <c r="C24" s="194" t="s">
        <v>118</v>
      </c>
      <c r="D24" s="1642" t="str">
        <f>IF(SUM('Step 3-Refrigerators'!$F$60+'Step 3-Refrigerators'!$F$61)=0,"",('Step 3-Refrigerators'!$F$60+'Step 3-Refrigerators'!$F$61)/$D$8)</f>
        <v/>
      </c>
      <c r="E24" s="1643" t="str">
        <f>IF(SUM('Step 3-Stand-Alone Freezers'!$F$66+'Step 3-Stand-Alone Freezers'!$F$67)=0,"",('Step 3-Stand-Alone Freezers'!$F$66+'Step 3-Stand-Alone Freezers'!$F$67)/$E$8)</f>
        <v/>
      </c>
      <c r="F24" s="1644" t="str">
        <f>IF(SUM('Step 3-Air-Conditioning Units'!$F$37+'Step 3-Air-Conditioning Units'!$F$38)=0,"",('Step 3-Air-Conditioning Units'!$F$37+'Step 3-Air-Conditioning Units'!$F$38)/$F$8)</f>
        <v/>
      </c>
      <c r="G24" s="1645" t="str">
        <f>IF(SUM('Step 3-Dehumidifiers'!$F$49+'Step 3-Dehumidifiers'!$F$50)=0,"",('Step 3-Dehumidifiers'!$F$49+'Step 3-Dehumidifiers'!$F$50)/$G$8)</f>
        <v/>
      </c>
      <c r="H24" s="165"/>
      <c r="I24" s="178"/>
      <c r="J24" s="180"/>
      <c r="K24" s="169"/>
      <c r="L24" s="170"/>
      <c r="M24" s="170"/>
      <c r="N24" s="170"/>
      <c r="O24" s="171"/>
      <c r="P24" s="172"/>
    </row>
    <row r="25" spans="1:16" s="166" customFormat="1" ht="13.5" customHeight="1">
      <c r="A25" s="180"/>
      <c r="B25" s="182"/>
      <c r="C25" s="194" t="s">
        <v>313</v>
      </c>
      <c r="D25" s="1629" t="str">
        <f>IF('Step 3-Refrigerators'!$F$62=0,"",'Step 3-Refrigerators'!$F$62/$D$8)</f>
        <v/>
      </c>
      <c r="E25" s="1631" t="str">
        <f>IF('Step 3-Stand-Alone Freezers'!$F$68=0,"",'Step 3-Stand-Alone Freezers'!$F$68/$E$8)</f>
        <v/>
      </c>
      <c r="F25" s="1646" t="str">
        <f>IF('Step 3-Air-Conditioning Units'!$F$39=0,"",'Step 3-Air-Conditioning Units'!$F$39/$F$8)</f>
        <v/>
      </c>
      <c r="G25" s="1647" t="str">
        <f>IF('Step 3-Dehumidifiers'!$F$51=0,"",'Step 3-Dehumidifiers'!$F$51/$G$8)</f>
        <v/>
      </c>
      <c r="H25" s="165"/>
      <c r="I25" s="178"/>
      <c r="J25" s="180"/>
      <c r="K25" s="169"/>
      <c r="L25" s="173"/>
      <c r="M25" s="173"/>
      <c r="N25" s="173"/>
      <c r="O25" s="171"/>
      <c r="P25" s="172"/>
    </row>
    <row r="26" spans="1:16" s="166" customFormat="1" ht="13.5" customHeight="1">
      <c r="A26" s="180"/>
      <c r="B26" s="182"/>
      <c r="C26" s="194" t="s">
        <v>314</v>
      </c>
      <c r="D26" s="1629" t="str">
        <f>IF('Step 3-Refrigerators'!$F$63=0,"",'Step 3-Refrigerators'!$F$63/$D$8)</f>
        <v/>
      </c>
      <c r="E26" s="1631" t="str">
        <f>IF('Step 3-Stand-Alone Freezers'!$F$69=0,"",'Step 3-Stand-Alone Freezers'!$F$69/$E$8)</f>
        <v/>
      </c>
      <c r="F26" s="1646" t="str">
        <f>IF('Step 3-Air-Conditioning Units'!$F$40=0,"",'Step 3-Air-Conditioning Units'!$F$40/$F$8)</f>
        <v/>
      </c>
      <c r="G26" s="1647" t="str">
        <f>IF('Step 3-Dehumidifiers'!$F$52=0,"",'Step 3-Dehumidifiers'!$F$52/$G$8)</f>
        <v/>
      </c>
      <c r="H26" s="165"/>
      <c r="I26" s="178"/>
      <c r="J26" s="180"/>
      <c r="K26" s="169"/>
      <c r="L26" s="170"/>
      <c r="M26" s="170"/>
      <c r="N26" s="170"/>
      <c r="O26" s="171"/>
      <c r="P26" s="172"/>
    </row>
    <row r="27" spans="1:16" s="166" customFormat="1" ht="13.5" customHeight="1">
      <c r="A27" s="180"/>
      <c r="B27" s="182"/>
      <c r="C27" s="755" t="s">
        <v>315</v>
      </c>
      <c r="D27" s="1629" t="str">
        <f>IF('Step 3-Refrigerators'!$F$64=0,"",'Step 3-Refrigerators'!$F$64/$D$8)</f>
        <v/>
      </c>
      <c r="E27" s="1631" t="str">
        <f>IF('Step 3-Stand-Alone Freezers'!$F$70=0,"",'Step 3-Stand-Alone Freezers'!$F$70/$E$8)</f>
        <v/>
      </c>
      <c r="F27" s="1646" t="str">
        <f>IF('Step 3-Air-Conditioning Units'!$F$41=0,"",'Step 3-Air-Conditioning Units'!$F$41/$F$8)</f>
        <v/>
      </c>
      <c r="G27" s="1647" t="str">
        <f>IF('Step 3-Dehumidifiers'!$F$53=0,"",'Step 3-Dehumidifiers'!$F$53/$G$8)</f>
        <v/>
      </c>
      <c r="H27" s="165"/>
      <c r="I27" s="178"/>
      <c r="J27" s="180"/>
      <c r="K27" s="175"/>
      <c r="L27" s="175"/>
      <c r="M27" s="175"/>
      <c r="N27" s="175"/>
      <c r="O27" s="171"/>
      <c r="P27" s="172"/>
    </row>
    <row r="28" spans="1:16" s="166" customFormat="1" ht="13.5" customHeight="1">
      <c r="A28" s="180"/>
      <c r="B28" s="182"/>
      <c r="C28" s="755" t="s">
        <v>316</v>
      </c>
      <c r="D28" s="1629" t="str">
        <f>IF('Step 3-Refrigerators'!$F$65=0,"",'Step 3-Refrigerators'!$F$65/$D$8)</f>
        <v/>
      </c>
      <c r="E28" s="1631" t="s">
        <v>67</v>
      </c>
      <c r="F28" s="1631" t="s">
        <v>67</v>
      </c>
      <c r="G28" s="1632" t="s">
        <v>67</v>
      </c>
      <c r="H28" s="165"/>
      <c r="I28" s="178"/>
      <c r="J28" s="180"/>
      <c r="K28" s="176"/>
      <c r="L28" s="176"/>
      <c r="M28" s="176"/>
      <c r="N28" s="176"/>
      <c r="O28" s="171"/>
      <c r="P28" s="172"/>
    </row>
    <row r="29" spans="1:16" s="166" customFormat="1" ht="13.5" customHeight="1">
      <c r="A29" s="180"/>
      <c r="B29" s="182"/>
      <c r="C29" s="755" t="s">
        <v>176</v>
      </c>
      <c r="D29" s="1648" t="str">
        <f>IF('Step 3-Refrigerators'!$F$66=0,"",'Step 3-Refrigerators'!$F$66/$D$8)</f>
        <v/>
      </c>
      <c r="E29" s="1649" t="str">
        <f>IF('Step 3-Stand-Alone Freezers'!$F$71=0,"",'Step 3-Stand-Alone Freezers'!$F$71/$E$8)</f>
        <v/>
      </c>
      <c r="F29" s="1650" t="str">
        <f>IF('Step 3-Air-Conditioning Units'!$F$42=0,"",'Step 3-Air-Conditioning Units'!$F$42/$F$8)</f>
        <v/>
      </c>
      <c r="G29" s="1651" t="str">
        <f>IF('Step 3-Dehumidifiers'!$F$54=0,"",'Step 3-Dehumidifiers'!$F$54/$G$8)</f>
        <v/>
      </c>
      <c r="H29" s="165"/>
      <c r="I29" s="178"/>
      <c r="J29" s="180"/>
      <c r="K29" s="169"/>
      <c r="L29" s="170"/>
      <c r="M29" s="170"/>
      <c r="N29" s="170"/>
      <c r="O29" s="171"/>
      <c r="P29" s="172"/>
    </row>
    <row r="30" spans="1:16" s="166" customFormat="1" ht="13.5" customHeight="1" thickBot="1">
      <c r="A30" s="180"/>
      <c r="B30" s="182"/>
      <c r="C30" s="1658" t="s">
        <v>175</v>
      </c>
      <c r="D30" s="1652" t="s">
        <v>67</v>
      </c>
      <c r="E30" s="1653" t="str">
        <f>IF(SUM('Step 3-Stand-Alone Freezers'!$F$72+'Step 3-Stand-Alone Freezers'!$F$73)=0,"",('Step 3-Stand-Alone Freezers'!$F$72+'Step 3-Stand-Alone Freezers'!$F$73)/$E$8)</f>
        <v/>
      </c>
      <c r="F30" s="1654" t="s">
        <v>67</v>
      </c>
      <c r="G30" s="1655" t="s">
        <v>67</v>
      </c>
      <c r="H30" s="165"/>
      <c r="I30" s="178"/>
      <c r="J30" s="180"/>
      <c r="K30" s="171"/>
      <c r="L30" s="174"/>
      <c r="M30" s="174"/>
      <c r="N30" s="174"/>
      <c r="O30" s="171"/>
      <c r="P30" s="172"/>
    </row>
    <row r="31" spans="1:16" s="166" customFormat="1" ht="13.5">
      <c r="A31" s="180"/>
      <c r="B31" s="182"/>
      <c r="C31" s="224" t="s">
        <v>331</v>
      </c>
      <c r="E31" s="47"/>
      <c r="F31" s="47"/>
      <c r="G31" s="47"/>
      <c r="H31" s="191"/>
      <c r="I31" s="178"/>
      <c r="J31" s="180"/>
      <c r="K31" s="175"/>
      <c r="L31" s="175"/>
      <c r="M31" s="175"/>
      <c r="N31" s="175"/>
      <c r="O31" s="171"/>
      <c r="P31" s="172"/>
    </row>
    <row r="32" spans="1:16" s="166" customFormat="1" ht="13.5" customHeight="1">
      <c r="A32" s="180"/>
      <c r="B32" s="182"/>
      <c r="C32" s="224" t="s">
        <v>332</v>
      </c>
      <c r="D32" s="47"/>
      <c r="E32" s="47"/>
      <c r="F32" s="47"/>
      <c r="G32" s="47"/>
      <c r="H32" s="191"/>
      <c r="I32" s="178"/>
      <c r="J32" s="180"/>
      <c r="K32" s="175"/>
      <c r="L32" s="175"/>
      <c r="M32" s="175"/>
      <c r="N32" s="175"/>
      <c r="O32" s="171"/>
      <c r="P32" s="172"/>
    </row>
    <row r="33" spans="1:18" s="166" customFormat="1" ht="13.5" customHeight="1">
      <c r="A33" s="180"/>
      <c r="B33" s="182"/>
      <c r="C33" s="898"/>
      <c r="D33" s="47"/>
      <c r="E33" s="47"/>
      <c r="F33" s="47"/>
      <c r="G33" s="47"/>
      <c r="H33" s="191"/>
      <c r="I33" s="178"/>
      <c r="J33" s="180"/>
      <c r="K33" s="175"/>
      <c r="L33" s="175"/>
      <c r="M33" s="175"/>
      <c r="N33" s="175"/>
      <c r="O33" s="171"/>
      <c r="P33" s="172"/>
    </row>
    <row r="34" spans="1:18" s="166" customFormat="1" ht="13.5" customHeight="1">
      <c r="A34" s="180"/>
      <c r="B34" s="198"/>
      <c r="C34" s="1593" t="str">
        <f>'Instructions &amp; Definitions'!C57</f>
        <v>EPA Form Number: 5900-482</v>
      </c>
      <c r="D34" s="177"/>
      <c r="E34" s="163"/>
      <c r="F34" s="163"/>
      <c r="G34" s="163"/>
      <c r="H34" s="199"/>
      <c r="I34" s="200"/>
      <c r="J34" s="180"/>
      <c r="K34" s="96"/>
      <c r="L34" s="96"/>
      <c r="M34" s="96"/>
      <c r="N34" s="96"/>
      <c r="O34" s="96"/>
      <c r="P34" s="96"/>
      <c r="Q34" s="5"/>
      <c r="R34" s="5"/>
    </row>
    <row r="35" spans="1:18" s="166" customFormat="1">
      <c r="A35" s="180"/>
      <c r="B35" s="195"/>
      <c r="C35" s="195"/>
      <c r="D35" s="195"/>
      <c r="E35" s="195"/>
      <c r="F35" s="195"/>
      <c r="G35" s="195"/>
      <c r="H35" s="196"/>
      <c r="I35" s="196"/>
      <c r="J35" s="180"/>
      <c r="K35" s="96"/>
      <c r="L35" s="5"/>
      <c r="M35" s="5"/>
      <c r="N35" s="5"/>
      <c r="O35" s="5"/>
      <c r="P35" s="5"/>
      <c r="Q35" s="5"/>
      <c r="R35" s="5"/>
    </row>
    <row r="36" spans="1:18" s="5" customFormat="1" hidden="1">
      <c r="A36" s="149"/>
      <c r="B36" s="156"/>
      <c r="H36" s="47"/>
      <c r="I36" s="179"/>
      <c r="J36" s="149"/>
      <c r="K36" s="96"/>
    </row>
    <row r="37" spans="1:18" s="5" customFormat="1" hidden="1">
      <c r="A37" s="149"/>
      <c r="B37" s="156"/>
      <c r="H37" s="47"/>
      <c r="I37" s="179"/>
      <c r="J37" s="149"/>
      <c r="K37" s="96"/>
    </row>
    <row r="38" spans="1:18" s="5" customFormat="1" hidden="1">
      <c r="A38" s="149"/>
      <c r="B38" s="156"/>
      <c r="H38" s="47"/>
      <c r="I38" s="179"/>
      <c r="J38" s="149"/>
      <c r="K38" s="96"/>
    </row>
    <row r="39" spans="1:18" s="5" customFormat="1" hidden="1">
      <c r="A39" s="149"/>
      <c r="B39" s="156"/>
      <c r="H39" s="47"/>
      <c r="I39" s="179"/>
      <c r="J39" s="149"/>
      <c r="K39" s="96"/>
    </row>
    <row r="40" spans="1:18" s="5" customFormat="1" hidden="1">
      <c r="A40" s="149"/>
      <c r="B40" s="195"/>
      <c r="C40"/>
      <c r="D40"/>
      <c r="E40"/>
      <c r="F40"/>
      <c r="G40"/>
      <c r="H40" s="196"/>
      <c r="I40" s="196"/>
      <c r="J40" s="149"/>
      <c r="K40" s="96"/>
      <c r="L40"/>
      <c r="M40"/>
      <c r="N40"/>
      <c r="O40"/>
      <c r="P40"/>
      <c r="Q40"/>
      <c r="R40"/>
    </row>
    <row r="41" spans="1:18" s="5" customFormat="1" hidden="1">
      <c r="A41" s="149"/>
      <c r="B41" s="154"/>
      <c r="C41"/>
      <c r="D41"/>
      <c r="E41"/>
      <c r="F41"/>
      <c r="G41"/>
      <c r="H41" s="162"/>
      <c r="I41" s="47"/>
      <c r="J41" s="149"/>
      <c r="K41" s="96"/>
      <c r="L41"/>
      <c r="M41"/>
      <c r="N41"/>
      <c r="O41"/>
      <c r="P41"/>
      <c r="Q41"/>
      <c r="R41"/>
    </row>
    <row r="42" spans="1:18" s="5" customFormat="1" hidden="1">
      <c r="A42" s="149"/>
      <c r="B42" s="154"/>
      <c r="C42"/>
      <c r="D42"/>
      <c r="E42"/>
      <c r="F42"/>
      <c r="G42"/>
      <c r="H42" s="164"/>
      <c r="I42" s="154"/>
      <c r="J42" s="149"/>
      <c r="K42" s="96"/>
      <c r="L42"/>
      <c r="M42"/>
      <c r="N42"/>
      <c r="O42"/>
      <c r="P42"/>
      <c r="Q42"/>
      <c r="R42"/>
    </row>
    <row r="43" spans="1:18" ht="12.75" hidden="1" customHeight="1">
      <c r="A43" s="148"/>
      <c r="B43" s="154"/>
      <c r="H43" s="47"/>
      <c r="I43" s="154"/>
      <c r="J43" s="149"/>
      <c r="K43" s="96"/>
    </row>
    <row r="44" spans="1:18" hidden="1">
      <c r="A44" s="148"/>
      <c r="B44" s="149"/>
      <c r="H44" s="149"/>
      <c r="I44" s="149"/>
      <c r="J44" s="149"/>
      <c r="K44" s="96"/>
    </row>
    <row r="45" spans="1:18" hidden="1"/>
    <row r="46" spans="1:18" hidden="1"/>
    <row r="47" spans="1:18" hidden="1"/>
    <row r="48" spans="1:1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sheetData>
  <sheetProtection password="CDE6" sheet="1" objects="1" scenarios="1" selectLockedCells="1"/>
  <customSheetViews>
    <customSheetView guid="{DD9D0D41-5D22-4202-9EF9-254DD6E28480}" hiddenRows="1" hiddenColumns="1">
      <selection activeCell="I8" sqref="I8"/>
      <pageMargins left="0.75" right="0.75" top="1" bottom="1" header="0.5" footer="0.5"/>
      <pageSetup scale="83" orientation="portrait" r:id="rId1"/>
      <headerFooter alignWithMargins="0"/>
    </customSheetView>
    <customSheetView guid="{7A34E1A7-91A1-4CD4-B377-1F35FFBCE4D8}" hiddenRows="1" hiddenColumns="1">
      <selection activeCell="C5" sqref="C5:G5"/>
      <pageMargins left="0.75" right="0.75" top="1" bottom="1" header="0.5" footer="0.5"/>
      <pageSetup scale="83" orientation="portrait" r:id="rId2"/>
      <headerFooter alignWithMargins="0"/>
    </customSheetView>
  </customSheetViews>
  <mergeCells count="4">
    <mergeCell ref="D6:G6"/>
    <mergeCell ref="C4:G4"/>
    <mergeCell ref="C5:G5"/>
    <mergeCell ref="G2:I2"/>
  </mergeCells>
  <phoneticPr fontId="3" type="noConversion"/>
  <pageMargins left="0.75" right="0.75" top="1" bottom="1" header="0.5" footer="0.5"/>
  <pageSetup scale="83" orientation="portrait" r:id="rId3"/>
  <headerFooter alignWithMargins="0"/>
  <drawing r:id="rId4"/>
  <legacy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
    <tabColor theme="9" tint="-0.249977111117893"/>
    <pageSetUpPr fitToPage="1"/>
  </sheetPr>
  <dimension ref="A1:IV402"/>
  <sheetViews>
    <sheetView showGridLines="0" zoomScaleNormal="100" zoomScaleSheetLayoutView="100" workbookViewId="0">
      <selection activeCell="C88" sqref="C88"/>
    </sheetView>
  </sheetViews>
  <sheetFormatPr defaultColWidth="0" defaultRowHeight="12.75" zeroHeight="1"/>
  <cols>
    <col min="1" max="1" width="1.7109375" style="148" customWidth="1"/>
    <col min="2" max="2" width="1.7109375" style="265" customWidth="1"/>
    <col min="3" max="3" width="36.7109375" style="265" customWidth="1"/>
    <col min="4" max="7" width="13.7109375" style="265" customWidth="1"/>
    <col min="8" max="8" width="26.7109375" style="265" customWidth="1"/>
    <col min="9" max="9" width="1.7109375" style="265" customWidth="1"/>
    <col min="10" max="10" width="9.140625" style="148" customWidth="1"/>
    <col min="11" max="116" width="0" style="22" hidden="1" customWidth="1"/>
  </cols>
  <sheetData>
    <row r="1" spans="1:116" ht="12.75" customHeight="1">
      <c r="B1" s="148"/>
      <c r="C1" s="148"/>
      <c r="D1" s="148"/>
      <c r="E1" s="148"/>
      <c r="F1" s="148"/>
      <c r="G1" s="148"/>
      <c r="H1" s="148"/>
      <c r="I1" s="181"/>
    </row>
    <row r="2" spans="1:116" ht="66" customHeight="1">
      <c r="B2" s="33"/>
      <c r="C2" s="34"/>
      <c r="D2" s="92"/>
      <c r="E2" s="92"/>
      <c r="F2" s="92"/>
      <c r="G2" s="92"/>
      <c r="H2" s="2320"/>
      <c r="I2" s="2321"/>
    </row>
    <row r="3" spans="1:116" ht="27" customHeight="1">
      <c r="A3" s="539"/>
      <c r="B3" s="660"/>
      <c r="C3" s="482" t="s">
        <v>329</v>
      </c>
      <c r="D3" s="515"/>
      <c r="E3" s="515"/>
      <c r="F3" s="515"/>
      <c r="G3" s="515"/>
      <c r="H3" s="515"/>
      <c r="I3" s="27"/>
    </row>
    <row r="4" spans="1:116" ht="28.5" customHeight="1">
      <c r="A4" s="539"/>
      <c r="B4" s="660"/>
      <c r="C4" s="2322" t="s">
        <v>241</v>
      </c>
      <c r="D4" s="2322"/>
      <c r="E4" s="2322"/>
      <c r="F4" s="2322"/>
      <c r="G4" s="2322"/>
      <c r="H4" s="2322"/>
      <c r="I4" s="27"/>
    </row>
    <row r="5" spans="1:116" ht="31.5" customHeight="1">
      <c r="A5" s="539"/>
      <c r="B5" s="660"/>
      <c r="C5" s="661" t="s">
        <v>156</v>
      </c>
      <c r="D5" s="515"/>
      <c r="E5" s="515"/>
      <c r="F5" s="515"/>
      <c r="G5" s="515"/>
      <c r="H5" s="515"/>
      <c r="I5" s="27"/>
    </row>
    <row r="6" spans="1:116" s="223" customFormat="1" ht="88.5" customHeight="1" thickBot="1">
      <c r="A6" s="662"/>
      <c r="B6" s="663"/>
      <c r="C6" s="2067" t="s">
        <v>447</v>
      </c>
      <c r="D6" s="2323"/>
      <c r="E6" s="2323"/>
      <c r="F6" s="2323"/>
      <c r="G6" s="2323"/>
      <c r="H6" s="2324"/>
      <c r="I6" s="221"/>
      <c r="J6" s="220"/>
      <c r="K6" s="222"/>
      <c r="L6" s="222"/>
      <c r="M6" s="222"/>
      <c r="N6" s="222"/>
      <c r="O6" s="222"/>
      <c r="P6" s="222"/>
      <c r="Q6" s="222"/>
      <c r="R6" s="222"/>
      <c r="S6" s="222"/>
      <c r="T6" s="222"/>
      <c r="U6" s="222"/>
      <c r="V6" s="222"/>
      <c r="W6" s="222"/>
      <c r="X6" s="222"/>
      <c r="Y6" s="222"/>
      <c r="Z6" s="222"/>
      <c r="AA6" s="222"/>
      <c r="AB6" s="222"/>
      <c r="AC6" s="222"/>
      <c r="AD6" s="222"/>
      <c r="AE6" s="222"/>
      <c r="AF6" s="222"/>
      <c r="AG6" s="222"/>
      <c r="AH6" s="222"/>
      <c r="AI6" s="222"/>
      <c r="AJ6" s="222"/>
      <c r="AK6" s="222"/>
      <c r="AL6" s="222"/>
      <c r="AM6" s="222"/>
      <c r="AN6" s="222"/>
      <c r="AO6" s="222"/>
      <c r="AP6" s="222"/>
      <c r="AQ6" s="222"/>
      <c r="AR6" s="222"/>
      <c r="AS6" s="222"/>
      <c r="AT6" s="222"/>
      <c r="AU6" s="222"/>
      <c r="AV6" s="222"/>
      <c r="AW6" s="222"/>
      <c r="AX6" s="222"/>
      <c r="AY6" s="222"/>
      <c r="AZ6" s="222"/>
      <c r="BA6" s="222"/>
      <c r="BB6" s="222"/>
      <c r="BC6" s="222"/>
      <c r="BD6" s="222"/>
      <c r="BE6" s="222"/>
      <c r="BF6" s="222"/>
      <c r="BG6" s="222"/>
      <c r="BH6" s="222"/>
      <c r="BI6" s="222"/>
      <c r="BJ6" s="222"/>
      <c r="BK6" s="222"/>
      <c r="BL6" s="222"/>
      <c r="BM6" s="222"/>
      <c r="BN6" s="222"/>
      <c r="BO6" s="222"/>
      <c r="BP6" s="222"/>
      <c r="BQ6" s="222"/>
      <c r="BR6" s="222"/>
      <c r="BS6" s="222"/>
      <c r="BT6" s="222"/>
      <c r="BU6" s="222"/>
      <c r="BV6" s="222"/>
      <c r="BW6" s="222"/>
      <c r="BX6" s="222"/>
      <c r="BY6" s="222"/>
      <c r="BZ6" s="222"/>
      <c r="CA6" s="222"/>
      <c r="CB6" s="222"/>
      <c r="CC6" s="222"/>
      <c r="CD6" s="222"/>
      <c r="CE6" s="222"/>
      <c r="CF6" s="222"/>
      <c r="CG6" s="222"/>
      <c r="CH6" s="222"/>
      <c r="CI6" s="222"/>
      <c r="CJ6" s="222"/>
      <c r="CK6" s="222"/>
      <c r="CL6" s="222"/>
      <c r="CM6" s="222"/>
      <c r="CN6" s="222"/>
      <c r="CO6" s="222"/>
      <c r="CP6" s="222"/>
      <c r="CQ6" s="222"/>
      <c r="CR6" s="222"/>
      <c r="CS6" s="222"/>
      <c r="CT6" s="222"/>
      <c r="CU6" s="222"/>
      <c r="CV6" s="222"/>
      <c r="CW6" s="222"/>
      <c r="CX6" s="222"/>
      <c r="CY6" s="222"/>
      <c r="CZ6" s="222"/>
      <c r="DA6" s="222"/>
      <c r="DB6" s="222"/>
      <c r="DC6" s="222"/>
      <c r="DD6" s="222"/>
      <c r="DE6" s="222"/>
      <c r="DF6" s="222"/>
      <c r="DG6" s="222"/>
      <c r="DH6" s="222"/>
      <c r="DI6" s="222"/>
      <c r="DJ6" s="222"/>
      <c r="DK6" s="222"/>
      <c r="DL6" s="222"/>
    </row>
    <row r="7" spans="1:116" ht="42" customHeight="1">
      <c r="A7" s="539"/>
      <c r="B7" s="660"/>
      <c r="C7" s="2329" t="s">
        <v>17</v>
      </c>
      <c r="D7" s="2325" t="s">
        <v>70</v>
      </c>
      <c r="E7" s="2326"/>
      <c r="F7" s="2331" t="s">
        <v>213</v>
      </c>
      <c r="G7" s="2332"/>
      <c r="H7" s="2327" t="s">
        <v>76</v>
      </c>
      <c r="I7" s="27"/>
    </row>
    <row r="8" spans="1:116" ht="13.5" customHeight="1">
      <c r="A8" s="539"/>
      <c r="B8" s="660"/>
      <c r="C8" s="2330"/>
      <c r="D8" s="664" t="s">
        <v>74</v>
      </c>
      <c r="E8" s="664" t="s">
        <v>75</v>
      </c>
      <c r="F8" s="2333"/>
      <c r="G8" s="2334"/>
      <c r="H8" s="2328"/>
      <c r="I8" s="27"/>
    </row>
    <row r="9" spans="1:116" ht="13.5" customHeight="1">
      <c r="A9" s="539"/>
      <c r="B9" s="660"/>
      <c r="C9" s="612" t="s">
        <v>121</v>
      </c>
      <c r="D9" s="665"/>
      <c r="E9" s="665"/>
      <c r="F9" s="666"/>
      <c r="G9" s="667"/>
      <c r="H9" s="668"/>
      <c r="I9" s="27"/>
    </row>
    <row r="10" spans="1:116" s="106" customFormat="1" ht="13.5" customHeight="1">
      <c r="A10" s="669"/>
      <c r="B10" s="670"/>
      <c r="C10" s="627" t="s">
        <v>138</v>
      </c>
      <c r="D10" s="672">
        <f>(1-Assumptions!$C$21)*('Step 3-Refrigerators'!$F$31+'Step 3-Stand-Alone Freezers'!$F$32+'Step 3-Dehumidifiers'!$F$25)</f>
        <v>0</v>
      </c>
      <c r="E10" s="672">
        <f>D10*Assumptions!$B$37</f>
        <v>0</v>
      </c>
      <c r="F10" s="2316">
        <f>E10*Assumptions!$D$8*(1/1000)</f>
        <v>0</v>
      </c>
      <c r="G10" s="2317"/>
      <c r="H10" s="673">
        <f>E10*Assumptions!$C$8</f>
        <v>0</v>
      </c>
      <c r="I10" s="105"/>
      <c r="J10" s="213"/>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c r="BW10" s="104"/>
      <c r="BX10" s="104"/>
      <c r="BY10" s="104"/>
      <c r="BZ10" s="104"/>
      <c r="CA10" s="104"/>
      <c r="CB10" s="104"/>
      <c r="CC10" s="104"/>
      <c r="CD10" s="104"/>
      <c r="CE10" s="104"/>
      <c r="CF10" s="104"/>
      <c r="CG10" s="104"/>
      <c r="CH10" s="104"/>
      <c r="CI10" s="104"/>
      <c r="CJ10" s="104"/>
      <c r="CK10" s="104"/>
      <c r="CL10" s="104"/>
      <c r="CM10" s="104"/>
      <c r="CN10" s="104"/>
      <c r="CO10" s="104"/>
      <c r="CP10" s="104"/>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row>
    <row r="11" spans="1:116" s="106" customFormat="1" ht="13.5" customHeight="1">
      <c r="A11" s="669"/>
      <c r="B11" s="670"/>
      <c r="C11" s="627" t="s">
        <v>140</v>
      </c>
      <c r="D11" s="674">
        <f>(1-Assumptions!$C$21)*('Step 3-Stand-Alone Freezers'!$F$37+'Step 3-Dehumidifiers'!$F$30+'Step 3-Air-Conditioning Units'!$F$23)</f>
        <v>0</v>
      </c>
      <c r="E11" s="674">
        <f>D11*Assumptions!$B$37</f>
        <v>0</v>
      </c>
      <c r="F11" s="2316">
        <f>E11*Assumptions!$D$10*(1/1000)</f>
        <v>0</v>
      </c>
      <c r="G11" s="2317"/>
      <c r="H11" s="673">
        <f>E11*Assumptions!$C$10</f>
        <v>0</v>
      </c>
      <c r="I11" s="105"/>
      <c r="J11" s="213"/>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c r="BW11" s="104"/>
      <c r="BX11" s="104"/>
      <c r="BY11" s="104"/>
      <c r="BZ11" s="104"/>
      <c r="CA11" s="104"/>
      <c r="CB11" s="104"/>
      <c r="CC11" s="104"/>
      <c r="CD11" s="104"/>
      <c r="CE11" s="104"/>
      <c r="CF11" s="104"/>
      <c r="CG11" s="104"/>
      <c r="CH11" s="104"/>
      <c r="CI11" s="104"/>
      <c r="CJ11" s="104"/>
      <c r="CK11" s="104"/>
      <c r="CL11" s="104"/>
      <c r="CM11" s="104"/>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row>
    <row r="12" spans="1:116" s="106" customFormat="1" ht="13.5" customHeight="1">
      <c r="A12" s="669"/>
      <c r="B12" s="670"/>
      <c r="C12" s="627" t="s">
        <v>139</v>
      </c>
      <c r="D12" s="1692">
        <f>(1-Assumptions!$C$21)*('Step 3-Refrigerators'!$F$36+'Step 3-Stand-Alone Freezers'!$F$42+'Step 3-Dehumidifiers'!$F$35)</f>
        <v>0</v>
      </c>
      <c r="E12" s="674">
        <f>D12*Assumptions!$B$37</f>
        <v>0</v>
      </c>
      <c r="F12" s="2316">
        <f>E12*Assumptions!$D$9*(1/1000)</f>
        <v>0</v>
      </c>
      <c r="G12" s="2317"/>
      <c r="H12" s="673">
        <f>E12*Assumptions!$C$9</f>
        <v>0</v>
      </c>
      <c r="I12" s="105"/>
      <c r="J12" s="213"/>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row>
    <row r="13" spans="1:116" s="106" customFormat="1" ht="13.5" customHeight="1">
      <c r="A13" s="669"/>
      <c r="B13" s="670"/>
      <c r="C13" s="627" t="s">
        <v>307</v>
      </c>
      <c r="D13" s="674">
        <f>(1-Assumptions!$C$21)*'Step 3-Dehumidifiers'!$F$40</f>
        <v>0</v>
      </c>
      <c r="E13" s="672">
        <f>D13*Assumptions!$B$37</f>
        <v>0</v>
      </c>
      <c r="F13" s="2312">
        <f>E13*Assumptions!$D$12*(1/1000)</f>
        <v>0</v>
      </c>
      <c r="G13" s="2335"/>
      <c r="H13" s="872">
        <f>E13*Assumptions!$C$12</f>
        <v>0</v>
      </c>
      <c r="I13" s="105"/>
      <c r="J13" s="213"/>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c r="BW13" s="104"/>
      <c r="BX13" s="104"/>
      <c r="BY13" s="104"/>
      <c r="BZ13" s="104"/>
      <c r="CA13" s="104"/>
      <c r="CB13" s="104"/>
      <c r="CC13" s="104"/>
      <c r="CD13" s="104"/>
      <c r="CE13" s="104"/>
      <c r="CF13" s="104"/>
      <c r="CG13" s="104"/>
      <c r="CH13" s="104"/>
      <c r="CI13" s="104"/>
      <c r="CJ13" s="104"/>
      <c r="CK13" s="104"/>
      <c r="CL13" s="104"/>
      <c r="CM13" s="104"/>
      <c r="CN13" s="104"/>
      <c r="CO13" s="104"/>
      <c r="CP13" s="104"/>
      <c r="CQ13" s="104"/>
      <c r="CR13" s="104"/>
      <c r="CS13" s="104"/>
      <c r="CT13" s="104"/>
      <c r="CU13" s="104"/>
      <c r="CV13" s="104"/>
      <c r="CW13" s="104"/>
      <c r="CX13" s="104"/>
      <c r="CY13" s="104"/>
      <c r="CZ13" s="104"/>
      <c r="DA13" s="104"/>
      <c r="DB13" s="104"/>
      <c r="DC13" s="104"/>
      <c r="DD13" s="104"/>
      <c r="DE13" s="104"/>
      <c r="DF13" s="104"/>
      <c r="DG13" s="104"/>
      <c r="DH13" s="104"/>
      <c r="DI13" s="104"/>
      <c r="DJ13" s="104"/>
      <c r="DK13" s="104"/>
      <c r="DL13" s="104"/>
    </row>
    <row r="14" spans="1:116" s="106" customFormat="1" ht="13.5" customHeight="1">
      <c r="A14" s="669"/>
      <c r="B14" s="670"/>
      <c r="C14" s="627" t="s">
        <v>305</v>
      </c>
      <c r="D14" s="671">
        <f>(1-Assumptions!$C$21)*('Step 3-Air-Conditioning Units'!$F$28)</f>
        <v>0</v>
      </c>
      <c r="E14" s="674">
        <f>D14*Assumptions!$B$37</f>
        <v>0</v>
      </c>
      <c r="F14" s="2316">
        <f>E14*Assumptions!$D$14*(1/1000)</f>
        <v>0</v>
      </c>
      <c r="G14" s="2317"/>
      <c r="H14" s="673">
        <f>E14*Assumptions!$C$14</f>
        <v>0</v>
      </c>
      <c r="I14" s="105"/>
      <c r="J14" s="213"/>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row>
    <row r="15" spans="1:116" s="106" customFormat="1" ht="13.5" customHeight="1" thickBot="1">
      <c r="A15" s="669"/>
      <c r="B15" s="670"/>
      <c r="C15" s="627" t="s">
        <v>306</v>
      </c>
      <c r="D15" s="671">
        <f>(1-Assumptions!$C$21)*('Step 3-Air-Conditioning Units'!$F$33+'Step 3-Dehumidifiers'!$F$45)</f>
        <v>0</v>
      </c>
      <c r="E15" s="674">
        <f>D15*Assumptions!$B$37</f>
        <v>0</v>
      </c>
      <c r="F15" s="2316">
        <f>E15*Assumptions!$D$13*(1/1000)</f>
        <v>0</v>
      </c>
      <c r="G15" s="2317"/>
      <c r="H15" s="673">
        <f>E15*Assumptions!$C$13</f>
        <v>0</v>
      </c>
      <c r="I15" s="105"/>
      <c r="J15" s="213"/>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c r="BW15" s="104"/>
      <c r="BX15" s="104"/>
      <c r="BY15" s="104"/>
      <c r="BZ15" s="104"/>
      <c r="CA15" s="104"/>
      <c r="CB15" s="104"/>
      <c r="CC15" s="104"/>
      <c r="CD15" s="104"/>
      <c r="CE15" s="104"/>
      <c r="CF15" s="104"/>
      <c r="CG15" s="104"/>
      <c r="CH15" s="104"/>
      <c r="CI15" s="104"/>
      <c r="CJ15" s="104"/>
      <c r="CK15" s="104"/>
      <c r="CL15" s="104"/>
      <c r="CM15" s="104"/>
      <c r="CN15" s="104"/>
      <c r="CO15" s="104"/>
      <c r="CP15" s="104"/>
      <c r="CQ15" s="104"/>
      <c r="CR15" s="104"/>
      <c r="CS15" s="104"/>
      <c r="CT15" s="104"/>
      <c r="CU15" s="104"/>
      <c r="CV15" s="104"/>
      <c r="CW15" s="104"/>
      <c r="CX15" s="104"/>
      <c r="CY15" s="104"/>
      <c r="CZ15" s="104"/>
      <c r="DA15" s="104"/>
      <c r="DB15" s="104"/>
      <c r="DC15" s="104"/>
      <c r="DD15" s="104"/>
      <c r="DE15" s="104"/>
      <c r="DF15" s="104"/>
      <c r="DG15" s="104"/>
      <c r="DH15" s="104"/>
      <c r="DI15" s="104"/>
      <c r="DJ15" s="104"/>
      <c r="DK15" s="104"/>
      <c r="DL15" s="104"/>
    </row>
    <row r="16" spans="1:116" s="106" customFormat="1" ht="13.5" customHeight="1" thickTop="1" thickBot="1">
      <c r="A16" s="669"/>
      <c r="B16" s="670"/>
      <c r="C16" s="675" t="s">
        <v>8</v>
      </c>
      <c r="D16" s="676">
        <f>SUM(D10:D15)</f>
        <v>0</v>
      </c>
      <c r="E16" s="677">
        <f>SUM(E10:E15)</f>
        <v>0</v>
      </c>
      <c r="F16" s="2318">
        <f>SUM(F10:F15)</f>
        <v>0</v>
      </c>
      <c r="G16" s="2319"/>
      <c r="H16" s="678">
        <f>SUM(H10:H15)</f>
        <v>0</v>
      </c>
      <c r="I16" s="105"/>
      <c r="J16" s="213"/>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c r="BW16" s="104"/>
      <c r="BX16" s="104"/>
      <c r="BY16" s="104"/>
      <c r="BZ16" s="104"/>
      <c r="CA16" s="104"/>
      <c r="CB16" s="104"/>
      <c r="CC16" s="104"/>
      <c r="CD16" s="104"/>
      <c r="CE16" s="104"/>
      <c r="CF16" s="104"/>
      <c r="CG16" s="104"/>
      <c r="CH16" s="104"/>
      <c r="CI16" s="104"/>
      <c r="CJ16" s="104"/>
      <c r="CK16" s="104"/>
      <c r="CL16" s="104"/>
      <c r="CM16" s="104"/>
      <c r="CN16" s="104"/>
      <c r="CO16" s="104"/>
      <c r="CP16" s="104"/>
      <c r="CQ16" s="104"/>
      <c r="CR16" s="104"/>
      <c r="CS16" s="104"/>
      <c r="CT16" s="104"/>
      <c r="CU16" s="104"/>
      <c r="CV16" s="104"/>
      <c r="CW16" s="104"/>
      <c r="CX16" s="104"/>
      <c r="CY16" s="104"/>
      <c r="CZ16" s="104"/>
      <c r="DA16" s="104"/>
      <c r="DB16" s="104"/>
      <c r="DC16" s="104"/>
      <c r="DD16" s="104"/>
      <c r="DE16" s="104"/>
      <c r="DF16" s="104"/>
      <c r="DG16" s="104"/>
      <c r="DH16" s="104"/>
      <c r="DI16" s="104"/>
      <c r="DJ16" s="104"/>
      <c r="DK16" s="104"/>
      <c r="DL16" s="104"/>
    </row>
    <row r="17" spans="1:116" s="106" customFormat="1" ht="13.5" customHeight="1">
      <c r="A17" s="669"/>
      <c r="B17" s="670"/>
      <c r="C17" s="627" t="s">
        <v>350</v>
      </c>
      <c r="D17" s="672">
        <f>(1-Assumptions!$C$21)*('Step 3-Refrigerators'!$F$32+'Step 3-Stand-Alone Freezers'!$F$33+'Step 3-Dehumidifiers'!$F$26)</f>
        <v>0</v>
      </c>
      <c r="E17" s="672">
        <f>D17*Assumptions!$B$37</f>
        <v>0</v>
      </c>
      <c r="F17" s="2316">
        <f>E17*Assumptions!$D$8*(1/1000)</f>
        <v>0</v>
      </c>
      <c r="G17" s="2317"/>
      <c r="H17" s="673">
        <f>E17*Assumptions!$C$8</f>
        <v>0</v>
      </c>
      <c r="I17" s="105"/>
      <c r="J17" s="213"/>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c r="BW17" s="104"/>
      <c r="BX17" s="104"/>
      <c r="BY17" s="104"/>
      <c r="BZ17" s="104"/>
      <c r="CA17" s="104"/>
      <c r="CB17" s="104"/>
      <c r="CC17" s="104"/>
      <c r="CD17" s="104"/>
      <c r="CE17" s="104"/>
      <c r="CF17" s="104"/>
      <c r="CG17" s="104"/>
      <c r="CH17" s="104"/>
      <c r="CI17" s="104"/>
      <c r="CJ17" s="104"/>
      <c r="CK17" s="104"/>
      <c r="CL17" s="104"/>
      <c r="CM17" s="104"/>
      <c r="CN17" s="104"/>
      <c r="CO17" s="104"/>
      <c r="CP17" s="104"/>
      <c r="CQ17" s="104"/>
      <c r="CR17" s="104"/>
      <c r="CS17" s="104"/>
      <c r="CT17" s="104"/>
      <c r="CU17" s="104"/>
      <c r="CV17" s="104"/>
      <c r="CW17" s="104"/>
      <c r="CX17" s="104"/>
      <c r="CY17" s="104"/>
      <c r="CZ17" s="104"/>
      <c r="DA17" s="104"/>
      <c r="DB17" s="104"/>
      <c r="DC17" s="104"/>
      <c r="DD17" s="104"/>
      <c r="DE17" s="104"/>
      <c r="DF17" s="104"/>
      <c r="DG17" s="104"/>
      <c r="DH17" s="104"/>
      <c r="DI17" s="104"/>
      <c r="DJ17" s="104"/>
      <c r="DK17" s="104"/>
      <c r="DL17" s="104"/>
    </row>
    <row r="18" spans="1:116" s="106" customFormat="1" ht="13.5" customHeight="1">
      <c r="A18" s="669"/>
      <c r="B18" s="670"/>
      <c r="C18" s="627" t="s">
        <v>351</v>
      </c>
      <c r="D18" s="674">
        <f>(1-Assumptions!$C$21)*('Step 3-Stand-Alone Freezers'!$F$38+'Step 3-Dehumidifiers'!$F$31+'Step 3-Air-Conditioning Units'!$F$24)</f>
        <v>0</v>
      </c>
      <c r="E18" s="674">
        <f>D18*Assumptions!$B$37</f>
        <v>0</v>
      </c>
      <c r="F18" s="2316">
        <f>E18*Assumptions!$D$10*(1/1000)</f>
        <v>0</v>
      </c>
      <c r="G18" s="2317"/>
      <c r="H18" s="673">
        <f>E18*Assumptions!$C$10</f>
        <v>0</v>
      </c>
      <c r="I18" s="105"/>
      <c r="J18" s="213"/>
      <c r="K18" s="104"/>
      <c r="L18" s="104"/>
      <c r="M18" s="104"/>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c r="BW18" s="104"/>
      <c r="BX18" s="104"/>
      <c r="BY18" s="104"/>
      <c r="BZ18" s="104"/>
      <c r="CA18" s="104"/>
      <c r="CB18" s="104"/>
      <c r="CC18" s="104"/>
      <c r="CD18" s="104"/>
      <c r="CE18" s="104"/>
      <c r="CF18" s="104"/>
      <c r="CG18" s="104"/>
      <c r="CH18" s="104"/>
      <c r="CI18" s="104"/>
      <c r="CJ18" s="104"/>
      <c r="CK18" s="104"/>
      <c r="CL18" s="104"/>
      <c r="CM18" s="104"/>
      <c r="CN18" s="104"/>
      <c r="CO18" s="104"/>
      <c r="CP18" s="104"/>
      <c r="CQ18" s="104"/>
      <c r="CR18" s="104"/>
      <c r="CS18" s="104"/>
      <c r="CT18" s="104"/>
      <c r="CU18" s="104"/>
      <c r="CV18" s="104"/>
      <c r="CW18" s="104"/>
      <c r="CX18" s="104"/>
      <c r="CY18" s="104"/>
      <c r="CZ18" s="104"/>
      <c r="DA18" s="104"/>
      <c r="DB18" s="104"/>
      <c r="DC18" s="104"/>
      <c r="DD18" s="104"/>
      <c r="DE18" s="104"/>
      <c r="DF18" s="104"/>
      <c r="DG18" s="104"/>
      <c r="DH18" s="104"/>
      <c r="DI18" s="104"/>
      <c r="DJ18" s="104"/>
      <c r="DK18" s="104"/>
      <c r="DL18" s="104"/>
    </row>
    <row r="19" spans="1:116" s="106" customFormat="1" ht="13.5" customHeight="1">
      <c r="A19" s="669"/>
      <c r="B19" s="670"/>
      <c r="C19" s="627" t="s">
        <v>348</v>
      </c>
      <c r="D19" s="674">
        <f>(1-Assumptions!$C$21)*('Step 3-Refrigerators'!$F$37+'Step 3-Stand-Alone Freezers'!$F$43+'Step 3-Dehumidifiers'!$F$36)</f>
        <v>0</v>
      </c>
      <c r="E19" s="674">
        <f>D19*Assumptions!$B$37</f>
        <v>0</v>
      </c>
      <c r="F19" s="2316">
        <f>E19*Assumptions!$D$9*(1/1000)</f>
        <v>0</v>
      </c>
      <c r="G19" s="2317"/>
      <c r="H19" s="673">
        <f>E19*Assumptions!$C$9</f>
        <v>0</v>
      </c>
      <c r="I19" s="105"/>
      <c r="J19" s="213"/>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c r="BW19" s="104"/>
      <c r="BX19" s="104"/>
      <c r="BY19" s="104"/>
      <c r="BZ19" s="104"/>
      <c r="CA19" s="104"/>
      <c r="CB19" s="104"/>
      <c r="CC19" s="104"/>
      <c r="CD19" s="104"/>
      <c r="CE19" s="104"/>
      <c r="CF19" s="104"/>
      <c r="CG19" s="104"/>
      <c r="CH19" s="104"/>
      <c r="CI19" s="104"/>
      <c r="CJ19" s="104"/>
      <c r="CK19" s="104"/>
      <c r="CL19" s="104"/>
      <c r="CM19" s="104"/>
      <c r="CN19" s="104"/>
      <c r="CO19" s="104"/>
      <c r="CP19" s="104"/>
      <c r="CQ19" s="104"/>
      <c r="CR19" s="104"/>
      <c r="CS19" s="104"/>
      <c r="CT19" s="104"/>
      <c r="CU19" s="104"/>
      <c r="CV19" s="104"/>
      <c r="CW19" s="104"/>
      <c r="CX19" s="104"/>
      <c r="CY19" s="104"/>
      <c r="CZ19" s="104"/>
      <c r="DA19" s="104"/>
      <c r="DB19" s="104"/>
      <c r="DC19" s="104"/>
      <c r="DD19" s="104"/>
      <c r="DE19" s="104"/>
      <c r="DF19" s="104"/>
      <c r="DG19" s="104"/>
      <c r="DH19" s="104"/>
      <c r="DI19" s="104"/>
      <c r="DJ19" s="104"/>
      <c r="DK19" s="104"/>
      <c r="DL19" s="104"/>
    </row>
    <row r="20" spans="1:116" s="106" customFormat="1" ht="13.5" customHeight="1">
      <c r="A20" s="669"/>
      <c r="B20" s="670"/>
      <c r="C20" s="627" t="s">
        <v>352</v>
      </c>
      <c r="D20" s="674">
        <f>(1-Assumptions!$C$21)*'Step 3-Dehumidifiers'!$F$41</f>
        <v>0</v>
      </c>
      <c r="E20" s="672">
        <f>D20*Assumptions!$B$37</f>
        <v>0</v>
      </c>
      <c r="F20" s="2312">
        <f>E20*Assumptions!$D$12*(1/1000)</f>
        <v>0</v>
      </c>
      <c r="G20" s="2335"/>
      <c r="H20" s="872">
        <f>E20*Assumptions!$C$12</f>
        <v>0</v>
      </c>
      <c r="I20" s="105"/>
      <c r="J20" s="213"/>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c r="BW20" s="104"/>
      <c r="BX20" s="104"/>
      <c r="BY20" s="104"/>
      <c r="BZ20" s="104"/>
      <c r="CA20" s="104"/>
      <c r="CB20" s="104"/>
      <c r="CC20" s="104"/>
      <c r="CD20" s="104"/>
      <c r="CE20" s="104"/>
      <c r="CF20" s="104"/>
      <c r="CG20" s="104"/>
      <c r="CH20" s="104"/>
      <c r="CI20" s="104"/>
      <c r="CJ20" s="104"/>
      <c r="CK20" s="104"/>
      <c r="CL20" s="104"/>
      <c r="CM20" s="104"/>
      <c r="CN20" s="104"/>
      <c r="CO20" s="104"/>
      <c r="CP20" s="104"/>
      <c r="CQ20" s="104"/>
      <c r="CR20" s="104"/>
      <c r="CS20" s="104"/>
      <c r="CT20" s="104"/>
      <c r="CU20" s="104"/>
      <c r="CV20" s="104"/>
      <c r="CW20" s="104"/>
      <c r="CX20" s="104"/>
      <c r="CY20" s="104"/>
      <c r="CZ20" s="104"/>
      <c r="DA20" s="104"/>
      <c r="DB20" s="104"/>
      <c r="DC20" s="104"/>
      <c r="DD20" s="104"/>
      <c r="DE20" s="104"/>
      <c r="DF20" s="104"/>
      <c r="DG20" s="104"/>
      <c r="DH20" s="104"/>
      <c r="DI20" s="104"/>
      <c r="DJ20" s="104"/>
      <c r="DK20" s="104"/>
      <c r="DL20" s="104"/>
    </row>
    <row r="21" spans="1:116" s="106" customFormat="1" ht="13.5" customHeight="1">
      <c r="A21" s="669"/>
      <c r="B21" s="670"/>
      <c r="C21" s="627" t="s">
        <v>353</v>
      </c>
      <c r="D21" s="671">
        <f>(1-Assumptions!$C$21)*('Step 3-Air-Conditioning Units'!$F$29)</f>
        <v>0</v>
      </c>
      <c r="E21" s="674">
        <f>D21*Assumptions!$B$37</f>
        <v>0</v>
      </c>
      <c r="F21" s="2316">
        <f>E21*Assumptions!$D$14*(1/1000)</f>
        <v>0</v>
      </c>
      <c r="G21" s="2317"/>
      <c r="H21" s="673">
        <f>E21*Assumptions!$C$14</f>
        <v>0</v>
      </c>
      <c r="I21" s="105"/>
      <c r="J21" s="213"/>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c r="BW21" s="104"/>
      <c r="BX21" s="104"/>
      <c r="BY21" s="104"/>
      <c r="BZ21" s="104"/>
      <c r="CA21" s="104"/>
      <c r="CB21" s="104"/>
      <c r="CC21" s="104"/>
      <c r="CD21" s="104"/>
      <c r="CE21" s="104"/>
      <c r="CF21" s="104"/>
      <c r="CG21" s="104"/>
      <c r="CH21" s="104"/>
      <c r="CI21" s="104"/>
      <c r="CJ21" s="104"/>
      <c r="CK21" s="104"/>
      <c r="CL21" s="104"/>
      <c r="CM21" s="104"/>
      <c r="CN21" s="104"/>
      <c r="CO21" s="104"/>
      <c r="CP21" s="104"/>
      <c r="CQ21" s="104"/>
      <c r="CR21" s="104"/>
      <c r="CS21" s="104"/>
      <c r="CT21" s="104"/>
      <c r="CU21" s="104"/>
      <c r="CV21" s="104"/>
      <c r="CW21" s="104"/>
      <c r="CX21" s="104"/>
      <c r="CY21" s="104"/>
      <c r="CZ21" s="104"/>
      <c r="DA21" s="104"/>
      <c r="DB21" s="104"/>
      <c r="DC21" s="104"/>
      <c r="DD21" s="104"/>
      <c r="DE21" s="104"/>
      <c r="DF21" s="104"/>
      <c r="DG21" s="104"/>
      <c r="DH21" s="104"/>
      <c r="DI21" s="104"/>
      <c r="DJ21" s="104"/>
      <c r="DK21" s="104"/>
      <c r="DL21" s="104"/>
    </row>
    <row r="22" spans="1:116" s="106" customFormat="1" ht="13.5" customHeight="1" thickBot="1">
      <c r="A22" s="669"/>
      <c r="B22" s="670"/>
      <c r="C22" s="627" t="s">
        <v>354</v>
      </c>
      <c r="D22" s="671">
        <f>(1-Assumptions!$C$21)*('Step 3-Air-Conditioning Units'!$F$34+'Step 3-Dehumidifiers'!$F$46)</f>
        <v>0</v>
      </c>
      <c r="E22" s="674">
        <f>D22*Assumptions!$B$37</f>
        <v>0</v>
      </c>
      <c r="F22" s="2316">
        <f>E22*Assumptions!$D$13*(1/1000)</f>
        <v>0</v>
      </c>
      <c r="G22" s="2317"/>
      <c r="H22" s="673">
        <f>E22*Assumptions!$C$13</f>
        <v>0</v>
      </c>
      <c r="I22" s="105"/>
      <c r="J22" s="213"/>
      <c r="K22" s="104"/>
      <c r="L22" s="104"/>
      <c r="M22" s="104"/>
      <c r="N22" s="104"/>
      <c r="O22" s="104"/>
      <c r="P22" s="104"/>
      <c r="Q22" s="104"/>
      <c r="R22" s="104"/>
      <c r="S22" s="104"/>
      <c r="T22" s="104"/>
      <c r="U22" s="104"/>
      <c r="V22" s="104"/>
      <c r="W22" s="104"/>
      <c r="X22" s="104"/>
      <c r="Y22" s="104"/>
      <c r="Z22" s="104"/>
      <c r="AA22" s="104"/>
      <c r="AB22" s="104"/>
      <c r="AC22" s="104"/>
      <c r="AD22" s="104"/>
      <c r="AE22" s="104"/>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c r="BW22" s="104"/>
      <c r="BX22" s="104"/>
      <c r="BY22" s="104"/>
      <c r="BZ22" s="104"/>
      <c r="CA22" s="104"/>
      <c r="CB22" s="104"/>
      <c r="CC22" s="104"/>
      <c r="CD22" s="104"/>
      <c r="CE22" s="104"/>
      <c r="CF22" s="104"/>
      <c r="CG22" s="104"/>
      <c r="CH22" s="104"/>
      <c r="CI22" s="104"/>
      <c r="CJ22" s="104"/>
      <c r="CK22" s="104"/>
      <c r="CL22" s="104"/>
      <c r="CM22" s="104"/>
      <c r="CN22" s="104"/>
      <c r="CO22" s="104"/>
      <c r="CP22" s="104"/>
      <c r="CQ22" s="104"/>
      <c r="CR22" s="104"/>
      <c r="CS22" s="104"/>
      <c r="CT22" s="104"/>
      <c r="CU22" s="104"/>
      <c r="CV22" s="104"/>
      <c r="CW22" s="104"/>
      <c r="CX22" s="104"/>
      <c r="CY22" s="104"/>
      <c r="CZ22" s="104"/>
      <c r="DA22" s="104"/>
      <c r="DB22" s="104"/>
      <c r="DC22" s="104"/>
      <c r="DD22" s="104"/>
      <c r="DE22" s="104"/>
      <c r="DF22" s="104"/>
      <c r="DG22" s="104"/>
      <c r="DH22" s="104"/>
      <c r="DI22" s="104"/>
      <c r="DJ22" s="104"/>
      <c r="DK22" s="104"/>
      <c r="DL22" s="104"/>
    </row>
    <row r="23" spans="1:116" s="106" customFormat="1" ht="13.5" customHeight="1" thickTop="1" thickBot="1">
      <c r="A23" s="669"/>
      <c r="B23" s="670"/>
      <c r="C23" s="690" t="s">
        <v>341</v>
      </c>
      <c r="D23" s="676">
        <f>SUM(D17:D22)</f>
        <v>0</v>
      </c>
      <c r="E23" s="677">
        <f>SUM(E17:E22)</f>
        <v>0</v>
      </c>
      <c r="F23" s="2318">
        <f>SUM(F17:F22)</f>
        <v>0</v>
      </c>
      <c r="G23" s="2319"/>
      <c r="H23" s="678">
        <f>SUM(H17:H22)</f>
        <v>0</v>
      </c>
      <c r="I23" s="105"/>
      <c r="J23" s="213"/>
      <c r="K23" s="104"/>
      <c r="L23" s="104"/>
      <c r="M23" s="104"/>
      <c r="N23" s="104"/>
      <c r="O23" s="104"/>
      <c r="P23" s="104"/>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c r="BW23" s="104"/>
      <c r="BX23" s="104"/>
      <c r="BY23" s="104"/>
      <c r="BZ23" s="104"/>
      <c r="CA23" s="104"/>
      <c r="CB23" s="104"/>
      <c r="CC23" s="104"/>
      <c r="CD23" s="104"/>
      <c r="CE23" s="104"/>
      <c r="CF23" s="104"/>
      <c r="CG23" s="104"/>
      <c r="CH23" s="104"/>
      <c r="CI23" s="104"/>
      <c r="CJ23" s="104"/>
      <c r="CK23" s="104"/>
      <c r="CL23" s="104"/>
      <c r="CM23" s="104"/>
      <c r="CN23" s="104"/>
      <c r="CO23" s="104"/>
      <c r="CP23" s="104"/>
      <c r="CQ23" s="104"/>
      <c r="CR23" s="104"/>
      <c r="CS23" s="104"/>
      <c r="CT23" s="104"/>
      <c r="CU23" s="104"/>
      <c r="CV23" s="104"/>
      <c r="CW23" s="104"/>
      <c r="CX23" s="104"/>
      <c r="CY23" s="104"/>
      <c r="CZ23" s="104"/>
      <c r="DA23" s="104"/>
      <c r="DB23" s="104"/>
      <c r="DC23" s="104"/>
      <c r="DD23" s="104"/>
      <c r="DE23" s="104"/>
      <c r="DF23" s="104"/>
      <c r="DG23" s="104"/>
      <c r="DH23" s="104"/>
      <c r="DI23" s="104"/>
      <c r="DJ23" s="104"/>
      <c r="DK23" s="104"/>
      <c r="DL23" s="104"/>
    </row>
    <row r="24" spans="1:116" s="106" customFormat="1" ht="13.5" customHeight="1">
      <c r="A24" s="669"/>
      <c r="B24" s="670"/>
      <c r="C24" s="627" t="s">
        <v>141</v>
      </c>
      <c r="D24" s="672">
        <f>(1-Assumptions!$C$20)*('Step 3-Refrigerators'!$F$33+'Step 3-Stand-Alone Freezers'!$F$34+'Step 3-Dehumidifiers'!$F$27)</f>
        <v>0</v>
      </c>
      <c r="E24" s="674">
        <f>D24*Assumptions!$B$37</f>
        <v>0</v>
      </c>
      <c r="F24" s="2316">
        <f>E24*Assumptions!$D$8*(1/1000)</f>
        <v>0</v>
      </c>
      <c r="G24" s="2317"/>
      <c r="H24" s="673">
        <f>E24*Assumptions!$C$8</f>
        <v>0</v>
      </c>
      <c r="I24" s="105"/>
      <c r="J24" s="213"/>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c r="BW24" s="104"/>
      <c r="BX24" s="104"/>
      <c r="BY24" s="104"/>
      <c r="BZ24" s="104"/>
      <c r="CA24" s="104"/>
      <c r="CB24" s="104"/>
      <c r="CC24" s="104"/>
      <c r="CD24" s="104"/>
      <c r="CE24" s="104"/>
      <c r="CF24" s="104"/>
      <c r="CG24" s="104"/>
      <c r="CH24" s="104"/>
      <c r="CI24" s="104"/>
      <c r="CJ24" s="104"/>
      <c r="CK24" s="104"/>
      <c r="CL24" s="104"/>
      <c r="CM24" s="104"/>
      <c r="CN24" s="104"/>
      <c r="CO24" s="104"/>
      <c r="CP24" s="104"/>
      <c r="CQ24" s="104"/>
      <c r="CR24" s="104"/>
      <c r="CS24" s="104"/>
      <c r="CT24" s="104"/>
      <c r="CU24" s="104"/>
      <c r="CV24" s="104"/>
      <c r="CW24" s="104"/>
      <c r="CX24" s="104"/>
      <c r="CY24" s="104"/>
      <c r="CZ24" s="104"/>
      <c r="DA24" s="104"/>
      <c r="DB24" s="104"/>
      <c r="DC24" s="104"/>
      <c r="DD24" s="104"/>
      <c r="DE24" s="104"/>
      <c r="DF24" s="104"/>
      <c r="DG24" s="104"/>
      <c r="DH24" s="104"/>
      <c r="DI24" s="104"/>
      <c r="DJ24" s="104"/>
      <c r="DK24" s="104"/>
      <c r="DL24" s="104"/>
    </row>
    <row r="25" spans="1:116" s="106" customFormat="1" ht="13.5" customHeight="1">
      <c r="A25" s="669"/>
      <c r="B25" s="670"/>
      <c r="C25" s="627" t="s">
        <v>143</v>
      </c>
      <c r="D25" s="674">
        <f>(1-Assumptions!$C$20)*('Step 3-Stand-Alone Freezers'!$F$39+'Step 3-Dehumidifiers'!$F$32+'Step 3-Air-Conditioning Units'!$F$25)</f>
        <v>0</v>
      </c>
      <c r="E25" s="674">
        <f>D25*Assumptions!$B$37</f>
        <v>0</v>
      </c>
      <c r="F25" s="2316">
        <f>E25*Assumptions!$D$10*(1/1000)</f>
        <v>0</v>
      </c>
      <c r="G25" s="2317"/>
      <c r="H25" s="673">
        <f>E25*Assumptions!$C$10</f>
        <v>0</v>
      </c>
      <c r="I25" s="105"/>
      <c r="J25" s="213"/>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c r="BW25" s="104"/>
      <c r="BX25" s="104"/>
      <c r="BY25" s="104"/>
      <c r="BZ25" s="104"/>
      <c r="CA25" s="104"/>
      <c r="CB25" s="104"/>
      <c r="CC25" s="104"/>
      <c r="CD25" s="104"/>
      <c r="CE25" s="104"/>
      <c r="CF25" s="104"/>
      <c r="CG25" s="104"/>
      <c r="CH25" s="104"/>
      <c r="CI25" s="104"/>
      <c r="CJ25" s="104"/>
      <c r="CK25" s="104"/>
      <c r="CL25" s="104"/>
      <c r="CM25" s="104"/>
      <c r="CN25" s="104"/>
      <c r="CO25" s="104"/>
      <c r="CP25" s="104"/>
      <c r="CQ25" s="104"/>
      <c r="CR25" s="104"/>
      <c r="CS25" s="104"/>
      <c r="CT25" s="104"/>
      <c r="CU25" s="104"/>
      <c r="CV25" s="104"/>
      <c r="CW25" s="104"/>
      <c r="CX25" s="104"/>
      <c r="CY25" s="104"/>
      <c r="CZ25" s="104"/>
      <c r="DA25" s="104"/>
      <c r="DB25" s="104"/>
      <c r="DC25" s="104"/>
      <c r="DD25" s="104"/>
      <c r="DE25" s="104"/>
      <c r="DF25" s="104"/>
      <c r="DG25" s="104"/>
      <c r="DH25" s="104"/>
      <c r="DI25" s="104"/>
      <c r="DJ25" s="104"/>
      <c r="DK25" s="104"/>
      <c r="DL25" s="104"/>
    </row>
    <row r="26" spans="1:116" s="106" customFormat="1" ht="13.5" customHeight="1">
      <c r="A26" s="669"/>
      <c r="B26" s="670"/>
      <c r="C26" s="627" t="s">
        <v>142</v>
      </c>
      <c r="D26" s="674">
        <f>(1-Assumptions!$C$20)*('Step 3-Refrigerators'!$F$38+'Step 3-Stand-Alone Freezers'!$F$44+'Step 3-Dehumidifiers'!$F$37)</f>
        <v>0</v>
      </c>
      <c r="E26" s="674">
        <f>D26*Assumptions!$B$37</f>
        <v>0</v>
      </c>
      <c r="F26" s="2316">
        <f>E26*Assumptions!$D$9*(1/1000)</f>
        <v>0</v>
      </c>
      <c r="G26" s="2317"/>
      <c r="H26" s="673">
        <f>E26*Assumptions!$C$9</f>
        <v>0</v>
      </c>
      <c r="I26" s="105"/>
      <c r="J26" s="213"/>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c r="BW26" s="104"/>
      <c r="BX26" s="104"/>
      <c r="BY26" s="104"/>
      <c r="BZ26" s="104"/>
      <c r="CA26" s="104"/>
      <c r="CB26" s="104"/>
      <c r="CC26" s="104"/>
      <c r="CD26" s="104"/>
      <c r="CE26" s="104"/>
      <c r="CF26" s="104"/>
      <c r="CG26" s="104"/>
      <c r="CH26" s="104"/>
      <c r="CI26" s="104"/>
      <c r="CJ26" s="104"/>
      <c r="CK26" s="104"/>
      <c r="CL26" s="104"/>
      <c r="CM26" s="104"/>
      <c r="CN26" s="104"/>
      <c r="CO26" s="104"/>
      <c r="CP26" s="104"/>
      <c r="CQ26" s="104"/>
      <c r="CR26" s="104"/>
      <c r="CS26" s="104"/>
      <c r="CT26" s="104"/>
      <c r="CU26" s="104"/>
      <c r="CV26" s="104"/>
      <c r="CW26" s="104"/>
      <c r="CX26" s="104"/>
      <c r="CY26" s="104"/>
      <c r="CZ26" s="104"/>
      <c r="DA26" s="104"/>
      <c r="DB26" s="104"/>
      <c r="DC26" s="104"/>
      <c r="DD26" s="104"/>
      <c r="DE26" s="104"/>
      <c r="DF26" s="104"/>
      <c r="DG26" s="104"/>
      <c r="DH26" s="104"/>
      <c r="DI26" s="104"/>
      <c r="DJ26" s="104"/>
      <c r="DK26" s="104"/>
      <c r="DL26" s="104"/>
    </row>
    <row r="27" spans="1:116" s="106" customFormat="1" ht="13.5" customHeight="1">
      <c r="A27" s="669"/>
      <c r="B27" s="670"/>
      <c r="C27" s="627" t="s">
        <v>308</v>
      </c>
      <c r="D27" s="674">
        <f>(1-Assumptions!$C$20)*'Step 3-Dehumidifiers'!$F$42</f>
        <v>0</v>
      </c>
      <c r="E27" s="672">
        <f>D27*Assumptions!$B$37</f>
        <v>0</v>
      </c>
      <c r="F27" s="2312">
        <f>E27*Assumptions!$D$12*(1/1000)</f>
        <v>0</v>
      </c>
      <c r="G27" s="2335"/>
      <c r="H27" s="872">
        <f>E27*Assumptions!$C$12</f>
        <v>0</v>
      </c>
      <c r="I27" s="105"/>
      <c r="J27" s="213"/>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row>
    <row r="28" spans="1:116" s="106" customFormat="1" ht="13.5" customHeight="1">
      <c r="A28" s="669"/>
      <c r="B28" s="670"/>
      <c r="C28" s="627" t="s">
        <v>145</v>
      </c>
      <c r="D28" s="671">
        <f>(1-Assumptions!$C$20)*('Step 3-Air-Conditioning Units'!$F$30)</f>
        <v>0</v>
      </c>
      <c r="E28" s="672">
        <f>D28*Assumptions!$B$37</f>
        <v>0</v>
      </c>
      <c r="F28" s="2316">
        <f>E28*Assumptions!$D$14*(1/1000)</f>
        <v>0</v>
      </c>
      <c r="G28" s="2317"/>
      <c r="H28" s="673">
        <f>E28*Assumptions!$C$14</f>
        <v>0</v>
      </c>
      <c r="I28" s="105"/>
      <c r="J28" s="213"/>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c r="BW28" s="104"/>
      <c r="BX28" s="104"/>
      <c r="BY28" s="104"/>
      <c r="BZ28" s="104"/>
      <c r="CA28" s="104"/>
      <c r="CB28" s="104"/>
      <c r="CC28" s="104"/>
      <c r="CD28" s="104"/>
      <c r="CE28" s="104"/>
      <c r="CF28" s="104"/>
      <c r="CG28" s="104"/>
      <c r="CH28" s="104"/>
      <c r="CI28" s="104"/>
      <c r="CJ28" s="104"/>
      <c r="CK28" s="104"/>
      <c r="CL28" s="104"/>
      <c r="CM28" s="104"/>
      <c r="CN28" s="104"/>
      <c r="CO28" s="104"/>
      <c r="CP28" s="104"/>
      <c r="CQ28" s="104"/>
      <c r="CR28" s="104"/>
      <c r="CS28" s="104"/>
      <c r="CT28" s="104"/>
      <c r="CU28" s="104"/>
      <c r="CV28" s="104"/>
      <c r="CW28" s="104"/>
      <c r="CX28" s="104"/>
      <c r="CY28" s="104"/>
      <c r="CZ28" s="104"/>
      <c r="DA28" s="104"/>
      <c r="DB28" s="104"/>
      <c r="DC28" s="104"/>
      <c r="DD28" s="104"/>
      <c r="DE28" s="104"/>
      <c r="DF28" s="104"/>
      <c r="DG28" s="104"/>
      <c r="DH28" s="104"/>
      <c r="DI28" s="104"/>
      <c r="DJ28" s="104"/>
      <c r="DK28" s="104"/>
      <c r="DL28" s="104"/>
    </row>
    <row r="29" spans="1:116" s="106" customFormat="1" ht="13.5" customHeight="1" thickBot="1">
      <c r="A29" s="669"/>
      <c r="B29" s="670"/>
      <c r="C29" s="627" t="s">
        <v>144</v>
      </c>
      <c r="D29" s="671">
        <f>(1-Assumptions!$C$20)*('Step 3-Air-Conditioning Units'!$F$35+'Step 3-Dehumidifiers'!$F$47)</f>
        <v>0</v>
      </c>
      <c r="E29" s="674">
        <f>D29*Assumptions!$B$37</f>
        <v>0</v>
      </c>
      <c r="F29" s="2316">
        <f>E29*Assumptions!$D$13*(1/1000)</f>
        <v>0</v>
      </c>
      <c r="G29" s="2317"/>
      <c r="H29" s="673">
        <f>E29*Assumptions!$C$13</f>
        <v>0</v>
      </c>
      <c r="I29" s="105"/>
      <c r="J29" s="213"/>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c r="BW29" s="104"/>
      <c r="BX29" s="104"/>
      <c r="BY29" s="104"/>
      <c r="BZ29" s="104"/>
      <c r="CA29" s="104"/>
      <c r="CB29" s="104"/>
      <c r="CC29" s="104"/>
      <c r="CD29" s="104"/>
      <c r="CE29" s="104"/>
      <c r="CF29" s="104"/>
      <c r="CG29" s="104"/>
      <c r="CH29" s="104"/>
      <c r="CI29" s="104"/>
      <c r="CJ29" s="104"/>
      <c r="CK29" s="104"/>
      <c r="CL29" s="104"/>
      <c r="CM29" s="104"/>
      <c r="CN29" s="104"/>
      <c r="CO29" s="104"/>
      <c r="CP29" s="104"/>
      <c r="CQ29" s="104"/>
      <c r="CR29" s="104"/>
      <c r="CS29" s="104"/>
      <c r="CT29" s="104"/>
      <c r="CU29" s="104"/>
      <c r="CV29" s="104"/>
      <c r="CW29" s="104"/>
      <c r="CX29" s="104"/>
      <c r="CY29" s="104"/>
      <c r="CZ29" s="104"/>
      <c r="DA29" s="104"/>
      <c r="DB29" s="104"/>
      <c r="DC29" s="104"/>
      <c r="DD29" s="104"/>
      <c r="DE29" s="104"/>
      <c r="DF29" s="104"/>
      <c r="DG29" s="104"/>
      <c r="DH29" s="104"/>
      <c r="DI29" s="104"/>
      <c r="DJ29" s="104"/>
      <c r="DK29" s="104"/>
      <c r="DL29" s="104"/>
    </row>
    <row r="30" spans="1:116" ht="13.5" customHeight="1" thickTop="1" thickBot="1">
      <c r="A30" s="539"/>
      <c r="B30" s="660"/>
      <c r="C30" s="679" t="s">
        <v>9</v>
      </c>
      <c r="D30" s="676">
        <f>SUM(D24:D29)</f>
        <v>0</v>
      </c>
      <c r="E30" s="676">
        <f>SUM(E24:E29)</f>
        <v>0</v>
      </c>
      <c r="F30" s="2318">
        <f>SUM(F24:F29)</f>
        <v>0</v>
      </c>
      <c r="G30" s="2319"/>
      <c r="H30" s="678">
        <f>SUM(H24:H29)</f>
        <v>0</v>
      </c>
      <c r="I30" s="27"/>
    </row>
    <row r="31" spans="1:116" s="106" customFormat="1" ht="13.5" customHeight="1">
      <c r="A31" s="669"/>
      <c r="B31" s="670"/>
      <c r="C31" s="627" t="s">
        <v>355</v>
      </c>
      <c r="D31" s="672">
        <f>(1-Assumptions!$C$20)*('Step 3-Refrigerators'!$F$34+'Step 3-Stand-Alone Freezers'!$F$35+'Step 3-Dehumidifiers'!$F$28)</f>
        <v>0</v>
      </c>
      <c r="E31" s="674">
        <f>D31*Assumptions!$B$37</f>
        <v>0</v>
      </c>
      <c r="F31" s="2316">
        <f>E31*Assumptions!$D$8*(1/1000)</f>
        <v>0</v>
      </c>
      <c r="G31" s="2317"/>
      <c r="H31" s="673">
        <f>E31*Assumptions!$C$8</f>
        <v>0</v>
      </c>
      <c r="I31" s="105"/>
      <c r="J31" s="213"/>
      <c r="K31" s="104"/>
      <c r="L31" s="104"/>
      <c r="M31" s="104"/>
      <c r="N31" s="104"/>
      <c r="O31" s="104"/>
      <c r="P31" s="104"/>
      <c r="Q31" s="104"/>
      <c r="R31" s="104"/>
      <c r="S31" s="104"/>
      <c r="T31" s="104"/>
      <c r="U31" s="104"/>
      <c r="V31" s="104"/>
      <c r="W31" s="104"/>
      <c r="X31" s="104"/>
      <c r="Y31" s="104"/>
      <c r="Z31" s="104"/>
      <c r="AA31" s="104"/>
      <c r="AB31" s="104"/>
      <c r="AC31" s="104"/>
      <c r="AD31" s="104"/>
      <c r="AE31" s="104"/>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c r="BW31" s="104"/>
      <c r="BX31" s="104"/>
      <c r="BY31" s="104"/>
      <c r="BZ31" s="104"/>
      <c r="CA31" s="104"/>
      <c r="CB31" s="104"/>
      <c r="CC31" s="104"/>
      <c r="CD31" s="104"/>
      <c r="CE31" s="104"/>
      <c r="CF31" s="104"/>
      <c r="CG31" s="104"/>
      <c r="CH31" s="104"/>
      <c r="CI31" s="104"/>
      <c r="CJ31" s="104"/>
      <c r="CK31" s="104"/>
      <c r="CL31" s="104"/>
      <c r="CM31" s="104"/>
      <c r="CN31" s="104"/>
      <c r="CO31" s="104"/>
      <c r="CP31" s="104"/>
      <c r="CQ31" s="104"/>
      <c r="CR31" s="104"/>
      <c r="CS31" s="104"/>
      <c r="CT31" s="104"/>
      <c r="CU31" s="104"/>
      <c r="CV31" s="104"/>
      <c r="CW31" s="104"/>
      <c r="CX31" s="104"/>
      <c r="CY31" s="104"/>
      <c r="CZ31" s="104"/>
      <c r="DA31" s="104"/>
      <c r="DB31" s="104"/>
      <c r="DC31" s="104"/>
      <c r="DD31" s="104"/>
      <c r="DE31" s="104"/>
      <c r="DF31" s="104"/>
      <c r="DG31" s="104"/>
      <c r="DH31" s="104"/>
      <c r="DI31" s="104"/>
      <c r="DJ31" s="104"/>
      <c r="DK31" s="104"/>
      <c r="DL31" s="104"/>
    </row>
    <row r="32" spans="1:116" s="106" customFormat="1" ht="13.5" customHeight="1">
      <c r="A32" s="669"/>
      <c r="B32" s="670"/>
      <c r="C32" s="627" t="s">
        <v>356</v>
      </c>
      <c r="D32" s="674">
        <f>(1-Assumptions!$C$20)*('Step 3-Stand-Alone Freezers'!$F$40+'Step 3-Dehumidifiers'!$F$33+'Step 3-Air-Conditioning Units'!$F$26)</f>
        <v>0</v>
      </c>
      <c r="E32" s="674">
        <f>D32*Assumptions!$B$37</f>
        <v>0</v>
      </c>
      <c r="F32" s="2316">
        <f>E32*Assumptions!$D$10*(1/1000)</f>
        <v>0</v>
      </c>
      <c r="G32" s="2317"/>
      <c r="H32" s="673">
        <f>E32*Assumptions!$C$10</f>
        <v>0</v>
      </c>
      <c r="I32" s="105"/>
      <c r="J32" s="213"/>
      <c r="K32" s="104"/>
      <c r="L32" s="104"/>
      <c r="M32" s="104"/>
      <c r="N32" s="104"/>
      <c r="O32" s="104"/>
      <c r="P32" s="104"/>
      <c r="Q32" s="104"/>
      <c r="R32" s="104"/>
      <c r="S32" s="104"/>
      <c r="T32" s="104"/>
      <c r="U32" s="104"/>
      <c r="V32" s="104"/>
      <c r="W32" s="104"/>
      <c r="X32" s="104"/>
      <c r="Y32" s="104"/>
      <c r="Z32" s="104"/>
      <c r="AA32" s="104"/>
      <c r="AB32" s="104"/>
      <c r="AC32" s="104"/>
      <c r="AD32" s="104"/>
      <c r="AE32" s="104"/>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104"/>
      <c r="CZ32" s="104"/>
      <c r="DA32" s="104"/>
      <c r="DB32" s="104"/>
      <c r="DC32" s="104"/>
      <c r="DD32" s="104"/>
      <c r="DE32" s="104"/>
      <c r="DF32" s="104"/>
      <c r="DG32" s="104"/>
      <c r="DH32" s="104"/>
      <c r="DI32" s="104"/>
      <c r="DJ32" s="104"/>
      <c r="DK32" s="104"/>
      <c r="DL32" s="104"/>
    </row>
    <row r="33" spans="1:256" s="106" customFormat="1" ht="13.5" customHeight="1">
      <c r="A33" s="669"/>
      <c r="B33" s="670"/>
      <c r="C33" s="627" t="s">
        <v>344</v>
      </c>
      <c r="D33" s="674">
        <f>(1-Assumptions!$C$20)*('Step 3-Refrigerators'!$F$39+'Step 3-Stand-Alone Freezers'!$F$45+'Step 3-Dehumidifiers'!$F$38)</f>
        <v>0</v>
      </c>
      <c r="E33" s="674">
        <f>D33*Assumptions!$B$37</f>
        <v>0</v>
      </c>
      <c r="F33" s="2316">
        <f>E33*Assumptions!$D$9*(1/1000)</f>
        <v>0</v>
      </c>
      <c r="G33" s="2317"/>
      <c r="H33" s="673">
        <f>E33*Assumptions!$C$9</f>
        <v>0</v>
      </c>
      <c r="I33" s="105"/>
      <c r="J33" s="213"/>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104"/>
      <c r="CZ33" s="104"/>
      <c r="DA33" s="104"/>
      <c r="DB33" s="104"/>
      <c r="DC33" s="104"/>
      <c r="DD33" s="104"/>
      <c r="DE33" s="104"/>
      <c r="DF33" s="104"/>
      <c r="DG33" s="104"/>
      <c r="DH33" s="104"/>
      <c r="DI33" s="104"/>
      <c r="DJ33" s="104"/>
      <c r="DK33" s="104"/>
      <c r="DL33" s="104"/>
    </row>
    <row r="34" spans="1:256" s="106" customFormat="1" ht="13.5" customHeight="1">
      <c r="A34" s="669"/>
      <c r="B34" s="670"/>
      <c r="C34" s="627" t="s">
        <v>357</v>
      </c>
      <c r="D34" s="674">
        <f>(1-Assumptions!$C$20)*'Step 3-Dehumidifiers'!$F$43</f>
        <v>0</v>
      </c>
      <c r="E34" s="672">
        <f>D34*Assumptions!$B$37</f>
        <v>0</v>
      </c>
      <c r="F34" s="2312">
        <f>E34*Assumptions!$D$12*(1/1000)</f>
        <v>0</v>
      </c>
      <c r="G34" s="2335"/>
      <c r="H34" s="872">
        <f>E34*Assumptions!$C$12</f>
        <v>0</v>
      </c>
      <c r="I34" s="105"/>
      <c r="J34" s="213"/>
      <c r="K34" s="104"/>
      <c r="L34" s="104"/>
      <c r="M34" s="104"/>
      <c r="N34" s="104"/>
      <c r="O34" s="104"/>
      <c r="P34" s="104"/>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c r="BW34" s="104"/>
      <c r="BX34" s="104"/>
      <c r="BY34" s="104"/>
      <c r="BZ34" s="104"/>
      <c r="CA34" s="104"/>
      <c r="CB34" s="104"/>
      <c r="CC34" s="104"/>
      <c r="CD34" s="104"/>
      <c r="CE34" s="104"/>
      <c r="CF34" s="104"/>
      <c r="CG34" s="104"/>
      <c r="CH34" s="104"/>
      <c r="CI34" s="104"/>
      <c r="CJ34" s="104"/>
      <c r="CK34" s="104"/>
      <c r="CL34" s="104"/>
      <c r="CM34" s="104"/>
      <c r="CN34" s="104"/>
      <c r="CO34" s="104"/>
      <c r="CP34" s="104"/>
      <c r="CQ34" s="104"/>
      <c r="CR34" s="104"/>
      <c r="CS34" s="104"/>
      <c r="CT34" s="104"/>
      <c r="CU34" s="104"/>
      <c r="CV34" s="104"/>
      <c r="CW34" s="104"/>
      <c r="CX34" s="104"/>
      <c r="CY34" s="104"/>
      <c r="CZ34" s="104"/>
      <c r="DA34" s="104"/>
      <c r="DB34" s="104"/>
      <c r="DC34" s="104"/>
      <c r="DD34" s="104"/>
      <c r="DE34" s="104"/>
      <c r="DF34" s="104"/>
      <c r="DG34" s="104"/>
      <c r="DH34" s="104"/>
      <c r="DI34" s="104"/>
      <c r="DJ34" s="104"/>
      <c r="DK34" s="104"/>
      <c r="DL34" s="104"/>
    </row>
    <row r="35" spans="1:256" s="106" customFormat="1" ht="13.5" customHeight="1">
      <c r="A35" s="669"/>
      <c r="B35" s="670"/>
      <c r="C35" s="627" t="s">
        <v>358</v>
      </c>
      <c r="D35" s="671">
        <f>(1-Assumptions!$C$20)*('Step 3-Air-Conditioning Units'!$F$31)</f>
        <v>0</v>
      </c>
      <c r="E35" s="672">
        <f>D35*Assumptions!$B$37</f>
        <v>0</v>
      </c>
      <c r="F35" s="2316">
        <f>E35*Assumptions!$D$14*(1/1000)</f>
        <v>0</v>
      </c>
      <c r="G35" s="2317"/>
      <c r="H35" s="673">
        <f>E35*Assumptions!$C$14</f>
        <v>0</v>
      </c>
      <c r="I35" s="105"/>
      <c r="J35" s="213"/>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c r="BW35" s="104"/>
      <c r="BX35" s="104"/>
      <c r="BY35" s="104"/>
      <c r="BZ35" s="104"/>
      <c r="CA35" s="104"/>
      <c r="CB35" s="104"/>
      <c r="CC35" s="104"/>
      <c r="CD35" s="104"/>
      <c r="CE35" s="104"/>
      <c r="CF35" s="104"/>
      <c r="CG35" s="104"/>
      <c r="CH35" s="104"/>
      <c r="CI35" s="104"/>
      <c r="CJ35" s="104"/>
      <c r="CK35" s="104"/>
      <c r="CL35" s="104"/>
      <c r="CM35" s="104"/>
      <c r="CN35" s="104"/>
      <c r="CO35" s="104"/>
      <c r="CP35" s="104"/>
      <c r="CQ35" s="104"/>
      <c r="CR35" s="104"/>
      <c r="CS35" s="104"/>
      <c r="CT35" s="104"/>
      <c r="CU35" s="104"/>
      <c r="CV35" s="104"/>
      <c r="CW35" s="104"/>
      <c r="CX35" s="104"/>
      <c r="CY35" s="104"/>
      <c r="CZ35" s="104"/>
      <c r="DA35" s="104"/>
      <c r="DB35" s="104"/>
      <c r="DC35" s="104"/>
      <c r="DD35" s="104"/>
      <c r="DE35" s="104"/>
      <c r="DF35" s="104"/>
      <c r="DG35" s="104"/>
      <c r="DH35" s="104"/>
      <c r="DI35" s="104"/>
      <c r="DJ35" s="104"/>
      <c r="DK35" s="104"/>
      <c r="DL35" s="104"/>
    </row>
    <row r="36" spans="1:256" s="106" customFormat="1" ht="13.5" customHeight="1" thickBot="1">
      <c r="A36" s="669"/>
      <c r="B36" s="670"/>
      <c r="C36" s="627" t="s">
        <v>359</v>
      </c>
      <c r="D36" s="671">
        <f>(1-Assumptions!$C$20)*('Step 3-Air-Conditioning Units'!$F$36+'Step 3-Dehumidifiers'!$F$48)</f>
        <v>0</v>
      </c>
      <c r="E36" s="674">
        <f>D36*Assumptions!$B$37</f>
        <v>0</v>
      </c>
      <c r="F36" s="2316">
        <f>E36*Assumptions!$D$13*(1/1000)</f>
        <v>0</v>
      </c>
      <c r="G36" s="2317"/>
      <c r="H36" s="673">
        <f>E36*Assumptions!$C$13</f>
        <v>0</v>
      </c>
      <c r="I36" s="105"/>
      <c r="J36" s="213"/>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c r="BW36" s="104"/>
      <c r="BX36" s="104"/>
      <c r="BY36" s="104"/>
      <c r="BZ36" s="104"/>
      <c r="CA36" s="104"/>
      <c r="CB36" s="104"/>
      <c r="CC36" s="104"/>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104"/>
      <c r="CZ36" s="104"/>
      <c r="DA36" s="104"/>
      <c r="DB36" s="104"/>
      <c r="DC36" s="104"/>
      <c r="DD36" s="104"/>
      <c r="DE36" s="104"/>
      <c r="DF36" s="104"/>
      <c r="DG36" s="104"/>
      <c r="DH36" s="104"/>
      <c r="DI36" s="104"/>
      <c r="DJ36" s="104"/>
      <c r="DK36" s="104"/>
      <c r="DL36" s="104"/>
    </row>
    <row r="37" spans="1:256" ht="13.5" customHeight="1" thickTop="1" thickBot="1">
      <c r="A37" s="539"/>
      <c r="B37" s="1159"/>
      <c r="C37" s="690" t="s">
        <v>340</v>
      </c>
      <c r="D37" s="676">
        <f>SUM(D31:D36)</f>
        <v>0</v>
      </c>
      <c r="E37" s="676">
        <f>SUM(E31:E36)</f>
        <v>0</v>
      </c>
      <c r="F37" s="2318">
        <f>SUM(F31:F36)</f>
        <v>0</v>
      </c>
      <c r="G37" s="2319"/>
      <c r="H37" s="678">
        <f>SUM(H31:H36)</f>
        <v>0</v>
      </c>
      <c r="I37" s="27"/>
    </row>
    <row r="38" spans="1:256" ht="13.5" customHeight="1">
      <c r="A38" s="539"/>
      <c r="B38" s="660"/>
      <c r="C38" s="680" t="s">
        <v>146</v>
      </c>
      <c r="D38" s="681">
        <f>SUM(D16,D23,D30,D37)</f>
        <v>0</v>
      </c>
      <c r="E38" s="681">
        <f>SUM(E16,E23,E30,E37)</f>
        <v>0</v>
      </c>
      <c r="F38" s="2314">
        <f>SUM(F16,F23,F30,F37)</f>
        <v>0</v>
      </c>
      <c r="G38" s="2315"/>
      <c r="H38" s="682">
        <f>SUM(H16,H23,H30,H37)</f>
        <v>0</v>
      </c>
      <c r="I38" s="27"/>
    </row>
    <row r="39" spans="1:256" ht="13.5" customHeight="1">
      <c r="A39" s="539"/>
      <c r="B39" s="660"/>
      <c r="C39" s="612" t="s">
        <v>168</v>
      </c>
      <c r="D39" s="756"/>
      <c r="E39" s="683"/>
      <c r="F39" s="684"/>
      <c r="G39" s="683"/>
      <c r="H39" s="685"/>
      <c r="I39" s="27"/>
    </row>
    <row r="40" spans="1:256" s="106" customFormat="1" ht="13.5" customHeight="1">
      <c r="A40" s="686"/>
      <c r="B40" s="670"/>
      <c r="C40" s="606" t="s">
        <v>147</v>
      </c>
      <c r="D40" s="672">
        <f>(1-Assumptions!$C$25)*('Step 3-Refrigerators'!$F$41+'Step 3-Stand-Alone Freezers'!$F$47)</f>
        <v>0</v>
      </c>
      <c r="E40" s="672">
        <f>D40*Assumptions!$B$37</f>
        <v>0</v>
      </c>
      <c r="F40" s="2316">
        <f>E40*Assumptions!$D$6*(1/1000)</f>
        <v>0</v>
      </c>
      <c r="G40" s="2317"/>
      <c r="H40" s="673">
        <f>E40*Assumptions!$C$6</f>
        <v>0</v>
      </c>
      <c r="I40" s="105"/>
      <c r="J40" s="213"/>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c r="BW40" s="104"/>
      <c r="BX40" s="104"/>
      <c r="BY40" s="104"/>
      <c r="BZ40" s="104"/>
      <c r="CA40" s="104"/>
      <c r="CB40" s="104"/>
      <c r="CC40" s="104"/>
      <c r="CD40" s="104"/>
      <c r="CE40" s="104"/>
      <c r="CF40" s="104"/>
      <c r="CG40" s="104"/>
      <c r="CH40" s="104"/>
      <c r="CI40" s="104"/>
      <c r="CJ40" s="104"/>
      <c r="CK40" s="104"/>
      <c r="CL40" s="104"/>
      <c r="CM40" s="104"/>
      <c r="CN40" s="104"/>
      <c r="CO40" s="104"/>
      <c r="CP40" s="104"/>
      <c r="CQ40" s="104"/>
      <c r="CR40" s="104"/>
      <c r="CS40" s="104"/>
      <c r="CT40" s="104"/>
      <c r="CU40" s="104"/>
      <c r="CV40" s="104"/>
      <c r="CW40" s="104"/>
      <c r="CX40" s="104"/>
      <c r="CY40" s="104"/>
      <c r="CZ40" s="104"/>
      <c r="DA40" s="104"/>
      <c r="DB40" s="104"/>
      <c r="DC40" s="104"/>
      <c r="DD40" s="104"/>
      <c r="DE40" s="104"/>
      <c r="DF40" s="104"/>
      <c r="DG40" s="104"/>
      <c r="DH40" s="104"/>
      <c r="DI40" s="104"/>
      <c r="DJ40" s="104"/>
      <c r="DK40" s="104"/>
      <c r="DL40" s="104"/>
    </row>
    <row r="41" spans="1:256" s="106" customFormat="1" ht="13.5" customHeight="1">
      <c r="A41" s="686"/>
      <c r="B41" s="670"/>
      <c r="C41" s="606" t="s">
        <v>148</v>
      </c>
      <c r="D41" s="672">
        <f>(1-Assumptions!$C$25)*('Step 3-Refrigerators'!$F$46+'Step 3-Stand-Alone Freezers'!$F$52)</f>
        <v>0</v>
      </c>
      <c r="E41" s="672">
        <f>D41*Assumptions!$B$37</f>
        <v>0</v>
      </c>
      <c r="F41" s="2316">
        <f>E41*Assumptions!$D$7*(1/1000)</f>
        <v>0</v>
      </c>
      <c r="G41" s="2317"/>
      <c r="H41" s="673">
        <f>E41*Assumptions!$C$7</f>
        <v>0</v>
      </c>
      <c r="I41" s="105"/>
      <c r="J41" s="213"/>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c r="BW41" s="104"/>
      <c r="BX41" s="104"/>
      <c r="BY41" s="104"/>
      <c r="BZ41" s="104"/>
      <c r="CA41" s="104"/>
      <c r="CB41" s="104"/>
      <c r="CC41" s="104"/>
      <c r="CD41" s="104"/>
      <c r="CE41" s="104"/>
      <c r="CF41" s="104"/>
      <c r="CG41" s="104"/>
      <c r="CH41" s="104"/>
      <c r="CI41" s="104"/>
      <c r="CJ41" s="104"/>
      <c r="CK41" s="104"/>
      <c r="CL41" s="104"/>
      <c r="CM41" s="104"/>
      <c r="CN41" s="104"/>
      <c r="CO41" s="104"/>
      <c r="CP41" s="104"/>
      <c r="CQ41" s="104"/>
      <c r="CR41" s="104"/>
      <c r="CS41" s="104"/>
      <c r="CT41" s="104"/>
      <c r="CU41" s="104"/>
      <c r="CV41" s="104"/>
      <c r="CW41" s="104"/>
      <c r="CX41" s="104"/>
      <c r="CY41" s="104"/>
      <c r="CZ41" s="104"/>
      <c r="DA41" s="104"/>
      <c r="DB41" s="104"/>
      <c r="DC41" s="104"/>
      <c r="DD41" s="104"/>
      <c r="DE41" s="104"/>
      <c r="DF41" s="104"/>
      <c r="DG41" s="104"/>
      <c r="DH41" s="104"/>
      <c r="DI41" s="104"/>
      <c r="DJ41" s="104"/>
      <c r="DK41" s="104"/>
      <c r="DL41" s="104"/>
    </row>
    <row r="42" spans="1:256" s="106" customFormat="1" ht="13.5" customHeight="1">
      <c r="A42" s="687" t="s">
        <v>197</v>
      </c>
      <c r="B42" s="688" t="s">
        <v>197</v>
      </c>
      <c r="C42" s="614" t="s">
        <v>139</v>
      </c>
      <c r="D42" s="672">
        <f>(1-Assumptions!$C$25)*('Step 3-Refrigerators'!$F$51+'Step 3-Stand-Alone Freezers'!$F$57)</f>
        <v>0</v>
      </c>
      <c r="E42" s="672">
        <f>D42*Assumptions!$B$37</f>
        <v>0</v>
      </c>
      <c r="F42" s="2316">
        <f>E42*Assumptions!$D$9*(1/1000)</f>
        <v>0</v>
      </c>
      <c r="G42" s="2317"/>
      <c r="H42" s="673">
        <f>E42*Assumptions!$C$9</f>
        <v>0</v>
      </c>
      <c r="I42" s="105"/>
      <c r="J42" s="213"/>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6"/>
      <c r="AI42" s="236"/>
      <c r="AJ42" s="236"/>
      <c r="AK42" s="236"/>
      <c r="AL42" s="236"/>
      <c r="AM42" s="236"/>
      <c r="AN42" s="236"/>
      <c r="AO42" s="236"/>
      <c r="AP42" s="236"/>
      <c r="AQ42" s="236"/>
      <c r="AR42" s="236"/>
      <c r="AS42" s="236"/>
      <c r="AT42" s="236"/>
      <c r="AU42" s="236"/>
      <c r="AV42" s="236"/>
      <c r="AW42" s="236"/>
      <c r="AX42" s="236"/>
      <c r="AY42" s="236"/>
      <c r="AZ42" s="236"/>
      <c r="BA42" s="236"/>
      <c r="BB42" s="236"/>
      <c r="BC42" s="236"/>
      <c r="BD42" s="236"/>
      <c r="BE42" s="236"/>
      <c r="BF42" s="236"/>
      <c r="BG42" s="236"/>
      <c r="BH42" s="236"/>
      <c r="BI42" s="236"/>
      <c r="BJ42" s="236"/>
      <c r="BK42" s="236"/>
      <c r="BL42" s="236"/>
      <c r="BM42" s="236"/>
      <c r="BN42" s="236"/>
      <c r="BO42" s="236"/>
      <c r="BP42" s="236"/>
      <c r="BQ42" s="236"/>
      <c r="BR42" s="236"/>
      <c r="BS42" s="236"/>
      <c r="BT42" s="236"/>
      <c r="BU42" s="236"/>
      <c r="BV42" s="236"/>
      <c r="BW42" s="236"/>
      <c r="BX42" s="236"/>
      <c r="BY42" s="236"/>
      <c r="BZ42" s="236"/>
      <c r="CA42" s="236"/>
      <c r="CB42" s="236"/>
      <c r="CC42" s="236"/>
      <c r="CD42" s="236"/>
      <c r="CE42" s="236"/>
      <c r="CF42" s="236"/>
      <c r="CG42" s="236"/>
      <c r="CH42" s="236"/>
      <c r="CI42" s="236"/>
      <c r="CJ42" s="236"/>
      <c r="CK42" s="236"/>
      <c r="CL42" s="236"/>
      <c r="CM42" s="236"/>
      <c r="CN42" s="236"/>
      <c r="CO42" s="236"/>
      <c r="CP42" s="236"/>
      <c r="CQ42" s="236"/>
      <c r="CR42" s="236"/>
      <c r="CS42" s="236"/>
      <c r="CT42" s="236"/>
      <c r="CU42" s="236"/>
      <c r="CV42" s="236"/>
      <c r="CW42" s="236"/>
      <c r="CX42" s="236"/>
      <c r="CY42" s="236"/>
      <c r="CZ42" s="236"/>
      <c r="DA42" s="236"/>
      <c r="DB42" s="236"/>
      <c r="DC42" s="236"/>
      <c r="DD42" s="236"/>
      <c r="DE42" s="236"/>
      <c r="DF42" s="236"/>
      <c r="DG42" s="236"/>
      <c r="DH42" s="236"/>
      <c r="DI42" s="236"/>
      <c r="DJ42" s="236"/>
      <c r="DK42" s="236"/>
      <c r="DL42" s="236"/>
      <c r="DM42" s="236"/>
      <c r="DN42" s="236"/>
      <c r="DO42" s="236"/>
      <c r="DP42" s="236"/>
      <c r="DQ42" s="236"/>
      <c r="DR42" s="236"/>
      <c r="DS42" s="236"/>
      <c r="DT42" s="236"/>
      <c r="DU42" s="236"/>
      <c r="DV42" s="236"/>
      <c r="DW42" s="236"/>
      <c r="DX42" s="236"/>
      <c r="DY42" s="236"/>
      <c r="DZ42" s="236"/>
      <c r="EA42" s="236"/>
      <c r="EB42" s="236"/>
      <c r="EC42" s="236"/>
      <c r="ED42" s="236"/>
      <c r="EE42" s="236"/>
      <c r="EF42" s="236"/>
      <c r="EG42" s="236"/>
      <c r="EH42" s="236"/>
      <c r="EI42" s="236"/>
      <c r="EJ42" s="236"/>
      <c r="EK42" s="236"/>
      <c r="EL42" s="236"/>
      <c r="EM42" s="236"/>
      <c r="EN42" s="236"/>
      <c r="EO42" s="236"/>
      <c r="EP42" s="236"/>
      <c r="EQ42" s="236"/>
      <c r="ER42" s="236"/>
      <c r="ES42" s="236"/>
      <c r="ET42" s="236"/>
      <c r="EU42" s="236"/>
      <c r="EV42" s="236"/>
      <c r="EW42" s="236"/>
      <c r="EX42" s="236"/>
      <c r="EY42" s="236"/>
      <c r="EZ42" s="236"/>
      <c r="FA42" s="236"/>
      <c r="FB42" s="236"/>
      <c r="FC42" s="236"/>
      <c r="FD42" s="236"/>
      <c r="FE42" s="236"/>
      <c r="FF42" s="236"/>
      <c r="FG42" s="236"/>
      <c r="FH42" s="236"/>
      <c r="FI42" s="236"/>
      <c r="FJ42" s="236"/>
      <c r="FK42" s="236"/>
      <c r="FL42" s="236"/>
      <c r="FM42" s="236"/>
      <c r="FN42" s="236"/>
      <c r="FO42" s="236"/>
      <c r="FP42" s="236"/>
      <c r="FQ42" s="236"/>
      <c r="FR42" s="236"/>
      <c r="FS42" s="236"/>
      <c r="FT42" s="236"/>
      <c r="FU42" s="236"/>
      <c r="FV42" s="236"/>
      <c r="FW42" s="236"/>
      <c r="FX42" s="236"/>
      <c r="FY42" s="236"/>
      <c r="FZ42" s="236"/>
      <c r="GA42" s="236"/>
      <c r="GB42" s="236"/>
      <c r="GC42" s="236"/>
      <c r="GD42" s="236"/>
      <c r="GE42" s="236"/>
      <c r="GF42" s="236"/>
      <c r="GG42" s="236"/>
      <c r="GH42" s="236"/>
      <c r="GI42" s="236"/>
      <c r="GJ42" s="236"/>
      <c r="GK42" s="236"/>
      <c r="GL42" s="236"/>
      <c r="GM42" s="236"/>
      <c r="GN42" s="236"/>
      <c r="GO42" s="236"/>
      <c r="GP42" s="236"/>
      <c r="GQ42" s="236"/>
      <c r="GR42" s="236"/>
      <c r="GS42" s="236"/>
      <c r="GT42" s="236"/>
      <c r="GU42" s="236"/>
      <c r="GV42" s="236"/>
      <c r="GW42" s="236"/>
      <c r="GX42" s="236"/>
      <c r="GY42" s="236"/>
      <c r="GZ42" s="236"/>
      <c r="HA42" s="236"/>
      <c r="HB42" s="236"/>
      <c r="HC42" s="236"/>
      <c r="HD42" s="236"/>
      <c r="HE42" s="236"/>
      <c r="HF42" s="236"/>
      <c r="HG42" s="236"/>
      <c r="HH42" s="236"/>
      <c r="HI42" s="236"/>
      <c r="HJ42" s="236"/>
      <c r="HK42" s="236"/>
      <c r="HL42" s="236"/>
      <c r="HM42" s="236"/>
      <c r="HN42" s="236"/>
      <c r="HO42" s="236"/>
      <c r="HP42" s="236"/>
      <c r="HQ42" s="236"/>
      <c r="HR42" s="236"/>
      <c r="HS42" s="236"/>
      <c r="HT42" s="236"/>
      <c r="HU42" s="236"/>
      <c r="HV42" s="236"/>
      <c r="HW42" s="236"/>
      <c r="HX42" s="236"/>
      <c r="HY42" s="236"/>
      <c r="HZ42" s="236"/>
      <c r="IA42" s="236"/>
      <c r="IB42" s="236"/>
      <c r="IC42" s="236"/>
      <c r="ID42" s="236"/>
      <c r="IE42" s="236"/>
      <c r="IF42" s="236"/>
      <c r="IG42" s="236"/>
      <c r="IH42" s="236"/>
      <c r="II42" s="236"/>
      <c r="IJ42" s="236"/>
      <c r="IK42" s="236"/>
      <c r="IL42" s="236"/>
      <c r="IM42" s="236"/>
      <c r="IN42" s="236"/>
      <c r="IO42" s="236"/>
      <c r="IP42" s="236"/>
      <c r="IQ42" s="236"/>
      <c r="IR42" s="236"/>
      <c r="IS42" s="236"/>
      <c r="IT42" s="236"/>
      <c r="IU42" s="236"/>
      <c r="IV42" s="236"/>
    </row>
    <row r="43" spans="1:256" s="106" customFormat="1" ht="13.5" customHeight="1" thickBot="1">
      <c r="A43" s="687" t="s">
        <v>45</v>
      </c>
      <c r="B43" s="688" t="s">
        <v>45</v>
      </c>
      <c r="C43" s="614" t="s">
        <v>203</v>
      </c>
      <c r="D43" s="672">
        <f>(1-Assumptions!$C$25)*('Step 3-Refrigerators'!$F$56+'Step 3-Stand-Alone Freezers'!$F$62)</f>
        <v>0</v>
      </c>
      <c r="E43" s="672">
        <f>D43*Assumptions!$B$37</f>
        <v>0</v>
      </c>
      <c r="F43" s="2316">
        <f>E43*Assumptions!$D$15*(1/1000)</f>
        <v>0</v>
      </c>
      <c r="G43" s="2317"/>
      <c r="H43" s="673">
        <f>E43*Assumptions!$C$15</f>
        <v>0</v>
      </c>
      <c r="I43" s="105"/>
      <c r="J43" s="213"/>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c r="AK43" s="236"/>
      <c r="AL43" s="236"/>
      <c r="AM43" s="236"/>
      <c r="AN43" s="236"/>
      <c r="AO43" s="236"/>
      <c r="AP43" s="236"/>
      <c r="AQ43" s="236"/>
      <c r="AR43" s="236"/>
      <c r="AS43" s="236"/>
      <c r="AT43" s="236"/>
      <c r="AU43" s="236"/>
      <c r="AV43" s="236"/>
      <c r="AW43" s="236"/>
      <c r="AX43" s="236"/>
      <c r="AY43" s="236"/>
      <c r="AZ43" s="236"/>
      <c r="BA43" s="236"/>
      <c r="BB43" s="236"/>
      <c r="BC43" s="236"/>
      <c r="BD43" s="236"/>
      <c r="BE43" s="236"/>
      <c r="BF43" s="236"/>
      <c r="BG43" s="236"/>
      <c r="BH43" s="236"/>
      <c r="BI43" s="236"/>
      <c r="BJ43" s="236"/>
      <c r="BK43" s="236"/>
      <c r="BL43" s="236"/>
      <c r="BM43" s="236"/>
      <c r="BN43" s="236"/>
      <c r="BO43" s="236"/>
      <c r="BP43" s="236"/>
      <c r="BQ43" s="236"/>
      <c r="BR43" s="236"/>
      <c r="BS43" s="236"/>
      <c r="BT43" s="236"/>
      <c r="BU43" s="236"/>
      <c r="BV43" s="236"/>
      <c r="BW43" s="236"/>
      <c r="BX43" s="236"/>
      <c r="BY43" s="236"/>
      <c r="BZ43" s="236"/>
      <c r="CA43" s="236"/>
      <c r="CB43" s="236"/>
      <c r="CC43" s="236"/>
      <c r="CD43" s="236"/>
      <c r="CE43" s="236"/>
      <c r="CF43" s="236"/>
      <c r="CG43" s="236"/>
      <c r="CH43" s="236"/>
      <c r="CI43" s="236"/>
      <c r="CJ43" s="236"/>
      <c r="CK43" s="236"/>
      <c r="CL43" s="236"/>
      <c r="CM43" s="236"/>
      <c r="CN43" s="236"/>
      <c r="CO43" s="236"/>
      <c r="CP43" s="236"/>
      <c r="CQ43" s="236"/>
      <c r="CR43" s="236"/>
      <c r="CS43" s="236"/>
      <c r="CT43" s="236"/>
      <c r="CU43" s="236"/>
      <c r="CV43" s="236"/>
      <c r="CW43" s="236"/>
      <c r="CX43" s="236"/>
      <c r="CY43" s="236"/>
      <c r="CZ43" s="236"/>
      <c r="DA43" s="236"/>
      <c r="DB43" s="236"/>
      <c r="DC43" s="236"/>
      <c r="DD43" s="236"/>
      <c r="DE43" s="236"/>
      <c r="DF43" s="236"/>
      <c r="DG43" s="236"/>
      <c r="DH43" s="236"/>
      <c r="DI43" s="236"/>
      <c r="DJ43" s="236"/>
      <c r="DK43" s="236"/>
      <c r="DL43" s="236"/>
      <c r="DM43" s="236"/>
      <c r="DN43" s="236"/>
      <c r="DO43" s="236"/>
      <c r="DP43" s="236"/>
      <c r="DQ43" s="236"/>
      <c r="DR43" s="236"/>
      <c r="DS43" s="236"/>
      <c r="DT43" s="236"/>
      <c r="DU43" s="236"/>
      <c r="DV43" s="236"/>
      <c r="DW43" s="236"/>
      <c r="DX43" s="236"/>
      <c r="DY43" s="236"/>
      <c r="DZ43" s="236"/>
      <c r="EA43" s="236"/>
      <c r="EB43" s="236"/>
      <c r="EC43" s="236"/>
      <c r="ED43" s="236"/>
      <c r="EE43" s="236"/>
      <c r="EF43" s="236"/>
      <c r="EG43" s="236"/>
      <c r="EH43" s="236"/>
      <c r="EI43" s="236"/>
      <c r="EJ43" s="236"/>
      <c r="EK43" s="236"/>
      <c r="EL43" s="236"/>
      <c r="EM43" s="236"/>
      <c r="EN43" s="236"/>
      <c r="EO43" s="236"/>
      <c r="EP43" s="236"/>
      <c r="EQ43" s="236"/>
      <c r="ER43" s="236"/>
      <c r="ES43" s="236"/>
      <c r="ET43" s="236"/>
      <c r="EU43" s="236"/>
      <c r="EV43" s="236"/>
      <c r="EW43" s="236"/>
      <c r="EX43" s="236"/>
      <c r="EY43" s="236"/>
      <c r="EZ43" s="236"/>
      <c r="FA43" s="236"/>
      <c r="FB43" s="236"/>
      <c r="FC43" s="236"/>
      <c r="FD43" s="236"/>
      <c r="FE43" s="236"/>
      <c r="FF43" s="236"/>
      <c r="FG43" s="236"/>
      <c r="FH43" s="236"/>
      <c r="FI43" s="236"/>
      <c r="FJ43" s="236"/>
      <c r="FK43" s="236"/>
      <c r="FL43" s="236"/>
      <c r="FM43" s="236"/>
      <c r="FN43" s="236"/>
      <c r="FO43" s="236"/>
      <c r="FP43" s="236"/>
      <c r="FQ43" s="236"/>
      <c r="FR43" s="236"/>
      <c r="FS43" s="236"/>
      <c r="FT43" s="236"/>
      <c r="FU43" s="236"/>
      <c r="FV43" s="236"/>
      <c r="FW43" s="236"/>
      <c r="FX43" s="236"/>
      <c r="FY43" s="236"/>
      <c r="FZ43" s="236"/>
      <c r="GA43" s="236"/>
      <c r="GB43" s="236"/>
      <c r="GC43" s="236"/>
      <c r="GD43" s="236"/>
      <c r="GE43" s="236"/>
      <c r="GF43" s="236"/>
      <c r="GG43" s="236"/>
      <c r="GH43" s="236"/>
      <c r="GI43" s="236"/>
      <c r="GJ43" s="236"/>
      <c r="GK43" s="236"/>
      <c r="GL43" s="236"/>
      <c r="GM43" s="236"/>
      <c r="GN43" s="236"/>
      <c r="GO43" s="236"/>
      <c r="GP43" s="236"/>
      <c r="GQ43" s="236"/>
      <c r="GR43" s="236"/>
      <c r="GS43" s="236"/>
      <c r="GT43" s="236"/>
      <c r="GU43" s="236"/>
      <c r="GV43" s="236"/>
      <c r="GW43" s="236"/>
      <c r="GX43" s="236"/>
      <c r="GY43" s="236"/>
      <c r="GZ43" s="236"/>
      <c r="HA43" s="236"/>
      <c r="HB43" s="236"/>
      <c r="HC43" s="236"/>
      <c r="HD43" s="236"/>
      <c r="HE43" s="236"/>
      <c r="HF43" s="236"/>
      <c r="HG43" s="236"/>
      <c r="HH43" s="236"/>
      <c r="HI43" s="236"/>
      <c r="HJ43" s="236"/>
      <c r="HK43" s="236"/>
      <c r="HL43" s="236"/>
      <c r="HM43" s="236"/>
      <c r="HN43" s="236"/>
      <c r="HO43" s="236"/>
      <c r="HP43" s="236"/>
      <c r="HQ43" s="236"/>
      <c r="HR43" s="236"/>
      <c r="HS43" s="236"/>
      <c r="HT43" s="236"/>
      <c r="HU43" s="236"/>
      <c r="HV43" s="236"/>
      <c r="HW43" s="236"/>
      <c r="HX43" s="236"/>
      <c r="HY43" s="236"/>
      <c r="HZ43" s="236"/>
      <c r="IA43" s="236"/>
      <c r="IB43" s="236"/>
      <c r="IC43" s="236"/>
      <c r="ID43" s="236"/>
      <c r="IE43" s="236"/>
      <c r="IF43" s="236"/>
      <c r="IG43" s="236"/>
      <c r="IH43" s="236"/>
      <c r="II43" s="236"/>
      <c r="IJ43" s="236"/>
      <c r="IK43" s="236"/>
      <c r="IL43" s="236"/>
      <c r="IM43" s="236"/>
      <c r="IN43" s="236"/>
      <c r="IO43" s="236"/>
      <c r="IP43" s="236"/>
      <c r="IQ43" s="236"/>
      <c r="IR43" s="236"/>
      <c r="IS43" s="236"/>
      <c r="IT43" s="236"/>
      <c r="IU43" s="236"/>
      <c r="IV43" s="236"/>
    </row>
    <row r="44" spans="1:256" s="106" customFormat="1" ht="13.5" customHeight="1" thickTop="1" thickBot="1">
      <c r="A44" s="686"/>
      <c r="B44" s="670"/>
      <c r="C44" s="689" t="s">
        <v>8</v>
      </c>
      <c r="D44" s="676">
        <f>SUM(D40:D43)</f>
        <v>0</v>
      </c>
      <c r="E44" s="676">
        <f>SUM(E40:E43)</f>
        <v>0</v>
      </c>
      <c r="F44" s="2318">
        <f>SUM(F40:F43)</f>
        <v>0</v>
      </c>
      <c r="G44" s="2319"/>
      <c r="H44" s="678">
        <f>SUM(H40:H43)</f>
        <v>0</v>
      </c>
      <c r="I44" s="105"/>
      <c r="J44" s="213"/>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c r="BW44" s="104"/>
      <c r="BX44" s="104"/>
      <c r="BY44" s="104"/>
      <c r="BZ44" s="104"/>
      <c r="CA44" s="104"/>
      <c r="CB44" s="104"/>
      <c r="CC44" s="104"/>
      <c r="CD44" s="104"/>
      <c r="CE44" s="104"/>
      <c r="CF44" s="104"/>
      <c r="CG44" s="104"/>
      <c r="CH44" s="104"/>
      <c r="CI44" s="104"/>
      <c r="CJ44" s="104"/>
      <c r="CK44" s="104"/>
      <c r="CL44" s="104"/>
      <c r="CM44" s="104"/>
      <c r="CN44" s="104"/>
      <c r="CO44" s="104"/>
      <c r="CP44" s="104"/>
      <c r="CQ44" s="104"/>
      <c r="CR44" s="104"/>
      <c r="CS44" s="104"/>
      <c r="CT44" s="104"/>
      <c r="CU44" s="104"/>
      <c r="CV44" s="104"/>
      <c r="CW44" s="104"/>
      <c r="CX44" s="104"/>
      <c r="CY44" s="104"/>
      <c r="CZ44" s="104"/>
      <c r="DA44" s="104"/>
      <c r="DB44" s="104"/>
      <c r="DC44" s="104"/>
      <c r="DD44" s="104"/>
      <c r="DE44" s="104"/>
      <c r="DF44" s="104"/>
      <c r="DG44" s="104"/>
      <c r="DH44" s="104"/>
      <c r="DI44" s="104"/>
      <c r="DJ44" s="104"/>
      <c r="DK44" s="104"/>
      <c r="DL44" s="104"/>
    </row>
    <row r="45" spans="1:256" s="106" customFormat="1" ht="13.5" customHeight="1">
      <c r="A45" s="686"/>
      <c r="B45" s="670"/>
      <c r="C45" s="606" t="s">
        <v>346</v>
      </c>
      <c r="D45" s="672">
        <f>(1-Assumptions!$C$25)*('Step 3-Refrigerators'!$F$42+'Step 3-Stand-Alone Freezers'!$F$48)</f>
        <v>0</v>
      </c>
      <c r="E45" s="672">
        <f>D45*Assumptions!$B$37</f>
        <v>0</v>
      </c>
      <c r="F45" s="2316">
        <f>E45*Assumptions!$D$6*(1/1000)</f>
        <v>0</v>
      </c>
      <c r="G45" s="2317"/>
      <c r="H45" s="673">
        <f>E45*Assumptions!$C$6</f>
        <v>0</v>
      </c>
      <c r="I45" s="105"/>
      <c r="J45" s="213"/>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row>
    <row r="46" spans="1:256" s="106" customFormat="1" ht="13.5" customHeight="1">
      <c r="A46" s="686"/>
      <c r="B46" s="670"/>
      <c r="C46" s="606" t="s">
        <v>347</v>
      </c>
      <c r="D46" s="672">
        <f>(1-Assumptions!$C$25)*('Step 3-Refrigerators'!$F$47+'Step 3-Stand-Alone Freezers'!$F$53)</f>
        <v>0</v>
      </c>
      <c r="E46" s="672">
        <f>D46*Assumptions!$B$37</f>
        <v>0</v>
      </c>
      <c r="F46" s="2316">
        <f>E46*Assumptions!$D$7*(1/1000)</f>
        <v>0</v>
      </c>
      <c r="G46" s="2317"/>
      <c r="H46" s="673">
        <f>E46*Assumptions!$C$7</f>
        <v>0</v>
      </c>
      <c r="I46" s="105"/>
      <c r="J46" s="213"/>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c r="BW46" s="104"/>
      <c r="BX46" s="104"/>
      <c r="BY46" s="104"/>
      <c r="BZ46" s="104"/>
      <c r="CA46" s="104"/>
      <c r="CB46" s="104"/>
      <c r="CC46" s="104"/>
      <c r="CD46" s="104"/>
      <c r="CE46" s="104"/>
      <c r="CF46" s="104"/>
      <c r="CG46" s="104"/>
      <c r="CH46" s="104"/>
      <c r="CI46" s="104"/>
      <c r="CJ46" s="104"/>
      <c r="CK46" s="104"/>
      <c r="CL46" s="104"/>
      <c r="CM46" s="104"/>
      <c r="CN46" s="104"/>
      <c r="CO46" s="104"/>
      <c r="CP46" s="104"/>
      <c r="CQ46" s="104"/>
      <c r="CR46" s="104"/>
      <c r="CS46" s="104"/>
      <c r="CT46" s="104"/>
      <c r="CU46" s="104"/>
      <c r="CV46" s="104"/>
      <c r="CW46" s="104"/>
      <c r="CX46" s="104"/>
      <c r="CY46" s="104"/>
      <c r="CZ46" s="104"/>
      <c r="DA46" s="104"/>
      <c r="DB46" s="104"/>
      <c r="DC46" s="104"/>
      <c r="DD46" s="104"/>
      <c r="DE46" s="104"/>
      <c r="DF46" s="104"/>
      <c r="DG46" s="104"/>
      <c r="DH46" s="104"/>
      <c r="DI46" s="104"/>
      <c r="DJ46" s="104"/>
      <c r="DK46" s="104"/>
      <c r="DL46" s="104"/>
    </row>
    <row r="47" spans="1:256" s="106" customFormat="1" ht="13.5" customHeight="1">
      <c r="A47" s="687" t="s">
        <v>197</v>
      </c>
      <c r="B47" s="688" t="s">
        <v>197</v>
      </c>
      <c r="C47" s="614" t="s">
        <v>348</v>
      </c>
      <c r="D47" s="672">
        <f>(1-Assumptions!$C$25)*('Step 3-Refrigerators'!$F$52+'Step 3-Stand-Alone Freezers'!$F$58)</f>
        <v>0</v>
      </c>
      <c r="E47" s="672">
        <f>D47*Assumptions!$B$37</f>
        <v>0</v>
      </c>
      <c r="F47" s="2316">
        <f>E47*Assumptions!$D$9*(1/1000)</f>
        <v>0</v>
      </c>
      <c r="G47" s="2317"/>
      <c r="H47" s="673">
        <f>E47*Assumptions!$C$9</f>
        <v>0</v>
      </c>
      <c r="I47" s="105"/>
      <c r="J47" s="213"/>
      <c r="K47" s="236"/>
      <c r="L47" s="236"/>
      <c r="M47" s="236"/>
      <c r="N47" s="236"/>
      <c r="O47" s="236"/>
      <c r="P47" s="236"/>
      <c r="Q47" s="236"/>
      <c r="R47" s="236"/>
      <c r="S47" s="236"/>
      <c r="T47" s="236"/>
      <c r="U47" s="236"/>
      <c r="V47" s="236"/>
      <c r="W47" s="236"/>
      <c r="X47" s="236"/>
      <c r="Y47" s="236"/>
      <c r="Z47" s="236"/>
      <c r="AA47" s="236"/>
      <c r="AB47" s="236"/>
      <c r="AC47" s="236"/>
      <c r="AD47" s="236"/>
      <c r="AE47" s="236"/>
      <c r="AF47" s="236"/>
      <c r="AG47" s="236"/>
      <c r="AH47" s="236"/>
      <c r="AI47" s="236"/>
      <c r="AJ47" s="236"/>
      <c r="AK47" s="236"/>
      <c r="AL47" s="236"/>
      <c r="AM47" s="236"/>
      <c r="AN47" s="236"/>
      <c r="AO47" s="236"/>
      <c r="AP47" s="236"/>
      <c r="AQ47" s="236"/>
      <c r="AR47" s="236"/>
      <c r="AS47" s="236"/>
      <c r="AT47" s="236"/>
      <c r="AU47" s="236"/>
      <c r="AV47" s="236"/>
      <c r="AW47" s="236"/>
      <c r="AX47" s="236"/>
      <c r="AY47" s="236"/>
      <c r="AZ47" s="236"/>
      <c r="BA47" s="236"/>
      <c r="BB47" s="236"/>
      <c r="BC47" s="236"/>
      <c r="BD47" s="236"/>
      <c r="BE47" s="236"/>
      <c r="BF47" s="236"/>
      <c r="BG47" s="236"/>
      <c r="BH47" s="236"/>
      <c r="BI47" s="236"/>
      <c r="BJ47" s="236"/>
      <c r="BK47" s="236"/>
      <c r="BL47" s="236"/>
      <c r="BM47" s="236"/>
      <c r="BN47" s="236"/>
      <c r="BO47" s="236"/>
      <c r="BP47" s="236"/>
      <c r="BQ47" s="236"/>
      <c r="BR47" s="236"/>
      <c r="BS47" s="236"/>
      <c r="BT47" s="236"/>
      <c r="BU47" s="236"/>
      <c r="BV47" s="236"/>
      <c r="BW47" s="236"/>
      <c r="BX47" s="236"/>
      <c r="BY47" s="236"/>
      <c r="BZ47" s="236"/>
      <c r="CA47" s="236"/>
      <c r="CB47" s="236"/>
      <c r="CC47" s="236"/>
      <c r="CD47" s="236"/>
      <c r="CE47" s="236"/>
      <c r="CF47" s="236"/>
      <c r="CG47" s="236"/>
      <c r="CH47" s="236"/>
      <c r="CI47" s="236"/>
      <c r="CJ47" s="236"/>
      <c r="CK47" s="236"/>
      <c r="CL47" s="236"/>
      <c r="CM47" s="236"/>
      <c r="CN47" s="236"/>
      <c r="CO47" s="236"/>
      <c r="CP47" s="236"/>
      <c r="CQ47" s="236"/>
      <c r="CR47" s="236"/>
      <c r="CS47" s="236"/>
      <c r="CT47" s="236"/>
      <c r="CU47" s="236"/>
      <c r="CV47" s="236"/>
      <c r="CW47" s="236"/>
      <c r="CX47" s="236"/>
      <c r="CY47" s="236"/>
      <c r="CZ47" s="236"/>
      <c r="DA47" s="236"/>
      <c r="DB47" s="236"/>
      <c r="DC47" s="236"/>
      <c r="DD47" s="236"/>
      <c r="DE47" s="236"/>
      <c r="DF47" s="236"/>
      <c r="DG47" s="236"/>
      <c r="DH47" s="236"/>
      <c r="DI47" s="236"/>
      <c r="DJ47" s="236"/>
      <c r="DK47" s="236"/>
      <c r="DL47" s="236"/>
      <c r="DM47" s="236"/>
      <c r="DN47" s="236"/>
      <c r="DO47" s="236"/>
      <c r="DP47" s="236"/>
      <c r="DQ47" s="236"/>
      <c r="DR47" s="236"/>
      <c r="DS47" s="236"/>
      <c r="DT47" s="236"/>
      <c r="DU47" s="236"/>
      <c r="DV47" s="236"/>
      <c r="DW47" s="236"/>
      <c r="DX47" s="236"/>
      <c r="DY47" s="236"/>
      <c r="DZ47" s="236"/>
      <c r="EA47" s="236"/>
      <c r="EB47" s="236"/>
      <c r="EC47" s="236"/>
      <c r="ED47" s="236"/>
      <c r="EE47" s="236"/>
      <c r="EF47" s="236"/>
      <c r="EG47" s="236"/>
      <c r="EH47" s="236"/>
      <c r="EI47" s="236"/>
      <c r="EJ47" s="236"/>
      <c r="EK47" s="236"/>
      <c r="EL47" s="236"/>
      <c r="EM47" s="236"/>
      <c r="EN47" s="236"/>
      <c r="EO47" s="236"/>
      <c r="EP47" s="236"/>
      <c r="EQ47" s="236"/>
      <c r="ER47" s="236"/>
      <c r="ES47" s="236"/>
      <c r="ET47" s="236"/>
      <c r="EU47" s="236"/>
      <c r="EV47" s="236"/>
      <c r="EW47" s="236"/>
      <c r="EX47" s="236"/>
      <c r="EY47" s="236"/>
      <c r="EZ47" s="236"/>
      <c r="FA47" s="236"/>
      <c r="FB47" s="236"/>
      <c r="FC47" s="236"/>
      <c r="FD47" s="236"/>
      <c r="FE47" s="236"/>
      <c r="FF47" s="236"/>
      <c r="FG47" s="236"/>
      <c r="FH47" s="236"/>
      <c r="FI47" s="236"/>
      <c r="FJ47" s="236"/>
      <c r="FK47" s="236"/>
      <c r="FL47" s="236"/>
      <c r="FM47" s="236"/>
      <c r="FN47" s="236"/>
      <c r="FO47" s="236"/>
      <c r="FP47" s="236"/>
      <c r="FQ47" s="236"/>
      <c r="FR47" s="236"/>
      <c r="FS47" s="236"/>
      <c r="FT47" s="236"/>
      <c r="FU47" s="236"/>
      <c r="FV47" s="236"/>
      <c r="FW47" s="236"/>
      <c r="FX47" s="236"/>
      <c r="FY47" s="236"/>
      <c r="FZ47" s="236"/>
      <c r="GA47" s="236"/>
      <c r="GB47" s="236"/>
      <c r="GC47" s="236"/>
      <c r="GD47" s="236"/>
      <c r="GE47" s="236"/>
      <c r="GF47" s="236"/>
      <c r="GG47" s="236"/>
      <c r="GH47" s="236"/>
      <c r="GI47" s="236"/>
      <c r="GJ47" s="236"/>
      <c r="GK47" s="236"/>
      <c r="GL47" s="236"/>
      <c r="GM47" s="236"/>
      <c r="GN47" s="236"/>
      <c r="GO47" s="236"/>
      <c r="GP47" s="236"/>
      <c r="GQ47" s="236"/>
      <c r="GR47" s="236"/>
      <c r="GS47" s="236"/>
      <c r="GT47" s="236"/>
      <c r="GU47" s="236"/>
      <c r="GV47" s="236"/>
      <c r="GW47" s="236"/>
      <c r="GX47" s="236"/>
      <c r="GY47" s="236"/>
      <c r="GZ47" s="236"/>
      <c r="HA47" s="236"/>
      <c r="HB47" s="236"/>
      <c r="HC47" s="236"/>
      <c r="HD47" s="236"/>
      <c r="HE47" s="236"/>
      <c r="HF47" s="236"/>
      <c r="HG47" s="236"/>
      <c r="HH47" s="236"/>
      <c r="HI47" s="236"/>
      <c r="HJ47" s="236"/>
      <c r="HK47" s="236"/>
      <c r="HL47" s="236"/>
      <c r="HM47" s="236"/>
      <c r="HN47" s="236"/>
      <c r="HO47" s="236"/>
      <c r="HP47" s="236"/>
      <c r="HQ47" s="236"/>
      <c r="HR47" s="236"/>
      <c r="HS47" s="236"/>
      <c r="HT47" s="236"/>
      <c r="HU47" s="236"/>
      <c r="HV47" s="236"/>
      <c r="HW47" s="236"/>
      <c r="HX47" s="236"/>
      <c r="HY47" s="236"/>
      <c r="HZ47" s="236"/>
      <c r="IA47" s="236"/>
      <c r="IB47" s="236"/>
      <c r="IC47" s="236"/>
      <c r="ID47" s="236"/>
      <c r="IE47" s="236"/>
      <c r="IF47" s="236"/>
      <c r="IG47" s="236"/>
      <c r="IH47" s="236"/>
      <c r="II47" s="236"/>
      <c r="IJ47" s="236"/>
      <c r="IK47" s="236"/>
      <c r="IL47" s="236"/>
      <c r="IM47" s="236"/>
      <c r="IN47" s="236"/>
      <c r="IO47" s="236"/>
      <c r="IP47" s="236"/>
      <c r="IQ47" s="236"/>
      <c r="IR47" s="236"/>
      <c r="IS47" s="236"/>
      <c r="IT47" s="236"/>
      <c r="IU47" s="236"/>
      <c r="IV47" s="236"/>
    </row>
    <row r="48" spans="1:256" s="106" customFormat="1" ht="13.5" customHeight="1" thickBot="1">
      <c r="A48" s="687" t="s">
        <v>45</v>
      </c>
      <c r="B48" s="688" t="s">
        <v>45</v>
      </c>
      <c r="C48" s="614" t="s">
        <v>349</v>
      </c>
      <c r="D48" s="672">
        <f>(1-Assumptions!$C$25)*('Step 3-Refrigerators'!$F$57+'Step 3-Stand-Alone Freezers'!$F$63)</f>
        <v>0</v>
      </c>
      <c r="E48" s="672">
        <f>D48*Assumptions!$B$37</f>
        <v>0</v>
      </c>
      <c r="F48" s="2316">
        <f>E48*Assumptions!$D$15*(1/1000)</f>
        <v>0</v>
      </c>
      <c r="G48" s="2317"/>
      <c r="H48" s="673">
        <f>E48*Assumptions!$C$15</f>
        <v>0</v>
      </c>
      <c r="I48" s="105"/>
      <c r="J48" s="213"/>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236"/>
      <c r="BG48" s="236"/>
      <c r="BH48" s="236"/>
      <c r="BI48" s="236"/>
      <c r="BJ48" s="236"/>
      <c r="BK48" s="236"/>
      <c r="BL48" s="236"/>
      <c r="BM48" s="236"/>
      <c r="BN48" s="236"/>
      <c r="BO48" s="236"/>
      <c r="BP48" s="236"/>
      <c r="BQ48" s="236"/>
      <c r="BR48" s="236"/>
      <c r="BS48" s="236"/>
      <c r="BT48" s="236"/>
      <c r="BU48" s="236"/>
      <c r="BV48" s="236"/>
      <c r="BW48" s="236"/>
      <c r="BX48" s="236"/>
      <c r="BY48" s="236"/>
      <c r="BZ48" s="236"/>
      <c r="CA48" s="236"/>
      <c r="CB48" s="236"/>
      <c r="CC48" s="236"/>
      <c r="CD48" s="236"/>
      <c r="CE48" s="236"/>
      <c r="CF48" s="236"/>
      <c r="CG48" s="236"/>
      <c r="CH48" s="236"/>
      <c r="CI48" s="236"/>
      <c r="CJ48" s="236"/>
      <c r="CK48" s="236"/>
      <c r="CL48" s="236"/>
      <c r="CM48" s="236"/>
      <c r="CN48" s="236"/>
      <c r="CO48" s="236"/>
      <c r="CP48" s="236"/>
      <c r="CQ48" s="236"/>
      <c r="CR48" s="236"/>
      <c r="CS48" s="236"/>
      <c r="CT48" s="236"/>
      <c r="CU48" s="236"/>
      <c r="CV48" s="236"/>
      <c r="CW48" s="236"/>
      <c r="CX48" s="236"/>
      <c r="CY48" s="236"/>
      <c r="CZ48" s="236"/>
      <c r="DA48" s="236"/>
      <c r="DB48" s="236"/>
      <c r="DC48" s="236"/>
      <c r="DD48" s="236"/>
      <c r="DE48" s="236"/>
      <c r="DF48" s="236"/>
      <c r="DG48" s="236"/>
      <c r="DH48" s="236"/>
      <c r="DI48" s="236"/>
      <c r="DJ48" s="236"/>
      <c r="DK48" s="236"/>
      <c r="DL48" s="236"/>
      <c r="DM48" s="236"/>
      <c r="DN48" s="236"/>
      <c r="DO48" s="236"/>
      <c r="DP48" s="236"/>
      <c r="DQ48" s="236"/>
      <c r="DR48" s="236"/>
      <c r="DS48" s="236"/>
      <c r="DT48" s="236"/>
      <c r="DU48" s="236"/>
      <c r="DV48" s="236"/>
      <c r="DW48" s="236"/>
      <c r="DX48" s="236"/>
      <c r="DY48" s="236"/>
      <c r="DZ48" s="236"/>
      <c r="EA48" s="236"/>
      <c r="EB48" s="236"/>
      <c r="EC48" s="236"/>
      <c r="ED48" s="236"/>
      <c r="EE48" s="236"/>
      <c r="EF48" s="236"/>
      <c r="EG48" s="236"/>
      <c r="EH48" s="236"/>
      <c r="EI48" s="236"/>
      <c r="EJ48" s="236"/>
      <c r="EK48" s="236"/>
      <c r="EL48" s="236"/>
      <c r="EM48" s="236"/>
      <c r="EN48" s="236"/>
      <c r="EO48" s="236"/>
      <c r="EP48" s="236"/>
      <c r="EQ48" s="236"/>
      <c r="ER48" s="236"/>
      <c r="ES48" s="236"/>
      <c r="ET48" s="236"/>
      <c r="EU48" s="236"/>
      <c r="EV48" s="236"/>
      <c r="EW48" s="236"/>
      <c r="EX48" s="236"/>
      <c r="EY48" s="236"/>
      <c r="EZ48" s="236"/>
      <c r="FA48" s="236"/>
      <c r="FB48" s="236"/>
      <c r="FC48" s="236"/>
      <c r="FD48" s="236"/>
      <c r="FE48" s="236"/>
      <c r="FF48" s="236"/>
      <c r="FG48" s="236"/>
      <c r="FH48" s="236"/>
      <c r="FI48" s="236"/>
      <c r="FJ48" s="236"/>
      <c r="FK48" s="236"/>
      <c r="FL48" s="236"/>
      <c r="FM48" s="236"/>
      <c r="FN48" s="236"/>
      <c r="FO48" s="236"/>
      <c r="FP48" s="236"/>
      <c r="FQ48" s="236"/>
      <c r="FR48" s="236"/>
      <c r="FS48" s="236"/>
      <c r="FT48" s="236"/>
      <c r="FU48" s="236"/>
      <c r="FV48" s="236"/>
      <c r="FW48" s="236"/>
      <c r="FX48" s="236"/>
      <c r="FY48" s="236"/>
      <c r="FZ48" s="236"/>
      <c r="GA48" s="236"/>
      <c r="GB48" s="236"/>
      <c r="GC48" s="236"/>
      <c r="GD48" s="236"/>
      <c r="GE48" s="236"/>
      <c r="GF48" s="236"/>
      <c r="GG48" s="236"/>
      <c r="GH48" s="236"/>
      <c r="GI48" s="236"/>
      <c r="GJ48" s="236"/>
      <c r="GK48" s="236"/>
      <c r="GL48" s="236"/>
      <c r="GM48" s="236"/>
      <c r="GN48" s="236"/>
      <c r="GO48" s="236"/>
      <c r="GP48" s="236"/>
      <c r="GQ48" s="236"/>
      <c r="GR48" s="236"/>
      <c r="GS48" s="236"/>
      <c r="GT48" s="236"/>
      <c r="GU48" s="236"/>
      <c r="GV48" s="236"/>
      <c r="GW48" s="236"/>
      <c r="GX48" s="236"/>
      <c r="GY48" s="236"/>
      <c r="GZ48" s="236"/>
      <c r="HA48" s="236"/>
      <c r="HB48" s="236"/>
      <c r="HC48" s="236"/>
      <c r="HD48" s="236"/>
      <c r="HE48" s="236"/>
      <c r="HF48" s="236"/>
      <c r="HG48" s="236"/>
      <c r="HH48" s="236"/>
      <c r="HI48" s="236"/>
      <c r="HJ48" s="236"/>
      <c r="HK48" s="236"/>
      <c r="HL48" s="236"/>
      <c r="HM48" s="236"/>
      <c r="HN48" s="236"/>
      <c r="HO48" s="236"/>
      <c r="HP48" s="236"/>
      <c r="HQ48" s="236"/>
      <c r="HR48" s="236"/>
      <c r="HS48" s="236"/>
      <c r="HT48" s="236"/>
      <c r="HU48" s="236"/>
      <c r="HV48" s="236"/>
      <c r="HW48" s="236"/>
      <c r="HX48" s="236"/>
      <c r="HY48" s="236"/>
      <c r="HZ48" s="236"/>
      <c r="IA48" s="236"/>
      <c r="IB48" s="236"/>
      <c r="IC48" s="236"/>
      <c r="ID48" s="236"/>
      <c r="IE48" s="236"/>
      <c r="IF48" s="236"/>
      <c r="IG48" s="236"/>
      <c r="IH48" s="236"/>
      <c r="II48" s="236"/>
      <c r="IJ48" s="236"/>
      <c r="IK48" s="236"/>
      <c r="IL48" s="236"/>
      <c r="IM48" s="236"/>
      <c r="IN48" s="236"/>
      <c r="IO48" s="236"/>
      <c r="IP48" s="236"/>
      <c r="IQ48" s="236"/>
      <c r="IR48" s="236"/>
      <c r="IS48" s="236"/>
      <c r="IT48" s="236"/>
      <c r="IU48" s="236"/>
      <c r="IV48" s="236"/>
    </row>
    <row r="49" spans="1:256" s="106" customFormat="1" ht="13.5" customHeight="1" thickTop="1" thickBot="1">
      <c r="A49" s="686"/>
      <c r="B49" s="670"/>
      <c r="C49" s="690" t="s">
        <v>341</v>
      </c>
      <c r="D49" s="676">
        <f>SUM(D45:D48)</f>
        <v>0</v>
      </c>
      <c r="E49" s="676">
        <f>SUM(E45:E48)</f>
        <v>0</v>
      </c>
      <c r="F49" s="2318">
        <f>SUM(F45:F48)</f>
        <v>0</v>
      </c>
      <c r="G49" s="2319"/>
      <c r="H49" s="678">
        <f>SUM(H45:H48)</f>
        <v>0</v>
      </c>
      <c r="I49" s="105"/>
      <c r="J49" s="213"/>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4"/>
      <c r="AH49" s="104"/>
      <c r="AI49" s="104"/>
      <c r="AJ49" s="104"/>
      <c r="AK49" s="104"/>
      <c r="AL49" s="104"/>
      <c r="AM49" s="104"/>
      <c r="AN49" s="104"/>
      <c r="AO49" s="104"/>
      <c r="AP49" s="104"/>
      <c r="AQ49" s="104"/>
      <c r="AR49" s="104"/>
      <c r="AS49" s="104"/>
      <c r="AT49" s="104"/>
      <c r="AU49" s="104"/>
      <c r="AV49" s="104"/>
      <c r="AW49" s="104"/>
      <c r="AX49" s="104"/>
      <c r="AY49" s="104"/>
      <c r="AZ49" s="104"/>
      <c r="BA49" s="104"/>
      <c r="BB49" s="104"/>
      <c r="BC49" s="104"/>
      <c r="BD49" s="104"/>
      <c r="BE49" s="104"/>
      <c r="BF49" s="104"/>
      <c r="BG49" s="104"/>
      <c r="BH49" s="104"/>
      <c r="BI49" s="104"/>
      <c r="BJ49" s="104"/>
      <c r="BK49" s="104"/>
      <c r="BL49" s="104"/>
      <c r="BM49" s="104"/>
      <c r="BN49" s="104"/>
      <c r="BO49" s="104"/>
      <c r="BP49" s="104"/>
      <c r="BQ49" s="104"/>
      <c r="BR49" s="104"/>
      <c r="BS49" s="104"/>
      <c r="BT49" s="104"/>
      <c r="BU49" s="104"/>
      <c r="BV49" s="104"/>
      <c r="BW49" s="104"/>
      <c r="BX49" s="104"/>
      <c r="BY49" s="104"/>
      <c r="BZ49" s="104"/>
      <c r="CA49" s="104"/>
      <c r="CB49" s="104"/>
      <c r="CC49" s="104"/>
      <c r="CD49" s="104"/>
      <c r="CE49" s="104"/>
      <c r="CF49" s="104"/>
      <c r="CG49" s="104"/>
      <c r="CH49" s="104"/>
      <c r="CI49" s="104"/>
      <c r="CJ49" s="104"/>
      <c r="CK49" s="104"/>
      <c r="CL49" s="104"/>
      <c r="CM49" s="104"/>
      <c r="CN49" s="104"/>
      <c r="CO49" s="104"/>
      <c r="CP49" s="104"/>
      <c r="CQ49" s="104"/>
      <c r="CR49" s="104"/>
      <c r="CS49" s="104"/>
      <c r="CT49" s="104"/>
      <c r="CU49" s="104"/>
      <c r="CV49" s="104"/>
      <c r="CW49" s="104"/>
      <c r="CX49" s="104"/>
      <c r="CY49" s="104"/>
      <c r="CZ49" s="104"/>
      <c r="DA49" s="104"/>
      <c r="DB49" s="104"/>
      <c r="DC49" s="104"/>
      <c r="DD49" s="104"/>
      <c r="DE49" s="104"/>
      <c r="DF49" s="104"/>
      <c r="DG49" s="104"/>
      <c r="DH49" s="104"/>
      <c r="DI49" s="104"/>
      <c r="DJ49" s="104"/>
      <c r="DK49" s="104"/>
      <c r="DL49" s="104"/>
    </row>
    <row r="50" spans="1:256" s="106" customFormat="1" ht="13.5" customHeight="1">
      <c r="A50" s="686"/>
      <c r="B50" s="670"/>
      <c r="C50" s="614" t="s">
        <v>149</v>
      </c>
      <c r="D50" s="672">
        <f>(1-Assumptions!$C$24)*('Step 3-Refrigerators'!$F$43)+(1-Assumptions!$C$24)*('Step 3-Stand-Alone Freezers'!$F$49)</f>
        <v>0</v>
      </c>
      <c r="E50" s="672">
        <f>D50*Assumptions!$B$37</f>
        <v>0</v>
      </c>
      <c r="F50" s="2316">
        <f>E50*Assumptions!$D$6*(1/1000)</f>
        <v>0</v>
      </c>
      <c r="G50" s="2317"/>
      <c r="H50" s="673">
        <f>E50*Assumptions!$C$6</f>
        <v>0</v>
      </c>
      <c r="I50" s="105"/>
      <c r="J50" s="213"/>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4"/>
      <c r="AH50" s="104"/>
      <c r="AI50" s="104"/>
      <c r="AJ50" s="104"/>
      <c r="AK50" s="104"/>
      <c r="AL50" s="104"/>
      <c r="AM50" s="104"/>
      <c r="AN50" s="104"/>
      <c r="AO50" s="104"/>
      <c r="AP50" s="104"/>
      <c r="AQ50" s="104"/>
      <c r="AR50" s="104"/>
      <c r="AS50" s="104"/>
      <c r="AT50" s="104"/>
      <c r="AU50" s="104"/>
      <c r="AV50" s="104"/>
      <c r="AW50" s="104"/>
      <c r="AX50" s="104"/>
      <c r="AY50" s="104"/>
      <c r="AZ50" s="104"/>
      <c r="BA50" s="104"/>
      <c r="BB50" s="104"/>
      <c r="BC50" s="104"/>
      <c r="BD50" s="104"/>
      <c r="BE50" s="104"/>
      <c r="BF50" s="104"/>
      <c r="BG50" s="104"/>
      <c r="BH50" s="104"/>
      <c r="BI50" s="104"/>
      <c r="BJ50" s="104"/>
      <c r="BK50" s="104"/>
      <c r="BL50" s="104"/>
      <c r="BM50" s="104"/>
      <c r="BN50" s="104"/>
      <c r="BO50" s="104"/>
      <c r="BP50" s="104"/>
      <c r="BQ50" s="104"/>
      <c r="BR50" s="104"/>
      <c r="BS50" s="104"/>
      <c r="BT50" s="104"/>
      <c r="BU50" s="104"/>
      <c r="BV50" s="104"/>
      <c r="BW50" s="104"/>
      <c r="BX50" s="104"/>
      <c r="BY50" s="104"/>
      <c r="BZ50" s="104"/>
      <c r="CA50" s="104"/>
      <c r="CB50" s="104"/>
      <c r="CC50" s="104"/>
      <c r="CD50" s="104"/>
      <c r="CE50" s="104"/>
      <c r="CF50" s="104"/>
      <c r="CG50" s="104"/>
      <c r="CH50" s="104"/>
      <c r="CI50" s="104"/>
      <c r="CJ50" s="104"/>
      <c r="CK50" s="104"/>
      <c r="CL50" s="104"/>
      <c r="CM50" s="104"/>
      <c r="CN50" s="104"/>
      <c r="CO50" s="104"/>
      <c r="CP50" s="104"/>
      <c r="CQ50" s="104"/>
      <c r="CR50" s="104"/>
      <c r="CS50" s="104"/>
      <c r="CT50" s="104"/>
      <c r="CU50" s="104"/>
      <c r="CV50" s="104"/>
      <c r="CW50" s="104"/>
      <c r="CX50" s="104"/>
      <c r="CY50" s="104"/>
      <c r="CZ50" s="104"/>
      <c r="DA50" s="104"/>
      <c r="DB50" s="104"/>
      <c r="DC50" s="104"/>
      <c r="DD50" s="104"/>
      <c r="DE50" s="104"/>
      <c r="DF50" s="104"/>
      <c r="DG50" s="104"/>
      <c r="DH50" s="104"/>
      <c r="DI50" s="104"/>
      <c r="DJ50" s="104"/>
      <c r="DK50" s="104"/>
      <c r="DL50" s="104"/>
    </row>
    <row r="51" spans="1:256" s="106" customFormat="1" ht="13.5" customHeight="1">
      <c r="A51" s="686"/>
      <c r="B51" s="670"/>
      <c r="C51" s="614" t="s">
        <v>150</v>
      </c>
      <c r="D51" s="672">
        <f>(1-Assumptions!$C$24)*('Step 3-Refrigerators'!$F$48)+(1-Assumptions!$C$24)*('Step 3-Stand-Alone Freezers'!$F$54)</f>
        <v>0</v>
      </c>
      <c r="E51" s="672">
        <f>D51*Assumptions!$B$37</f>
        <v>0</v>
      </c>
      <c r="F51" s="2316">
        <f>E51*Assumptions!$D$7*(1/1000)</f>
        <v>0</v>
      </c>
      <c r="G51" s="2317"/>
      <c r="H51" s="673">
        <f>E51*Assumptions!$C$7</f>
        <v>0</v>
      </c>
      <c r="I51" s="105"/>
      <c r="J51" s="213"/>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c r="BW51" s="104"/>
      <c r="BX51" s="104"/>
      <c r="BY51" s="104"/>
      <c r="BZ51" s="104"/>
      <c r="CA51" s="104"/>
      <c r="CB51" s="104"/>
      <c r="CC51" s="104"/>
      <c r="CD51" s="104"/>
      <c r="CE51" s="104"/>
      <c r="CF51" s="104"/>
      <c r="CG51" s="104"/>
      <c r="CH51" s="104"/>
      <c r="CI51" s="104"/>
      <c r="CJ51" s="104"/>
      <c r="CK51" s="104"/>
      <c r="CL51" s="104"/>
      <c r="CM51" s="104"/>
      <c r="CN51" s="104"/>
      <c r="CO51" s="104"/>
      <c r="CP51" s="104"/>
      <c r="CQ51" s="104"/>
      <c r="CR51" s="104"/>
      <c r="CS51" s="104"/>
      <c r="CT51" s="104"/>
      <c r="CU51" s="104"/>
      <c r="CV51" s="104"/>
      <c r="CW51" s="104"/>
      <c r="CX51" s="104"/>
      <c r="CY51" s="104"/>
      <c r="CZ51" s="104"/>
      <c r="DA51" s="104"/>
      <c r="DB51" s="104"/>
      <c r="DC51" s="104"/>
      <c r="DD51" s="104"/>
      <c r="DE51" s="104"/>
      <c r="DF51" s="104"/>
      <c r="DG51" s="104"/>
      <c r="DH51" s="104"/>
      <c r="DI51" s="104"/>
      <c r="DJ51" s="104"/>
      <c r="DK51" s="104"/>
      <c r="DL51" s="104"/>
    </row>
    <row r="52" spans="1:256" s="106" customFormat="1" ht="13.5" customHeight="1">
      <c r="A52" s="687" t="s">
        <v>197</v>
      </c>
      <c r="B52" s="688" t="s">
        <v>197</v>
      </c>
      <c r="C52" s="614" t="s">
        <v>142</v>
      </c>
      <c r="D52" s="672">
        <f>(1-Assumptions!$C$24)*('Step 3-Refrigerators'!$F$53)+(1-Assumptions!$C$24)*('Step 3-Stand-Alone Freezers'!$F$59)</f>
        <v>0</v>
      </c>
      <c r="E52" s="672">
        <f>D52*Assumptions!$B$37</f>
        <v>0</v>
      </c>
      <c r="F52" s="2316">
        <f>E52*Assumptions!$D$9*(1/1000)</f>
        <v>0</v>
      </c>
      <c r="G52" s="2317"/>
      <c r="H52" s="673">
        <f>E52*Assumptions!$C$9</f>
        <v>0</v>
      </c>
      <c r="I52" s="105"/>
      <c r="J52" s="213"/>
      <c r="K52" s="236"/>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c r="AK52" s="236"/>
      <c r="AL52" s="236"/>
      <c r="AM52" s="236"/>
      <c r="AN52" s="236"/>
      <c r="AO52" s="236"/>
      <c r="AP52" s="236"/>
      <c r="AQ52" s="236"/>
      <c r="AR52" s="236"/>
      <c r="AS52" s="236"/>
      <c r="AT52" s="236"/>
      <c r="AU52" s="236"/>
      <c r="AV52" s="236"/>
      <c r="AW52" s="236"/>
      <c r="AX52" s="236"/>
      <c r="AY52" s="236"/>
      <c r="AZ52" s="236"/>
      <c r="BA52" s="236"/>
      <c r="BB52" s="236"/>
      <c r="BC52" s="236"/>
      <c r="BD52" s="236"/>
      <c r="BE52" s="236"/>
      <c r="BF52" s="236"/>
      <c r="BG52" s="236"/>
      <c r="BH52" s="236"/>
      <c r="BI52" s="236"/>
      <c r="BJ52" s="236"/>
      <c r="BK52" s="236"/>
      <c r="BL52" s="236"/>
      <c r="BM52" s="236"/>
      <c r="BN52" s="236"/>
      <c r="BO52" s="236"/>
      <c r="BP52" s="236"/>
      <c r="BQ52" s="236"/>
      <c r="BR52" s="236"/>
      <c r="BS52" s="236"/>
      <c r="BT52" s="236"/>
      <c r="BU52" s="236"/>
      <c r="BV52" s="236"/>
      <c r="BW52" s="236"/>
      <c r="BX52" s="236"/>
      <c r="BY52" s="236"/>
      <c r="BZ52" s="236"/>
      <c r="CA52" s="236"/>
      <c r="CB52" s="236"/>
      <c r="CC52" s="236"/>
      <c r="CD52" s="236"/>
      <c r="CE52" s="236"/>
      <c r="CF52" s="236"/>
      <c r="CG52" s="236"/>
      <c r="CH52" s="236"/>
      <c r="CI52" s="236"/>
      <c r="CJ52" s="236"/>
      <c r="CK52" s="236"/>
      <c r="CL52" s="236"/>
      <c r="CM52" s="236"/>
      <c r="CN52" s="236"/>
      <c r="CO52" s="236"/>
      <c r="CP52" s="236"/>
      <c r="CQ52" s="236"/>
      <c r="CR52" s="236"/>
      <c r="CS52" s="236"/>
      <c r="CT52" s="236"/>
      <c r="CU52" s="236"/>
      <c r="CV52" s="236"/>
      <c r="CW52" s="236"/>
      <c r="CX52" s="236"/>
      <c r="CY52" s="236"/>
      <c r="CZ52" s="236"/>
      <c r="DA52" s="236"/>
      <c r="DB52" s="236"/>
      <c r="DC52" s="236"/>
      <c r="DD52" s="236"/>
      <c r="DE52" s="236"/>
      <c r="DF52" s="236"/>
      <c r="DG52" s="236"/>
      <c r="DH52" s="236"/>
      <c r="DI52" s="236"/>
      <c r="DJ52" s="236"/>
      <c r="DK52" s="236"/>
      <c r="DL52" s="236"/>
      <c r="DM52" s="236"/>
      <c r="DN52" s="236"/>
      <c r="DO52" s="236"/>
      <c r="DP52" s="236"/>
      <c r="DQ52" s="236"/>
      <c r="DR52" s="236"/>
      <c r="DS52" s="236"/>
      <c r="DT52" s="236"/>
      <c r="DU52" s="236"/>
      <c r="DV52" s="236"/>
      <c r="DW52" s="236"/>
      <c r="DX52" s="236"/>
      <c r="DY52" s="236"/>
      <c r="DZ52" s="236"/>
      <c r="EA52" s="236"/>
      <c r="EB52" s="236"/>
      <c r="EC52" s="236"/>
      <c r="ED52" s="236"/>
      <c r="EE52" s="236"/>
      <c r="EF52" s="236"/>
      <c r="EG52" s="236"/>
      <c r="EH52" s="236"/>
      <c r="EI52" s="236"/>
      <c r="EJ52" s="236"/>
      <c r="EK52" s="236"/>
      <c r="EL52" s="236"/>
      <c r="EM52" s="236"/>
      <c r="EN52" s="236"/>
      <c r="EO52" s="236"/>
      <c r="EP52" s="236"/>
      <c r="EQ52" s="236"/>
      <c r="ER52" s="236"/>
      <c r="ES52" s="236"/>
      <c r="ET52" s="236"/>
      <c r="EU52" s="236"/>
      <c r="EV52" s="236"/>
      <c r="EW52" s="236"/>
      <c r="EX52" s="236"/>
      <c r="EY52" s="236"/>
      <c r="EZ52" s="236"/>
      <c r="FA52" s="236"/>
      <c r="FB52" s="236"/>
      <c r="FC52" s="236"/>
      <c r="FD52" s="236"/>
      <c r="FE52" s="236"/>
      <c r="FF52" s="236"/>
      <c r="FG52" s="236"/>
      <c r="FH52" s="236"/>
      <c r="FI52" s="236"/>
      <c r="FJ52" s="236"/>
      <c r="FK52" s="236"/>
      <c r="FL52" s="236"/>
      <c r="FM52" s="236"/>
      <c r="FN52" s="236"/>
      <c r="FO52" s="236"/>
      <c r="FP52" s="236"/>
      <c r="FQ52" s="236"/>
      <c r="FR52" s="236"/>
      <c r="FS52" s="236"/>
      <c r="FT52" s="236"/>
      <c r="FU52" s="236"/>
      <c r="FV52" s="236"/>
      <c r="FW52" s="236"/>
      <c r="FX52" s="236"/>
      <c r="FY52" s="236"/>
      <c r="FZ52" s="236"/>
      <c r="GA52" s="236"/>
      <c r="GB52" s="236"/>
      <c r="GC52" s="236"/>
      <c r="GD52" s="236"/>
      <c r="GE52" s="236"/>
      <c r="GF52" s="236"/>
      <c r="GG52" s="236"/>
      <c r="GH52" s="236"/>
      <c r="GI52" s="236"/>
      <c r="GJ52" s="236"/>
      <c r="GK52" s="236"/>
      <c r="GL52" s="236"/>
      <c r="GM52" s="236"/>
      <c r="GN52" s="236"/>
      <c r="GO52" s="236"/>
      <c r="GP52" s="236"/>
      <c r="GQ52" s="236"/>
      <c r="GR52" s="236"/>
      <c r="GS52" s="236"/>
      <c r="GT52" s="236"/>
      <c r="GU52" s="236"/>
      <c r="GV52" s="236"/>
      <c r="GW52" s="236"/>
      <c r="GX52" s="236"/>
      <c r="GY52" s="236"/>
      <c r="GZ52" s="236"/>
      <c r="HA52" s="236"/>
      <c r="HB52" s="236"/>
      <c r="HC52" s="236"/>
      <c r="HD52" s="236"/>
      <c r="HE52" s="236"/>
      <c r="HF52" s="236"/>
      <c r="HG52" s="236"/>
      <c r="HH52" s="236"/>
      <c r="HI52" s="236"/>
      <c r="HJ52" s="236"/>
      <c r="HK52" s="236"/>
      <c r="HL52" s="236"/>
      <c r="HM52" s="236"/>
      <c r="HN52" s="236"/>
      <c r="HO52" s="236"/>
      <c r="HP52" s="236"/>
      <c r="HQ52" s="236"/>
      <c r="HR52" s="236"/>
      <c r="HS52" s="236"/>
      <c r="HT52" s="236"/>
      <c r="HU52" s="236"/>
      <c r="HV52" s="236"/>
      <c r="HW52" s="236"/>
      <c r="HX52" s="236"/>
      <c r="HY52" s="236"/>
      <c r="HZ52" s="236"/>
      <c r="IA52" s="236"/>
      <c r="IB52" s="236"/>
      <c r="IC52" s="236"/>
      <c r="ID52" s="236"/>
      <c r="IE52" s="236"/>
      <c r="IF52" s="236"/>
      <c r="IG52" s="236"/>
      <c r="IH52" s="236"/>
      <c r="II52" s="236"/>
      <c r="IJ52" s="236"/>
      <c r="IK52" s="236"/>
      <c r="IL52" s="236"/>
      <c r="IM52" s="236"/>
      <c r="IN52" s="236"/>
      <c r="IO52" s="236"/>
      <c r="IP52" s="236"/>
      <c r="IQ52" s="236"/>
      <c r="IR52" s="236"/>
      <c r="IS52" s="236"/>
      <c r="IT52" s="236"/>
      <c r="IU52" s="236"/>
      <c r="IV52" s="236"/>
    </row>
    <row r="53" spans="1:256" s="106" customFormat="1" ht="13.5" customHeight="1" thickBot="1">
      <c r="A53" s="687" t="s">
        <v>45</v>
      </c>
      <c r="B53" s="688" t="s">
        <v>45</v>
      </c>
      <c r="C53" s="614" t="s">
        <v>204</v>
      </c>
      <c r="D53" s="672">
        <f>(1-Assumptions!$C$24)*('Step 3-Refrigerators'!$F$58)+(1-Assumptions!$C$24)*('Step 3-Stand-Alone Freezers'!$F$64)</f>
        <v>0</v>
      </c>
      <c r="E53" s="672">
        <f>D53*Assumptions!$B$37</f>
        <v>0</v>
      </c>
      <c r="F53" s="2316">
        <f>E53*Assumptions!$D$15*(1/1000)</f>
        <v>0</v>
      </c>
      <c r="G53" s="2317"/>
      <c r="H53" s="673">
        <f>E53*Assumptions!$C$15</f>
        <v>0</v>
      </c>
      <c r="I53" s="105"/>
      <c r="J53" s="213"/>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c r="BI53" s="236"/>
      <c r="BJ53" s="236"/>
      <c r="BK53" s="236"/>
      <c r="BL53" s="236"/>
      <c r="BM53" s="236"/>
      <c r="BN53" s="236"/>
      <c r="BO53" s="236"/>
      <c r="BP53" s="236"/>
      <c r="BQ53" s="236"/>
      <c r="BR53" s="236"/>
      <c r="BS53" s="236"/>
      <c r="BT53" s="236"/>
      <c r="BU53" s="236"/>
      <c r="BV53" s="236"/>
      <c r="BW53" s="236"/>
      <c r="BX53" s="236"/>
      <c r="BY53" s="236"/>
      <c r="BZ53" s="236"/>
      <c r="CA53" s="236"/>
      <c r="CB53" s="236"/>
      <c r="CC53" s="236"/>
      <c r="CD53" s="236"/>
      <c r="CE53" s="236"/>
      <c r="CF53" s="236"/>
      <c r="CG53" s="236"/>
      <c r="CH53" s="236"/>
      <c r="CI53" s="236"/>
      <c r="CJ53" s="236"/>
      <c r="CK53" s="236"/>
      <c r="CL53" s="236"/>
      <c r="CM53" s="236"/>
      <c r="CN53" s="236"/>
      <c r="CO53" s="236"/>
      <c r="CP53" s="236"/>
      <c r="CQ53" s="236"/>
      <c r="CR53" s="236"/>
      <c r="CS53" s="236"/>
      <c r="CT53" s="236"/>
      <c r="CU53" s="236"/>
      <c r="CV53" s="236"/>
      <c r="CW53" s="236"/>
      <c r="CX53" s="236"/>
      <c r="CY53" s="236"/>
      <c r="CZ53" s="236"/>
      <c r="DA53" s="236"/>
      <c r="DB53" s="236"/>
      <c r="DC53" s="236"/>
      <c r="DD53" s="236"/>
      <c r="DE53" s="236"/>
      <c r="DF53" s="236"/>
      <c r="DG53" s="236"/>
      <c r="DH53" s="236"/>
      <c r="DI53" s="236"/>
      <c r="DJ53" s="236"/>
      <c r="DK53" s="236"/>
      <c r="DL53" s="236"/>
      <c r="DM53" s="236"/>
      <c r="DN53" s="236"/>
      <c r="DO53" s="236"/>
      <c r="DP53" s="236"/>
      <c r="DQ53" s="236"/>
      <c r="DR53" s="236"/>
      <c r="DS53" s="236"/>
      <c r="DT53" s="236"/>
      <c r="DU53" s="236"/>
      <c r="DV53" s="236"/>
      <c r="DW53" s="236"/>
      <c r="DX53" s="236"/>
      <c r="DY53" s="236"/>
      <c r="DZ53" s="236"/>
      <c r="EA53" s="236"/>
      <c r="EB53" s="236"/>
      <c r="EC53" s="236"/>
      <c r="ED53" s="236"/>
      <c r="EE53" s="236"/>
      <c r="EF53" s="236"/>
      <c r="EG53" s="236"/>
      <c r="EH53" s="236"/>
      <c r="EI53" s="236"/>
      <c r="EJ53" s="236"/>
      <c r="EK53" s="236"/>
      <c r="EL53" s="236"/>
      <c r="EM53" s="236"/>
      <c r="EN53" s="236"/>
      <c r="EO53" s="236"/>
      <c r="EP53" s="236"/>
      <c r="EQ53" s="236"/>
      <c r="ER53" s="236"/>
      <c r="ES53" s="236"/>
      <c r="ET53" s="236"/>
      <c r="EU53" s="236"/>
      <c r="EV53" s="236"/>
      <c r="EW53" s="236"/>
      <c r="EX53" s="236"/>
      <c r="EY53" s="236"/>
      <c r="EZ53" s="236"/>
      <c r="FA53" s="236"/>
      <c r="FB53" s="236"/>
      <c r="FC53" s="236"/>
      <c r="FD53" s="236"/>
      <c r="FE53" s="236"/>
      <c r="FF53" s="236"/>
      <c r="FG53" s="236"/>
      <c r="FH53" s="236"/>
      <c r="FI53" s="236"/>
      <c r="FJ53" s="236"/>
      <c r="FK53" s="236"/>
      <c r="FL53" s="236"/>
      <c r="FM53" s="236"/>
      <c r="FN53" s="236"/>
      <c r="FO53" s="236"/>
      <c r="FP53" s="236"/>
      <c r="FQ53" s="236"/>
      <c r="FR53" s="236"/>
      <c r="FS53" s="236"/>
      <c r="FT53" s="236"/>
      <c r="FU53" s="236"/>
      <c r="FV53" s="236"/>
      <c r="FW53" s="236"/>
      <c r="FX53" s="236"/>
      <c r="FY53" s="236"/>
      <c r="FZ53" s="236"/>
      <c r="GA53" s="236"/>
      <c r="GB53" s="236"/>
      <c r="GC53" s="236"/>
      <c r="GD53" s="236"/>
      <c r="GE53" s="236"/>
      <c r="GF53" s="236"/>
      <c r="GG53" s="236"/>
      <c r="GH53" s="236"/>
      <c r="GI53" s="236"/>
      <c r="GJ53" s="236"/>
      <c r="GK53" s="236"/>
      <c r="GL53" s="236"/>
      <c r="GM53" s="236"/>
      <c r="GN53" s="236"/>
      <c r="GO53" s="236"/>
      <c r="GP53" s="236"/>
      <c r="GQ53" s="236"/>
      <c r="GR53" s="236"/>
      <c r="GS53" s="236"/>
      <c r="GT53" s="236"/>
      <c r="GU53" s="236"/>
      <c r="GV53" s="236"/>
      <c r="GW53" s="236"/>
      <c r="GX53" s="236"/>
      <c r="GY53" s="236"/>
      <c r="GZ53" s="236"/>
      <c r="HA53" s="236"/>
      <c r="HB53" s="236"/>
      <c r="HC53" s="236"/>
      <c r="HD53" s="236"/>
      <c r="HE53" s="236"/>
      <c r="HF53" s="236"/>
      <c r="HG53" s="236"/>
      <c r="HH53" s="236"/>
      <c r="HI53" s="236"/>
      <c r="HJ53" s="236"/>
      <c r="HK53" s="236"/>
      <c r="HL53" s="236"/>
      <c r="HM53" s="236"/>
      <c r="HN53" s="236"/>
      <c r="HO53" s="236"/>
      <c r="HP53" s="236"/>
      <c r="HQ53" s="236"/>
      <c r="HR53" s="236"/>
      <c r="HS53" s="236"/>
      <c r="HT53" s="236"/>
      <c r="HU53" s="236"/>
      <c r="HV53" s="236"/>
      <c r="HW53" s="236"/>
      <c r="HX53" s="236"/>
      <c r="HY53" s="236"/>
      <c r="HZ53" s="236"/>
      <c r="IA53" s="236"/>
      <c r="IB53" s="236"/>
      <c r="IC53" s="236"/>
      <c r="ID53" s="236"/>
      <c r="IE53" s="236"/>
      <c r="IF53" s="236"/>
      <c r="IG53" s="236"/>
      <c r="IH53" s="236"/>
      <c r="II53" s="236"/>
      <c r="IJ53" s="236"/>
      <c r="IK53" s="236"/>
      <c r="IL53" s="236"/>
      <c r="IM53" s="236"/>
      <c r="IN53" s="236"/>
      <c r="IO53" s="236"/>
      <c r="IP53" s="236"/>
      <c r="IQ53" s="236"/>
      <c r="IR53" s="236"/>
      <c r="IS53" s="236"/>
      <c r="IT53" s="236"/>
      <c r="IU53" s="236"/>
      <c r="IV53" s="236"/>
    </row>
    <row r="54" spans="1:256" s="106" customFormat="1" ht="13.5" customHeight="1" thickTop="1" thickBot="1">
      <c r="A54" s="686"/>
      <c r="B54" s="670"/>
      <c r="C54" s="690" t="s">
        <v>9</v>
      </c>
      <c r="D54" s="676">
        <f>SUM(D50:D53)</f>
        <v>0</v>
      </c>
      <c r="E54" s="676">
        <f>SUM(E50:E53)</f>
        <v>0</v>
      </c>
      <c r="F54" s="2318">
        <f>SUM(F50:F53)</f>
        <v>0</v>
      </c>
      <c r="G54" s="2319"/>
      <c r="H54" s="678">
        <f>SUM(H50:H53)</f>
        <v>0</v>
      </c>
      <c r="I54" s="105"/>
      <c r="J54" s="213"/>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104"/>
      <c r="BH54" s="104"/>
      <c r="BI54" s="104"/>
      <c r="BJ54" s="104"/>
      <c r="BK54" s="104"/>
      <c r="BL54" s="104"/>
      <c r="BM54" s="104"/>
      <c r="BN54" s="104"/>
      <c r="BO54" s="104"/>
      <c r="BP54" s="104"/>
      <c r="BQ54" s="104"/>
      <c r="BR54" s="104"/>
      <c r="BS54" s="104"/>
      <c r="BT54" s="104"/>
      <c r="BU54" s="104"/>
      <c r="BV54" s="104"/>
      <c r="BW54" s="104"/>
      <c r="BX54" s="104"/>
      <c r="BY54" s="104"/>
      <c r="BZ54" s="104"/>
      <c r="CA54" s="104"/>
      <c r="CB54" s="104"/>
      <c r="CC54" s="104"/>
      <c r="CD54" s="104"/>
      <c r="CE54" s="104"/>
      <c r="CF54" s="104"/>
      <c r="CG54" s="104"/>
      <c r="CH54" s="104"/>
      <c r="CI54" s="104"/>
      <c r="CJ54" s="104"/>
      <c r="CK54" s="104"/>
      <c r="CL54" s="104"/>
      <c r="CM54" s="104"/>
      <c r="CN54" s="104"/>
      <c r="CO54" s="104"/>
      <c r="CP54" s="104"/>
      <c r="CQ54" s="104"/>
      <c r="CR54" s="104"/>
      <c r="CS54" s="104"/>
      <c r="CT54" s="104"/>
      <c r="CU54" s="104"/>
      <c r="CV54" s="104"/>
      <c r="CW54" s="104"/>
      <c r="CX54" s="104"/>
      <c r="CY54" s="104"/>
      <c r="CZ54" s="104"/>
      <c r="DA54" s="104"/>
      <c r="DB54" s="104"/>
      <c r="DC54" s="104"/>
      <c r="DD54" s="104"/>
      <c r="DE54" s="104"/>
      <c r="DF54" s="104"/>
      <c r="DG54" s="104"/>
      <c r="DH54" s="104"/>
      <c r="DI54" s="104"/>
      <c r="DJ54" s="104"/>
      <c r="DK54" s="104"/>
      <c r="DL54" s="104"/>
    </row>
    <row r="55" spans="1:256" s="106" customFormat="1" ht="13.5" customHeight="1">
      <c r="A55" s="686"/>
      <c r="B55" s="670"/>
      <c r="C55" s="614" t="s">
        <v>342</v>
      </c>
      <c r="D55" s="672">
        <f>(1-Assumptions!$C$24)*('Step 3-Refrigerators'!$F$44)+(1-Assumptions!$C$24)*('Step 3-Stand-Alone Freezers'!$F$50)</f>
        <v>0</v>
      </c>
      <c r="E55" s="672">
        <f>D55*Assumptions!$B$37</f>
        <v>0</v>
      </c>
      <c r="F55" s="2316">
        <f>E55*Assumptions!$D$6*(1/1000)</f>
        <v>0</v>
      </c>
      <c r="G55" s="2317"/>
      <c r="H55" s="673">
        <f>E55*Assumptions!$C$6</f>
        <v>0</v>
      </c>
      <c r="I55" s="105"/>
      <c r="J55" s="213"/>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104"/>
      <c r="BP55" s="104"/>
      <c r="BQ55" s="104"/>
      <c r="BR55" s="104"/>
      <c r="BS55" s="104"/>
      <c r="BT55" s="104"/>
      <c r="BU55" s="104"/>
      <c r="BV55" s="104"/>
      <c r="BW55" s="104"/>
      <c r="BX55" s="104"/>
      <c r="BY55" s="104"/>
      <c r="BZ55" s="104"/>
      <c r="CA55" s="104"/>
      <c r="CB55" s="104"/>
      <c r="CC55" s="104"/>
      <c r="CD55" s="104"/>
      <c r="CE55" s="104"/>
      <c r="CF55" s="104"/>
      <c r="CG55" s="104"/>
      <c r="CH55" s="104"/>
      <c r="CI55" s="104"/>
      <c r="CJ55" s="104"/>
      <c r="CK55" s="104"/>
      <c r="CL55" s="104"/>
      <c r="CM55" s="104"/>
      <c r="CN55" s="104"/>
      <c r="CO55" s="104"/>
      <c r="CP55" s="104"/>
      <c r="CQ55" s="104"/>
      <c r="CR55" s="104"/>
      <c r="CS55" s="104"/>
      <c r="CT55" s="104"/>
      <c r="CU55" s="104"/>
      <c r="CV55" s="104"/>
      <c r="CW55" s="104"/>
      <c r="CX55" s="104"/>
      <c r="CY55" s="104"/>
      <c r="CZ55" s="104"/>
      <c r="DA55" s="104"/>
      <c r="DB55" s="104"/>
      <c r="DC55" s="104"/>
      <c r="DD55" s="104"/>
      <c r="DE55" s="104"/>
      <c r="DF55" s="104"/>
      <c r="DG55" s="104"/>
      <c r="DH55" s="104"/>
      <c r="DI55" s="104"/>
      <c r="DJ55" s="104"/>
      <c r="DK55" s="104"/>
      <c r="DL55" s="104"/>
    </row>
    <row r="56" spans="1:256" s="106" customFormat="1" ht="13.5" customHeight="1">
      <c r="A56" s="686"/>
      <c r="B56" s="670"/>
      <c r="C56" s="614" t="s">
        <v>343</v>
      </c>
      <c r="D56" s="672">
        <f>(1-Assumptions!$C$24)*('Step 3-Refrigerators'!$F$49)+(1-Assumptions!$C$24)*('Step 3-Stand-Alone Freezers'!$F$55)</f>
        <v>0</v>
      </c>
      <c r="E56" s="672">
        <f>D56*Assumptions!$B$37</f>
        <v>0</v>
      </c>
      <c r="F56" s="2316">
        <f>E56*Assumptions!$D$7*(1/1000)</f>
        <v>0</v>
      </c>
      <c r="G56" s="2317"/>
      <c r="H56" s="673">
        <f>E56*Assumptions!$C$7</f>
        <v>0</v>
      </c>
      <c r="I56" s="105"/>
      <c r="J56" s="213"/>
      <c r="K56" s="104"/>
      <c r="L56" s="104"/>
      <c r="M56" s="104"/>
      <c r="N56" s="104"/>
      <c r="O56" s="104"/>
      <c r="P56" s="104"/>
      <c r="Q56" s="104"/>
      <c r="R56" s="104"/>
      <c r="S56" s="104"/>
      <c r="T56" s="104"/>
      <c r="U56" s="104"/>
      <c r="V56" s="104"/>
      <c r="W56" s="104"/>
      <c r="X56" s="104"/>
      <c r="Y56" s="104"/>
      <c r="Z56" s="104"/>
      <c r="AA56" s="104"/>
      <c r="AB56" s="104"/>
      <c r="AC56" s="104"/>
      <c r="AD56" s="104"/>
      <c r="AE56" s="104"/>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c r="BW56" s="104"/>
      <c r="BX56" s="104"/>
      <c r="BY56" s="104"/>
      <c r="BZ56" s="104"/>
      <c r="CA56" s="104"/>
      <c r="CB56" s="104"/>
      <c r="CC56" s="104"/>
      <c r="CD56" s="104"/>
      <c r="CE56" s="104"/>
      <c r="CF56" s="104"/>
      <c r="CG56" s="104"/>
      <c r="CH56" s="104"/>
      <c r="CI56" s="104"/>
      <c r="CJ56" s="104"/>
      <c r="CK56" s="104"/>
      <c r="CL56" s="104"/>
      <c r="CM56" s="104"/>
      <c r="CN56" s="104"/>
      <c r="CO56" s="104"/>
      <c r="CP56" s="104"/>
      <c r="CQ56" s="104"/>
      <c r="CR56" s="104"/>
      <c r="CS56" s="104"/>
      <c r="CT56" s="104"/>
      <c r="CU56" s="104"/>
      <c r="CV56" s="104"/>
      <c r="CW56" s="104"/>
      <c r="CX56" s="104"/>
      <c r="CY56" s="104"/>
      <c r="CZ56" s="104"/>
      <c r="DA56" s="104"/>
      <c r="DB56" s="104"/>
      <c r="DC56" s="104"/>
      <c r="DD56" s="104"/>
      <c r="DE56" s="104"/>
      <c r="DF56" s="104"/>
      <c r="DG56" s="104"/>
      <c r="DH56" s="104"/>
      <c r="DI56" s="104"/>
      <c r="DJ56" s="104"/>
      <c r="DK56" s="104"/>
      <c r="DL56" s="104"/>
    </row>
    <row r="57" spans="1:256" s="106" customFormat="1" ht="13.5" customHeight="1">
      <c r="A57" s="687" t="s">
        <v>197</v>
      </c>
      <c r="B57" s="688" t="s">
        <v>197</v>
      </c>
      <c r="C57" s="614" t="s">
        <v>344</v>
      </c>
      <c r="D57" s="672">
        <f>(1-Assumptions!$C$24)*('Step 3-Refrigerators'!$F$54)+(1-Assumptions!$C$24)*('Step 3-Stand-Alone Freezers'!$F$60)</f>
        <v>0</v>
      </c>
      <c r="E57" s="672">
        <f>D57*Assumptions!$B$37</f>
        <v>0</v>
      </c>
      <c r="F57" s="2316">
        <f>E57*Assumptions!$D$9*(1/1000)</f>
        <v>0</v>
      </c>
      <c r="G57" s="2317"/>
      <c r="H57" s="673">
        <f>E57*Assumptions!$C$9</f>
        <v>0</v>
      </c>
      <c r="I57" s="105"/>
      <c r="J57" s="213"/>
      <c r="K57" s="236"/>
      <c r="L57" s="236"/>
      <c r="M57" s="236"/>
      <c r="N57" s="236"/>
      <c r="O57" s="236"/>
      <c r="P57" s="236"/>
      <c r="Q57" s="236"/>
      <c r="R57" s="236"/>
      <c r="S57" s="236"/>
      <c r="T57" s="236"/>
      <c r="U57" s="236"/>
      <c r="V57" s="236"/>
      <c r="W57" s="236"/>
      <c r="X57" s="236"/>
      <c r="Y57" s="236"/>
      <c r="Z57" s="236"/>
      <c r="AA57" s="236"/>
      <c r="AB57" s="236"/>
      <c r="AC57" s="236"/>
      <c r="AD57" s="236"/>
      <c r="AE57" s="236"/>
      <c r="AF57" s="236"/>
      <c r="AG57" s="236"/>
      <c r="AH57" s="236"/>
      <c r="AI57" s="236"/>
      <c r="AJ57" s="236"/>
      <c r="AK57" s="236"/>
      <c r="AL57" s="236"/>
      <c r="AM57" s="236"/>
      <c r="AN57" s="236"/>
      <c r="AO57" s="236"/>
      <c r="AP57" s="236"/>
      <c r="AQ57" s="236"/>
      <c r="AR57" s="236"/>
      <c r="AS57" s="236"/>
      <c r="AT57" s="236"/>
      <c r="AU57" s="236"/>
      <c r="AV57" s="236"/>
      <c r="AW57" s="236"/>
      <c r="AX57" s="236"/>
      <c r="AY57" s="236"/>
      <c r="AZ57" s="236"/>
      <c r="BA57" s="236"/>
      <c r="BB57" s="236"/>
      <c r="BC57" s="236"/>
      <c r="BD57" s="236"/>
      <c r="BE57" s="236"/>
      <c r="BF57" s="236"/>
      <c r="BG57" s="236"/>
      <c r="BH57" s="236"/>
      <c r="BI57" s="236"/>
      <c r="BJ57" s="236"/>
      <c r="BK57" s="236"/>
      <c r="BL57" s="236"/>
      <c r="BM57" s="236"/>
      <c r="BN57" s="236"/>
      <c r="BO57" s="236"/>
      <c r="BP57" s="236"/>
      <c r="BQ57" s="236"/>
      <c r="BR57" s="236"/>
      <c r="BS57" s="236"/>
      <c r="BT57" s="236"/>
      <c r="BU57" s="236"/>
      <c r="BV57" s="236"/>
      <c r="BW57" s="236"/>
      <c r="BX57" s="236"/>
      <c r="BY57" s="236"/>
      <c r="BZ57" s="236"/>
      <c r="CA57" s="236"/>
      <c r="CB57" s="236"/>
      <c r="CC57" s="236"/>
      <c r="CD57" s="236"/>
      <c r="CE57" s="236"/>
      <c r="CF57" s="236"/>
      <c r="CG57" s="236"/>
      <c r="CH57" s="236"/>
      <c r="CI57" s="236"/>
      <c r="CJ57" s="236"/>
      <c r="CK57" s="236"/>
      <c r="CL57" s="236"/>
      <c r="CM57" s="236"/>
      <c r="CN57" s="236"/>
      <c r="CO57" s="236"/>
      <c r="CP57" s="236"/>
      <c r="CQ57" s="236"/>
      <c r="CR57" s="236"/>
      <c r="CS57" s="236"/>
      <c r="CT57" s="236"/>
      <c r="CU57" s="236"/>
      <c r="CV57" s="236"/>
      <c r="CW57" s="236"/>
      <c r="CX57" s="236"/>
      <c r="CY57" s="236"/>
      <c r="CZ57" s="236"/>
      <c r="DA57" s="236"/>
      <c r="DB57" s="236"/>
      <c r="DC57" s="236"/>
      <c r="DD57" s="236"/>
      <c r="DE57" s="236"/>
      <c r="DF57" s="236"/>
      <c r="DG57" s="236"/>
      <c r="DH57" s="236"/>
      <c r="DI57" s="236"/>
      <c r="DJ57" s="236"/>
      <c r="DK57" s="236"/>
      <c r="DL57" s="236"/>
      <c r="DM57" s="236"/>
      <c r="DN57" s="236"/>
      <c r="DO57" s="236"/>
      <c r="DP57" s="236"/>
      <c r="DQ57" s="236"/>
      <c r="DR57" s="236"/>
      <c r="DS57" s="236"/>
      <c r="DT57" s="236"/>
      <c r="DU57" s="236"/>
      <c r="DV57" s="236"/>
      <c r="DW57" s="236"/>
      <c r="DX57" s="236"/>
      <c r="DY57" s="236"/>
      <c r="DZ57" s="236"/>
      <c r="EA57" s="236"/>
      <c r="EB57" s="236"/>
      <c r="EC57" s="236"/>
      <c r="ED57" s="236"/>
      <c r="EE57" s="236"/>
      <c r="EF57" s="236"/>
      <c r="EG57" s="236"/>
      <c r="EH57" s="236"/>
      <c r="EI57" s="236"/>
      <c r="EJ57" s="236"/>
      <c r="EK57" s="236"/>
      <c r="EL57" s="236"/>
      <c r="EM57" s="236"/>
      <c r="EN57" s="236"/>
      <c r="EO57" s="236"/>
      <c r="EP57" s="236"/>
      <c r="EQ57" s="236"/>
      <c r="ER57" s="236"/>
      <c r="ES57" s="236"/>
      <c r="ET57" s="236"/>
      <c r="EU57" s="236"/>
      <c r="EV57" s="236"/>
      <c r="EW57" s="236"/>
      <c r="EX57" s="236"/>
      <c r="EY57" s="236"/>
      <c r="EZ57" s="236"/>
      <c r="FA57" s="236"/>
      <c r="FB57" s="236"/>
      <c r="FC57" s="236"/>
      <c r="FD57" s="236"/>
      <c r="FE57" s="236"/>
      <c r="FF57" s="236"/>
      <c r="FG57" s="236"/>
      <c r="FH57" s="236"/>
      <c r="FI57" s="236"/>
      <c r="FJ57" s="236"/>
      <c r="FK57" s="236"/>
      <c r="FL57" s="236"/>
      <c r="FM57" s="236"/>
      <c r="FN57" s="236"/>
      <c r="FO57" s="236"/>
      <c r="FP57" s="236"/>
      <c r="FQ57" s="236"/>
      <c r="FR57" s="236"/>
      <c r="FS57" s="236"/>
      <c r="FT57" s="236"/>
      <c r="FU57" s="236"/>
      <c r="FV57" s="236"/>
      <c r="FW57" s="236"/>
      <c r="FX57" s="236"/>
      <c r="FY57" s="236"/>
      <c r="FZ57" s="236"/>
      <c r="GA57" s="236"/>
      <c r="GB57" s="236"/>
      <c r="GC57" s="236"/>
      <c r="GD57" s="236"/>
      <c r="GE57" s="236"/>
      <c r="GF57" s="236"/>
      <c r="GG57" s="236"/>
      <c r="GH57" s="236"/>
      <c r="GI57" s="236"/>
      <c r="GJ57" s="236"/>
      <c r="GK57" s="236"/>
      <c r="GL57" s="236"/>
      <c r="GM57" s="236"/>
      <c r="GN57" s="236"/>
      <c r="GO57" s="236"/>
      <c r="GP57" s="236"/>
      <c r="GQ57" s="236"/>
      <c r="GR57" s="236"/>
      <c r="GS57" s="236"/>
      <c r="GT57" s="236"/>
      <c r="GU57" s="236"/>
      <c r="GV57" s="236"/>
      <c r="GW57" s="236"/>
      <c r="GX57" s="236"/>
      <c r="GY57" s="236"/>
      <c r="GZ57" s="236"/>
      <c r="HA57" s="236"/>
      <c r="HB57" s="236"/>
      <c r="HC57" s="236"/>
      <c r="HD57" s="236"/>
      <c r="HE57" s="236"/>
      <c r="HF57" s="236"/>
      <c r="HG57" s="236"/>
      <c r="HH57" s="236"/>
      <c r="HI57" s="236"/>
      <c r="HJ57" s="236"/>
      <c r="HK57" s="236"/>
      <c r="HL57" s="236"/>
      <c r="HM57" s="236"/>
      <c r="HN57" s="236"/>
      <c r="HO57" s="236"/>
      <c r="HP57" s="236"/>
      <c r="HQ57" s="236"/>
      <c r="HR57" s="236"/>
      <c r="HS57" s="236"/>
      <c r="HT57" s="236"/>
      <c r="HU57" s="236"/>
      <c r="HV57" s="236"/>
      <c r="HW57" s="236"/>
      <c r="HX57" s="236"/>
      <c r="HY57" s="236"/>
      <c r="HZ57" s="236"/>
      <c r="IA57" s="236"/>
      <c r="IB57" s="236"/>
      <c r="IC57" s="236"/>
      <c r="ID57" s="236"/>
      <c r="IE57" s="236"/>
      <c r="IF57" s="236"/>
      <c r="IG57" s="236"/>
      <c r="IH57" s="236"/>
      <c r="II57" s="236"/>
      <c r="IJ57" s="236"/>
      <c r="IK57" s="236"/>
      <c r="IL57" s="236"/>
      <c r="IM57" s="236"/>
      <c r="IN57" s="236"/>
      <c r="IO57" s="236"/>
      <c r="IP57" s="236"/>
      <c r="IQ57" s="236"/>
      <c r="IR57" s="236"/>
      <c r="IS57" s="236"/>
      <c r="IT57" s="236"/>
      <c r="IU57" s="236"/>
      <c r="IV57" s="236"/>
    </row>
    <row r="58" spans="1:256" s="106" customFormat="1" ht="13.5" customHeight="1" thickBot="1">
      <c r="A58" s="687" t="s">
        <v>45</v>
      </c>
      <c r="B58" s="688" t="s">
        <v>45</v>
      </c>
      <c r="C58" s="614" t="s">
        <v>345</v>
      </c>
      <c r="D58" s="672">
        <f>(1-Assumptions!$C$24)*('Step 3-Refrigerators'!$F$59)+(1-Assumptions!$C$24)*('Step 3-Stand-Alone Freezers'!$F$65)</f>
        <v>0</v>
      </c>
      <c r="E58" s="672">
        <f>D58*Assumptions!$B$37</f>
        <v>0</v>
      </c>
      <c r="F58" s="2316">
        <f>E58*Assumptions!$D$15*(1/1000)</f>
        <v>0</v>
      </c>
      <c r="G58" s="2317"/>
      <c r="H58" s="673">
        <f>E58*Assumptions!$C$15</f>
        <v>0</v>
      </c>
      <c r="I58" s="105"/>
      <c r="J58" s="213"/>
      <c r="K58" s="236"/>
      <c r="L58" s="236"/>
      <c r="M58" s="236"/>
      <c r="N58" s="236"/>
      <c r="O58" s="236"/>
      <c r="P58" s="236"/>
      <c r="Q58" s="236"/>
      <c r="R58" s="236"/>
      <c r="S58" s="236"/>
      <c r="T58" s="236"/>
      <c r="U58" s="236"/>
      <c r="V58" s="236"/>
      <c r="W58" s="236"/>
      <c r="X58" s="236"/>
      <c r="Y58" s="236"/>
      <c r="Z58" s="236"/>
      <c r="AA58" s="236"/>
      <c r="AB58" s="236"/>
      <c r="AC58" s="236"/>
      <c r="AD58" s="236"/>
      <c r="AE58" s="236"/>
      <c r="AF58" s="236"/>
      <c r="AG58" s="236"/>
      <c r="AH58" s="236"/>
      <c r="AI58" s="236"/>
      <c r="AJ58" s="236"/>
      <c r="AK58" s="236"/>
      <c r="AL58" s="236"/>
      <c r="AM58" s="236"/>
      <c r="AN58" s="236"/>
      <c r="AO58" s="236"/>
      <c r="AP58" s="236"/>
      <c r="AQ58" s="236"/>
      <c r="AR58" s="236"/>
      <c r="AS58" s="236"/>
      <c r="AT58" s="236"/>
      <c r="AU58" s="236"/>
      <c r="AV58" s="236"/>
      <c r="AW58" s="236"/>
      <c r="AX58" s="236"/>
      <c r="AY58" s="236"/>
      <c r="AZ58" s="236"/>
      <c r="BA58" s="236"/>
      <c r="BB58" s="236"/>
      <c r="BC58" s="236"/>
      <c r="BD58" s="236"/>
      <c r="BE58" s="236"/>
      <c r="BF58" s="236"/>
      <c r="BG58" s="236"/>
      <c r="BH58" s="236"/>
      <c r="BI58" s="236"/>
      <c r="BJ58" s="236"/>
      <c r="BK58" s="236"/>
      <c r="BL58" s="236"/>
      <c r="BM58" s="236"/>
      <c r="BN58" s="236"/>
      <c r="BO58" s="236"/>
      <c r="BP58" s="236"/>
      <c r="BQ58" s="236"/>
      <c r="BR58" s="236"/>
      <c r="BS58" s="236"/>
      <c r="BT58" s="236"/>
      <c r="BU58" s="236"/>
      <c r="BV58" s="236"/>
      <c r="BW58" s="236"/>
      <c r="BX58" s="236"/>
      <c r="BY58" s="236"/>
      <c r="BZ58" s="236"/>
      <c r="CA58" s="236"/>
      <c r="CB58" s="236"/>
      <c r="CC58" s="236"/>
      <c r="CD58" s="236"/>
      <c r="CE58" s="236"/>
      <c r="CF58" s="236"/>
      <c r="CG58" s="236"/>
      <c r="CH58" s="236"/>
      <c r="CI58" s="236"/>
      <c r="CJ58" s="236"/>
      <c r="CK58" s="236"/>
      <c r="CL58" s="236"/>
      <c r="CM58" s="236"/>
      <c r="CN58" s="236"/>
      <c r="CO58" s="236"/>
      <c r="CP58" s="236"/>
      <c r="CQ58" s="236"/>
      <c r="CR58" s="236"/>
      <c r="CS58" s="236"/>
      <c r="CT58" s="236"/>
      <c r="CU58" s="236"/>
      <c r="CV58" s="236"/>
      <c r="CW58" s="236"/>
      <c r="CX58" s="236"/>
      <c r="CY58" s="236"/>
      <c r="CZ58" s="236"/>
      <c r="DA58" s="236"/>
      <c r="DB58" s="236"/>
      <c r="DC58" s="236"/>
      <c r="DD58" s="236"/>
      <c r="DE58" s="236"/>
      <c r="DF58" s="236"/>
      <c r="DG58" s="236"/>
      <c r="DH58" s="236"/>
      <c r="DI58" s="236"/>
      <c r="DJ58" s="236"/>
      <c r="DK58" s="236"/>
      <c r="DL58" s="236"/>
      <c r="DM58" s="236"/>
      <c r="DN58" s="236"/>
      <c r="DO58" s="236"/>
      <c r="DP58" s="236"/>
      <c r="DQ58" s="236"/>
      <c r="DR58" s="236"/>
      <c r="DS58" s="236"/>
      <c r="DT58" s="236"/>
      <c r="DU58" s="236"/>
      <c r="DV58" s="236"/>
      <c r="DW58" s="236"/>
      <c r="DX58" s="236"/>
      <c r="DY58" s="236"/>
      <c r="DZ58" s="236"/>
      <c r="EA58" s="236"/>
      <c r="EB58" s="236"/>
      <c r="EC58" s="236"/>
      <c r="ED58" s="236"/>
      <c r="EE58" s="236"/>
      <c r="EF58" s="236"/>
      <c r="EG58" s="236"/>
      <c r="EH58" s="236"/>
      <c r="EI58" s="236"/>
      <c r="EJ58" s="236"/>
      <c r="EK58" s="236"/>
      <c r="EL58" s="236"/>
      <c r="EM58" s="236"/>
      <c r="EN58" s="236"/>
      <c r="EO58" s="236"/>
      <c r="EP58" s="236"/>
      <c r="EQ58" s="236"/>
      <c r="ER58" s="236"/>
      <c r="ES58" s="236"/>
      <c r="ET58" s="236"/>
      <c r="EU58" s="236"/>
      <c r="EV58" s="236"/>
      <c r="EW58" s="236"/>
      <c r="EX58" s="236"/>
      <c r="EY58" s="236"/>
      <c r="EZ58" s="236"/>
      <c r="FA58" s="236"/>
      <c r="FB58" s="236"/>
      <c r="FC58" s="236"/>
      <c r="FD58" s="236"/>
      <c r="FE58" s="236"/>
      <c r="FF58" s="236"/>
      <c r="FG58" s="236"/>
      <c r="FH58" s="236"/>
      <c r="FI58" s="236"/>
      <c r="FJ58" s="236"/>
      <c r="FK58" s="236"/>
      <c r="FL58" s="236"/>
      <c r="FM58" s="236"/>
      <c r="FN58" s="236"/>
      <c r="FO58" s="236"/>
      <c r="FP58" s="236"/>
      <c r="FQ58" s="236"/>
      <c r="FR58" s="236"/>
      <c r="FS58" s="236"/>
      <c r="FT58" s="236"/>
      <c r="FU58" s="236"/>
      <c r="FV58" s="236"/>
      <c r="FW58" s="236"/>
      <c r="FX58" s="236"/>
      <c r="FY58" s="236"/>
      <c r="FZ58" s="236"/>
      <c r="GA58" s="236"/>
      <c r="GB58" s="236"/>
      <c r="GC58" s="236"/>
      <c r="GD58" s="236"/>
      <c r="GE58" s="236"/>
      <c r="GF58" s="236"/>
      <c r="GG58" s="236"/>
      <c r="GH58" s="236"/>
      <c r="GI58" s="236"/>
      <c r="GJ58" s="236"/>
      <c r="GK58" s="236"/>
      <c r="GL58" s="236"/>
      <c r="GM58" s="236"/>
      <c r="GN58" s="236"/>
      <c r="GO58" s="236"/>
      <c r="GP58" s="236"/>
      <c r="GQ58" s="236"/>
      <c r="GR58" s="236"/>
      <c r="GS58" s="236"/>
      <c r="GT58" s="236"/>
      <c r="GU58" s="236"/>
      <c r="GV58" s="236"/>
      <c r="GW58" s="236"/>
      <c r="GX58" s="236"/>
      <c r="GY58" s="236"/>
      <c r="GZ58" s="236"/>
      <c r="HA58" s="236"/>
      <c r="HB58" s="236"/>
      <c r="HC58" s="236"/>
      <c r="HD58" s="236"/>
      <c r="HE58" s="236"/>
      <c r="HF58" s="236"/>
      <c r="HG58" s="236"/>
      <c r="HH58" s="236"/>
      <c r="HI58" s="236"/>
      <c r="HJ58" s="236"/>
      <c r="HK58" s="236"/>
      <c r="HL58" s="236"/>
      <c r="HM58" s="236"/>
      <c r="HN58" s="236"/>
      <c r="HO58" s="236"/>
      <c r="HP58" s="236"/>
      <c r="HQ58" s="236"/>
      <c r="HR58" s="236"/>
      <c r="HS58" s="236"/>
      <c r="HT58" s="236"/>
      <c r="HU58" s="236"/>
      <c r="HV58" s="236"/>
      <c r="HW58" s="236"/>
      <c r="HX58" s="236"/>
      <c r="HY58" s="236"/>
      <c r="HZ58" s="236"/>
      <c r="IA58" s="236"/>
      <c r="IB58" s="236"/>
      <c r="IC58" s="236"/>
      <c r="ID58" s="236"/>
      <c r="IE58" s="236"/>
      <c r="IF58" s="236"/>
      <c r="IG58" s="236"/>
      <c r="IH58" s="236"/>
      <c r="II58" s="236"/>
      <c r="IJ58" s="236"/>
      <c r="IK58" s="236"/>
      <c r="IL58" s="236"/>
      <c r="IM58" s="236"/>
      <c r="IN58" s="236"/>
      <c r="IO58" s="236"/>
      <c r="IP58" s="236"/>
      <c r="IQ58" s="236"/>
      <c r="IR58" s="236"/>
      <c r="IS58" s="236"/>
      <c r="IT58" s="236"/>
      <c r="IU58" s="236"/>
      <c r="IV58" s="236"/>
    </row>
    <row r="59" spans="1:256" s="106" customFormat="1" ht="13.5" customHeight="1" thickTop="1" thickBot="1">
      <c r="A59" s="686"/>
      <c r="B59" s="670"/>
      <c r="C59" s="690" t="s">
        <v>340</v>
      </c>
      <c r="D59" s="676">
        <f>SUM(D55:D58)</f>
        <v>0</v>
      </c>
      <c r="E59" s="676">
        <f>SUM(E55:E58)</f>
        <v>0</v>
      </c>
      <c r="F59" s="2318">
        <f>SUM(F55:F58)</f>
        <v>0</v>
      </c>
      <c r="G59" s="2319"/>
      <c r="H59" s="678">
        <f>SUM(H55:H58)</f>
        <v>0</v>
      </c>
      <c r="I59" s="105"/>
      <c r="J59" s="213"/>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104"/>
      <c r="BH59" s="104"/>
      <c r="BI59" s="104"/>
      <c r="BJ59" s="104"/>
      <c r="BK59" s="104"/>
      <c r="BL59" s="104"/>
      <c r="BM59" s="104"/>
      <c r="BN59" s="104"/>
      <c r="BO59" s="104"/>
      <c r="BP59" s="104"/>
      <c r="BQ59" s="104"/>
      <c r="BR59" s="104"/>
      <c r="BS59" s="104"/>
      <c r="BT59" s="104"/>
      <c r="BU59" s="104"/>
      <c r="BV59" s="104"/>
      <c r="BW59" s="104"/>
      <c r="BX59" s="104"/>
      <c r="BY59" s="104"/>
      <c r="BZ59" s="104"/>
      <c r="CA59" s="104"/>
      <c r="CB59" s="104"/>
      <c r="CC59" s="104"/>
      <c r="CD59" s="104"/>
      <c r="CE59" s="104"/>
      <c r="CF59" s="104"/>
      <c r="CG59" s="104"/>
      <c r="CH59" s="104"/>
      <c r="CI59" s="104"/>
      <c r="CJ59" s="104"/>
      <c r="CK59" s="104"/>
      <c r="CL59" s="104"/>
      <c r="CM59" s="104"/>
      <c r="CN59" s="104"/>
      <c r="CO59" s="104"/>
      <c r="CP59" s="104"/>
      <c r="CQ59" s="104"/>
      <c r="CR59" s="104"/>
      <c r="CS59" s="104"/>
      <c r="CT59" s="104"/>
      <c r="CU59" s="104"/>
      <c r="CV59" s="104"/>
      <c r="CW59" s="104"/>
      <c r="CX59" s="104"/>
      <c r="CY59" s="104"/>
      <c r="CZ59" s="104"/>
      <c r="DA59" s="104"/>
      <c r="DB59" s="104"/>
      <c r="DC59" s="104"/>
      <c r="DD59" s="104"/>
      <c r="DE59" s="104"/>
      <c r="DF59" s="104"/>
      <c r="DG59" s="104"/>
      <c r="DH59" s="104"/>
      <c r="DI59" s="104"/>
      <c r="DJ59" s="104"/>
      <c r="DK59" s="104"/>
      <c r="DL59" s="104"/>
    </row>
    <row r="60" spans="1:256" s="101" customFormat="1" ht="13.5" customHeight="1">
      <c r="A60" s="691"/>
      <c r="B60" s="692"/>
      <c r="C60" s="680" t="s">
        <v>146</v>
      </c>
      <c r="D60" s="681">
        <f>SUM(D44,D49,D54,D59)</f>
        <v>0</v>
      </c>
      <c r="E60" s="681">
        <f>SUM(E44,E49,E54,E59)</f>
        <v>0</v>
      </c>
      <c r="F60" s="2314">
        <f>SUM(F44,F49,F54,F59)</f>
        <v>0</v>
      </c>
      <c r="G60" s="2315"/>
      <c r="H60" s="693">
        <f>SUM(H44,H49,H54,H59)</f>
        <v>0</v>
      </c>
      <c r="I60" s="99"/>
      <c r="J60" s="214"/>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row>
    <row r="61" spans="1:256" ht="13.5" customHeight="1" thickBot="1">
      <c r="A61" s="539"/>
      <c r="B61" s="660"/>
      <c r="C61" s="612" t="s">
        <v>68</v>
      </c>
      <c r="D61" s="757"/>
      <c r="E61" s="683"/>
      <c r="F61" s="694"/>
      <c r="G61" s="694"/>
      <c r="H61" s="685"/>
      <c r="I61" s="27"/>
    </row>
    <row r="62" spans="1:256" ht="13.5" customHeight="1">
      <c r="A62" s="539"/>
      <c r="B62" s="660"/>
      <c r="C62" s="627" t="s">
        <v>11</v>
      </c>
      <c r="D62" s="671">
        <f>'Step 3-Refrigerators'!$F$62+'Step 3-Stand-Alone Freezers'!$F$68+'Step 3-Dehumidifiers'!$F$51+'Step 3-Air-Conditioning Units'!$F$39</f>
        <v>0</v>
      </c>
      <c r="E62" s="672">
        <f>D62*Assumptions!$B$37</f>
        <v>0</v>
      </c>
      <c r="F62" s="2312">
        <f>E62*Assumptions!E41*(-1)*(1/1000)*(1/Assumptions!$C$29)</f>
        <v>0</v>
      </c>
      <c r="G62" s="2313"/>
      <c r="H62" s="695" t="s">
        <v>67</v>
      </c>
      <c r="I62" s="27"/>
    </row>
    <row r="63" spans="1:256" ht="13.5" customHeight="1">
      <c r="A63" s="539"/>
      <c r="B63" s="660"/>
      <c r="C63" s="627" t="s">
        <v>82</v>
      </c>
      <c r="D63" s="671">
        <f>'Step 3-Refrigerators'!$F$63+'Step 3-Stand-Alone Freezers'!$F$69+'Step 3-Dehumidifiers'!$F$52+'Step 3-Air-Conditioning Units'!$F$40</f>
        <v>0</v>
      </c>
      <c r="E63" s="672">
        <f>D63*Assumptions!$B$37</f>
        <v>0</v>
      </c>
      <c r="F63" s="2312">
        <f>E63*Assumptions!E42*(-1)*(1/1000)*(1/Assumptions!$C$29)</f>
        <v>0</v>
      </c>
      <c r="G63" s="2313"/>
      <c r="H63" s="696" t="s">
        <v>67</v>
      </c>
      <c r="I63" s="27"/>
    </row>
    <row r="64" spans="1:256" ht="13.5" customHeight="1">
      <c r="A64" s="539"/>
      <c r="B64" s="660"/>
      <c r="C64" s="627" t="s">
        <v>152</v>
      </c>
      <c r="D64" s="671">
        <f>'Step 3-Refrigerators'!$F$64+'Step 3-Stand-Alone Freezers'!$F$70+'Step 3-Dehumidifiers'!$F$53+'Step 3-Air-Conditioning Units'!$F$41</f>
        <v>0</v>
      </c>
      <c r="E64" s="672">
        <f>D64*Assumptions!$B$37</f>
        <v>0</v>
      </c>
      <c r="F64" s="2312">
        <f>E64*Assumptions!E44*(-1)*(1/1000)*(1/Assumptions!$C$29)</f>
        <v>0</v>
      </c>
      <c r="G64" s="2313"/>
      <c r="H64" s="696" t="s">
        <v>67</v>
      </c>
      <c r="I64" s="27"/>
    </row>
    <row r="65" spans="1:116" ht="13.5" customHeight="1" thickBot="1">
      <c r="A65" s="539"/>
      <c r="B65" s="660"/>
      <c r="C65" s="657" t="s">
        <v>153</v>
      </c>
      <c r="D65" s="672">
        <f>'Step 3-Refrigerators'!$F$65</f>
        <v>0</v>
      </c>
      <c r="E65" s="672">
        <f>D65*Assumptions!$B$37</f>
        <v>0</v>
      </c>
      <c r="F65" s="2337">
        <f>E65*Assumptions!E45*(-1)*(1/1000)*(1/Assumptions!$C$29)</f>
        <v>0</v>
      </c>
      <c r="G65" s="2338"/>
      <c r="H65" s="697" t="s">
        <v>67</v>
      </c>
      <c r="I65" s="27"/>
    </row>
    <row r="66" spans="1:116" ht="13.5" customHeight="1">
      <c r="A66" s="539"/>
      <c r="B66" s="660"/>
      <c r="C66" s="628" t="s">
        <v>146</v>
      </c>
      <c r="D66" s="698">
        <f>SUM(D62:D65 )</f>
        <v>0</v>
      </c>
      <c r="E66" s="698">
        <f>SUM(E62:E65 )</f>
        <v>0</v>
      </c>
      <c r="F66" s="2346">
        <f>SUM(F62:G65)</f>
        <v>0</v>
      </c>
      <c r="G66" s="2347"/>
      <c r="H66" s="699" t="s">
        <v>67</v>
      </c>
      <c r="I66" s="27"/>
    </row>
    <row r="67" spans="1:116" ht="13.5" customHeight="1" thickBot="1">
      <c r="A67" s="539"/>
      <c r="B67" s="660"/>
      <c r="C67" s="629" t="s">
        <v>62</v>
      </c>
      <c r="D67" s="758"/>
      <c r="E67" s="700"/>
      <c r="F67" s="701"/>
      <c r="G67" s="702"/>
      <c r="H67" s="703"/>
      <c r="I67" s="27"/>
    </row>
    <row r="68" spans="1:116" ht="13.5" customHeight="1">
      <c r="A68" s="539"/>
      <c r="B68" s="660"/>
      <c r="C68" s="628" t="s">
        <v>154</v>
      </c>
      <c r="D68" s="704" t="s">
        <v>67</v>
      </c>
      <c r="E68" s="704" t="s">
        <v>67</v>
      </c>
      <c r="F68" s="2344">
        <f>IFERROR('Step 5-Energy Impacts '!F14*(Assumptions!$B$32/Assumptions!$B$31),"")</f>
        <v>0</v>
      </c>
      <c r="G68" s="2345"/>
      <c r="H68" s="705" t="s">
        <v>67</v>
      </c>
      <c r="I68" s="27"/>
    </row>
    <row r="69" spans="1:116" s="1" customFormat="1" ht="13.5" customHeight="1" thickBot="1">
      <c r="A69" s="706"/>
      <c r="B69" s="125"/>
      <c r="C69" s="707" t="s">
        <v>63</v>
      </c>
      <c r="D69" s="708" t="s">
        <v>67</v>
      </c>
      <c r="E69" s="708" t="s">
        <v>67</v>
      </c>
      <c r="F69" s="2351">
        <f>SUM(F60,F38,F66,F68)</f>
        <v>0</v>
      </c>
      <c r="G69" s="2352"/>
      <c r="H69" s="709">
        <f>SUM(H60,H38)</f>
        <v>0</v>
      </c>
      <c r="I69" s="28"/>
      <c r="J69" s="215"/>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row>
    <row r="70" spans="1:116" s="101" customFormat="1" ht="16.5" customHeight="1">
      <c r="A70" s="691"/>
      <c r="B70" s="692"/>
      <c r="C70" s="710" t="s">
        <v>163</v>
      </c>
      <c r="D70" s="711"/>
      <c r="E70" s="711"/>
      <c r="F70" s="711"/>
      <c r="G70" s="711"/>
      <c r="H70" s="712"/>
      <c r="I70" s="99"/>
      <c r="J70" s="214"/>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row>
    <row r="71" spans="1:116" s="101" customFormat="1" ht="24.75" customHeight="1">
      <c r="A71" s="691"/>
      <c r="B71" s="692"/>
      <c r="C71" s="2348" t="s">
        <v>166</v>
      </c>
      <c r="D71" s="2349"/>
      <c r="E71" s="2349"/>
      <c r="F71" s="2349"/>
      <c r="G71" s="2349"/>
      <c r="H71" s="2349"/>
      <c r="I71" s="99"/>
      <c r="J71" s="214"/>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row>
    <row r="72" spans="1:116" s="101" customFormat="1" ht="2.25" customHeight="1">
      <c r="A72" s="216"/>
      <c r="B72" s="98"/>
      <c r="C72" s="2339"/>
      <c r="D72" s="2339"/>
      <c r="E72" s="2339"/>
      <c r="F72" s="2339"/>
      <c r="G72" s="2339"/>
      <c r="H72" s="2339"/>
      <c r="I72" s="99"/>
      <c r="J72" s="214"/>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row>
    <row r="73" spans="1:116" s="101" customFormat="1" ht="27" customHeight="1">
      <c r="A73" s="216"/>
      <c r="B73" s="98"/>
      <c r="C73" s="2350" t="s">
        <v>167</v>
      </c>
      <c r="D73" s="2350"/>
      <c r="E73" s="2350"/>
      <c r="F73" s="2350"/>
      <c r="G73" s="2350"/>
      <c r="H73" s="2350"/>
      <c r="I73" s="99"/>
      <c r="J73" s="214"/>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row>
    <row r="74" spans="1:116" s="101" customFormat="1" ht="2.25" customHeight="1">
      <c r="A74" s="216"/>
      <c r="B74" s="98"/>
      <c r="C74" s="2339"/>
      <c r="D74" s="2350"/>
      <c r="E74" s="2350"/>
      <c r="F74" s="2350"/>
      <c r="G74" s="2350"/>
      <c r="H74" s="2350"/>
      <c r="I74" s="99"/>
      <c r="J74" s="214"/>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row>
    <row r="75" spans="1:116" s="101" customFormat="1" ht="26.25" customHeight="1">
      <c r="A75" s="216"/>
      <c r="B75" s="98"/>
      <c r="C75" s="2342" t="s">
        <v>172</v>
      </c>
      <c r="D75" s="2343"/>
      <c r="E75" s="2343"/>
      <c r="F75" s="2343"/>
      <c r="G75" s="2343"/>
      <c r="H75" s="2343"/>
      <c r="I75" s="99"/>
      <c r="J75" s="214"/>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row>
    <row r="76" spans="1:116" s="101" customFormat="1" ht="24" customHeight="1">
      <c r="A76" s="216"/>
      <c r="B76" s="98"/>
      <c r="C76" s="2342" t="s">
        <v>173</v>
      </c>
      <c r="D76" s="2343"/>
      <c r="E76" s="2343"/>
      <c r="F76" s="2343"/>
      <c r="G76" s="2343"/>
      <c r="H76" s="2343"/>
      <c r="I76" s="99"/>
      <c r="J76" s="214"/>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row>
    <row r="77" spans="1:116" s="101" customFormat="1" ht="5.25" customHeight="1">
      <c r="A77" s="216"/>
      <c r="B77" s="98"/>
      <c r="C77" s="202"/>
      <c r="D77" s="201"/>
      <c r="E77" s="201"/>
      <c r="F77" s="201"/>
      <c r="G77" s="201"/>
      <c r="H77" s="201"/>
      <c r="I77" s="99"/>
      <c r="J77" s="214"/>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row>
    <row r="78" spans="1:116" s="101" customFormat="1" ht="24" customHeight="1">
      <c r="A78" s="216"/>
      <c r="B78" s="98"/>
      <c r="C78" s="2340" t="s">
        <v>155</v>
      </c>
      <c r="D78" s="1849"/>
      <c r="E78" s="201"/>
      <c r="F78" s="201"/>
      <c r="G78" s="201"/>
      <c r="H78" s="201"/>
      <c r="I78" s="99"/>
      <c r="J78" s="214"/>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row>
    <row r="79" spans="1:116" ht="13.5" thickBot="1">
      <c r="B79" s="31"/>
      <c r="C79" s="2341" t="s">
        <v>164</v>
      </c>
      <c r="D79" s="2341"/>
      <c r="E79" s="1854"/>
      <c r="F79" s="1854"/>
      <c r="G79" s="1854"/>
      <c r="H79" s="1854"/>
      <c r="I79" s="27"/>
    </row>
    <row r="80" spans="1:116" ht="13.5" thickBot="1">
      <c r="B80" s="31"/>
      <c r="C80" s="138" t="s">
        <v>64</v>
      </c>
      <c r="D80" s="139" t="s">
        <v>65</v>
      </c>
      <c r="E80" s="3"/>
      <c r="F80" s="3"/>
      <c r="G80" s="3"/>
      <c r="H80" s="3"/>
      <c r="I80" s="27"/>
    </row>
    <row r="81" spans="2:10" ht="13.5" customHeight="1">
      <c r="B81" s="31"/>
      <c r="C81" s="93" t="s">
        <v>169</v>
      </c>
      <c r="D81" s="343">
        <f>SUM('Step 3-Refrigerators'!F60:F61,'Step 3-Stand-Alone Freezers'!F66:F67,'Step 3-Air-Conditioning Units'!F37:F38,'Step 3-Dehumidifiers'!F49:F50)</f>
        <v>0</v>
      </c>
      <c r="E81" s="225"/>
      <c r="F81" s="2336"/>
      <c r="G81" s="2336"/>
      <c r="H81" s="226"/>
      <c r="I81" s="27"/>
    </row>
    <row r="82" spans="2:10">
      <c r="B82" s="31"/>
      <c r="C82" s="97" t="s">
        <v>165</v>
      </c>
      <c r="D82" s="227"/>
      <c r="E82" s="3"/>
      <c r="F82" s="3"/>
      <c r="G82" s="3"/>
      <c r="H82" s="3"/>
      <c r="I82" s="27"/>
    </row>
    <row r="83" spans="2:10">
      <c r="B83" s="31"/>
      <c r="C83" s="93" t="s">
        <v>178</v>
      </c>
      <c r="D83" s="341">
        <f>'Step 3-Refrigerators'!$F$66+'Step 3-Stand-Alone Freezers'!$F$71+'Step 3-Dehumidifiers'!$F$54+'Step 3-Air-Conditioning Units'!$F$42</f>
        <v>0</v>
      </c>
      <c r="E83" s="94"/>
      <c r="F83" s="94"/>
      <c r="G83" s="94"/>
      <c r="H83" s="94"/>
      <c r="I83" s="27"/>
    </row>
    <row r="84" spans="2:10">
      <c r="B84" s="31"/>
      <c r="C84" s="97" t="s">
        <v>81</v>
      </c>
      <c r="D84" s="342"/>
      <c r="E84" s="3"/>
      <c r="F84" s="3"/>
      <c r="G84" s="3"/>
      <c r="H84" s="3"/>
      <c r="I84" s="27"/>
    </row>
    <row r="85" spans="2:10">
      <c r="B85" s="31"/>
      <c r="C85" s="93" t="s">
        <v>179</v>
      </c>
      <c r="D85" s="358">
        <f>'Step 3-Stand-Alone Freezers'!$F$72</f>
        <v>0</v>
      </c>
      <c r="E85" s="94"/>
      <c r="F85" s="94"/>
      <c r="G85" s="94"/>
      <c r="H85" s="94"/>
      <c r="I85" s="27"/>
    </row>
    <row r="86" spans="2:10" ht="13.5" thickBot="1">
      <c r="B86" s="31"/>
      <c r="C86" s="117" t="s">
        <v>180</v>
      </c>
      <c r="D86" s="392">
        <f>'Step 3-Stand-Alone Freezers'!$F$73</f>
        <v>0</v>
      </c>
      <c r="E86" s="94"/>
      <c r="F86" s="94"/>
      <c r="G86" s="94"/>
      <c r="H86" s="94"/>
      <c r="I86" s="27"/>
    </row>
    <row r="87" spans="2:10">
      <c r="B87" s="31"/>
      <c r="C87" s="3"/>
      <c r="D87" s="116"/>
      <c r="E87" s="94"/>
      <c r="F87" s="94"/>
      <c r="G87" s="94"/>
      <c r="H87" s="94"/>
      <c r="I87" s="27"/>
    </row>
    <row r="88" spans="2:10" ht="17.25" customHeight="1">
      <c r="B88" s="32"/>
      <c r="C88" s="400" t="str">
        <f>'Instructions &amp; Definitions'!C57</f>
        <v>EPA Form Number: 5900-482</v>
      </c>
      <c r="D88" s="102"/>
      <c r="E88" s="40"/>
      <c r="F88" s="40"/>
      <c r="G88" s="40"/>
      <c r="H88" s="40"/>
      <c r="I88" s="29"/>
    </row>
    <row r="89" spans="2:10" hidden="1">
      <c r="B89" s="25"/>
      <c r="C89" s="25"/>
      <c r="D89" s="25"/>
      <c r="E89" s="25"/>
      <c r="F89" s="25"/>
      <c r="G89" s="25"/>
      <c r="H89" s="25"/>
      <c r="I89" s="25"/>
      <c r="J89" s="149"/>
    </row>
    <row r="90" spans="2:10" hidden="1">
      <c r="B90" s="25"/>
      <c r="C90" s="25"/>
      <c r="D90" s="25"/>
      <c r="E90" s="25"/>
      <c r="F90" s="25"/>
      <c r="G90" s="25"/>
      <c r="H90" s="25"/>
      <c r="I90" s="25"/>
      <c r="J90" s="149"/>
    </row>
    <row r="91" spans="2:10" hidden="1">
      <c r="B91" s="25"/>
      <c r="C91" s="25"/>
      <c r="D91" s="25"/>
      <c r="E91" s="25"/>
      <c r="F91" s="25"/>
      <c r="G91" s="25"/>
      <c r="H91" s="25"/>
      <c r="I91" s="25"/>
      <c r="J91" s="149"/>
    </row>
    <row r="92" spans="2:10" hidden="1">
      <c r="B92" s="22"/>
      <c r="C92" s="22"/>
      <c r="D92" s="22"/>
      <c r="E92" s="22"/>
      <c r="F92" s="22"/>
      <c r="G92" s="22"/>
      <c r="H92" s="22"/>
      <c r="I92" s="22"/>
    </row>
    <row r="93" spans="2:10" hidden="1">
      <c r="B93" s="22"/>
      <c r="C93" s="22"/>
      <c r="D93" s="22"/>
      <c r="E93" s="22"/>
      <c r="F93" s="22"/>
      <c r="G93" s="22"/>
      <c r="H93" s="22"/>
      <c r="I93" s="22"/>
    </row>
    <row r="94" spans="2:10" hidden="1">
      <c r="B94" s="22"/>
      <c r="C94" s="22"/>
      <c r="D94" s="22"/>
      <c r="E94" s="22"/>
      <c r="F94" s="22"/>
      <c r="G94" s="22"/>
      <c r="H94" s="22"/>
      <c r="I94" s="22"/>
    </row>
    <row r="95" spans="2:10" hidden="1">
      <c r="B95" s="22"/>
      <c r="C95" s="22"/>
      <c r="D95" s="22"/>
      <c r="E95" s="22"/>
      <c r="F95" s="22"/>
      <c r="G95" s="22"/>
      <c r="H95" s="22"/>
      <c r="I95" s="22"/>
    </row>
    <row r="96" spans="2:10" hidden="1">
      <c r="B96" s="22"/>
      <c r="C96" s="22"/>
      <c r="D96" s="22"/>
      <c r="E96" s="22"/>
      <c r="F96" s="22"/>
      <c r="G96" s="22"/>
      <c r="H96" s="22"/>
      <c r="I96" s="22"/>
    </row>
    <row r="97" spans="2:9" hidden="1">
      <c r="B97" s="22"/>
      <c r="C97" s="22"/>
      <c r="D97" s="22"/>
      <c r="E97" s="22"/>
      <c r="F97" s="22"/>
      <c r="G97" s="22"/>
      <c r="H97" s="22"/>
      <c r="I97" s="22"/>
    </row>
    <row r="98" spans="2:9" hidden="1">
      <c r="B98" s="22"/>
      <c r="C98" s="22"/>
      <c r="D98" s="22"/>
      <c r="E98" s="22"/>
      <c r="F98" s="22"/>
      <c r="G98" s="22"/>
      <c r="H98" s="22"/>
      <c r="I98" s="22"/>
    </row>
    <row r="99" spans="2:9" hidden="1">
      <c r="B99" s="22"/>
      <c r="C99" s="22"/>
      <c r="D99" s="22"/>
      <c r="E99" s="22"/>
      <c r="F99" s="22"/>
      <c r="G99" s="22"/>
      <c r="H99" s="22"/>
      <c r="I99" s="22"/>
    </row>
    <row r="100" spans="2:9" hidden="1">
      <c r="B100" s="22"/>
      <c r="C100" s="22"/>
      <c r="D100" s="22"/>
      <c r="E100" s="22"/>
      <c r="F100" s="22"/>
      <c r="G100" s="22"/>
      <c r="H100" s="22"/>
      <c r="I100" s="22"/>
    </row>
    <row r="101" spans="2:9" hidden="1">
      <c r="B101" s="22"/>
      <c r="C101" s="22"/>
      <c r="D101" s="22"/>
      <c r="E101" s="22"/>
      <c r="F101" s="22"/>
      <c r="G101" s="22"/>
      <c r="H101" s="22"/>
      <c r="I101" s="22"/>
    </row>
    <row r="102" spans="2:9" hidden="1">
      <c r="B102" s="22"/>
      <c r="C102" s="22"/>
      <c r="D102" s="22"/>
      <c r="E102" s="22"/>
      <c r="F102" s="22"/>
      <c r="G102" s="22"/>
      <c r="H102" s="22"/>
      <c r="I102" s="22"/>
    </row>
    <row r="103" spans="2:9" hidden="1">
      <c r="B103" s="22"/>
      <c r="C103" s="22"/>
      <c r="D103" s="22"/>
      <c r="E103" s="22"/>
      <c r="F103" s="22"/>
      <c r="G103" s="22"/>
      <c r="H103" s="22"/>
      <c r="I103" s="22"/>
    </row>
    <row r="104" spans="2:9" hidden="1">
      <c r="B104" s="22"/>
      <c r="C104" s="22"/>
      <c r="D104" s="22"/>
      <c r="E104" s="22"/>
      <c r="F104" s="22"/>
      <c r="G104" s="22"/>
      <c r="H104" s="22"/>
      <c r="I104" s="22"/>
    </row>
    <row r="105" spans="2:9" hidden="1">
      <c r="B105" s="22"/>
      <c r="C105" s="22"/>
      <c r="D105" s="22"/>
      <c r="E105" s="22"/>
      <c r="F105" s="22"/>
      <c r="G105" s="22"/>
      <c r="H105" s="22"/>
      <c r="I105" s="22"/>
    </row>
    <row r="106" spans="2:9" hidden="1">
      <c r="B106" s="22"/>
      <c r="C106" s="22"/>
      <c r="D106" s="22"/>
      <c r="E106" s="22"/>
      <c r="F106" s="22"/>
      <c r="G106" s="22"/>
      <c r="H106" s="22"/>
      <c r="I106" s="22"/>
    </row>
    <row r="107" spans="2:9" hidden="1">
      <c r="B107" s="22"/>
      <c r="C107" s="22"/>
      <c r="D107" s="22"/>
      <c r="E107" s="22"/>
      <c r="F107" s="22"/>
      <c r="G107" s="22"/>
      <c r="H107" s="22"/>
      <c r="I107" s="22"/>
    </row>
    <row r="108" spans="2:9" hidden="1">
      <c r="B108" s="22"/>
      <c r="C108" s="22"/>
      <c r="D108" s="22"/>
      <c r="E108" s="22"/>
      <c r="F108" s="22"/>
      <c r="G108" s="22"/>
      <c r="H108" s="22"/>
      <c r="I108" s="22"/>
    </row>
    <row r="109" spans="2:9" hidden="1">
      <c r="B109" s="22"/>
      <c r="C109" s="22"/>
      <c r="D109" s="22"/>
      <c r="E109" s="22"/>
      <c r="F109" s="22"/>
      <c r="G109" s="22"/>
      <c r="H109" s="22"/>
      <c r="I109" s="22"/>
    </row>
    <row r="110" spans="2:9" hidden="1">
      <c r="B110" s="22"/>
      <c r="C110" s="22"/>
      <c r="D110" s="22"/>
      <c r="E110" s="22"/>
      <c r="F110" s="22"/>
      <c r="G110" s="22"/>
      <c r="H110" s="22"/>
      <c r="I110" s="22"/>
    </row>
    <row r="111" spans="2:9" hidden="1">
      <c r="B111" s="22"/>
      <c r="C111" s="22"/>
      <c r="D111" s="22"/>
      <c r="E111" s="22"/>
      <c r="F111" s="22"/>
      <c r="G111" s="22"/>
      <c r="H111" s="22"/>
      <c r="I111" s="22"/>
    </row>
    <row r="112" spans="2:9" hidden="1">
      <c r="B112" s="22"/>
      <c r="C112" s="22"/>
      <c r="D112" s="22"/>
      <c r="E112" s="22"/>
      <c r="F112" s="22"/>
      <c r="G112" s="22"/>
      <c r="H112" s="22"/>
      <c r="I112" s="22"/>
    </row>
    <row r="113" spans="2:9" hidden="1">
      <c r="B113" s="22"/>
      <c r="C113" s="22"/>
      <c r="D113" s="22"/>
      <c r="E113" s="22"/>
      <c r="F113" s="22"/>
      <c r="G113" s="22"/>
      <c r="H113" s="22"/>
      <c r="I113" s="22"/>
    </row>
    <row r="114" spans="2:9" hidden="1">
      <c r="B114" s="22"/>
      <c r="C114" s="22"/>
      <c r="D114" s="22"/>
      <c r="E114" s="22"/>
      <c r="F114" s="22"/>
      <c r="G114" s="22"/>
      <c r="H114" s="22"/>
      <c r="I114" s="22"/>
    </row>
    <row r="115" spans="2:9" hidden="1">
      <c r="B115" s="22"/>
      <c r="C115" s="22"/>
      <c r="D115" s="22"/>
      <c r="E115" s="22"/>
      <c r="F115" s="22"/>
      <c r="G115" s="22"/>
      <c r="H115" s="22"/>
      <c r="I115" s="22"/>
    </row>
    <row r="116" spans="2:9" hidden="1">
      <c r="B116" s="22"/>
      <c r="C116" s="22"/>
      <c r="D116" s="22"/>
      <c r="E116" s="22"/>
      <c r="F116" s="22"/>
      <c r="G116" s="22"/>
      <c r="H116" s="22"/>
      <c r="I116" s="22"/>
    </row>
    <row r="117" spans="2:9" hidden="1">
      <c r="B117" s="22"/>
      <c r="C117" s="22"/>
      <c r="D117" s="22"/>
      <c r="E117" s="22"/>
      <c r="F117" s="22"/>
      <c r="G117" s="22"/>
      <c r="H117" s="22"/>
      <c r="I117" s="22"/>
    </row>
    <row r="118" spans="2:9" hidden="1">
      <c r="B118" s="22"/>
      <c r="C118" s="22"/>
      <c r="D118" s="22"/>
      <c r="E118" s="22"/>
      <c r="F118" s="22"/>
      <c r="G118" s="22"/>
      <c r="H118" s="22"/>
      <c r="I118" s="22"/>
    </row>
    <row r="119" spans="2:9" hidden="1">
      <c r="B119" s="22"/>
      <c r="C119" s="22"/>
      <c r="D119" s="22"/>
      <c r="E119" s="22"/>
      <c r="F119" s="22"/>
      <c r="G119" s="22"/>
      <c r="H119" s="22"/>
      <c r="I119" s="22"/>
    </row>
    <row r="120" spans="2:9" hidden="1">
      <c r="B120" s="22"/>
      <c r="C120" s="22"/>
      <c r="D120" s="22"/>
      <c r="E120" s="22"/>
      <c r="F120" s="22"/>
      <c r="G120" s="22"/>
      <c r="H120" s="22"/>
      <c r="I120" s="22"/>
    </row>
    <row r="121" spans="2:9" hidden="1">
      <c r="B121" s="22"/>
      <c r="C121" s="22"/>
      <c r="D121" s="22"/>
      <c r="E121" s="22"/>
      <c r="F121" s="22"/>
      <c r="G121" s="22"/>
      <c r="H121" s="22"/>
      <c r="I121" s="22"/>
    </row>
    <row r="122" spans="2:9" hidden="1">
      <c r="B122" s="22"/>
      <c r="C122" s="22"/>
      <c r="D122" s="22"/>
      <c r="E122" s="22"/>
      <c r="F122" s="22"/>
      <c r="G122" s="22"/>
      <c r="H122" s="22"/>
      <c r="I122" s="22"/>
    </row>
    <row r="123" spans="2:9" hidden="1">
      <c r="B123" s="22"/>
      <c r="C123" s="22"/>
      <c r="D123" s="22"/>
      <c r="E123" s="22"/>
      <c r="F123" s="22"/>
      <c r="G123" s="22"/>
      <c r="H123" s="22"/>
      <c r="I123" s="22"/>
    </row>
    <row r="124" spans="2:9" hidden="1">
      <c r="B124" s="22"/>
      <c r="C124" s="22"/>
      <c r="D124" s="22"/>
      <c r="E124" s="22"/>
      <c r="F124" s="22"/>
      <c r="G124" s="22"/>
      <c r="H124" s="22"/>
      <c r="I124" s="22"/>
    </row>
    <row r="125" spans="2:9" hidden="1">
      <c r="B125" s="22"/>
      <c r="C125" s="22"/>
      <c r="D125" s="22"/>
      <c r="E125" s="22"/>
      <c r="F125" s="22"/>
      <c r="G125" s="22"/>
      <c r="H125" s="22"/>
      <c r="I125" s="22"/>
    </row>
    <row r="126" spans="2:9" hidden="1">
      <c r="B126" s="22"/>
      <c r="C126" s="22"/>
      <c r="D126" s="22"/>
      <c r="E126" s="22"/>
      <c r="F126" s="22"/>
      <c r="G126" s="22"/>
      <c r="H126" s="22"/>
      <c r="I126" s="22"/>
    </row>
    <row r="127" spans="2:9" hidden="1">
      <c r="B127" s="22"/>
      <c r="C127" s="22"/>
      <c r="D127" s="22"/>
      <c r="E127" s="22"/>
      <c r="F127" s="22"/>
      <c r="G127" s="22"/>
      <c r="H127" s="22"/>
      <c r="I127" s="22"/>
    </row>
    <row r="128" spans="2:9" hidden="1">
      <c r="B128" s="22"/>
      <c r="C128" s="22"/>
      <c r="D128" s="22"/>
      <c r="E128" s="22"/>
      <c r="F128" s="22"/>
      <c r="G128" s="22"/>
      <c r="H128" s="22"/>
      <c r="I128" s="22"/>
    </row>
    <row r="129" spans="2:9" hidden="1">
      <c r="B129" s="22"/>
      <c r="C129" s="22"/>
      <c r="D129" s="22"/>
      <c r="E129" s="22"/>
      <c r="F129" s="22"/>
      <c r="G129" s="22"/>
      <c r="H129" s="22"/>
      <c r="I129" s="22"/>
    </row>
    <row r="130" spans="2:9" hidden="1">
      <c r="B130" s="22"/>
      <c r="C130" s="22"/>
      <c r="D130" s="22"/>
      <c r="E130" s="22"/>
      <c r="F130" s="22"/>
      <c r="G130" s="22"/>
      <c r="H130" s="22"/>
      <c r="I130" s="22"/>
    </row>
    <row r="131" spans="2:9" hidden="1">
      <c r="B131" s="22"/>
      <c r="C131" s="22"/>
      <c r="D131" s="22"/>
      <c r="E131" s="22"/>
      <c r="F131" s="22"/>
      <c r="G131" s="22"/>
      <c r="H131" s="22"/>
      <c r="I131" s="22"/>
    </row>
    <row r="132" spans="2:9" hidden="1">
      <c r="B132" s="22"/>
      <c r="C132" s="22"/>
      <c r="D132" s="22"/>
      <c r="E132" s="22"/>
      <c r="F132" s="22"/>
      <c r="G132" s="22"/>
      <c r="H132" s="22"/>
      <c r="I132" s="22"/>
    </row>
    <row r="133" spans="2:9" hidden="1">
      <c r="B133" s="22"/>
      <c r="C133" s="22"/>
      <c r="D133" s="22"/>
      <c r="E133" s="22"/>
      <c r="F133" s="22"/>
      <c r="G133" s="22"/>
      <c r="H133" s="22"/>
      <c r="I133" s="22"/>
    </row>
    <row r="134" spans="2:9" hidden="1">
      <c r="B134" s="22"/>
      <c r="C134" s="22"/>
      <c r="D134" s="22"/>
      <c r="E134" s="22"/>
      <c r="F134" s="22"/>
      <c r="G134" s="22"/>
      <c r="H134" s="22"/>
      <c r="I134" s="22"/>
    </row>
    <row r="135" spans="2:9" hidden="1">
      <c r="B135" s="22"/>
      <c r="C135" s="22"/>
      <c r="D135" s="22"/>
      <c r="E135" s="22"/>
      <c r="F135" s="22"/>
      <c r="G135" s="22"/>
      <c r="H135" s="22"/>
      <c r="I135" s="22"/>
    </row>
    <row r="136" spans="2:9" hidden="1">
      <c r="B136" s="22"/>
      <c r="C136" s="22"/>
      <c r="D136" s="22"/>
      <c r="E136" s="22"/>
      <c r="F136" s="22"/>
      <c r="G136" s="22"/>
      <c r="H136" s="22"/>
      <c r="I136" s="22"/>
    </row>
    <row r="137" spans="2:9" hidden="1">
      <c r="B137" s="22"/>
      <c r="C137" s="22"/>
      <c r="D137" s="22"/>
      <c r="E137" s="22"/>
      <c r="F137" s="22"/>
      <c r="G137" s="22"/>
      <c r="H137" s="22"/>
      <c r="I137" s="22"/>
    </row>
    <row r="138" spans="2:9" hidden="1">
      <c r="B138" s="22"/>
      <c r="C138" s="22"/>
      <c r="D138" s="22"/>
      <c r="E138" s="22"/>
      <c r="F138" s="22"/>
      <c r="G138" s="22"/>
      <c r="H138" s="22"/>
      <c r="I138" s="22"/>
    </row>
    <row r="139" spans="2:9" hidden="1">
      <c r="B139" s="22"/>
      <c r="C139" s="22"/>
      <c r="D139" s="22"/>
      <c r="E139" s="22"/>
      <c r="F139" s="22"/>
      <c r="G139" s="22"/>
      <c r="H139" s="22"/>
      <c r="I139" s="22"/>
    </row>
    <row r="140" spans="2:9" hidden="1">
      <c r="B140" s="22"/>
      <c r="C140" s="22"/>
      <c r="D140" s="22"/>
      <c r="E140" s="22"/>
      <c r="F140" s="22"/>
      <c r="G140" s="22"/>
      <c r="H140" s="22"/>
      <c r="I140" s="22"/>
    </row>
    <row r="141" spans="2:9" hidden="1">
      <c r="B141" s="22"/>
      <c r="C141" s="22"/>
      <c r="D141" s="22"/>
      <c r="E141" s="22"/>
      <c r="F141" s="22"/>
      <c r="G141" s="22"/>
      <c r="H141" s="22"/>
      <c r="I141" s="22"/>
    </row>
    <row r="142" spans="2:9" hidden="1">
      <c r="B142" s="22"/>
      <c r="C142" s="22"/>
      <c r="D142" s="22"/>
      <c r="E142" s="22"/>
      <c r="F142" s="22"/>
      <c r="G142" s="22"/>
      <c r="H142" s="22"/>
      <c r="I142" s="22"/>
    </row>
    <row r="143" spans="2:9" hidden="1">
      <c r="B143" s="22"/>
      <c r="C143" s="22"/>
      <c r="D143" s="22"/>
      <c r="E143" s="22"/>
      <c r="F143" s="22"/>
      <c r="G143" s="22"/>
      <c r="H143" s="22"/>
      <c r="I143" s="22"/>
    </row>
    <row r="144" spans="2:9" hidden="1">
      <c r="B144" s="22"/>
      <c r="C144" s="22"/>
      <c r="D144" s="22"/>
      <c r="E144" s="22"/>
      <c r="F144" s="22"/>
      <c r="G144" s="22"/>
      <c r="H144" s="22"/>
      <c r="I144" s="22"/>
    </row>
    <row r="145" spans="1:118" hidden="1">
      <c r="B145" s="22"/>
      <c r="C145" s="22"/>
      <c r="D145" s="22"/>
      <c r="E145" s="22"/>
      <c r="F145" s="22"/>
      <c r="G145" s="22"/>
      <c r="H145" s="22"/>
      <c r="I145" s="22"/>
    </row>
    <row r="146" spans="1:118" hidden="1">
      <c r="B146" s="22"/>
      <c r="C146" s="22"/>
      <c r="D146" s="22"/>
      <c r="E146" s="22"/>
      <c r="F146" s="22"/>
      <c r="G146" s="22"/>
      <c r="H146" s="22"/>
      <c r="I146" s="22"/>
    </row>
    <row r="147" spans="1:118" hidden="1">
      <c r="B147" s="22"/>
      <c r="C147" s="22"/>
      <c r="D147" s="22"/>
      <c r="E147" s="22"/>
      <c r="F147" s="22"/>
      <c r="G147" s="22"/>
      <c r="H147" s="22"/>
      <c r="I147" s="22"/>
    </row>
    <row r="148" spans="1:118" s="22" customFormat="1" hidden="1">
      <c r="A148" s="148"/>
      <c r="J148" s="148"/>
      <c r="DM148"/>
      <c r="DN148"/>
    </row>
    <row r="149" spans="1:118" s="22" customFormat="1" hidden="1">
      <c r="A149" s="148"/>
      <c r="J149" s="148"/>
      <c r="DM149"/>
      <c r="DN149"/>
    </row>
    <row r="150" spans="1:118" s="22" customFormat="1" hidden="1">
      <c r="A150" s="148"/>
      <c r="J150" s="148"/>
      <c r="DM150"/>
      <c r="DN150"/>
    </row>
    <row r="151" spans="1:118" s="22" customFormat="1" hidden="1">
      <c r="A151" s="148"/>
      <c r="J151" s="148"/>
      <c r="DM151"/>
      <c r="DN151"/>
    </row>
    <row r="152" spans="1:118" s="22" customFormat="1" hidden="1">
      <c r="A152" s="148"/>
      <c r="J152" s="148"/>
      <c r="DM152"/>
      <c r="DN152"/>
    </row>
    <row r="153" spans="1:118" s="22" customFormat="1" hidden="1">
      <c r="A153" s="148"/>
      <c r="J153" s="148"/>
      <c r="DM153"/>
      <c r="DN153"/>
    </row>
    <row r="154" spans="1:118" s="22" customFormat="1" hidden="1">
      <c r="A154" s="148"/>
      <c r="J154" s="148"/>
      <c r="DM154"/>
      <c r="DN154"/>
    </row>
    <row r="155" spans="1:118" s="22" customFormat="1" hidden="1">
      <c r="A155" s="148"/>
      <c r="J155" s="148"/>
      <c r="DM155"/>
      <c r="DN155"/>
    </row>
    <row r="156" spans="1:118" s="22" customFormat="1" hidden="1">
      <c r="A156" s="148"/>
      <c r="J156" s="148"/>
      <c r="DM156"/>
      <c r="DN156"/>
    </row>
    <row r="157" spans="1:118" s="22" customFormat="1" hidden="1">
      <c r="A157" s="148"/>
      <c r="J157" s="148"/>
      <c r="DM157"/>
      <c r="DN157"/>
    </row>
    <row r="158" spans="1:118" s="22" customFormat="1" hidden="1">
      <c r="A158" s="148"/>
      <c r="J158" s="148"/>
      <c r="DM158"/>
      <c r="DN158"/>
    </row>
    <row r="159" spans="1:118" s="22" customFormat="1" hidden="1">
      <c r="A159" s="148"/>
      <c r="J159" s="148"/>
      <c r="DM159"/>
      <c r="DN159"/>
    </row>
    <row r="160" spans="1:118" s="22" customFormat="1" hidden="1">
      <c r="A160" s="148"/>
      <c r="J160" s="148"/>
      <c r="DM160"/>
      <c r="DN160"/>
    </row>
    <row r="161" spans="1:118" s="22" customFormat="1" hidden="1">
      <c r="A161" s="148"/>
      <c r="J161" s="148"/>
      <c r="DM161"/>
      <c r="DN161"/>
    </row>
    <row r="162" spans="1:118" s="22" customFormat="1" hidden="1">
      <c r="A162" s="148"/>
      <c r="J162" s="148"/>
    </row>
    <row r="163" spans="1:118" s="22" customFormat="1" hidden="1">
      <c r="A163" s="148"/>
      <c r="J163" s="148"/>
    </row>
    <row r="164" spans="1:118" s="22" customFormat="1" hidden="1">
      <c r="A164" s="148"/>
      <c r="J164" s="148"/>
    </row>
    <row r="165" spans="1:118" s="22" customFormat="1" hidden="1">
      <c r="A165" s="148"/>
      <c r="J165" s="148"/>
    </row>
    <row r="166" spans="1:118" s="22" customFormat="1" hidden="1">
      <c r="A166" s="148"/>
      <c r="J166" s="148"/>
    </row>
    <row r="167" spans="1:118" s="22" customFormat="1" hidden="1">
      <c r="A167" s="148"/>
      <c r="J167" s="148"/>
    </row>
    <row r="168" spans="1:118" s="22" customFormat="1" hidden="1">
      <c r="A168" s="148"/>
      <c r="J168" s="148"/>
    </row>
    <row r="169" spans="1:118" s="22" customFormat="1" hidden="1">
      <c r="A169" s="148"/>
      <c r="J169" s="148"/>
    </row>
    <row r="170" spans="1:118" s="22" customFormat="1" hidden="1">
      <c r="A170" s="148"/>
      <c r="J170" s="148"/>
    </row>
    <row r="171" spans="1:118" s="22" customFormat="1" hidden="1">
      <c r="A171" s="148"/>
      <c r="J171" s="148"/>
    </row>
    <row r="172" spans="1:118" s="22" customFormat="1" hidden="1">
      <c r="A172" s="148"/>
      <c r="J172" s="148"/>
    </row>
    <row r="173" spans="1:118" hidden="1">
      <c r="B173" s="22"/>
      <c r="C173" s="22"/>
      <c r="D173" s="22"/>
      <c r="E173" s="22"/>
      <c r="F173" s="22"/>
      <c r="G173" s="22"/>
      <c r="H173" s="22"/>
      <c r="I173" s="22"/>
    </row>
    <row r="174" spans="1:118" hidden="1">
      <c r="B174" s="22"/>
      <c r="C174" s="22"/>
      <c r="D174" s="22"/>
      <c r="E174" s="22"/>
      <c r="F174" s="22"/>
      <c r="G174" s="22"/>
      <c r="H174" s="22"/>
      <c r="I174" s="22"/>
    </row>
    <row r="175" spans="1:118" hidden="1">
      <c r="B175" s="22"/>
      <c r="C175" s="22"/>
      <c r="D175" s="22"/>
      <c r="E175" s="22"/>
      <c r="F175" s="22"/>
      <c r="G175" s="22"/>
      <c r="H175" s="22"/>
      <c r="I175" s="22"/>
    </row>
    <row r="176" spans="1:118" hidden="1">
      <c r="B176" s="22"/>
      <c r="C176" s="22"/>
      <c r="D176" s="22"/>
      <c r="E176" s="22"/>
      <c r="F176" s="22"/>
      <c r="G176" s="22"/>
      <c r="H176" s="22"/>
      <c r="I176" s="22"/>
    </row>
    <row r="177" spans="2:9" hidden="1">
      <c r="B177" s="22"/>
      <c r="C177" s="22"/>
      <c r="D177" s="22"/>
      <c r="E177" s="22"/>
      <c r="F177" s="22"/>
      <c r="G177" s="22"/>
      <c r="H177" s="22"/>
      <c r="I177" s="22"/>
    </row>
    <row r="178" spans="2:9" hidden="1">
      <c r="B178" s="22"/>
      <c r="C178" s="22"/>
      <c r="D178" s="22"/>
      <c r="E178" s="22"/>
      <c r="F178" s="22"/>
      <c r="G178" s="22"/>
      <c r="H178" s="22"/>
      <c r="I178" s="22"/>
    </row>
    <row r="179" spans="2:9" hidden="1">
      <c r="B179" s="22"/>
      <c r="C179" s="22"/>
      <c r="D179" s="22"/>
      <c r="E179" s="22"/>
      <c r="F179" s="22"/>
      <c r="G179" s="22"/>
      <c r="H179" s="22"/>
      <c r="I179" s="22"/>
    </row>
    <row r="180" spans="2:9" hidden="1">
      <c r="B180" s="22"/>
      <c r="C180" s="22"/>
      <c r="D180" s="22"/>
      <c r="E180" s="22"/>
      <c r="F180" s="22"/>
      <c r="G180" s="22"/>
      <c r="H180" s="22"/>
      <c r="I180" s="22"/>
    </row>
    <row r="181" spans="2:9" hidden="1">
      <c r="B181" s="22"/>
      <c r="C181" s="22"/>
      <c r="D181" s="22"/>
      <c r="E181" s="22"/>
      <c r="F181" s="22"/>
      <c r="G181" s="22"/>
      <c r="H181" s="22"/>
      <c r="I181" s="22"/>
    </row>
    <row r="182" spans="2:9" hidden="1">
      <c r="B182" s="22"/>
      <c r="C182" s="22"/>
      <c r="D182" s="22"/>
      <c r="E182" s="22"/>
      <c r="F182" s="22"/>
      <c r="G182" s="22"/>
      <c r="H182" s="22"/>
      <c r="I182" s="22"/>
    </row>
    <row r="183" spans="2:9" hidden="1">
      <c r="B183" s="22"/>
      <c r="C183" s="22"/>
      <c r="D183" s="22"/>
      <c r="E183" s="22"/>
      <c r="F183" s="22"/>
      <c r="G183" s="22"/>
      <c r="H183" s="22"/>
      <c r="I183" s="22"/>
    </row>
    <row r="184" spans="2:9" hidden="1">
      <c r="B184" s="22"/>
      <c r="C184" s="22"/>
      <c r="D184" s="22"/>
      <c r="E184" s="22"/>
      <c r="F184" s="22"/>
      <c r="G184" s="22"/>
      <c r="H184" s="22"/>
      <c r="I184" s="22"/>
    </row>
    <row r="185" spans="2:9" hidden="1">
      <c r="B185" s="22"/>
      <c r="C185" s="22"/>
      <c r="D185" s="22"/>
      <c r="E185" s="22"/>
      <c r="F185" s="22"/>
      <c r="G185" s="22"/>
      <c r="H185" s="22"/>
      <c r="I185" s="22"/>
    </row>
    <row r="186" spans="2:9" hidden="1">
      <c r="B186" s="22"/>
      <c r="C186" s="22"/>
      <c r="D186" s="22"/>
      <c r="E186" s="22"/>
      <c r="F186" s="22"/>
      <c r="G186" s="22"/>
      <c r="H186" s="22"/>
      <c r="I186" s="22"/>
    </row>
    <row r="187" spans="2:9" hidden="1">
      <c r="B187" s="22"/>
      <c r="C187" s="22"/>
      <c r="D187" s="22"/>
      <c r="E187" s="22"/>
      <c r="F187" s="22"/>
      <c r="G187" s="22"/>
      <c r="H187" s="22"/>
      <c r="I187" s="22"/>
    </row>
    <row r="188" spans="2:9" hidden="1">
      <c r="B188" s="22"/>
      <c r="C188" s="22"/>
      <c r="D188" s="22"/>
      <c r="E188" s="22"/>
      <c r="F188" s="22"/>
      <c r="G188" s="22"/>
      <c r="H188" s="22"/>
      <c r="I188" s="22"/>
    </row>
    <row r="189" spans="2:9" hidden="1">
      <c r="B189" s="22"/>
      <c r="C189" s="22"/>
      <c r="D189" s="22"/>
      <c r="E189" s="22"/>
      <c r="F189" s="22"/>
      <c r="G189" s="22"/>
      <c r="H189" s="22"/>
      <c r="I189" s="22"/>
    </row>
    <row r="190" spans="2:9" hidden="1">
      <c r="B190" s="22"/>
      <c r="C190" s="22"/>
      <c r="D190" s="22"/>
      <c r="E190" s="22"/>
      <c r="F190" s="22"/>
      <c r="G190" s="22"/>
      <c r="H190" s="22"/>
      <c r="I190" s="22"/>
    </row>
    <row r="191" spans="2:9" hidden="1">
      <c r="B191" s="22"/>
      <c r="C191" s="22"/>
      <c r="D191" s="22"/>
      <c r="E191" s="22"/>
      <c r="F191" s="22"/>
      <c r="G191" s="22"/>
      <c r="H191" s="22"/>
      <c r="I191" s="22"/>
    </row>
    <row r="192" spans="2:9" hidden="1">
      <c r="B192" s="22"/>
      <c r="C192" s="22"/>
      <c r="D192" s="22"/>
      <c r="E192" s="22"/>
      <c r="F192" s="22"/>
      <c r="G192" s="22"/>
      <c r="H192" s="22"/>
      <c r="I192" s="22"/>
    </row>
    <row r="193" spans="2:9" hidden="1">
      <c r="B193" s="22"/>
      <c r="C193" s="22"/>
      <c r="D193" s="22"/>
      <c r="E193" s="22"/>
      <c r="F193" s="22"/>
      <c r="G193" s="22"/>
      <c r="H193" s="22"/>
      <c r="I193" s="22"/>
    </row>
    <row r="194" spans="2:9" hidden="1">
      <c r="B194" s="22"/>
      <c r="C194" s="22"/>
      <c r="D194" s="22"/>
      <c r="E194" s="22"/>
      <c r="F194" s="22"/>
      <c r="G194" s="22"/>
      <c r="H194" s="22"/>
      <c r="I194" s="22"/>
    </row>
    <row r="195" spans="2:9" hidden="1">
      <c r="B195" s="22"/>
      <c r="C195" s="22"/>
      <c r="D195" s="22"/>
      <c r="E195" s="22"/>
      <c r="F195" s="22"/>
      <c r="G195" s="22"/>
      <c r="H195" s="22"/>
      <c r="I195" s="22"/>
    </row>
    <row r="196" spans="2:9" hidden="1">
      <c r="B196" s="22"/>
      <c r="C196" s="22"/>
      <c r="D196" s="22"/>
      <c r="E196" s="22"/>
      <c r="F196" s="22"/>
      <c r="G196" s="22"/>
      <c r="H196" s="22"/>
      <c r="I196" s="22"/>
    </row>
    <row r="197" spans="2:9" hidden="1">
      <c r="B197" s="22"/>
      <c r="C197" s="22"/>
      <c r="D197" s="22"/>
      <c r="E197" s="22"/>
      <c r="F197" s="22"/>
      <c r="G197" s="22"/>
      <c r="H197" s="22"/>
      <c r="I197" s="22"/>
    </row>
    <row r="198" spans="2:9" hidden="1">
      <c r="B198" s="22"/>
      <c r="C198" s="22"/>
      <c r="D198" s="22"/>
      <c r="E198" s="22"/>
      <c r="F198" s="22"/>
      <c r="G198" s="22"/>
      <c r="H198" s="22"/>
      <c r="I198" s="22"/>
    </row>
    <row r="199" spans="2:9" hidden="1">
      <c r="B199" s="22"/>
      <c r="C199" s="22"/>
      <c r="D199" s="22"/>
      <c r="E199" s="22"/>
      <c r="F199" s="22"/>
      <c r="G199" s="22"/>
      <c r="H199" s="22"/>
      <c r="I199" s="22"/>
    </row>
    <row r="200" spans="2:9" hidden="1">
      <c r="B200" s="22"/>
      <c r="C200" s="22"/>
      <c r="D200" s="22"/>
      <c r="E200" s="22"/>
      <c r="F200" s="22"/>
      <c r="G200" s="22"/>
      <c r="H200" s="22"/>
      <c r="I200" s="22"/>
    </row>
    <row r="201" spans="2:9" hidden="1">
      <c r="B201" s="22"/>
      <c r="C201" s="22"/>
      <c r="D201" s="22"/>
      <c r="E201" s="22"/>
      <c r="F201" s="22"/>
      <c r="G201" s="22"/>
      <c r="H201" s="22"/>
      <c r="I201" s="22"/>
    </row>
    <row r="202" spans="2:9" hidden="1">
      <c r="B202" s="22"/>
      <c r="C202" s="22"/>
      <c r="D202" s="22"/>
      <c r="E202" s="22"/>
      <c r="F202" s="22"/>
      <c r="G202" s="22"/>
      <c r="H202" s="22"/>
      <c r="I202" s="22"/>
    </row>
    <row r="203" spans="2:9" hidden="1">
      <c r="B203" s="22"/>
      <c r="C203" s="22"/>
      <c r="D203" s="22"/>
      <c r="E203" s="22"/>
      <c r="F203" s="22"/>
      <c r="G203" s="22"/>
      <c r="H203" s="22"/>
      <c r="I203" s="22"/>
    </row>
    <row r="204" spans="2:9" hidden="1">
      <c r="B204" s="22"/>
      <c r="C204" s="22"/>
      <c r="D204" s="22"/>
      <c r="E204" s="22"/>
      <c r="F204" s="22"/>
      <c r="G204" s="22"/>
      <c r="H204" s="22"/>
      <c r="I204" s="22"/>
    </row>
    <row r="205" spans="2:9" hidden="1">
      <c r="B205" s="22"/>
      <c r="C205" s="22"/>
      <c r="D205" s="22"/>
      <c r="E205" s="22"/>
      <c r="F205" s="22"/>
      <c r="G205" s="22"/>
      <c r="H205" s="22"/>
      <c r="I205" s="22"/>
    </row>
    <row r="206" spans="2:9" hidden="1">
      <c r="B206" s="22"/>
      <c r="C206" s="22"/>
      <c r="D206" s="22"/>
      <c r="E206" s="22"/>
      <c r="F206" s="22"/>
      <c r="G206" s="22"/>
      <c r="H206" s="22"/>
      <c r="I206" s="22"/>
    </row>
    <row r="207" spans="2:9" hidden="1">
      <c r="B207" s="22"/>
      <c r="C207" s="22"/>
      <c r="D207" s="22"/>
      <c r="E207" s="22"/>
      <c r="F207" s="22"/>
      <c r="G207" s="22"/>
      <c r="H207" s="22"/>
      <c r="I207" s="22"/>
    </row>
    <row r="208" spans="2:9" hidden="1">
      <c r="B208" s="22"/>
      <c r="C208" s="22"/>
      <c r="D208" s="22"/>
      <c r="E208" s="22"/>
      <c r="F208" s="22"/>
      <c r="G208" s="22"/>
      <c r="H208" s="22"/>
      <c r="I208" s="22"/>
    </row>
    <row r="209" spans="2:9" hidden="1">
      <c r="B209" s="22"/>
      <c r="C209" s="22"/>
      <c r="D209" s="22"/>
      <c r="E209" s="22"/>
      <c r="F209" s="22"/>
      <c r="G209" s="22"/>
      <c r="H209" s="22"/>
      <c r="I209" s="22"/>
    </row>
    <row r="210" spans="2:9" hidden="1">
      <c r="B210" s="22"/>
      <c r="C210" s="22"/>
      <c r="D210" s="22"/>
      <c r="E210" s="22"/>
      <c r="F210" s="22"/>
      <c r="G210" s="22"/>
      <c r="H210" s="22"/>
      <c r="I210" s="22"/>
    </row>
    <row r="211" spans="2:9" hidden="1">
      <c r="B211" s="22"/>
      <c r="C211" s="22"/>
      <c r="D211" s="22"/>
      <c r="E211" s="22"/>
      <c r="F211" s="22"/>
      <c r="G211" s="22"/>
      <c r="H211" s="22"/>
      <c r="I211" s="22"/>
    </row>
    <row r="212" spans="2:9" hidden="1">
      <c r="B212" s="22"/>
      <c r="C212" s="22"/>
      <c r="D212" s="22"/>
      <c r="E212" s="22"/>
      <c r="F212" s="22"/>
      <c r="G212" s="22"/>
      <c r="H212" s="22"/>
      <c r="I212" s="22"/>
    </row>
    <row r="213" spans="2:9" hidden="1">
      <c r="B213" s="22"/>
      <c r="C213" s="22"/>
      <c r="D213" s="22"/>
      <c r="E213" s="22"/>
      <c r="F213" s="22"/>
      <c r="G213" s="22"/>
      <c r="H213" s="22"/>
      <c r="I213" s="22"/>
    </row>
    <row r="214" spans="2:9" hidden="1">
      <c r="B214" s="22"/>
      <c r="C214" s="22"/>
      <c r="D214" s="22"/>
      <c r="E214" s="22"/>
      <c r="F214" s="22"/>
      <c r="G214" s="22"/>
      <c r="H214" s="22"/>
      <c r="I214" s="22"/>
    </row>
    <row r="215" spans="2:9" hidden="1">
      <c r="B215" s="22"/>
      <c r="C215" s="22"/>
      <c r="D215" s="22"/>
      <c r="E215" s="22"/>
      <c r="F215" s="22"/>
      <c r="G215" s="22"/>
      <c r="H215" s="22"/>
      <c r="I215" s="22"/>
    </row>
    <row r="216" spans="2:9" hidden="1">
      <c r="B216" s="22"/>
      <c r="C216" s="22"/>
      <c r="D216" s="22"/>
      <c r="E216" s="22"/>
      <c r="F216" s="22"/>
      <c r="G216" s="22"/>
      <c r="H216" s="22"/>
      <c r="I216" s="22"/>
    </row>
    <row r="217" spans="2:9" hidden="1">
      <c r="B217" s="22"/>
      <c r="C217" s="22"/>
      <c r="D217" s="22"/>
      <c r="E217" s="22"/>
      <c r="F217" s="22"/>
      <c r="G217" s="22"/>
      <c r="H217" s="22"/>
      <c r="I217" s="22"/>
    </row>
    <row r="218" spans="2:9" hidden="1">
      <c r="B218" s="22"/>
      <c r="C218" s="22"/>
      <c r="D218" s="22"/>
      <c r="E218" s="22"/>
      <c r="F218" s="22"/>
      <c r="G218" s="22"/>
      <c r="H218" s="22"/>
      <c r="I218" s="22"/>
    </row>
    <row r="219" spans="2:9" hidden="1">
      <c r="B219" s="22"/>
      <c r="C219" s="22"/>
      <c r="D219" s="22"/>
      <c r="E219" s="22"/>
      <c r="F219" s="22"/>
      <c r="G219" s="22"/>
      <c r="H219" s="22"/>
      <c r="I219" s="22"/>
    </row>
    <row r="220" spans="2:9" hidden="1">
      <c r="B220" s="22"/>
      <c r="C220" s="22"/>
      <c r="D220" s="22"/>
      <c r="E220" s="22"/>
      <c r="F220" s="22"/>
      <c r="G220" s="22"/>
      <c r="H220" s="22"/>
      <c r="I220" s="22"/>
    </row>
    <row r="221" spans="2:9" hidden="1">
      <c r="B221" s="22"/>
      <c r="C221" s="22"/>
      <c r="D221" s="22"/>
      <c r="E221" s="22"/>
      <c r="F221" s="22"/>
      <c r="G221" s="22"/>
      <c r="H221" s="22"/>
      <c r="I221" s="22"/>
    </row>
    <row r="222" spans="2:9" hidden="1">
      <c r="B222" s="22"/>
      <c r="C222" s="22"/>
      <c r="D222" s="22"/>
      <c r="E222" s="22"/>
      <c r="F222" s="22"/>
      <c r="G222" s="22"/>
      <c r="H222" s="22"/>
      <c r="I222" s="22"/>
    </row>
    <row r="223" spans="2:9" hidden="1">
      <c r="B223" s="22"/>
      <c r="C223" s="22"/>
      <c r="D223" s="22"/>
      <c r="E223" s="22"/>
      <c r="F223" s="22"/>
      <c r="G223" s="22"/>
      <c r="H223" s="22"/>
      <c r="I223" s="22"/>
    </row>
    <row r="224" spans="2:9" hidden="1">
      <c r="B224" s="22"/>
      <c r="C224" s="22"/>
      <c r="D224" s="22"/>
      <c r="E224" s="22"/>
      <c r="F224" s="22"/>
      <c r="G224" s="22"/>
      <c r="H224" s="22"/>
      <c r="I224" s="22"/>
    </row>
    <row r="225" spans="2:9" hidden="1">
      <c r="B225" s="22"/>
      <c r="C225" s="22"/>
      <c r="D225" s="22"/>
      <c r="E225" s="22"/>
      <c r="F225" s="22"/>
      <c r="G225" s="22"/>
      <c r="H225" s="22"/>
      <c r="I225" s="22"/>
    </row>
    <row r="226" spans="2:9" hidden="1">
      <c r="B226" s="22"/>
      <c r="C226" s="22"/>
      <c r="D226" s="22"/>
      <c r="E226" s="22"/>
      <c r="F226" s="22"/>
      <c r="G226" s="22"/>
      <c r="H226" s="22"/>
      <c r="I226" s="22"/>
    </row>
    <row r="227" spans="2:9" hidden="1">
      <c r="B227" s="22"/>
      <c r="C227" s="22"/>
      <c r="D227" s="22"/>
      <c r="E227" s="22"/>
      <c r="F227" s="22"/>
      <c r="G227" s="22"/>
      <c r="H227" s="22"/>
      <c r="I227" s="22"/>
    </row>
    <row r="228" spans="2:9" hidden="1">
      <c r="B228" s="22"/>
      <c r="C228" s="22"/>
      <c r="D228" s="22"/>
      <c r="E228" s="22"/>
      <c r="F228" s="22"/>
      <c r="G228" s="22"/>
      <c r="H228" s="22"/>
      <c r="I228" s="22"/>
    </row>
    <row r="229" spans="2:9" hidden="1">
      <c r="B229" s="22"/>
      <c r="C229" s="22"/>
      <c r="D229" s="22"/>
      <c r="E229" s="22"/>
      <c r="F229" s="22"/>
      <c r="G229" s="22"/>
      <c r="H229" s="22"/>
      <c r="I229" s="22"/>
    </row>
    <row r="230" spans="2:9" hidden="1">
      <c r="B230" s="22"/>
      <c r="C230" s="22"/>
      <c r="D230" s="22"/>
      <c r="E230" s="22"/>
      <c r="F230" s="22"/>
      <c r="G230" s="22"/>
      <c r="H230" s="22"/>
      <c r="I230" s="22"/>
    </row>
    <row r="231" spans="2:9" hidden="1">
      <c r="B231" s="22"/>
      <c r="C231" s="22"/>
      <c r="D231" s="22"/>
      <c r="E231" s="22"/>
      <c r="F231" s="22"/>
      <c r="G231" s="22"/>
      <c r="H231" s="22"/>
      <c r="I231" s="22"/>
    </row>
    <row r="232" spans="2:9" hidden="1">
      <c r="B232" s="22"/>
      <c r="C232" s="22"/>
      <c r="D232" s="22"/>
      <c r="E232" s="22"/>
      <c r="F232" s="22"/>
      <c r="G232" s="22"/>
      <c r="H232" s="22"/>
      <c r="I232" s="22"/>
    </row>
    <row r="233" spans="2:9" hidden="1">
      <c r="B233" s="22"/>
      <c r="C233" s="22"/>
      <c r="D233" s="22"/>
      <c r="E233" s="22"/>
      <c r="F233" s="22"/>
      <c r="G233" s="22"/>
      <c r="H233" s="22"/>
      <c r="I233" s="22"/>
    </row>
    <row r="234" spans="2:9" hidden="1">
      <c r="B234" s="22"/>
      <c r="C234" s="22"/>
      <c r="D234" s="22"/>
      <c r="E234" s="22"/>
      <c r="F234" s="22"/>
      <c r="G234" s="22"/>
      <c r="H234" s="22"/>
      <c r="I234" s="22"/>
    </row>
    <row r="235" spans="2:9" hidden="1">
      <c r="B235" s="22"/>
      <c r="C235" s="22"/>
      <c r="D235" s="22"/>
      <c r="E235" s="22"/>
      <c r="F235" s="22"/>
      <c r="G235" s="22"/>
      <c r="H235" s="22"/>
      <c r="I235" s="22"/>
    </row>
    <row r="236" spans="2:9" hidden="1">
      <c r="B236" s="22"/>
      <c r="C236" s="22"/>
      <c r="D236" s="22"/>
      <c r="E236" s="22"/>
      <c r="F236" s="22"/>
      <c r="G236" s="22"/>
      <c r="H236" s="22"/>
      <c r="I236" s="22"/>
    </row>
    <row r="237" spans="2:9" hidden="1">
      <c r="B237" s="22"/>
      <c r="C237" s="22"/>
      <c r="D237" s="22"/>
      <c r="E237" s="22"/>
      <c r="F237" s="22"/>
      <c r="G237" s="22"/>
      <c r="H237" s="22"/>
      <c r="I237" s="22"/>
    </row>
    <row r="238" spans="2:9" hidden="1">
      <c r="B238" s="22"/>
      <c r="C238" s="22"/>
      <c r="D238" s="22"/>
      <c r="E238" s="22"/>
      <c r="F238" s="22"/>
      <c r="G238" s="22"/>
      <c r="H238" s="22"/>
      <c r="I238" s="22"/>
    </row>
    <row r="239" spans="2:9" hidden="1">
      <c r="B239" s="22"/>
      <c r="C239" s="22"/>
      <c r="D239" s="22"/>
      <c r="E239" s="22"/>
      <c r="F239" s="22"/>
      <c r="G239" s="22"/>
      <c r="H239" s="22"/>
      <c r="I239" s="22"/>
    </row>
    <row r="240" spans="2:9" hidden="1">
      <c r="B240" s="22"/>
      <c r="C240" s="22"/>
      <c r="D240" s="22"/>
      <c r="E240" s="22"/>
      <c r="F240" s="22"/>
      <c r="G240" s="22"/>
      <c r="H240" s="22"/>
      <c r="I240" s="22"/>
    </row>
    <row r="241" spans="2:9" hidden="1">
      <c r="B241" s="22"/>
      <c r="C241" s="22"/>
      <c r="D241" s="22"/>
      <c r="E241" s="22"/>
      <c r="F241" s="22"/>
      <c r="G241" s="22"/>
      <c r="H241" s="22"/>
      <c r="I241" s="22"/>
    </row>
    <row r="242" spans="2:9" hidden="1">
      <c r="B242" s="22"/>
      <c r="C242" s="22"/>
      <c r="D242" s="22"/>
      <c r="E242" s="22"/>
      <c r="F242" s="22"/>
      <c r="G242" s="22"/>
      <c r="H242" s="22"/>
      <c r="I242" s="22"/>
    </row>
    <row r="243" spans="2:9" hidden="1">
      <c r="B243" s="22"/>
      <c r="C243" s="22"/>
      <c r="D243" s="22"/>
      <c r="E243" s="22"/>
      <c r="F243" s="22"/>
      <c r="G243" s="22"/>
      <c r="H243" s="22"/>
      <c r="I243" s="22"/>
    </row>
    <row r="244" spans="2:9" hidden="1">
      <c r="B244" s="22"/>
      <c r="C244" s="22"/>
      <c r="D244" s="22"/>
      <c r="E244" s="22"/>
      <c r="F244" s="22"/>
      <c r="G244" s="22"/>
      <c r="H244" s="22"/>
      <c r="I244" s="22"/>
    </row>
    <row r="245" spans="2:9" hidden="1">
      <c r="B245" s="22"/>
      <c r="C245" s="22"/>
      <c r="D245" s="22"/>
      <c r="E245" s="22"/>
      <c r="F245" s="22"/>
      <c r="G245" s="22"/>
      <c r="H245" s="22"/>
      <c r="I245" s="22"/>
    </row>
    <row r="246" spans="2:9" hidden="1">
      <c r="B246" s="22"/>
      <c r="C246" s="22"/>
      <c r="D246" s="22"/>
      <c r="E246" s="22"/>
      <c r="F246" s="22"/>
      <c r="G246" s="22"/>
      <c r="H246" s="22"/>
      <c r="I246" s="22"/>
    </row>
    <row r="247" spans="2:9" hidden="1">
      <c r="B247" s="22"/>
      <c r="C247" s="22"/>
      <c r="D247" s="22"/>
      <c r="E247" s="22"/>
      <c r="F247" s="22"/>
      <c r="G247" s="22"/>
      <c r="H247" s="22"/>
      <c r="I247" s="22"/>
    </row>
    <row r="248" spans="2:9" hidden="1">
      <c r="B248" s="22"/>
      <c r="C248" s="22"/>
      <c r="D248" s="22"/>
      <c r="E248" s="22"/>
      <c r="F248" s="22"/>
      <c r="G248" s="22"/>
      <c r="H248" s="22"/>
      <c r="I248" s="22"/>
    </row>
    <row r="249" spans="2:9" hidden="1">
      <c r="B249" s="22"/>
      <c r="C249" s="22"/>
      <c r="D249" s="22"/>
      <c r="E249" s="22"/>
      <c r="F249" s="22"/>
      <c r="G249" s="22"/>
      <c r="H249" s="22"/>
      <c r="I249" s="22"/>
    </row>
    <row r="250" spans="2:9" hidden="1">
      <c r="B250" s="22"/>
      <c r="C250" s="22"/>
      <c r="D250" s="22"/>
      <c r="E250" s="22"/>
      <c r="F250" s="22"/>
      <c r="G250" s="22"/>
      <c r="H250" s="22"/>
      <c r="I250" s="22"/>
    </row>
    <row r="251" spans="2:9" hidden="1">
      <c r="B251" s="22"/>
      <c r="C251" s="22"/>
      <c r="D251" s="22"/>
      <c r="E251" s="22"/>
      <c r="F251" s="22"/>
      <c r="G251" s="22"/>
      <c r="H251" s="22"/>
      <c r="I251" s="22"/>
    </row>
    <row r="252" spans="2:9" hidden="1">
      <c r="B252" s="22"/>
      <c r="C252" s="22"/>
      <c r="D252" s="22"/>
      <c r="E252" s="22"/>
      <c r="F252" s="22"/>
      <c r="G252" s="22"/>
      <c r="H252" s="22"/>
      <c r="I252" s="22"/>
    </row>
    <row r="253" spans="2:9" hidden="1">
      <c r="B253" s="22"/>
      <c r="C253" s="22"/>
      <c r="D253" s="22"/>
      <c r="E253" s="22"/>
      <c r="F253" s="22"/>
      <c r="G253" s="22"/>
      <c r="H253" s="22"/>
      <c r="I253" s="22"/>
    </row>
    <row r="254" spans="2:9" hidden="1">
      <c r="B254" s="22"/>
      <c r="C254" s="22"/>
      <c r="D254" s="22"/>
      <c r="E254" s="22"/>
      <c r="F254" s="22"/>
      <c r="G254" s="22"/>
      <c r="H254" s="22"/>
      <c r="I254" s="22"/>
    </row>
    <row r="255" spans="2:9" hidden="1">
      <c r="B255" s="22"/>
      <c r="C255" s="22"/>
      <c r="D255" s="22"/>
      <c r="E255" s="22"/>
      <c r="F255" s="22"/>
      <c r="G255" s="22"/>
      <c r="H255" s="22"/>
      <c r="I255" s="22"/>
    </row>
    <row r="256" spans="2:9" hidden="1">
      <c r="B256" s="22"/>
      <c r="C256" s="22"/>
      <c r="D256" s="22"/>
      <c r="E256" s="22"/>
      <c r="F256" s="22"/>
      <c r="G256" s="22"/>
      <c r="H256" s="22"/>
      <c r="I256" s="22"/>
    </row>
    <row r="257" spans="2:9" hidden="1">
      <c r="B257" s="22"/>
      <c r="C257" s="22"/>
      <c r="D257" s="22"/>
      <c r="E257" s="22"/>
      <c r="F257" s="22"/>
      <c r="G257" s="22"/>
      <c r="H257" s="22"/>
      <c r="I257" s="22"/>
    </row>
    <row r="258" spans="2:9" hidden="1">
      <c r="B258" s="22"/>
      <c r="C258" s="22"/>
      <c r="D258" s="22"/>
      <c r="E258" s="22"/>
      <c r="F258" s="22"/>
      <c r="G258" s="22"/>
      <c r="H258" s="22"/>
      <c r="I258" s="22"/>
    </row>
    <row r="259" spans="2:9" hidden="1">
      <c r="B259" s="22"/>
      <c r="C259" s="22"/>
      <c r="D259" s="22"/>
      <c r="E259" s="22"/>
      <c r="F259" s="22"/>
      <c r="G259" s="22"/>
      <c r="H259" s="22"/>
      <c r="I259" s="22"/>
    </row>
    <row r="260" spans="2:9" hidden="1">
      <c r="B260" s="22"/>
      <c r="C260" s="22"/>
      <c r="D260" s="22"/>
      <c r="E260" s="22"/>
      <c r="F260" s="22"/>
      <c r="G260" s="22"/>
      <c r="H260" s="22"/>
      <c r="I260" s="22"/>
    </row>
    <row r="261" spans="2:9" hidden="1">
      <c r="B261" s="22"/>
      <c r="C261" s="22"/>
      <c r="D261" s="22"/>
      <c r="E261" s="22"/>
      <c r="F261" s="22"/>
      <c r="G261" s="22"/>
      <c r="H261" s="22"/>
      <c r="I261" s="22"/>
    </row>
    <row r="262" spans="2:9" hidden="1">
      <c r="B262" s="22"/>
      <c r="C262" s="22"/>
      <c r="D262" s="22"/>
      <c r="E262" s="22"/>
      <c r="F262" s="22"/>
      <c r="G262" s="22"/>
      <c r="H262" s="22"/>
      <c r="I262" s="22"/>
    </row>
    <row r="263" spans="2:9" hidden="1">
      <c r="B263" s="22"/>
      <c r="C263" s="22"/>
      <c r="D263" s="22"/>
      <c r="E263" s="22"/>
      <c r="F263" s="22"/>
      <c r="G263" s="22"/>
      <c r="H263" s="22"/>
      <c r="I263" s="22"/>
    </row>
    <row r="264" spans="2:9" hidden="1">
      <c r="B264" s="22"/>
      <c r="C264" s="22"/>
      <c r="D264" s="22"/>
      <c r="E264" s="22"/>
      <c r="F264" s="22"/>
      <c r="G264" s="22"/>
      <c r="H264" s="22"/>
      <c r="I264" s="22"/>
    </row>
    <row r="265" spans="2:9" hidden="1">
      <c r="B265" s="22"/>
      <c r="C265" s="22"/>
      <c r="D265" s="22"/>
      <c r="E265" s="22"/>
      <c r="F265" s="22"/>
      <c r="G265" s="22"/>
      <c r="H265" s="22"/>
      <c r="I265" s="22"/>
    </row>
    <row r="266" spans="2:9" hidden="1">
      <c r="B266" s="22"/>
      <c r="C266" s="22"/>
      <c r="D266" s="22"/>
      <c r="E266" s="22"/>
      <c r="F266" s="22"/>
      <c r="G266" s="22"/>
      <c r="H266" s="22"/>
      <c r="I266" s="22"/>
    </row>
    <row r="267" spans="2:9" hidden="1">
      <c r="B267" s="22"/>
      <c r="C267" s="22"/>
      <c r="D267" s="22"/>
      <c r="E267" s="22"/>
      <c r="F267" s="22"/>
      <c r="G267" s="22"/>
      <c r="H267" s="22"/>
      <c r="I267" s="22"/>
    </row>
    <row r="268" spans="2:9" hidden="1">
      <c r="B268" s="22"/>
      <c r="C268" s="22"/>
      <c r="D268" s="22"/>
      <c r="E268" s="22"/>
      <c r="F268" s="22"/>
      <c r="G268" s="22"/>
      <c r="H268" s="22"/>
      <c r="I268" s="22"/>
    </row>
    <row r="269" spans="2:9" hidden="1">
      <c r="B269" s="22"/>
      <c r="C269" s="22"/>
      <c r="D269" s="22"/>
      <c r="E269" s="22"/>
      <c r="F269" s="22"/>
      <c r="G269" s="22"/>
      <c r="H269" s="22"/>
      <c r="I269" s="22"/>
    </row>
    <row r="270" spans="2:9" hidden="1">
      <c r="B270" s="22"/>
      <c r="C270" s="22"/>
      <c r="D270" s="22"/>
      <c r="E270" s="22"/>
      <c r="F270" s="22"/>
      <c r="G270" s="22"/>
      <c r="H270" s="22"/>
      <c r="I270" s="22"/>
    </row>
    <row r="271" spans="2:9" hidden="1">
      <c r="B271" s="22"/>
      <c r="C271" s="22"/>
      <c r="D271" s="22"/>
      <c r="E271" s="22"/>
      <c r="F271" s="22"/>
      <c r="G271" s="22"/>
      <c r="H271" s="22"/>
      <c r="I271" s="22"/>
    </row>
    <row r="272" spans="2:9" hidden="1">
      <c r="B272" s="22"/>
      <c r="C272" s="22"/>
      <c r="D272" s="22"/>
      <c r="E272" s="22"/>
      <c r="F272" s="22"/>
      <c r="G272" s="22"/>
      <c r="H272" s="22"/>
      <c r="I272" s="22"/>
    </row>
    <row r="273" spans="2:9" hidden="1">
      <c r="B273" s="22"/>
      <c r="C273" s="22"/>
      <c r="D273" s="22"/>
      <c r="E273" s="22"/>
      <c r="F273" s="22"/>
      <c r="G273" s="22"/>
      <c r="H273" s="22"/>
      <c r="I273" s="22"/>
    </row>
    <row r="274" spans="2:9" hidden="1">
      <c r="B274" s="22"/>
      <c r="C274" s="22"/>
      <c r="D274" s="22"/>
      <c r="E274" s="22"/>
      <c r="F274" s="22"/>
      <c r="G274" s="22"/>
      <c r="H274" s="22"/>
      <c r="I274" s="22"/>
    </row>
    <row r="275" spans="2:9" hidden="1">
      <c r="B275" s="22"/>
      <c r="C275" s="22"/>
      <c r="D275" s="22"/>
      <c r="E275" s="22"/>
      <c r="F275" s="22"/>
      <c r="G275" s="22"/>
      <c r="H275" s="22"/>
      <c r="I275" s="22"/>
    </row>
    <row r="276" spans="2:9" hidden="1">
      <c r="B276" s="22"/>
      <c r="C276" s="22"/>
      <c r="D276" s="22"/>
      <c r="E276" s="22"/>
      <c r="F276" s="22"/>
      <c r="G276" s="22"/>
      <c r="H276" s="22"/>
      <c r="I276" s="22"/>
    </row>
    <row r="277" spans="2:9" hidden="1">
      <c r="B277" s="22"/>
      <c r="C277" s="22"/>
      <c r="D277" s="22"/>
      <c r="E277" s="22"/>
      <c r="F277" s="22"/>
      <c r="G277" s="22"/>
      <c r="H277" s="22"/>
      <c r="I277" s="22"/>
    </row>
    <row r="278" spans="2:9" hidden="1">
      <c r="B278" s="22"/>
      <c r="C278" s="22"/>
      <c r="D278" s="22"/>
      <c r="E278" s="22"/>
      <c r="F278" s="22"/>
      <c r="G278" s="22"/>
      <c r="H278" s="22"/>
      <c r="I278" s="22"/>
    </row>
    <row r="279" spans="2:9" hidden="1">
      <c r="B279" s="22"/>
      <c r="C279" s="22"/>
      <c r="D279" s="22"/>
      <c r="E279" s="22"/>
      <c r="F279" s="22"/>
      <c r="G279" s="22"/>
      <c r="H279" s="22"/>
      <c r="I279" s="22"/>
    </row>
    <row r="280" spans="2:9" hidden="1">
      <c r="B280" s="22"/>
      <c r="C280" s="22"/>
      <c r="D280" s="22"/>
      <c r="E280" s="22"/>
      <c r="F280" s="22"/>
      <c r="G280" s="22"/>
      <c r="H280" s="22"/>
      <c r="I280" s="22"/>
    </row>
    <row r="281" spans="2:9" hidden="1">
      <c r="B281" s="22"/>
      <c r="C281" s="22"/>
      <c r="D281" s="22"/>
      <c r="E281" s="22"/>
      <c r="F281" s="22"/>
      <c r="G281" s="22"/>
      <c r="H281" s="22"/>
      <c r="I281" s="22"/>
    </row>
    <row r="282" spans="2:9" hidden="1">
      <c r="B282" s="22"/>
      <c r="C282" s="22"/>
      <c r="D282" s="22"/>
      <c r="E282" s="22"/>
      <c r="F282" s="22"/>
      <c r="G282" s="22"/>
      <c r="H282" s="22"/>
      <c r="I282" s="22"/>
    </row>
    <row r="283" spans="2:9" hidden="1">
      <c r="B283" s="22"/>
      <c r="C283" s="22"/>
      <c r="D283" s="22"/>
      <c r="E283" s="22"/>
      <c r="F283" s="22"/>
      <c r="G283" s="22"/>
      <c r="H283" s="22"/>
      <c r="I283" s="22"/>
    </row>
    <row r="284" spans="2:9" hidden="1">
      <c r="B284" s="22"/>
      <c r="C284" s="22"/>
      <c r="D284" s="22"/>
      <c r="E284" s="22"/>
      <c r="F284" s="22"/>
      <c r="G284" s="22"/>
      <c r="H284" s="22"/>
      <c r="I284" s="22"/>
    </row>
    <row r="285" spans="2:9" hidden="1">
      <c r="B285" s="22"/>
      <c r="C285" s="22"/>
      <c r="D285" s="22"/>
      <c r="E285" s="22"/>
      <c r="F285" s="22"/>
      <c r="G285" s="22"/>
      <c r="H285" s="22"/>
      <c r="I285" s="22"/>
    </row>
    <row r="286" spans="2:9" hidden="1">
      <c r="B286" s="22"/>
      <c r="C286" s="22"/>
      <c r="D286" s="22"/>
      <c r="E286" s="22"/>
      <c r="F286" s="22"/>
      <c r="G286" s="22"/>
      <c r="H286" s="22"/>
      <c r="I286" s="22"/>
    </row>
    <row r="287" spans="2:9" hidden="1">
      <c r="B287" s="22"/>
      <c r="C287" s="22"/>
      <c r="D287" s="22"/>
      <c r="E287" s="22"/>
      <c r="F287" s="22"/>
      <c r="G287" s="22"/>
      <c r="H287" s="22"/>
      <c r="I287" s="22"/>
    </row>
    <row r="288" spans="2:9" hidden="1">
      <c r="B288" s="22"/>
      <c r="C288" s="22"/>
      <c r="D288" s="22"/>
      <c r="E288" s="22"/>
      <c r="F288" s="22"/>
      <c r="G288" s="22"/>
      <c r="H288" s="22"/>
      <c r="I288" s="22"/>
    </row>
    <row r="289" spans="2:9" hidden="1">
      <c r="B289" s="22"/>
      <c r="C289" s="22"/>
      <c r="D289" s="22"/>
      <c r="E289" s="22"/>
      <c r="F289" s="22"/>
      <c r="G289" s="22"/>
      <c r="H289" s="22"/>
      <c r="I289" s="22"/>
    </row>
    <row r="290" spans="2:9" hidden="1">
      <c r="B290" s="22"/>
      <c r="C290" s="22"/>
      <c r="D290" s="22"/>
      <c r="E290" s="22"/>
      <c r="F290" s="22"/>
      <c r="G290" s="22"/>
      <c r="H290" s="22"/>
      <c r="I290" s="22"/>
    </row>
    <row r="291" spans="2:9" hidden="1">
      <c r="B291" s="22"/>
      <c r="C291" s="22"/>
      <c r="D291" s="22"/>
      <c r="E291" s="22"/>
      <c r="F291" s="22"/>
      <c r="G291" s="22"/>
      <c r="H291" s="22"/>
      <c r="I291" s="22"/>
    </row>
    <row r="292" spans="2:9" hidden="1">
      <c r="B292" s="22"/>
      <c r="C292" s="22"/>
      <c r="D292" s="22"/>
      <c r="E292" s="22"/>
      <c r="F292" s="22"/>
      <c r="G292" s="22"/>
      <c r="H292" s="22"/>
      <c r="I292" s="22"/>
    </row>
    <row r="293" spans="2:9" hidden="1">
      <c r="B293" s="22"/>
      <c r="C293" s="22"/>
      <c r="D293" s="22"/>
      <c r="E293" s="22"/>
      <c r="F293" s="22"/>
      <c r="G293" s="22"/>
      <c r="H293" s="22"/>
      <c r="I293" s="22"/>
    </row>
    <row r="294" spans="2:9" hidden="1">
      <c r="B294" s="22"/>
      <c r="C294" s="22"/>
      <c r="D294" s="22"/>
      <c r="E294" s="22"/>
      <c r="F294" s="22"/>
      <c r="G294" s="22"/>
      <c r="H294" s="22"/>
      <c r="I294" s="22"/>
    </row>
    <row r="295" spans="2:9" hidden="1">
      <c r="B295" s="22"/>
      <c r="C295" s="22"/>
      <c r="D295" s="22"/>
      <c r="E295" s="22"/>
      <c r="F295" s="22"/>
      <c r="G295" s="22"/>
      <c r="H295" s="22"/>
      <c r="I295" s="22"/>
    </row>
    <row r="296" spans="2:9" hidden="1">
      <c r="B296" s="22"/>
      <c r="C296" s="22"/>
      <c r="D296" s="22"/>
      <c r="E296" s="22"/>
      <c r="F296" s="22"/>
      <c r="G296" s="22"/>
      <c r="H296" s="22"/>
      <c r="I296" s="22"/>
    </row>
    <row r="297" spans="2:9" hidden="1">
      <c r="B297" s="22"/>
      <c r="C297" s="22"/>
      <c r="D297" s="22"/>
      <c r="E297" s="22"/>
      <c r="F297" s="22"/>
      <c r="G297" s="22"/>
      <c r="H297" s="22"/>
      <c r="I297" s="22"/>
    </row>
    <row r="298" spans="2:9" hidden="1">
      <c r="B298" s="22"/>
      <c r="C298" s="22"/>
      <c r="D298" s="22"/>
      <c r="E298" s="22"/>
      <c r="F298" s="22"/>
      <c r="G298" s="22"/>
      <c r="H298" s="22"/>
      <c r="I298" s="22"/>
    </row>
    <row r="299" spans="2:9" hidden="1">
      <c r="B299" s="22"/>
      <c r="C299" s="22"/>
      <c r="D299" s="22"/>
      <c r="E299" s="22"/>
      <c r="F299" s="22"/>
      <c r="G299" s="22"/>
      <c r="H299" s="22"/>
      <c r="I299" s="22"/>
    </row>
    <row r="300" spans="2:9" hidden="1">
      <c r="B300" s="22"/>
      <c r="C300" s="22"/>
      <c r="D300" s="22"/>
      <c r="E300" s="22"/>
      <c r="F300" s="22"/>
      <c r="G300" s="22"/>
      <c r="H300" s="22"/>
      <c r="I300" s="22"/>
    </row>
    <row r="301" spans="2:9" hidden="1">
      <c r="B301" s="22"/>
      <c r="C301" s="22"/>
      <c r="D301" s="22"/>
      <c r="E301" s="22"/>
      <c r="F301" s="22"/>
      <c r="G301" s="22"/>
      <c r="H301" s="22"/>
      <c r="I301" s="22"/>
    </row>
    <row r="302" spans="2:9" hidden="1">
      <c r="B302" s="22"/>
      <c r="C302" s="22"/>
      <c r="D302" s="22"/>
      <c r="E302" s="22"/>
      <c r="F302" s="22"/>
      <c r="G302" s="22"/>
      <c r="H302" s="22"/>
      <c r="I302" s="22"/>
    </row>
    <row r="303" spans="2:9" hidden="1">
      <c r="B303" s="22"/>
      <c r="C303" s="22"/>
      <c r="D303" s="22"/>
      <c r="E303" s="22"/>
      <c r="F303" s="22"/>
      <c r="G303" s="22"/>
      <c r="H303" s="22"/>
      <c r="I303" s="22"/>
    </row>
    <row r="304" spans="2:9" hidden="1">
      <c r="B304" s="22"/>
      <c r="C304" s="22"/>
      <c r="D304" s="22"/>
      <c r="E304" s="22"/>
      <c r="F304" s="22"/>
      <c r="G304" s="22"/>
      <c r="H304" s="22"/>
      <c r="I304" s="22"/>
    </row>
    <row r="305" spans="2:9" hidden="1">
      <c r="B305" s="22"/>
      <c r="C305" s="22"/>
      <c r="D305" s="22"/>
      <c r="E305" s="22"/>
      <c r="F305" s="22"/>
      <c r="G305" s="22"/>
      <c r="H305" s="22"/>
      <c r="I305" s="22"/>
    </row>
    <row r="306" spans="2:9" hidden="1">
      <c r="B306" s="22"/>
      <c r="C306" s="22"/>
      <c r="D306" s="22"/>
      <c r="E306" s="22"/>
      <c r="F306" s="22"/>
      <c r="G306" s="22"/>
      <c r="H306" s="22"/>
      <c r="I306" s="22"/>
    </row>
    <row r="307" spans="2:9" hidden="1">
      <c r="B307" s="22"/>
      <c r="C307" s="22"/>
      <c r="D307" s="22"/>
      <c r="E307" s="22"/>
      <c r="F307" s="22"/>
      <c r="G307" s="22"/>
      <c r="H307" s="22"/>
      <c r="I307" s="22"/>
    </row>
    <row r="308" spans="2:9" hidden="1">
      <c r="B308" s="22"/>
      <c r="C308" s="22"/>
      <c r="D308" s="22"/>
      <c r="E308" s="22"/>
      <c r="F308" s="22"/>
      <c r="G308" s="22"/>
      <c r="H308" s="22"/>
      <c r="I308" s="22"/>
    </row>
    <row r="309" spans="2:9" hidden="1">
      <c r="B309" s="22"/>
      <c r="C309" s="22"/>
      <c r="D309" s="22"/>
      <c r="E309" s="22"/>
      <c r="F309" s="22"/>
      <c r="G309" s="22"/>
      <c r="H309" s="22"/>
      <c r="I309" s="22"/>
    </row>
    <row r="310" spans="2:9" hidden="1">
      <c r="B310" s="22"/>
      <c r="C310" s="22"/>
      <c r="D310" s="22"/>
      <c r="E310" s="22"/>
      <c r="F310" s="22"/>
      <c r="G310" s="22"/>
      <c r="H310" s="22"/>
      <c r="I310" s="22"/>
    </row>
    <row r="311" spans="2:9" hidden="1">
      <c r="B311" s="22"/>
      <c r="C311" s="22"/>
      <c r="D311" s="22"/>
      <c r="E311" s="22"/>
      <c r="F311" s="22"/>
      <c r="G311" s="22"/>
      <c r="H311" s="22"/>
      <c r="I311" s="22"/>
    </row>
    <row r="312" spans="2:9" hidden="1">
      <c r="B312" s="22"/>
      <c r="C312" s="22"/>
      <c r="D312" s="22"/>
      <c r="E312" s="22"/>
      <c r="F312" s="22"/>
      <c r="G312" s="22"/>
      <c r="H312" s="22"/>
      <c r="I312" s="22"/>
    </row>
    <row r="313" spans="2:9" hidden="1">
      <c r="B313" s="22"/>
      <c r="C313" s="22"/>
      <c r="D313" s="22"/>
      <c r="E313" s="22"/>
      <c r="F313" s="22"/>
      <c r="G313" s="22"/>
      <c r="H313" s="22"/>
      <c r="I313" s="22"/>
    </row>
    <row r="314" spans="2:9" hidden="1">
      <c r="B314" s="22"/>
      <c r="C314" s="22"/>
      <c r="D314" s="22"/>
      <c r="E314" s="22"/>
      <c r="F314" s="22"/>
      <c r="G314" s="22"/>
      <c r="H314" s="22"/>
      <c r="I314" s="22"/>
    </row>
    <row r="315" spans="2:9" hidden="1">
      <c r="B315" s="22"/>
      <c r="C315" s="22"/>
      <c r="D315" s="22"/>
      <c r="E315" s="22"/>
      <c r="F315" s="22"/>
      <c r="G315" s="22"/>
      <c r="H315" s="22"/>
      <c r="I315" s="22"/>
    </row>
    <row r="316" spans="2:9" hidden="1">
      <c r="B316" s="22"/>
      <c r="C316" s="22"/>
      <c r="D316" s="22"/>
      <c r="E316" s="22"/>
      <c r="F316" s="22"/>
      <c r="G316" s="22"/>
      <c r="H316" s="22"/>
      <c r="I316" s="22"/>
    </row>
    <row r="317" spans="2:9" hidden="1">
      <c r="B317" s="22"/>
      <c r="C317" s="22"/>
      <c r="D317" s="22"/>
      <c r="E317" s="22"/>
      <c r="F317" s="22"/>
      <c r="G317" s="22"/>
      <c r="H317" s="22"/>
      <c r="I317" s="22"/>
    </row>
    <row r="318" spans="2:9" hidden="1">
      <c r="B318" s="22"/>
      <c r="C318" s="22"/>
      <c r="D318" s="22"/>
      <c r="E318" s="22"/>
      <c r="F318" s="22"/>
      <c r="G318" s="22"/>
      <c r="H318" s="22"/>
      <c r="I318" s="22"/>
    </row>
    <row r="319" spans="2:9" hidden="1">
      <c r="B319" s="22"/>
      <c r="C319" s="22"/>
      <c r="D319" s="22"/>
      <c r="E319" s="22"/>
      <c r="F319" s="22"/>
      <c r="G319" s="22"/>
      <c r="H319" s="22"/>
      <c r="I319" s="22"/>
    </row>
    <row r="320" spans="2:9" hidden="1">
      <c r="B320" s="22"/>
      <c r="C320" s="22"/>
      <c r="D320" s="22"/>
      <c r="E320" s="22"/>
      <c r="F320" s="22"/>
      <c r="G320" s="22"/>
      <c r="H320" s="22"/>
      <c r="I320" s="22"/>
    </row>
    <row r="321" spans="2:9" hidden="1">
      <c r="B321" s="22"/>
      <c r="C321" s="22"/>
      <c r="D321" s="22"/>
      <c r="E321" s="22"/>
      <c r="F321" s="22"/>
      <c r="G321" s="22"/>
      <c r="H321" s="22"/>
      <c r="I321" s="22"/>
    </row>
    <row r="322" spans="2:9" hidden="1">
      <c r="B322" s="22"/>
      <c r="C322" s="22"/>
      <c r="D322" s="22"/>
      <c r="E322" s="22"/>
      <c r="F322" s="22"/>
      <c r="G322" s="22"/>
      <c r="H322" s="22"/>
      <c r="I322" s="22"/>
    </row>
    <row r="323" spans="2:9" hidden="1">
      <c r="B323" s="22"/>
      <c r="C323" s="22"/>
      <c r="D323" s="22"/>
      <c r="E323" s="22"/>
      <c r="F323" s="22"/>
      <c r="G323" s="22"/>
      <c r="H323" s="22"/>
      <c r="I323" s="22"/>
    </row>
    <row r="324" spans="2:9" hidden="1">
      <c r="B324" s="22"/>
      <c r="C324" s="22"/>
      <c r="D324" s="22"/>
      <c r="E324" s="22"/>
      <c r="F324" s="22"/>
      <c r="G324" s="22"/>
      <c r="H324" s="22"/>
      <c r="I324" s="22"/>
    </row>
    <row r="325" spans="2:9" hidden="1">
      <c r="B325" s="22"/>
      <c r="C325" s="22"/>
      <c r="D325" s="22"/>
      <c r="E325" s="22"/>
      <c r="F325" s="22"/>
      <c r="G325" s="22"/>
      <c r="H325" s="22"/>
      <c r="I325" s="22"/>
    </row>
    <row r="326" spans="2:9" hidden="1">
      <c r="B326" s="22"/>
      <c r="C326" s="22"/>
      <c r="D326" s="22"/>
      <c r="E326" s="22"/>
      <c r="F326" s="22"/>
      <c r="G326" s="22"/>
      <c r="H326" s="22"/>
      <c r="I326" s="22"/>
    </row>
    <row r="327" spans="2:9" hidden="1">
      <c r="B327" s="22"/>
      <c r="C327" s="22"/>
      <c r="D327" s="22"/>
      <c r="E327" s="22"/>
      <c r="F327" s="22"/>
      <c r="G327" s="22"/>
      <c r="H327" s="22"/>
      <c r="I327" s="22"/>
    </row>
    <row r="328" spans="2:9" hidden="1">
      <c r="B328" s="22"/>
      <c r="C328" s="22"/>
      <c r="D328" s="22"/>
      <c r="E328" s="22"/>
      <c r="F328" s="22"/>
      <c r="G328" s="22"/>
      <c r="H328" s="22"/>
      <c r="I328" s="22"/>
    </row>
    <row r="329" spans="2:9" hidden="1">
      <c r="B329" s="22"/>
      <c r="C329" s="22"/>
      <c r="D329" s="22"/>
      <c r="E329" s="22"/>
      <c r="F329" s="22"/>
      <c r="G329" s="22"/>
      <c r="H329" s="22"/>
      <c r="I329" s="22"/>
    </row>
    <row r="330" spans="2:9" hidden="1">
      <c r="B330" s="22"/>
      <c r="C330" s="22"/>
      <c r="D330" s="22"/>
      <c r="E330" s="22"/>
      <c r="F330" s="22"/>
      <c r="G330" s="22"/>
      <c r="H330" s="22"/>
      <c r="I330" s="22"/>
    </row>
    <row r="331" spans="2:9" hidden="1">
      <c r="B331" s="22"/>
      <c r="C331" s="22"/>
      <c r="D331" s="22"/>
      <c r="E331" s="22"/>
      <c r="F331" s="22"/>
      <c r="G331" s="22"/>
      <c r="H331" s="22"/>
      <c r="I331" s="22"/>
    </row>
    <row r="332" spans="2:9" hidden="1">
      <c r="B332" s="22"/>
      <c r="C332" s="22"/>
      <c r="D332" s="22"/>
      <c r="E332" s="22"/>
      <c r="F332" s="22"/>
      <c r="G332" s="22"/>
      <c r="H332" s="22"/>
      <c r="I332" s="22"/>
    </row>
    <row r="333" spans="2:9" hidden="1">
      <c r="B333" s="22"/>
      <c r="C333" s="22"/>
      <c r="D333" s="22"/>
      <c r="E333" s="22"/>
      <c r="F333" s="22"/>
      <c r="G333" s="22"/>
      <c r="H333" s="22"/>
      <c r="I333" s="22"/>
    </row>
    <row r="334" spans="2:9" hidden="1">
      <c r="B334" s="22"/>
      <c r="C334" s="22"/>
      <c r="D334" s="22"/>
      <c r="E334" s="22"/>
      <c r="F334" s="22"/>
      <c r="G334" s="22"/>
      <c r="H334" s="22"/>
      <c r="I334" s="22"/>
    </row>
    <row r="335" spans="2:9" hidden="1">
      <c r="B335" s="22"/>
      <c r="C335" s="22"/>
      <c r="D335" s="22"/>
      <c r="E335" s="22"/>
      <c r="F335" s="22"/>
      <c r="G335" s="22"/>
      <c r="H335" s="22"/>
      <c r="I335" s="22"/>
    </row>
    <row r="336" spans="2:9" hidden="1">
      <c r="B336" s="22"/>
      <c r="C336" s="22"/>
      <c r="D336" s="22"/>
      <c r="E336" s="22"/>
      <c r="F336" s="22"/>
      <c r="G336" s="22"/>
      <c r="H336" s="22"/>
      <c r="I336" s="22"/>
    </row>
    <row r="337" spans="2:9" hidden="1">
      <c r="B337" s="22"/>
      <c r="C337" s="22"/>
      <c r="D337" s="22"/>
      <c r="E337" s="22"/>
      <c r="F337" s="22"/>
      <c r="G337" s="22"/>
      <c r="H337" s="22"/>
      <c r="I337" s="22"/>
    </row>
    <row r="338" spans="2:9" hidden="1">
      <c r="B338" s="22"/>
      <c r="C338" s="22"/>
      <c r="D338" s="22"/>
      <c r="E338" s="22"/>
      <c r="F338" s="22"/>
      <c r="G338" s="22"/>
      <c r="H338" s="22"/>
      <c r="I338" s="22"/>
    </row>
    <row r="339" spans="2:9" hidden="1">
      <c r="B339" s="22"/>
      <c r="C339" s="22"/>
      <c r="D339" s="22"/>
      <c r="E339" s="22"/>
      <c r="F339" s="22"/>
      <c r="G339" s="22"/>
      <c r="H339" s="22"/>
      <c r="I339" s="22"/>
    </row>
    <row r="340" spans="2:9" hidden="1">
      <c r="B340" s="22"/>
      <c r="C340" s="22"/>
      <c r="D340" s="22"/>
      <c r="E340" s="22"/>
      <c r="F340" s="22"/>
      <c r="G340" s="22"/>
      <c r="H340" s="22"/>
      <c r="I340" s="22"/>
    </row>
    <row r="341" spans="2:9" hidden="1">
      <c r="B341" s="22"/>
      <c r="C341" s="22"/>
      <c r="D341" s="22"/>
      <c r="E341" s="22"/>
      <c r="F341" s="22"/>
      <c r="G341" s="22"/>
      <c r="H341" s="22"/>
      <c r="I341" s="22"/>
    </row>
    <row r="342" spans="2:9" hidden="1">
      <c r="B342" s="22"/>
      <c r="C342" s="22"/>
      <c r="D342" s="22"/>
      <c r="E342" s="22"/>
      <c r="F342" s="22"/>
      <c r="G342" s="22"/>
      <c r="H342" s="22"/>
      <c r="I342" s="22"/>
    </row>
    <row r="343" spans="2:9" hidden="1">
      <c r="B343" s="22"/>
      <c r="C343" s="22"/>
      <c r="D343" s="22"/>
      <c r="E343" s="22"/>
      <c r="F343" s="22"/>
      <c r="G343" s="22"/>
      <c r="H343" s="22"/>
      <c r="I343" s="22"/>
    </row>
    <row r="344" spans="2:9" hidden="1">
      <c r="B344" s="22"/>
      <c r="C344" s="22"/>
      <c r="D344" s="22"/>
      <c r="E344" s="22"/>
      <c r="F344" s="22"/>
      <c r="G344" s="22"/>
      <c r="H344" s="22"/>
      <c r="I344" s="22"/>
    </row>
    <row r="345" spans="2:9" hidden="1">
      <c r="B345" s="22"/>
      <c r="C345" s="22"/>
      <c r="D345" s="22"/>
      <c r="E345" s="22"/>
      <c r="F345" s="22"/>
      <c r="G345" s="22"/>
      <c r="H345" s="22"/>
      <c r="I345" s="22"/>
    </row>
    <row r="346" spans="2:9" hidden="1">
      <c r="B346" s="22"/>
      <c r="C346" s="22"/>
      <c r="D346" s="22"/>
      <c r="E346" s="22"/>
      <c r="F346" s="22"/>
      <c r="G346" s="22"/>
      <c r="H346" s="22"/>
      <c r="I346" s="22"/>
    </row>
    <row r="347" spans="2:9" hidden="1">
      <c r="B347" s="22"/>
      <c r="C347" s="22"/>
      <c r="D347" s="22"/>
      <c r="E347" s="22"/>
      <c r="F347" s="22"/>
      <c r="G347" s="22"/>
      <c r="H347" s="22"/>
      <c r="I347" s="22"/>
    </row>
    <row r="348" spans="2:9" hidden="1">
      <c r="B348" s="22"/>
      <c r="C348" s="22"/>
      <c r="D348" s="22"/>
      <c r="E348" s="22"/>
      <c r="F348" s="22"/>
      <c r="G348" s="22"/>
      <c r="H348" s="22"/>
      <c r="I348" s="22"/>
    </row>
    <row r="349" spans="2:9" hidden="1">
      <c r="B349" s="22"/>
      <c r="C349" s="22"/>
      <c r="D349" s="22"/>
      <c r="E349" s="22"/>
      <c r="F349" s="22"/>
      <c r="G349" s="22"/>
      <c r="H349" s="22"/>
      <c r="I349" s="22"/>
    </row>
    <row r="350" spans="2:9" hidden="1">
      <c r="B350" s="22"/>
      <c r="C350" s="22"/>
      <c r="D350" s="22"/>
      <c r="E350" s="22"/>
      <c r="F350" s="22"/>
      <c r="G350" s="22"/>
      <c r="H350" s="22"/>
      <c r="I350" s="22"/>
    </row>
    <row r="351" spans="2:9" hidden="1">
      <c r="B351" s="22"/>
      <c r="C351" s="22"/>
      <c r="D351" s="22"/>
      <c r="E351" s="22"/>
      <c r="F351" s="22"/>
      <c r="G351" s="22"/>
      <c r="H351" s="22"/>
      <c r="I351" s="22"/>
    </row>
    <row r="352" spans="2:9" hidden="1">
      <c r="B352" s="22"/>
      <c r="C352" s="22"/>
      <c r="D352" s="22"/>
      <c r="E352" s="22"/>
      <c r="F352" s="22"/>
      <c r="G352" s="22"/>
      <c r="H352" s="22"/>
      <c r="I352" s="22"/>
    </row>
    <row r="353" spans="2:9" hidden="1">
      <c r="B353" s="22"/>
      <c r="C353" s="22"/>
      <c r="D353" s="22"/>
      <c r="E353" s="22"/>
      <c r="F353" s="22"/>
      <c r="G353" s="22"/>
      <c r="H353" s="22"/>
      <c r="I353" s="22"/>
    </row>
    <row r="354" spans="2:9" hidden="1">
      <c r="B354" s="22"/>
      <c r="C354" s="22"/>
      <c r="D354" s="22"/>
      <c r="E354" s="22"/>
      <c r="F354" s="22"/>
      <c r="G354" s="22"/>
      <c r="H354" s="22"/>
      <c r="I354" s="22"/>
    </row>
    <row r="355" spans="2:9" hidden="1">
      <c r="B355" s="22"/>
      <c r="C355" s="22"/>
      <c r="D355" s="22"/>
      <c r="E355" s="22"/>
      <c r="F355" s="22"/>
      <c r="G355" s="22"/>
      <c r="H355" s="22"/>
      <c r="I355" s="22"/>
    </row>
    <row r="356" spans="2:9" hidden="1">
      <c r="B356" s="22"/>
      <c r="C356" s="22"/>
      <c r="D356" s="22"/>
      <c r="E356" s="22"/>
      <c r="F356" s="22"/>
      <c r="G356" s="22"/>
      <c r="H356" s="22"/>
      <c r="I356" s="22"/>
    </row>
    <row r="357" spans="2:9" hidden="1">
      <c r="B357" s="22"/>
      <c r="C357" s="22"/>
      <c r="D357" s="22"/>
      <c r="E357" s="22"/>
      <c r="F357" s="22"/>
      <c r="G357" s="22"/>
      <c r="H357" s="22"/>
      <c r="I357" s="22"/>
    </row>
    <row r="358" spans="2:9" hidden="1">
      <c r="B358" s="22"/>
      <c r="C358" s="22"/>
      <c r="D358" s="22"/>
      <c r="E358" s="22"/>
      <c r="F358" s="22"/>
      <c r="G358" s="22"/>
      <c r="H358" s="22"/>
      <c r="I358" s="22"/>
    </row>
    <row r="359" spans="2:9" hidden="1">
      <c r="B359" s="22"/>
      <c r="C359" s="22"/>
      <c r="D359" s="22"/>
      <c r="E359" s="22"/>
      <c r="F359" s="22"/>
      <c r="G359" s="22"/>
      <c r="H359" s="22"/>
      <c r="I359" s="22"/>
    </row>
    <row r="360" spans="2:9" hidden="1">
      <c r="B360" s="22"/>
      <c r="C360" s="22"/>
      <c r="D360" s="22"/>
      <c r="E360" s="22"/>
      <c r="F360" s="22"/>
      <c r="G360" s="22"/>
      <c r="H360" s="22"/>
      <c r="I360" s="22"/>
    </row>
    <row r="361" spans="2:9" hidden="1">
      <c r="B361" s="22"/>
      <c r="C361" s="22"/>
      <c r="D361" s="22"/>
      <c r="E361" s="22"/>
      <c r="F361" s="22"/>
      <c r="G361" s="22"/>
      <c r="H361" s="22"/>
      <c r="I361" s="22"/>
    </row>
    <row r="362" spans="2:9" hidden="1">
      <c r="B362" s="22"/>
      <c r="C362" s="22"/>
      <c r="D362" s="22"/>
      <c r="E362" s="22"/>
      <c r="F362" s="22"/>
      <c r="G362" s="22"/>
      <c r="H362" s="22"/>
      <c r="I362" s="22"/>
    </row>
    <row r="363" spans="2:9" hidden="1">
      <c r="B363" s="22"/>
      <c r="C363" s="22"/>
      <c r="D363" s="22"/>
      <c r="E363" s="22"/>
      <c r="F363" s="22"/>
      <c r="G363" s="22"/>
      <c r="H363" s="22"/>
      <c r="I363" s="22"/>
    </row>
    <row r="364" spans="2:9" hidden="1">
      <c r="B364" s="22"/>
      <c r="C364" s="22"/>
      <c r="D364" s="22"/>
      <c r="E364" s="22"/>
      <c r="F364" s="22"/>
      <c r="G364" s="22"/>
      <c r="H364" s="22"/>
      <c r="I364" s="22"/>
    </row>
    <row r="365" spans="2:9" hidden="1">
      <c r="B365" s="22"/>
      <c r="C365" s="22"/>
      <c r="D365" s="22"/>
      <c r="E365" s="22"/>
      <c r="F365" s="22"/>
      <c r="G365" s="22"/>
      <c r="H365" s="22"/>
      <c r="I365" s="22"/>
    </row>
    <row r="366" spans="2:9" hidden="1">
      <c r="B366" s="22"/>
      <c r="C366" s="22"/>
      <c r="D366" s="22"/>
      <c r="E366" s="22"/>
      <c r="F366" s="22"/>
      <c r="G366" s="22"/>
      <c r="H366" s="22"/>
      <c r="I366" s="22"/>
    </row>
    <row r="367" spans="2:9" hidden="1">
      <c r="B367" s="22"/>
      <c r="C367" s="22"/>
      <c r="D367" s="22"/>
      <c r="E367" s="22"/>
      <c r="F367" s="22"/>
      <c r="G367" s="22"/>
      <c r="H367" s="22"/>
      <c r="I367" s="22"/>
    </row>
    <row r="368" spans="2:9" hidden="1">
      <c r="B368" s="22"/>
      <c r="C368" s="22"/>
      <c r="D368" s="22"/>
      <c r="E368" s="22"/>
      <c r="F368" s="22"/>
      <c r="G368" s="22"/>
      <c r="H368" s="22"/>
      <c r="I368" s="22"/>
    </row>
    <row r="369" spans="2:9" hidden="1">
      <c r="B369" s="22"/>
      <c r="C369" s="22"/>
      <c r="D369" s="22"/>
      <c r="E369" s="22"/>
      <c r="F369" s="22"/>
      <c r="G369" s="22"/>
      <c r="H369" s="22"/>
      <c r="I369" s="22"/>
    </row>
    <row r="370" spans="2:9" hidden="1">
      <c r="B370" s="22"/>
      <c r="C370" s="22"/>
      <c r="D370" s="22"/>
      <c r="E370" s="22"/>
      <c r="F370" s="22"/>
      <c r="G370" s="22"/>
      <c r="H370" s="22"/>
      <c r="I370" s="22"/>
    </row>
    <row r="371" spans="2:9" hidden="1">
      <c r="B371" s="22"/>
      <c r="C371" s="22"/>
      <c r="D371" s="22"/>
      <c r="E371" s="22"/>
      <c r="F371" s="22"/>
      <c r="G371" s="22"/>
      <c r="H371" s="22"/>
      <c r="I371" s="22"/>
    </row>
    <row r="372" spans="2:9" hidden="1">
      <c r="B372" s="22"/>
      <c r="C372" s="22"/>
      <c r="D372" s="22"/>
      <c r="E372" s="22"/>
      <c r="F372" s="22"/>
      <c r="G372" s="22"/>
      <c r="H372" s="22"/>
      <c r="I372" s="22"/>
    </row>
    <row r="373" spans="2:9" hidden="1">
      <c r="B373"/>
      <c r="C373"/>
      <c r="D373"/>
      <c r="E373"/>
      <c r="F373"/>
      <c r="G373"/>
      <c r="H373"/>
      <c r="I373"/>
    </row>
    <row r="374" spans="2:9" hidden="1">
      <c r="B374"/>
      <c r="C374"/>
      <c r="D374"/>
      <c r="E374"/>
      <c r="F374"/>
      <c r="G374"/>
      <c r="H374"/>
      <c r="I374"/>
    </row>
    <row r="375" spans="2:9" hidden="1">
      <c r="B375"/>
      <c r="C375"/>
      <c r="D375"/>
      <c r="E375"/>
      <c r="F375"/>
      <c r="G375"/>
      <c r="H375"/>
      <c r="I375"/>
    </row>
    <row r="376" spans="2:9" hidden="1">
      <c r="B376"/>
      <c r="C376"/>
      <c r="D376"/>
      <c r="E376"/>
      <c r="F376"/>
      <c r="G376"/>
      <c r="H376"/>
      <c r="I376"/>
    </row>
    <row r="377" spans="2:9" hidden="1">
      <c r="B377"/>
      <c r="C377"/>
      <c r="D377"/>
      <c r="E377"/>
      <c r="F377"/>
      <c r="G377"/>
      <c r="H377"/>
      <c r="I377"/>
    </row>
    <row r="378" spans="2:9" hidden="1">
      <c r="B378"/>
      <c r="C378"/>
      <c r="D378"/>
      <c r="E378"/>
      <c r="F378"/>
      <c r="G378"/>
      <c r="H378"/>
      <c r="I378"/>
    </row>
    <row r="379" spans="2:9" hidden="1">
      <c r="B379"/>
      <c r="C379"/>
      <c r="D379"/>
      <c r="E379"/>
      <c r="F379"/>
      <c r="G379"/>
      <c r="H379"/>
      <c r="I379"/>
    </row>
    <row r="380" spans="2:9" hidden="1">
      <c r="B380"/>
      <c r="C380"/>
      <c r="D380"/>
      <c r="E380"/>
      <c r="F380"/>
      <c r="G380"/>
      <c r="H380"/>
      <c r="I380"/>
    </row>
    <row r="381" spans="2:9" hidden="1">
      <c r="B381"/>
      <c r="C381"/>
      <c r="D381"/>
      <c r="E381"/>
      <c r="F381"/>
      <c r="G381"/>
      <c r="H381"/>
      <c r="I381"/>
    </row>
    <row r="382" spans="2:9" hidden="1">
      <c r="B382"/>
      <c r="C382"/>
      <c r="D382"/>
      <c r="E382"/>
      <c r="F382"/>
      <c r="G382"/>
      <c r="H382"/>
      <c r="I382"/>
    </row>
    <row r="383" spans="2:9" hidden="1">
      <c r="B383"/>
      <c r="C383"/>
      <c r="D383"/>
      <c r="E383"/>
      <c r="F383"/>
      <c r="G383"/>
      <c r="H383"/>
      <c r="I383"/>
    </row>
    <row r="384" spans="2:9" hidden="1">
      <c r="B384"/>
      <c r="C384"/>
      <c r="D384"/>
      <c r="E384"/>
      <c r="F384"/>
      <c r="G384"/>
      <c r="H384"/>
      <c r="I384"/>
    </row>
    <row r="385" spans="2:10" hidden="1">
      <c r="B385"/>
      <c r="C385"/>
      <c r="D385"/>
      <c r="E385"/>
      <c r="F385"/>
      <c r="G385"/>
      <c r="H385"/>
      <c r="I385"/>
    </row>
    <row r="386" spans="2:10" hidden="1">
      <c r="B386"/>
      <c r="C386"/>
      <c r="D386"/>
      <c r="E386"/>
      <c r="F386"/>
      <c r="G386"/>
      <c r="H386"/>
      <c r="I386"/>
    </row>
    <row r="387" spans="2:10" hidden="1">
      <c r="B387"/>
      <c r="C387"/>
      <c r="D387"/>
      <c r="E387"/>
      <c r="F387"/>
      <c r="G387"/>
      <c r="H387"/>
      <c r="I387"/>
    </row>
    <row r="388" spans="2:10" hidden="1">
      <c r="B388"/>
      <c r="C388"/>
      <c r="D388"/>
      <c r="E388"/>
      <c r="F388"/>
      <c r="G388"/>
      <c r="H388"/>
      <c r="I388"/>
    </row>
    <row r="389" spans="2:10" hidden="1">
      <c r="B389"/>
      <c r="C389"/>
      <c r="D389"/>
      <c r="E389"/>
      <c r="F389"/>
      <c r="G389"/>
      <c r="H389"/>
      <c r="I389"/>
    </row>
    <row r="390" spans="2:10" hidden="1">
      <c r="B390"/>
      <c r="C390"/>
      <c r="D390"/>
      <c r="E390"/>
      <c r="F390"/>
      <c r="G390"/>
      <c r="H390"/>
      <c r="I390"/>
    </row>
    <row r="391" spans="2:10" hidden="1">
      <c r="B391"/>
      <c r="C391"/>
      <c r="D391"/>
      <c r="E391"/>
      <c r="F391"/>
      <c r="G391"/>
      <c r="H391"/>
      <c r="I391"/>
    </row>
    <row r="392" spans="2:10">
      <c r="J392" s="265"/>
    </row>
    <row r="393" spans="2:10" hidden="1">
      <c r="B393"/>
      <c r="C393"/>
      <c r="D393"/>
      <c r="E393"/>
      <c r="F393"/>
      <c r="G393"/>
      <c r="H393"/>
      <c r="I393"/>
    </row>
    <row r="394" spans="2:10" hidden="1">
      <c r="B394"/>
      <c r="C394"/>
      <c r="D394"/>
      <c r="E394"/>
      <c r="F394"/>
      <c r="G394"/>
      <c r="H394"/>
      <c r="I394"/>
    </row>
    <row r="395" spans="2:10" hidden="1">
      <c r="B395"/>
      <c r="C395"/>
      <c r="D395"/>
      <c r="E395"/>
      <c r="F395"/>
      <c r="G395"/>
      <c r="H395"/>
      <c r="I395"/>
    </row>
    <row r="396" spans="2:10" hidden="1">
      <c r="B396"/>
      <c r="C396"/>
      <c r="D396"/>
      <c r="E396"/>
      <c r="F396"/>
      <c r="G396"/>
      <c r="H396"/>
      <c r="I396"/>
    </row>
    <row r="397" spans="2:10" hidden="1">
      <c r="B397"/>
      <c r="C397"/>
      <c r="D397"/>
      <c r="E397"/>
      <c r="F397"/>
      <c r="G397"/>
      <c r="H397"/>
      <c r="I397"/>
    </row>
    <row r="398" spans="2:10" hidden="1">
      <c r="B398"/>
      <c r="C398"/>
      <c r="D398"/>
      <c r="E398"/>
      <c r="F398"/>
      <c r="G398"/>
      <c r="H398"/>
      <c r="I398"/>
    </row>
    <row r="399" spans="2:10"/>
    <row r="400" spans="2:10"/>
    <row r="401" spans="3:3"/>
    <row r="402" spans="3:3">
      <c r="C402" s="1776"/>
    </row>
  </sheetData>
  <sheetProtection password="CDE6" sheet="1" objects="1" scenarios="1" selectLockedCells="1"/>
  <customSheetViews>
    <customSheetView guid="{DD9D0D41-5D22-4202-9EF9-254DD6E28480}" showGridLines="0" fitToPage="1" printArea="1" hiddenRows="1" hiddenColumns="1">
      <selection activeCell="C7" sqref="C7:C8"/>
      <pageMargins left="0.5" right="0.5" top="0.5" bottom="0.625" header="0.5" footer="0.5"/>
      <pageSetup scale="76" orientation="portrait" r:id="rId1"/>
      <headerFooter alignWithMargins="0">
        <oddFooter>&amp;R&amp;P of &amp;N</oddFooter>
      </headerFooter>
    </customSheetView>
    <customSheetView guid="{7A34E1A7-91A1-4CD4-B377-1F35FFBCE4D8}" showGridLines="0" fitToPage="1" hiddenRows="1" hiddenColumns="1">
      <selection activeCell="C4" sqref="C4"/>
      <pageMargins left="0.5" right="0.5" top="0.5" bottom="0.625" header="0.5" footer="0.5"/>
      <pageSetup scale="76" orientation="portrait" r:id="rId2"/>
      <headerFooter alignWithMargins="0">
        <oddFooter>&amp;R&amp;P of &amp;N</oddFooter>
      </headerFooter>
    </customSheetView>
  </customSheetViews>
  <mergeCells count="73">
    <mergeCell ref="F52:G52"/>
    <mergeCell ref="F36:G36"/>
    <mergeCell ref="F48:G48"/>
    <mergeCell ref="F28:G28"/>
    <mergeCell ref="F29:G29"/>
    <mergeCell ref="F30:G30"/>
    <mergeCell ref="F42:G42"/>
    <mergeCell ref="F43:G43"/>
    <mergeCell ref="F45:G45"/>
    <mergeCell ref="F46:G46"/>
    <mergeCell ref="F47:G47"/>
    <mergeCell ref="F31:G31"/>
    <mergeCell ref="F32:G32"/>
    <mergeCell ref="F33:G33"/>
    <mergeCell ref="F37:G37"/>
    <mergeCell ref="C74:H74"/>
    <mergeCell ref="F69:G69"/>
    <mergeCell ref="F27:G27"/>
    <mergeCell ref="F16:G16"/>
    <mergeCell ref="F14:G14"/>
    <mergeCell ref="F24:G24"/>
    <mergeCell ref="F25:G25"/>
    <mergeCell ref="F26:G26"/>
    <mergeCell ref="F17:G17"/>
    <mergeCell ref="F18:G18"/>
    <mergeCell ref="F21:G21"/>
    <mergeCell ref="F22:G22"/>
    <mergeCell ref="F23:G23"/>
    <mergeCell ref="F19:G19"/>
    <mergeCell ref="F20:G20"/>
    <mergeCell ref="F56:G56"/>
    <mergeCell ref="F15:G15"/>
    <mergeCell ref="F13:G13"/>
    <mergeCell ref="F34:G34"/>
    <mergeCell ref="F35:G35"/>
    <mergeCell ref="F81:G81"/>
    <mergeCell ref="F65:G65"/>
    <mergeCell ref="F64:G64"/>
    <mergeCell ref="C72:H72"/>
    <mergeCell ref="C78:D78"/>
    <mergeCell ref="C79:H79"/>
    <mergeCell ref="C75:H75"/>
    <mergeCell ref="C76:H76"/>
    <mergeCell ref="F68:G68"/>
    <mergeCell ref="F66:G66"/>
    <mergeCell ref="C71:H71"/>
    <mergeCell ref="C73:H73"/>
    <mergeCell ref="H2:I2"/>
    <mergeCell ref="C4:H4"/>
    <mergeCell ref="C6:H6"/>
    <mergeCell ref="F12:G12"/>
    <mergeCell ref="F10:G10"/>
    <mergeCell ref="D7:E7"/>
    <mergeCell ref="H7:H8"/>
    <mergeCell ref="F11:G11"/>
    <mergeCell ref="C7:C8"/>
    <mergeCell ref="F7:G8"/>
    <mergeCell ref="F63:G63"/>
    <mergeCell ref="F38:G38"/>
    <mergeCell ref="F60:G60"/>
    <mergeCell ref="F51:G51"/>
    <mergeCell ref="F55:G55"/>
    <mergeCell ref="F57:G57"/>
    <mergeCell ref="F58:G58"/>
    <mergeCell ref="F62:G62"/>
    <mergeCell ref="F50:G50"/>
    <mergeCell ref="F44:G44"/>
    <mergeCell ref="F41:G41"/>
    <mergeCell ref="F40:G40"/>
    <mergeCell ref="F53:G53"/>
    <mergeCell ref="F49:G49"/>
    <mergeCell ref="F59:G59"/>
    <mergeCell ref="F54:G54"/>
  </mergeCells>
  <phoneticPr fontId="3" type="noConversion"/>
  <pageMargins left="0.5" right="0.5" top="0.5" bottom="0.625" header="0.5" footer="0.5"/>
  <pageSetup scale="69" orientation="portrait" r:id="rId3"/>
  <headerFooter alignWithMargins="0">
    <oddFooter>&amp;R&amp;P of &amp;N</oddFooter>
  </headerFooter>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1">
    <tabColor theme="2" tint="-0.249977111117893"/>
    <pageSetUpPr fitToPage="1"/>
  </sheetPr>
  <dimension ref="A1:DL414"/>
  <sheetViews>
    <sheetView showGridLines="0" zoomScaleNormal="100" zoomScaleSheetLayoutView="100" workbookViewId="0">
      <selection activeCell="D63" sqref="D63"/>
    </sheetView>
  </sheetViews>
  <sheetFormatPr defaultColWidth="0" defaultRowHeight="12.75" customHeight="1" zeroHeight="1"/>
  <cols>
    <col min="1" max="2" width="1.7109375" style="964" customWidth="1"/>
    <col min="3" max="3" width="36.7109375" style="964" customWidth="1"/>
    <col min="4" max="7" width="13.7109375" style="964" customWidth="1"/>
    <col min="8" max="8" width="26.7109375" style="964" customWidth="1"/>
    <col min="9" max="9" width="1.7109375" style="964" customWidth="1"/>
    <col min="10" max="10" width="9.140625" style="964" customWidth="1"/>
    <col min="11" max="116" width="0" style="505" hidden="1" customWidth="1"/>
    <col min="117" max="16384" width="0" style="424" hidden="1"/>
  </cols>
  <sheetData>
    <row r="1" spans="1:116" ht="12.75" customHeight="1">
      <c r="A1" s="539"/>
      <c r="B1" s="539"/>
      <c r="C1" s="539"/>
      <c r="D1" s="539"/>
      <c r="E1" s="539"/>
      <c r="F1" s="539"/>
      <c r="G1" s="539"/>
      <c r="H1" s="539"/>
      <c r="I1" s="764"/>
      <c r="J1" s="539"/>
    </row>
    <row r="2" spans="1:116" ht="66" customHeight="1">
      <c r="A2" s="539"/>
      <c r="B2" s="765"/>
      <c r="C2" s="766"/>
      <c r="D2" s="767"/>
      <c r="E2" s="767"/>
      <c r="F2" s="767"/>
      <c r="G2" s="767"/>
      <c r="H2" s="2364"/>
      <c r="I2" s="2365"/>
      <c r="J2" s="539"/>
    </row>
    <row r="3" spans="1:116" ht="27" customHeight="1">
      <c r="A3" s="539"/>
      <c r="B3" s="660"/>
      <c r="C3" s="482" t="s">
        <v>230</v>
      </c>
      <c r="D3" s="515"/>
      <c r="E3" s="515"/>
      <c r="F3" s="515"/>
      <c r="G3" s="515"/>
      <c r="H3" s="515"/>
      <c r="I3" s="509"/>
      <c r="J3" s="539"/>
    </row>
    <row r="4" spans="1:116" ht="28.5" customHeight="1">
      <c r="A4" s="539"/>
      <c r="B4" s="660"/>
      <c r="C4" s="2322" t="s">
        <v>241</v>
      </c>
      <c r="D4" s="2322"/>
      <c r="E4" s="2322"/>
      <c r="F4" s="2322"/>
      <c r="G4" s="2322"/>
      <c r="H4" s="2322"/>
      <c r="I4" s="509"/>
      <c r="J4" s="539"/>
    </row>
    <row r="5" spans="1:116" ht="43.5" customHeight="1">
      <c r="A5" s="539"/>
      <c r="B5" s="660"/>
      <c r="C5" s="661" t="s">
        <v>156</v>
      </c>
      <c r="D5" s="515"/>
      <c r="E5" s="515"/>
      <c r="F5" s="515"/>
      <c r="G5" s="515"/>
      <c r="H5" s="515"/>
      <c r="I5" s="509"/>
      <c r="J5" s="539"/>
    </row>
    <row r="6" spans="1:116" s="770" customFormat="1" ht="89.25" customHeight="1" thickBot="1">
      <c r="A6" s="662"/>
      <c r="B6" s="663"/>
      <c r="C6" s="2323" t="s">
        <v>220</v>
      </c>
      <c r="D6" s="2323"/>
      <c r="E6" s="2323"/>
      <c r="F6" s="2323"/>
      <c r="G6" s="2323"/>
      <c r="H6" s="2324"/>
      <c r="I6" s="768"/>
      <c r="J6" s="662"/>
      <c r="K6" s="769"/>
      <c r="L6" s="769"/>
      <c r="M6" s="769"/>
      <c r="N6" s="769"/>
      <c r="O6" s="769"/>
      <c r="P6" s="769"/>
      <c r="Q6" s="769"/>
      <c r="R6" s="769"/>
      <c r="S6" s="769"/>
      <c r="T6" s="769"/>
      <c r="U6" s="769"/>
      <c r="V6" s="769"/>
      <c r="W6" s="769"/>
      <c r="X6" s="769"/>
      <c r="Y6" s="769"/>
      <c r="Z6" s="769"/>
      <c r="AA6" s="769"/>
      <c r="AB6" s="769"/>
      <c r="AC6" s="769"/>
      <c r="AD6" s="769"/>
      <c r="AE6" s="769"/>
      <c r="AF6" s="769"/>
      <c r="AG6" s="769"/>
      <c r="AH6" s="769"/>
      <c r="AI6" s="769"/>
      <c r="AJ6" s="769"/>
      <c r="AK6" s="769"/>
      <c r="AL6" s="769"/>
      <c r="AM6" s="769"/>
      <c r="AN6" s="769"/>
      <c r="AO6" s="769"/>
      <c r="AP6" s="769"/>
      <c r="AQ6" s="769"/>
      <c r="AR6" s="769"/>
      <c r="AS6" s="769"/>
      <c r="AT6" s="769"/>
      <c r="AU6" s="769"/>
      <c r="AV6" s="769"/>
      <c r="AW6" s="769"/>
      <c r="AX6" s="769"/>
      <c r="AY6" s="769"/>
      <c r="AZ6" s="769"/>
      <c r="BA6" s="769"/>
      <c r="BB6" s="769"/>
      <c r="BC6" s="769"/>
      <c r="BD6" s="769"/>
      <c r="BE6" s="769"/>
      <c r="BF6" s="769"/>
      <c r="BG6" s="769"/>
      <c r="BH6" s="769"/>
      <c r="BI6" s="769"/>
      <c r="BJ6" s="769"/>
      <c r="BK6" s="769"/>
      <c r="BL6" s="769"/>
      <c r="BM6" s="769"/>
      <c r="BN6" s="769"/>
      <c r="BO6" s="769"/>
      <c r="BP6" s="769"/>
      <c r="BQ6" s="769"/>
      <c r="BR6" s="769"/>
      <c r="BS6" s="769"/>
      <c r="BT6" s="769"/>
      <c r="BU6" s="769"/>
      <c r="BV6" s="769"/>
      <c r="BW6" s="769"/>
      <c r="BX6" s="769"/>
      <c r="BY6" s="769"/>
      <c r="BZ6" s="769"/>
      <c r="CA6" s="769"/>
      <c r="CB6" s="769"/>
      <c r="CC6" s="769"/>
      <c r="CD6" s="769"/>
      <c r="CE6" s="769"/>
      <c r="CF6" s="769"/>
      <c r="CG6" s="769"/>
      <c r="CH6" s="769"/>
      <c r="CI6" s="769"/>
      <c r="CJ6" s="769"/>
      <c r="CK6" s="769"/>
      <c r="CL6" s="769"/>
      <c r="CM6" s="769"/>
      <c r="CN6" s="769"/>
      <c r="CO6" s="769"/>
      <c r="CP6" s="769"/>
      <c r="CQ6" s="769"/>
      <c r="CR6" s="769"/>
      <c r="CS6" s="769"/>
      <c r="CT6" s="769"/>
      <c r="CU6" s="769"/>
      <c r="CV6" s="769"/>
      <c r="CW6" s="769"/>
      <c r="CX6" s="769"/>
      <c r="CY6" s="769"/>
      <c r="CZ6" s="769"/>
      <c r="DA6" s="769"/>
      <c r="DB6" s="769"/>
      <c r="DC6" s="769"/>
      <c r="DD6" s="769"/>
      <c r="DE6" s="769"/>
      <c r="DF6" s="769"/>
      <c r="DG6" s="769"/>
      <c r="DH6" s="769"/>
      <c r="DI6" s="769"/>
      <c r="DJ6" s="769"/>
      <c r="DK6" s="769"/>
      <c r="DL6" s="769"/>
    </row>
    <row r="7" spans="1:116" ht="42" customHeight="1">
      <c r="A7" s="539"/>
      <c r="B7" s="660"/>
      <c r="C7" s="2329" t="s">
        <v>17</v>
      </c>
      <c r="D7" s="2325" t="s">
        <v>70</v>
      </c>
      <c r="E7" s="2326"/>
      <c r="F7" s="2331" t="s">
        <v>137</v>
      </c>
      <c r="G7" s="2332"/>
      <c r="H7" s="2327" t="s">
        <v>76</v>
      </c>
      <c r="I7" s="509"/>
      <c r="J7" s="539"/>
    </row>
    <row r="8" spans="1:116" ht="13.5" customHeight="1">
      <c r="A8" s="539"/>
      <c r="B8" s="660"/>
      <c r="C8" s="2330"/>
      <c r="D8" s="664" t="s">
        <v>74</v>
      </c>
      <c r="E8" s="664" t="s">
        <v>75</v>
      </c>
      <c r="F8" s="2333"/>
      <c r="G8" s="2334"/>
      <c r="H8" s="2328"/>
      <c r="I8" s="509"/>
      <c r="J8" s="539"/>
    </row>
    <row r="9" spans="1:116" ht="13.5" customHeight="1">
      <c r="A9" s="539"/>
      <c r="B9" s="660"/>
      <c r="C9" s="612" t="s">
        <v>121</v>
      </c>
      <c r="D9" s="665"/>
      <c r="E9" s="665"/>
      <c r="F9" s="666"/>
      <c r="G9" s="667"/>
      <c r="H9" s="668"/>
      <c r="I9" s="509"/>
      <c r="J9" s="539"/>
    </row>
    <row r="10" spans="1:116" s="773" customFormat="1" ht="13.5" customHeight="1">
      <c r="A10" s="669"/>
      <c r="B10" s="670"/>
      <c r="C10" s="627" t="str">
        <f>'Step 5-Env Benefits'!C10</f>
        <v>CFC-12 Reclaimed</v>
      </c>
      <c r="D10" s="671">
        <f>(1-Assumptions!$C$21)*(SUM('Step 3-Refrigerators (B)'!$F$29)+SUM('Step 3-Stand-Alone Freezers (B)'!$F$30)+SUM('Step 3-Dehumidifiers (B)'!$F$24))</f>
        <v>0</v>
      </c>
      <c r="E10" s="672">
        <f>D10*Assumptions!$B$37</f>
        <v>0</v>
      </c>
      <c r="F10" s="2316">
        <f>E10*Assumptions!$D$8*(1/1000)</f>
        <v>0</v>
      </c>
      <c r="G10" s="2317"/>
      <c r="H10" s="673">
        <f>E10*Assumptions!$C$8</f>
        <v>0</v>
      </c>
      <c r="I10" s="771"/>
      <c r="J10" s="669"/>
      <c r="K10" s="772"/>
      <c r="L10" s="772"/>
      <c r="M10" s="772"/>
      <c r="N10" s="772"/>
      <c r="O10" s="772"/>
      <c r="P10" s="772"/>
      <c r="Q10" s="772"/>
      <c r="R10" s="772"/>
      <c r="S10" s="772"/>
      <c r="T10" s="772"/>
      <c r="U10" s="772"/>
      <c r="V10" s="772"/>
      <c r="W10" s="772"/>
      <c r="X10" s="772"/>
      <c r="Y10" s="772"/>
      <c r="Z10" s="772"/>
      <c r="AA10" s="772"/>
      <c r="AB10" s="772"/>
      <c r="AC10" s="772"/>
      <c r="AD10" s="772"/>
      <c r="AE10" s="772"/>
      <c r="AF10" s="772"/>
      <c r="AG10" s="772"/>
      <c r="AH10" s="772"/>
      <c r="AI10" s="772"/>
      <c r="AJ10" s="772"/>
      <c r="AK10" s="772"/>
      <c r="AL10" s="772"/>
      <c r="AM10" s="772"/>
      <c r="AN10" s="772"/>
      <c r="AO10" s="772"/>
      <c r="AP10" s="772"/>
      <c r="AQ10" s="772"/>
      <c r="AR10" s="772"/>
      <c r="AS10" s="772"/>
      <c r="AT10" s="772"/>
      <c r="AU10" s="772"/>
      <c r="AV10" s="772"/>
      <c r="AW10" s="772"/>
      <c r="AX10" s="772"/>
      <c r="AY10" s="772"/>
      <c r="AZ10" s="772"/>
      <c r="BA10" s="772"/>
      <c r="BB10" s="772"/>
      <c r="BC10" s="772"/>
      <c r="BD10" s="772"/>
      <c r="BE10" s="772"/>
      <c r="BF10" s="772"/>
      <c r="BG10" s="772"/>
      <c r="BH10" s="772"/>
      <c r="BI10" s="772"/>
      <c r="BJ10" s="772"/>
      <c r="BK10" s="772"/>
      <c r="BL10" s="772"/>
      <c r="BM10" s="772"/>
      <c r="BN10" s="772"/>
      <c r="BO10" s="772"/>
      <c r="BP10" s="772"/>
      <c r="BQ10" s="772"/>
      <c r="BR10" s="772"/>
      <c r="BS10" s="772"/>
      <c r="BT10" s="772"/>
      <c r="BU10" s="772"/>
      <c r="BV10" s="772"/>
      <c r="BW10" s="772"/>
      <c r="BX10" s="772"/>
      <c r="BY10" s="772"/>
      <c r="BZ10" s="772"/>
      <c r="CA10" s="772"/>
      <c r="CB10" s="772"/>
      <c r="CC10" s="772"/>
      <c r="CD10" s="772"/>
      <c r="CE10" s="772"/>
      <c r="CF10" s="772"/>
      <c r="CG10" s="772"/>
      <c r="CH10" s="772"/>
      <c r="CI10" s="772"/>
      <c r="CJ10" s="772"/>
      <c r="CK10" s="772"/>
      <c r="CL10" s="772"/>
      <c r="CM10" s="772"/>
      <c r="CN10" s="772"/>
      <c r="CO10" s="772"/>
      <c r="CP10" s="772"/>
      <c r="CQ10" s="772"/>
      <c r="CR10" s="772"/>
      <c r="CS10" s="772"/>
      <c r="CT10" s="772"/>
      <c r="CU10" s="772"/>
      <c r="CV10" s="772"/>
      <c r="CW10" s="772"/>
      <c r="CX10" s="772"/>
      <c r="CY10" s="772"/>
      <c r="CZ10" s="772"/>
      <c r="DA10" s="772"/>
      <c r="DB10" s="772"/>
      <c r="DC10" s="772"/>
      <c r="DD10" s="772"/>
      <c r="DE10" s="772"/>
      <c r="DF10" s="772"/>
      <c r="DG10" s="772"/>
      <c r="DH10" s="772"/>
      <c r="DI10" s="772"/>
      <c r="DJ10" s="772"/>
      <c r="DK10" s="772"/>
      <c r="DL10" s="772"/>
    </row>
    <row r="11" spans="1:116" s="773" customFormat="1" ht="13.5" customHeight="1">
      <c r="A11" s="669"/>
      <c r="B11" s="670"/>
      <c r="C11" s="627" t="str">
        <f>'Step 5-Env Benefits'!C11</f>
        <v>HCFC-22 Reclaimed</v>
      </c>
      <c r="D11" s="674">
        <f>(1-Assumptions!$C$21)*(SUM('Step 3-Stand-Alone Freezers (B)'!$F$35)+SUM('Step 3-Dehumidifiers (B)'!$F$29)+SUM('Step 3-Air-Conditioning Uni (B)'!$F$22))</f>
        <v>0</v>
      </c>
      <c r="E11" s="672">
        <f>D11*Assumptions!$B$37</f>
        <v>0</v>
      </c>
      <c r="F11" s="2312">
        <f>E11*Assumptions!$D$10*(1/1000)</f>
        <v>0</v>
      </c>
      <c r="G11" s="2335"/>
      <c r="H11" s="872">
        <f>E11*Assumptions!$C$10</f>
        <v>0</v>
      </c>
      <c r="I11" s="771"/>
      <c r="J11" s="669"/>
      <c r="K11" s="772"/>
      <c r="L11" s="772"/>
      <c r="M11" s="772"/>
      <c r="N11" s="772"/>
      <c r="O11" s="772"/>
      <c r="P11" s="772"/>
      <c r="Q11" s="772"/>
      <c r="R11" s="772"/>
      <c r="S11" s="772"/>
      <c r="T11" s="772"/>
      <c r="U11" s="772"/>
      <c r="V11" s="772"/>
      <c r="W11" s="772"/>
      <c r="X11" s="772"/>
      <c r="Y11" s="772"/>
      <c r="Z11" s="772"/>
      <c r="AA11" s="772"/>
      <c r="AB11" s="772"/>
      <c r="AC11" s="772"/>
      <c r="AD11" s="772"/>
      <c r="AE11" s="772"/>
      <c r="AF11" s="772"/>
      <c r="AG11" s="772"/>
      <c r="AH11" s="772"/>
      <c r="AI11" s="772"/>
      <c r="AJ11" s="772"/>
      <c r="AK11" s="772"/>
      <c r="AL11" s="772"/>
      <c r="AM11" s="772"/>
      <c r="AN11" s="772"/>
      <c r="AO11" s="772"/>
      <c r="AP11" s="772"/>
      <c r="AQ11" s="772"/>
      <c r="AR11" s="772"/>
      <c r="AS11" s="772"/>
      <c r="AT11" s="772"/>
      <c r="AU11" s="772"/>
      <c r="AV11" s="772"/>
      <c r="AW11" s="772"/>
      <c r="AX11" s="772"/>
      <c r="AY11" s="772"/>
      <c r="AZ11" s="772"/>
      <c r="BA11" s="772"/>
      <c r="BB11" s="772"/>
      <c r="BC11" s="772"/>
      <c r="BD11" s="772"/>
      <c r="BE11" s="772"/>
      <c r="BF11" s="772"/>
      <c r="BG11" s="772"/>
      <c r="BH11" s="772"/>
      <c r="BI11" s="772"/>
      <c r="BJ11" s="772"/>
      <c r="BK11" s="772"/>
      <c r="BL11" s="772"/>
      <c r="BM11" s="772"/>
      <c r="BN11" s="772"/>
      <c r="BO11" s="772"/>
      <c r="BP11" s="772"/>
      <c r="BQ11" s="772"/>
      <c r="BR11" s="772"/>
      <c r="BS11" s="772"/>
      <c r="BT11" s="772"/>
      <c r="BU11" s="772"/>
      <c r="BV11" s="772"/>
      <c r="BW11" s="772"/>
      <c r="BX11" s="772"/>
      <c r="BY11" s="772"/>
      <c r="BZ11" s="772"/>
      <c r="CA11" s="772"/>
      <c r="CB11" s="772"/>
      <c r="CC11" s="772"/>
      <c r="CD11" s="772"/>
      <c r="CE11" s="772"/>
      <c r="CF11" s="772"/>
      <c r="CG11" s="772"/>
      <c r="CH11" s="772"/>
      <c r="CI11" s="772"/>
      <c r="CJ11" s="772"/>
      <c r="CK11" s="772"/>
      <c r="CL11" s="772"/>
      <c r="CM11" s="772"/>
      <c r="CN11" s="772"/>
      <c r="CO11" s="772"/>
      <c r="CP11" s="772"/>
      <c r="CQ11" s="772"/>
      <c r="CR11" s="772"/>
      <c r="CS11" s="772"/>
      <c r="CT11" s="772"/>
      <c r="CU11" s="772"/>
      <c r="CV11" s="772"/>
      <c r="CW11" s="772"/>
      <c r="CX11" s="772"/>
      <c r="CY11" s="772"/>
      <c r="CZ11" s="772"/>
      <c r="DA11" s="772"/>
      <c r="DB11" s="772"/>
      <c r="DC11" s="772"/>
      <c r="DD11" s="772"/>
      <c r="DE11" s="772"/>
      <c r="DF11" s="772"/>
      <c r="DG11" s="772"/>
      <c r="DH11" s="772"/>
      <c r="DI11" s="772"/>
      <c r="DJ11" s="772"/>
      <c r="DK11" s="772"/>
      <c r="DL11" s="772"/>
    </row>
    <row r="12" spans="1:116" s="773" customFormat="1" ht="13.5" customHeight="1">
      <c r="A12" s="669"/>
      <c r="B12" s="670"/>
      <c r="C12" s="627" t="str">
        <f>'Step 5-Env Benefits'!C12</f>
        <v>HFC-134a Reclaimed</v>
      </c>
      <c r="D12" s="674">
        <f>(1-Assumptions!$C$21)*SUM('Step 3-Refrigerators (B)'!$F$34)+(1-Assumptions!$C$21)*SUM('Step 3-Stand-Alone Freezers (B)'!$F$40)+(1-Assumptions!$C$21)*SUM('Step 3-Dehumidifiers (B)'!$F$34)</f>
        <v>0</v>
      </c>
      <c r="E12" s="672">
        <f>D12*Assumptions!$B$37</f>
        <v>0</v>
      </c>
      <c r="F12" s="2312">
        <f>E12*Assumptions!$D$9*(1/1000)</f>
        <v>0</v>
      </c>
      <c r="G12" s="2335"/>
      <c r="H12" s="872">
        <f>E12*Assumptions!$C$9</f>
        <v>0</v>
      </c>
      <c r="I12" s="771"/>
      <c r="J12" s="669"/>
      <c r="K12" s="772"/>
      <c r="L12" s="772"/>
      <c r="M12" s="772"/>
      <c r="N12" s="772"/>
      <c r="O12" s="772"/>
      <c r="P12" s="772"/>
      <c r="Q12" s="772"/>
      <c r="R12" s="772"/>
      <c r="S12" s="772"/>
      <c r="T12" s="772"/>
      <c r="U12" s="772"/>
      <c r="V12" s="772"/>
      <c r="W12" s="772"/>
      <c r="X12" s="772"/>
      <c r="Y12" s="772"/>
      <c r="Z12" s="772"/>
      <c r="AA12" s="772"/>
      <c r="AB12" s="772"/>
      <c r="AC12" s="772"/>
      <c r="AD12" s="772"/>
      <c r="AE12" s="772"/>
      <c r="AF12" s="772"/>
      <c r="AG12" s="772"/>
      <c r="AH12" s="772"/>
      <c r="AI12" s="772"/>
      <c r="AJ12" s="772"/>
      <c r="AK12" s="772"/>
      <c r="AL12" s="772"/>
      <c r="AM12" s="772"/>
      <c r="AN12" s="772"/>
      <c r="AO12" s="772"/>
      <c r="AP12" s="772"/>
      <c r="AQ12" s="772"/>
      <c r="AR12" s="772"/>
      <c r="AS12" s="772"/>
      <c r="AT12" s="772"/>
      <c r="AU12" s="772"/>
      <c r="AV12" s="772"/>
      <c r="AW12" s="772"/>
      <c r="AX12" s="772"/>
      <c r="AY12" s="772"/>
      <c r="AZ12" s="772"/>
      <c r="BA12" s="772"/>
      <c r="BB12" s="772"/>
      <c r="BC12" s="772"/>
      <c r="BD12" s="772"/>
      <c r="BE12" s="772"/>
      <c r="BF12" s="772"/>
      <c r="BG12" s="772"/>
      <c r="BH12" s="772"/>
      <c r="BI12" s="772"/>
      <c r="BJ12" s="772"/>
      <c r="BK12" s="772"/>
      <c r="BL12" s="772"/>
      <c r="BM12" s="772"/>
      <c r="BN12" s="772"/>
      <c r="BO12" s="772"/>
      <c r="BP12" s="772"/>
      <c r="BQ12" s="772"/>
      <c r="BR12" s="772"/>
      <c r="BS12" s="772"/>
      <c r="BT12" s="772"/>
      <c r="BU12" s="772"/>
      <c r="BV12" s="772"/>
      <c r="BW12" s="772"/>
      <c r="BX12" s="772"/>
      <c r="BY12" s="772"/>
      <c r="BZ12" s="772"/>
      <c r="CA12" s="772"/>
      <c r="CB12" s="772"/>
      <c r="CC12" s="772"/>
      <c r="CD12" s="772"/>
      <c r="CE12" s="772"/>
      <c r="CF12" s="772"/>
      <c r="CG12" s="772"/>
      <c r="CH12" s="772"/>
      <c r="CI12" s="772"/>
      <c r="CJ12" s="772"/>
      <c r="CK12" s="772"/>
      <c r="CL12" s="772"/>
      <c r="CM12" s="772"/>
      <c r="CN12" s="772"/>
      <c r="CO12" s="772"/>
      <c r="CP12" s="772"/>
      <c r="CQ12" s="772"/>
      <c r="CR12" s="772"/>
      <c r="CS12" s="772"/>
      <c r="CT12" s="772"/>
      <c r="CU12" s="772"/>
      <c r="CV12" s="772"/>
      <c r="CW12" s="772"/>
      <c r="CX12" s="772"/>
      <c r="CY12" s="772"/>
      <c r="CZ12" s="772"/>
      <c r="DA12" s="772"/>
      <c r="DB12" s="772"/>
      <c r="DC12" s="772"/>
      <c r="DD12" s="772"/>
      <c r="DE12" s="772"/>
      <c r="DF12" s="772"/>
      <c r="DG12" s="772"/>
      <c r="DH12" s="772"/>
      <c r="DI12" s="772"/>
      <c r="DJ12" s="772"/>
      <c r="DK12" s="772"/>
      <c r="DL12" s="772"/>
    </row>
    <row r="13" spans="1:116" s="773" customFormat="1" ht="13.5" customHeight="1">
      <c r="A13" s="669"/>
      <c r="B13" s="670"/>
      <c r="C13" s="627" t="str">
        <f>'Step 5-Env Benefits'!C13</f>
        <v>R-500 Reclaimed</v>
      </c>
      <c r="D13" s="674">
        <f>(1-Assumptions!$C$21)*SUM('Step 3-Dehumidifiers (B)'!$F$39)</f>
        <v>0</v>
      </c>
      <c r="E13" s="672">
        <f>D13*Assumptions!$B$37</f>
        <v>0</v>
      </c>
      <c r="F13" s="2312">
        <f>E13*Assumptions!$D$12*(1/1000)</f>
        <v>0</v>
      </c>
      <c r="G13" s="2335"/>
      <c r="H13" s="872">
        <f>E13*Assumptions!$C$12</f>
        <v>0</v>
      </c>
      <c r="I13" s="771"/>
      <c r="J13" s="669"/>
      <c r="K13" s="772"/>
      <c r="L13" s="772"/>
      <c r="M13" s="772"/>
      <c r="N13" s="772"/>
      <c r="O13" s="772"/>
      <c r="P13" s="772"/>
      <c r="Q13" s="772"/>
      <c r="R13" s="772"/>
      <c r="S13" s="772"/>
      <c r="T13" s="772"/>
      <c r="U13" s="772"/>
      <c r="V13" s="772"/>
      <c r="W13" s="772"/>
      <c r="X13" s="772"/>
      <c r="Y13" s="772"/>
      <c r="Z13" s="772"/>
      <c r="AA13" s="772"/>
      <c r="AB13" s="772"/>
      <c r="AC13" s="772"/>
      <c r="AD13" s="772"/>
      <c r="AE13" s="772"/>
      <c r="AF13" s="772"/>
      <c r="AG13" s="772"/>
      <c r="AH13" s="772"/>
      <c r="AI13" s="772"/>
      <c r="AJ13" s="772"/>
      <c r="AK13" s="772"/>
      <c r="AL13" s="772"/>
      <c r="AM13" s="772"/>
      <c r="AN13" s="772"/>
      <c r="AO13" s="772"/>
      <c r="AP13" s="772"/>
      <c r="AQ13" s="772"/>
      <c r="AR13" s="772"/>
      <c r="AS13" s="772"/>
      <c r="AT13" s="772"/>
      <c r="AU13" s="772"/>
      <c r="AV13" s="772"/>
      <c r="AW13" s="772"/>
      <c r="AX13" s="772"/>
      <c r="AY13" s="772"/>
      <c r="AZ13" s="772"/>
      <c r="BA13" s="772"/>
      <c r="BB13" s="772"/>
      <c r="BC13" s="772"/>
      <c r="BD13" s="772"/>
      <c r="BE13" s="772"/>
      <c r="BF13" s="772"/>
      <c r="BG13" s="772"/>
      <c r="BH13" s="772"/>
      <c r="BI13" s="772"/>
      <c r="BJ13" s="772"/>
      <c r="BK13" s="772"/>
      <c r="BL13" s="772"/>
      <c r="BM13" s="772"/>
      <c r="BN13" s="772"/>
      <c r="BO13" s="772"/>
      <c r="BP13" s="772"/>
      <c r="BQ13" s="772"/>
      <c r="BR13" s="772"/>
      <c r="BS13" s="772"/>
      <c r="BT13" s="772"/>
      <c r="BU13" s="772"/>
      <c r="BV13" s="772"/>
      <c r="BW13" s="772"/>
      <c r="BX13" s="772"/>
      <c r="BY13" s="772"/>
      <c r="BZ13" s="772"/>
      <c r="CA13" s="772"/>
      <c r="CB13" s="772"/>
      <c r="CC13" s="772"/>
      <c r="CD13" s="772"/>
      <c r="CE13" s="772"/>
      <c r="CF13" s="772"/>
      <c r="CG13" s="772"/>
      <c r="CH13" s="772"/>
      <c r="CI13" s="772"/>
      <c r="CJ13" s="772"/>
      <c r="CK13" s="772"/>
      <c r="CL13" s="772"/>
      <c r="CM13" s="772"/>
      <c r="CN13" s="772"/>
      <c r="CO13" s="772"/>
      <c r="CP13" s="772"/>
      <c r="CQ13" s="772"/>
      <c r="CR13" s="772"/>
      <c r="CS13" s="772"/>
      <c r="CT13" s="772"/>
      <c r="CU13" s="772"/>
      <c r="CV13" s="772"/>
      <c r="CW13" s="772"/>
      <c r="CX13" s="772"/>
      <c r="CY13" s="772"/>
      <c r="CZ13" s="772"/>
      <c r="DA13" s="772"/>
      <c r="DB13" s="772"/>
      <c r="DC13" s="772"/>
      <c r="DD13" s="772"/>
      <c r="DE13" s="772"/>
      <c r="DF13" s="772"/>
      <c r="DG13" s="772"/>
      <c r="DH13" s="772"/>
      <c r="DI13" s="772"/>
      <c r="DJ13" s="772"/>
      <c r="DK13" s="772"/>
      <c r="DL13" s="772"/>
    </row>
    <row r="14" spans="1:116" s="773" customFormat="1" ht="13.5" customHeight="1">
      <c r="A14" s="669"/>
      <c r="B14" s="670"/>
      <c r="C14" s="627" t="str">
        <f>'Step 5-Env Benefits'!C14</f>
        <v>R-407C Reclaimed</v>
      </c>
      <c r="D14" s="671">
        <f>(1-Assumptions!$C$21)*SUM('Step 3-Air-Conditioning Uni (B)'!$F$27)</f>
        <v>0</v>
      </c>
      <c r="E14" s="672">
        <f>D14*Assumptions!$B$37</f>
        <v>0</v>
      </c>
      <c r="F14" s="2316">
        <f>E14*Assumptions!$D$14*(1/1000)</f>
        <v>0</v>
      </c>
      <c r="G14" s="2317"/>
      <c r="H14" s="673">
        <f>E14*Assumptions!$C$14</f>
        <v>0</v>
      </c>
      <c r="I14" s="771"/>
      <c r="J14" s="669"/>
      <c r="K14" s="772"/>
      <c r="L14" s="772"/>
      <c r="M14" s="772"/>
      <c r="N14" s="772"/>
      <c r="O14" s="772"/>
      <c r="P14" s="772"/>
      <c r="Q14" s="772"/>
      <c r="R14" s="772"/>
      <c r="S14" s="772"/>
      <c r="T14" s="772"/>
      <c r="U14" s="772"/>
      <c r="V14" s="772"/>
      <c r="W14" s="772"/>
      <c r="X14" s="772"/>
      <c r="Y14" s="772"/>
      <c r="Z14" s="772"/>
      <c r="AA14" s="772"/>
      <c r="AB14" s="772"/>
      <c r="AC14" s="772"/>
      <c r="AD14" s="772"/>
      <c r="AE14" s="772"/>
      <c r="AF14" s="772"/>
      <c r="AG14" s="772"/>
      <c r="AH14" s="772"/>
      <c r="AI14" s="772"/>
      <c r="AJ14" s="772"/>
      <c r="AK14" s="772"/>
      <c r="AL14" s="772"/>
      <c r="AM14" s="772"/>
      <c r="AN14" s="772"/>
      <c r="AO14" s="772"/>
      <c r="AP14" s="772"/>
      <c r="AQ14" s="772"/>
      <c r="AR14" s="772"/>
      <c r="AS14" s="772"/>
      <c r="AT14" s="772"/>
      <c r="AU14" s="772"/>
      <c r="AV14" s="772"/>
      <c r="AW14" s="772"/>
      <c r="AX14" s="772"/>
      <c r="AY14" s="772"/>
      <c r="AZ14" s="772"/>
      <c r="BA14" s="772"/>
      <c r="BB14" s="772"/>
      <c r="BC14" s="772"/>
      <c r="BD14" s="772"/>
      <c r="BE14" s="772"/>
      <c r="BF14" s="772"/>
      <c r="BG14" s="772"/>
      <c r="BH14" s="772"/>
      <c r="BI14" s="772"/>
      <c r="BJ14" s="772"/>
      <c r="BK14" s="772"/>
      <c r="BL14" s="772"/>
      <c r="BM14" s="772"/>
      <c r="BN14" s="772"/>
      <c r="BO14" s="772"/>
      <c r="BP14" s="772"/>
      <c r="BQ14" s="772"/>
      <c r="BR14" s="772"/>
      <c r="BS14" s="772"/>
      <c r="BT14" s="772"/>
      <c r="BU14" s="772"/>
      <c r="BV14" s="772"/>
      <c r="BW14" s="772"/>
      <c r="BX14" s="772"/>
      <c r="BY14" s="772"/>
      <c r="BZ14" s="772"/>
      <c r="CA14" s="772"/>
      <c r="CB14" s="772"/>
      <c r="CC14" s="772"/>
      <c r="CD14" s="772"/>
      <c r="CE14" s="772"/>
      <c r="CF14" s="772"/>
      <c r="CG14" s="772"/>
      <c r="CH14" s="772"/>
      <c r="CI14" s="772"/>
      <c r="CJ14" s="772"/>
      <c r="CK14" s="772"/>
      <c r="CL14" s="772"/>
      <c r="CM14" s="772"/>
      <c r="CN14" s="772"/>
      <c r="CO14" s="772"/>
      <c r="CP14" s="772"/>
      <c r="CQ14" s="772"/>
      <c r="CR14" s="772"/>
      <c r="CS14" s="772"/>
      <c r="CT14" s="772"/>
      <c r="CU14" s="772"/>
      <c r="CV14" s="772"/>
      <c r="CW14" s="772"/>
      <c r="CX14" s="772"/>
      <c r="CY14" s="772"/>
      <c r="CZ14" s="772"/>
      <c r="DA14" s="772"/>
      <c r="DB14" s="772"/>
      <c r="DC14" s="772"/>
      <c r="DD14" s="772"/>
      <c r="DE14" s="772"/>
      <c r="DF14" s="772"/>
      <c r="DG14" s="772"/>
      <c r="DH14" s="772"/>
      <c r="DI14" s="772"/>
      <c r="DJ14" s="772"/>
      <c r="DK14" s="772"/>
      <c r="DL14" s="772"/>
    </row>
    <row r="15" spans="1:116" s="773" customFormat="1" ht="13.5" customHeight="1" thickBot="1">
      <c r="A15" s="669"/>
      <c r="B15" s="670"/>
      <c r="C15" s="627" t="str">
        <f>'Step 5-Env Benefits'!C15</f>
        <v>R-410A Reclaimed</v>
      </c>
      <c r="D15" s="671">
        <v>0</v>
      </c>
      <c r="E15" s="672">
        <f>D15*Assumptions!$B$37</f>
        <v>0</v>
      </c>
      <c r="F15" s="2316">
        <f>E15*Assumptions!$D$13*(1/1000)</f>
        <v>0</v>
      </c>
      <c r="G15" s="2317"/>
      <c r="H15" s="673">
        <f>E15*Assumptions!$C$13</f>
        <v>0</v>
      </c>
      <c r="I15" s="771"/>
      <c r="J15" s="669"/>
      <c r="K15" s="772"/>
      <c r="L15" s="772"/>
      <c r="M15" s="772"/>
      <c r="N15" s="772"/>
      <c r="O15" s="772"/>
      <c r="P15" s="772"/>
      <c r="Q15" s="772"/>
      <c r="R15" s="772"/>
      <c r="S15" s="772"/>
      <c r="T15" s="772"/>
      <c r="U15" s="772"/>
      <c r="V15" s="772"/>
      <c r="W15" s="772"/>
      <c r="X15" s="772"/>
      <c r="Y15" s="772"/>
      <c r="Z15" s="772"/>
      <c r="AA15" s="772"/>
      <c r="AB15" s="772"/>
      <c r="AC15" s="772"/>
      <c r="AD15" s="772"/>
      <c r="AE15" s="772"/>
      <c r="AF15" s="772"/>
      <c r="AG15" s="772"/>
      <c r="AH15" s="772"/>
      <c r="AI15" s="772"/>
      <c r="AJ15" s="772"/>
      <c r="AK15" s="772"/>
      <c r="AL15" s="772"/>
      <c r="AM15" s="772"/>
      <c r="AN15" s="772"/>
      <c r="AO15" s="772"/>
      <c r="AP15" s="772"/>
      <c r="AQ15" s="772"/>
      <c r="AR15" s="772"/>
      <c r="AS15" s="772"/>
      <c r="AT15" s="772"/>
      <c r="AU15" s="772"/>
      <c r="AV15" s="772"/>
      <c r="AW15" s="772"/>
      <c r="AX15" s="772"/>
      <c r="AY15" s="772"/>
      <c r="AZ15" s="772"/>
      <c r="BA15" s="772"/>
      <c r="BB15" s="772"/>
      <c r="BC15" s="772"/>
      <c r="BD15" s="772"/>
      <c r="BE15" s="772"/>
      <c r="BF15" s="772"/>
      <c r="BG15" s="772"/>
      <c r="BH15" s="772"/>
      <c r="BI15" s="772"/>
      <c r="BJ15" s="772"/>
      <c r="BK15" s="772"/>
      <c r="BL15" s="772"/>
      <c r="BM15" s="772"/>
      <c r="BN15" s="772"/>
      <c r="BO15" s="772"/>
      <c r="BP15" s="772"/>
      <c r="BQ15" s="772"/>
      <c r="BR15" s="772"/>
      <c r="BS15" s="772"/>
      <c r="BT15" s="772"/>
      <c r="BU15" s="772"/>
      <c r="BV15" s="772"/>
      <c r="BW15" s="772"/>
      <c r="BX15" s="772"/>
      <c r="BY15" s="772"/>
      <c r="BZ15" s="772"/>
      <c r="CA15" s="772"/>
      <c r="CB15" s="772"/>
      <c r="CC15" s="772"/>
      <c r="CD15" s="772"/>
      <c r="CE15" s="772"/>
      <c r="CF15" s="772"/>
      <c r="CG15" s="772"/>
      <c r="CH15" s="772"/>
      <c r="CI15" s="772"/>
      <c r="CJ15" s="772"/>
      <c r="CK15" s="772"/>
      <c r="CL15" s="772"/>
      <c r="CM15" s="772"/>
      <c r="CN15" s="772"/>
      <c r="CO15" s="772"/>
      <c r="CP15" s="772"/>
      <c r="CQ15" s="772"/>
      <c r="CR15" s="772"/>
      <c r="CS15" s="772"/>
      <c r="CT15" s="772"/>
      <c r="CU15" s="772"/>
      <c r="CV15" s="772"/>
      <c r="CW15" s="772"/>
      <c r="CX15" s="772"/>
      <c r="CY15" s="772"/>
      <c r="CZ15" s="772"/>
      <c r="DA15" s="772"/>
      <c r="DB15" s="772"/>
      <c r="DC15" s="772"/>
      <c r="DD15" s="772"/>
      <c r="DE15" s="772"/>
      <c r="DF15" s="772"/>
      <c r="DG15" s="772"/>
      <c r="DH15" s="772"/>
      <c r="DI15" s="772"/>
      <c r="DJ15" s="772"/>
      <c r="DK15" s="772"/>
      <c r="DL15" s="772"/>
    </row>
    <row r="16" spans="1:116" s="773" customFormat="1" ht="13.5" customHeight="1" thickTop="1" thickBot="1">
      <c r="A16" s="669"/>
      <c r="B16" s="774"/>
      <c r="C16" s="675" t="str">
        <f>'Step 5-Env Benefits'!C16</f>
        <v>Reclaimed</v>
      </c>
      <c r="D16" s="676">
        <f>SUM(D10:D15)</f>
        <v>0</v>
      </c>
      <c r="E16" s="676">
        <f>SUM(E10:E15)</f>
        <v>0</v>
      </c>
      <c r="F16" s="2318">
        <f>SUM(F10:F15)</f>
        <v>0</v>
      </c>
      <c r="G16" s="2319"/>
      <c r="H16" s="678">
        <f>SUM(H10:H15)</f>
        <v>0</v>
      </c>
      <c r="I16" s="775"/>
      <c r="J16" s="669"/>
      <c r="K16" s="772"/>
      <c r="L16" s="772"/>
      <c r="M16" s="772"/>
      <c r="N16" s="772"/>
      <c r="O16" s="772"/>
      <c r="P16" s="772"/>
      <c r="Q16" s="772"/>
      <c r="R16" s="772"/>
      <c r="S16" s="772"/>
      <c r="T16" s="772"/>
      <c r="U16" s="772"/>
      <c r="V16" s="772"/>
      <c r="W16" s="772"/>
      <c r="X16" s="772"/>
      <c r="Y16" s="772"/>
      <c r="Z16" s="772"/>
      <c r="AA16" s="772"/>
      <c r="AB16" s="772"/>
      <c r="AC16" s="772"/>
      <c r="AD16" s="772"/>
      <c r="AE16" s="772"/>
      <c r="AF16" s="772"/>
      <c r="AG16" s="772"/>
      <c r="AH16" s="772"/>
      <c r="AI16" s="772"/>
      <c r="AJ16" s="772"/>
      <c r="AK16" s="772"/>
      <c r="AL16" s="772"/>
      <c r="AM16" s="772"/>
      <c r="AN16" s="772"/>
      <c r="AO16" s="772"/>
      <c r="AP16" s="772"/>
      <c r="AQ16" s="772"/>
      <c r="AR16" s="772"/>
      <c r="AS16" s="772"/>
      <c r="AT16" s="772"/>
      <c r="AU16" s="772"/>
      <c r="AV16" s="772"/>
      <c r="AW16" s="772"/>
      <c r="AX16" s="772"/>
      <c r="AY16" s="772"/>
      <c r="AZ16" s="772"/>
      <c r="BA16" s="772"/>
      <c r="BB16" s="772"/>
      <c r="BC16" s="772"/>
      <c r="BD16" s="772"/>
      <c r="BE16" s="772"/>
      <c r="BF16" s="772"/>
      <c r="BG16" s="772"/>
      <c r="BH16" s="772"/>
      <c r="BI16" s="772"/>
      <c r="BJ16" s="772"/>
      <c r="BK16" s="772"/>
      <c r="BL16" s="772"/>
      <c r="BM16" s="772"/>
      <c r="BN16" s="772"/>
      <c r="BO16" s="772"/>
      <c r="BP16" s="772"/>
      <c r="BQ16" s="772"/>
      <c r="BR16" s="772"/>
      <c r="BS16" s="772"/>
      <c r="BT16" s="772"/>
      <c r="BU16" s="772"/>
      <c r="BV16" s="772"/>
      <c r="BW16" s="772"/>
      <c r="BX16" s="772"/>
      <c r="BY16" s="772"/>
      <c r="BZ16" s="772"/>
      <c r="CA16" s="772"/>
      <c r="CB16" s="772"/>
      <c r="CC16" s="772"/>
      <c r="CD16" s="772"/>
      <c r="CE16" s="772"/>
      <c r="CF16" s="772"/>
      <c r="CG16" s="772"/>
      <c r="CH16" s="772"/>
      <c r="CI16" s="772"/>
      <c r="CJ16" s="772"/>
      <c r="CK16" s="772"/>
      <c r="CL16" s="772"/>
      <c r="CM16" s="772"/>
      <c r="CN16" s="772"/>
      <c r="CO16" s="772"/>
      <c r="CP16" s="772"/>
      <c r="CQ16" s="772"/>
      <c r="CR16" s="772"/>
      <c r="CS16" s="772"/>
      <c r="CT16" s="772"/>
      <c r="CU16" s="772"/>
      <c r="CV16" s="772"/>
      <c r="CW16" s="772"/>
      <c r="CX16" s="772"/>
      <c r="CY16" s="772"/>
      <c r="CZ16" s="772"/>
      <c r="DA16" s="772"/>
      <c r="DB16" s="772"/>
      <c r="DC16" s="772"/>
      <c r="DD16" s="772"/>
      <c r="DE16" s="772"/>
      <c r="DF16" s="772"/>
      <c r="DG16" s="772"/>
      <c r="DH16" s="772"/>
      <c r="DI16" s="772"/>
      <c r="DJ16" s="772"/>
      <c r="DK16" s="772"/>
      <c r="DL16" s="772"/>
    </row>
    <row r="17" spans="1:116" s="773" customFormat="1" ht="13.5" customHeight="1">
      <c r="A17" s="669"/>
      <c r="B17" s="670"/>
      <c r="C17" s="627" t="str">
        <f>'Step 5-Env Benefits'!C17</f>
        <v>CFC-12 Stockpiling with Intent to Reclaim</v>
      </c>
      <c r="D17" s="671">
        <f>(1-Assumptions!$C$21)*(SUM('Step 3-Refrigerators (B)'!$F$30)+SUM('Step 3-Stand-Alone Freezers (B)'!$F$31)+SUM('Step 3-Dehumidifiers (B)'!$F$25))</f>
        <v>0</v>
      </c>
      <c r="E17" s="672">
        <f>D17*Assumptions!$B$37</f>
        <v>0</v>
      </c>
      <c r="F17" s="2316">
        <f>E17*Assumptions!$D$8*(1/1000)</f>
        <v>0</v>
      </c>
      <c r="G17" s="2317"/>
      <c r="H17" s="673">
        <f>E17*Assumptions!$C$8</f>
        <v>0</v>
      </c>
      <c r="I17" s="771"/>
      <c r="J17" s="669"/>
      <c r="K17" s="772"/>
      <c r="L17" s="772"/>
      <c r="M17" s="772"/>
      <c r="N17" s="772"/>
      <c r="O17" s="772"/>
      <c r="P17" s="772"/>
      <c r="Q17" s="772"/>
      <c r="R17" s="772"/>
      <c r="S17" s="772"/>
      <c r="T17" s="772"/>
      <c r="U17" s="772"/>
      <c r="V17" s="772"/>
      <c r="W17" s="772"/>
      <c r="X17" s="772"/>
      <c r="Y17" s="772"/>
      <c r="Z17" s="772"/>
      <c r="AA17" s="772"/>
      <c r="AB17" s="772"/>
      <c r="AC17" s="772"/>
      <c r="AD17" s="772"/>
      <c r="AE17" s="772"/>
      <c r="AF17" s="772"/>
      <c r="AG17" s="772"/>
      <c r="AH17" s="772"/>
      <c r="AI17" s="772"/>
      <c r="AJ17" s="772"/>
      <c r="AK17" s="772"/>
      <c r="AL17" s="772"/>
      <c r="AM17" s="772"/>
      <c r="AN17" s="772"/>
      <c r="AO17" s="772"/>
      <c r="AP17" s="772"/>
      <c r="AQ17" s="772"/>
      <c r="AR17" s="772"/>
      <c r="AS17" s="772"/>
      <c r="AT17" s="772"/>
      <c r="AU17" s="772"/>
      <c r="AV17" s="772"/>
      <c r="AW17" s="772"/>
      <c r="AX17" s="772"/>
      <c r="AY17" s="772"/>
      <c r="AZ17" s="772"/>
      <c r="BA17" s="772"/>
      <c r="BB17" s="772"/>
      <c r="BC17" s="772"/>
      <c r="BD17" s="772"/>
      <c r="BE17" s="772"/>
      <c r="BF17" s="772"/>
      <c r="BG17" s="772"/>
      <c r="BH17" s="772"/>
      <c r="BI17" s="772"/>
      <c r="BJ17" s="772"/>
      <c r="BK17" s="772"/>
      <c r="BL17" s="772"/>
      <c r="BM17" s="772"/>
      <c r="BN17" s="772"/>
      <c r="BO17" s="772"/>
      <c r="BP17" s="772"/>
      <c r="BQ17" s="772"/>
      <c r="BR17" s="772"/>
      <c r="BS17" s="772"/>
      <c r="BT17" s="772"/>
      <c r="BU17" s="772"/>
      <c r="BV17" s="772"/>
      <c r="BW17" s="772"/>
      <c r="BX17" s="772"/>
      <c r="BY17" s="772"/>
      <c r="BZ17" s="772"/>
      <c r="CA17" s="772"/>
      <c r="CB17" s="772"/>
      <c r="CC17" s="772"/>
      <c r="CD17" s="772"/>
      <c r="CE17" s="772"/>
      <c r="CF17" s="772"/>
      <c r="CG17" s="772"/>
      <c r="CH17" s="772"/>
      <c r="CI17" s="772"/>
      <c r="CJ17" s="772"/>
      <c r="CK17" s="772"/>
      <c r="CL17" s="772"/>
      <c r="CM17" s="772"/>
      <c r="CN17" s="772"/>
      <c r="CO17" s="772"/>
      <c r="CP17" s="772"/>
      <c r="CQ17" s="772"/>
      <c r="CR17" s="772"/>
      <c r="CS17" s="772"/>
      <c r="CT17" s="772"/>
      <c r="CU17" s="772"/>
      <c r="CV17" s="772"/>
      <c r="CW17" s="772"/>
      <c r="CX17" s="772"/>
      <c r="CY17" s="772"/>
      <c r="CZ17" s="772"/>
      <c r="DA17" s="772"/>
      <c r="DB17" s="772"/>
      <c r="DC17" s="772"/>
      <c r="DD17" s="772"/>
      <c r="DE17" s="772"/>
      <c r="DF17" s="772"/>
      <c r="DG17" s="772"/>
      <c r="DH17" s="772"/>
      <c r="DI17" s="772"/>
      <c r="DJ17" s="772"/>
      <c r="DK17" s="772"/>
      <c r="DL17" s="772"/>
    </row>
    <row r="18" spans="1:116" s="773" customFormat="1" ht="13.5" customHeight="1">
      <c r="A18" s="669"/>
      <c r="B18" s="670"/>
      <c r="C18" s="627" t="str">
        <f>'Step 5-Env Benefits'!C18</f>
        <v>HCFC-22 Stockpiling with Intent to Reclaim</v>
      </c>
      <c r="D18" s="674">
        <f>(1-Assumptions!$C$21)*(SUM('Step 3-Stand-Alone Freezers (B)'!$F$36)+SUM('Step 3-Dehumidifiers (B)'!$F$30)+SUM('Step 3-Air-Conditioning Uni (B)'!$F$23))</f>
        <v>0</v>
      </c>
      <c r="E18" s="674">
        <f>D18*Assumptions!$B$37</f>
        <v>0</v>
      </c>
      <c r="F18" s="2312">
        <f>E18*Assumptions!$D$10*(1/1000)</f>
        <v>0</v>
      </c>
      <c r="G18" s="2335"/>
      <c r="H18" s="872">
        <f>E18*Assumptions!$C$10</f>
        <v>0</v>
      </c>
      <c r="I18" s="771"/>
      <c r="J18" s="669"/>
      <c r="K18" s="772"/>
      <c r="L18" s="772"/>
      <c r="M18" s="772"/>
      <c r="N18" s="772"/>
      <c r="O18" s="772"/>
      <c r="P18" s="772"/>
      <c r="Q18" s="772"/>
      <c r="R18" s="772"/>
      <c r="S18" s="772"/>
      <c r="T18" s="772"/>
      <c r="U18" s="772"/>
      <c r="V18" s="772"/>
      <c r="W18" s="772"/>
      <c r="X18" s="772"/>
      <c r="Y18" s="772"/>
      <c r="Z18" s="772"/>
      <c r="AA18" s="772"/>
      <c r="AB18" s="772"/>
      <c r="AC18" s="772"/>
      <c r="AD18" s="772"/>
      <c r="AE18" s="772"/>
      <c r="AF18" s="772"/>
      <c r="AG18" s="772"/>
      <c r="AH18" s="772"/>
      <c r="AI18" s="772"/>
      <c r="AJ18" s="772"/>
      <c r="AK18" s="772"/>
      <c r="AL18" s="772"/>
      <c r="AM18" s="772"/>
      <c r="AN18" s="772"/>
      <c r="AO18" s="772"/>
      <c r="AP18" s="772"/>
      <c r="AQ18" s="772"/>
      <c r="AR18" s="772"/>
      <c r="AS18" s="772"/>
      <c r="AT18" s="772"/>
      <c r="AU18" s="772"/>
      <c r="AV18" s="772"/>
      <c r="AW18" s="772"/>
      <c r="AX18" s="772"/>
      <c r="AY18" s="772"/>
      <c r="AZ18" s="772"/>
      <c r="BA18" s="772"/>
      <c r="BB18" s="772"/>
      <c r="BC18" s="772"/>
      <c r="BD18" s="772"/>
      <c r="BE18" s="772"/>
      <c r="BF18" s="772"/>
      <c r="BG18" s="772"/>
      <c r="BH18" s="772"/>
      <c r="BI18" s="772"/>
      <c r="BJ18" s="772"/>
      <c r="BK18" s="772"/>
      <c r="BL18" s="772"/>
      <c r="BM18" s="772"/>
      <c r="BN18" s="772"/>
      <c r="BO18" s="772"/>
      <c r="BP18" s="772"/>
      <c r="BQ18" s="772"/>
      <c r="BR18" s="772"/>
      <c r="BS18" s="772"/>
      <c r="BT18" s="772"/>
      <c r="BU18" s="772"/>
      <c r="BV18" s="772"/>
      <c r="BW18" s="772"/>
      <c r="BX18" s="772"/>
      <c r="BY18" s="772"/>
      <c r="BZ18" s="772"/>
      <c r="CA18" s="772"/>
      <c r="CB18" s="772"/>
      <c r="CC18" s="772"/>
      <c r="CD18" s="772"/>
      <c r="CE18" s="772"/>
      <c r="CF18" s="772"/>
      <c r="CG18" s="772"/>
      <c r="CH18" s="772"/>
      <c r="CI18" s="772"/>
      <c r="CJ18" s="772"/>
      <c r="CK18" s="772"/>
      <c r="CL18" s="772"/>
      <c r="CM18" s="772"/>
      <c r="CN18" s="772"/>
      <c r="CO18" s="772"/>
      <c r="CP18" s="772"/>
      <c r="CQ18" s="772"/>
      <c r="CR18" s="772"/>
      <c r="CS18" s="772"/>
      <c r="CT18" s="772"/>
      <c r="CU18" s="772"/>
      <c r="CV18" s="772"/>
      <c r="CW18" s="772"/>
      <c r="CX18" s="772"/>
      <c r="CY18" s="772"/>
      <c r="CZ18" s="772"/>
      <c r="DA18" s="772"/>
      <c r="DB18" s="772"/>
      <c r="DC18" s="772"/>
      <c r="DD18" s="772"/>
      <c r="DE18" s="772"/>
      <c r="DF18" s="772"/>
      <c r="DG18" s="772"/>
      <c r="DH18" s="772"/>
      <c r="DI18" s="772"/>
      <c r="DJ18" s="772"/>
      <c r="DK18" s="772"/>
      <c r="DL18" s="772"/>
    </row>
    <row r="19" spans="1:116" s="773" customFormat="1" ht="13.5" customHeight="1">
      <c r="A19" s="669"/>
      <c r="B19" s="670"/>
      <c r="C19" s="627" t="str">
        <f>'Step 5-Env Benefits'!C19</f>
        <v>HFC-134a Stockpiling with Intent to Reclaim</v>
      </c>
      <c r="D19" s="674">
        <f>(1-Assumptions!$C$21)*SUM('Step 3-Refrigerators (B)'!$F$35)+(1-Assumptions!$C$21)*SUM('Step 3-Stand-Alone Freezers (B)'!$F$41)+(1-Assumptions!$C$21)*SUM('Step 3-Dehumidifiers (B)'!$F$35)</f>
        <v>0</v>
      </c>
      <c r="E19" s="674">
        <f>D19*Assumptions!$B$37</f>
        <v>0</v>
      </c>
      <c r="F19" s="2312">
        <f>E19*Assumptions!$D$9*(1/1000)</f>
        <v>0</v>
      </c>
      <c r="G19" s="2335"/>
      <c r="H19" s="872">
        <f>E19*Assumptions!$C$9</f>
        <v>0</v>
      </c>
      <c r="I19" s="771"/>
      <c r="J19" s="669"/>
      <c r="K19" s="772"/>
      <c r="L19" s="772"/>
      <c r="M19" s="772"/>
      <c r="N19" s="772"/>
      <c r="O19" s="772"/>
      <c r="P19" s="772"/>
      <c r="Q19" s="772"/>
      <c r="R19" s="772"/>
      <c r="S19" s="772"/>
      <c r="T19" s="772"/>
      <c r="U19" s="772"/>
      <c r="V19" s="772"/>
      <c r="W19" s="772"/>
      <c r="X19" s="772"/>
      <c r="Y19" s="772"/>
      <c r="Z19" s="772"/>
      <c r="AA19" s="772"/>
      <c r="AB19" s="772"/>
      <c r="AC19" s="772"/>
      <c r="AD19" s="772"/>
      <c r="AE19" s="772"/>
      <c r="AF19" s="772"/>
      <c r="AG19" s="772"/>
      <c r="AH19" s="772"/>
      <c r="AI19" s="772"/>
      <c r="AJ19" s="772"/>
      <c r="AK19" s="772"/>
      <c r="AL19" s="772"/>
      <c r="AM19" s="772"/>
      <c r="AN19" s="772"/>
      <c r="AO19" s="772"/>
      <c r="AP19" s="772"/>
      <c r="AQ19" s="772"/>
      <c r="AR19" s="772"/>
      <c r="AS19" s="772"/>
      <c r="AT19" s="772"/>
      <c r="AU19" s="772"/>
      <c r="AV19" s="772"/>
      <c r="AW19" s="772"/>
      <c r="AX19" s="772"/>
      <c r="AY19" s="772"/>
      <c r="AZ19" s="772"/>
      <c r="BA19" s="772"/>
      <c r="BB19" s="772"/>
      <c r="BC19" s="772"/>
      <c r="BD19" s="772"/>
      <c r="BE19" s="772"/>
      <c r="BF19" s="772"/>
      <c r="BG19" s="772"/>
      <c r="BH19" s="772"/>
      <c r="BI19" s="772"/>
      <c r="BJ19" s="772"/>
      <c r="BK19" s="772"/>
      <c r="BL19" s="772"/>
      <c r="BM19" s="772"/>
      <c r="BN19" s="772"/>
      <c r="BO19" s="772"/>
      <c r="BP19" s="772"/>
      <c r="BQ19" s="772"/>
      <c r="BR19" s="772"/>
      <c r="BS19" s="772"/>
      <c r="BT19" s="772"/>
      <c r="BU19" s="772"/>
      <c r="BV19" s="772"/>
      <c r="BW19" s="772"/>
      <c r="BX19" s="772"/>
      <c r="BY19" s="772"/>
      <c r="BZ19" s="772"/>
      <c r="CA19" s="772"/>
      <c r="CB19" s="772"/>
      <c r="CC19" s="772"/>
      <c r="CD19" s="772"/>
      <c r="CE19" s="772"/>
      <c r="CF19" s="772"/>
      <c r="CG19" s="772"/>
      <c r="CH19" s="772"/>
      <c r="CI19" s="772"/>
      <c r="CJ19" s="772"/>
      <c r="CK19" s="772"/>
      <c r="CL19" s="772"/>
      <c r="CM19" s="772"/>
      <c r="CN19" s="772"/>
      <c r="CO19" s="772"/>
      <c r="CP19" s="772"/>
      <c r="CQ19" s="772"/>
      <c r="CR19" s="772"/>
      <c r="CS19" s="772"/>
      <c r="CT19" s="772"/>
      <c r="CU19" s="772"/>
      <c r="CV19" s="772"/>
      <c r="CW19" s="772"/>
      <c r="CX19" s="772"/>
      <c r="CY19" s="772"/>
      <c r="CZ19" s="772"/>
      <c r="DA19" s="772"/>
      <c r="DB19" s="772"/>
      <c r="DC19" s="772"/>
      <c r="DD19" s="772"/>
      <c r="DE19" s="772"/>
      <c r="DF19" s="772"/>
      <c r="DG19" s="772"/>
      <c r="DH19" s="772"/>
      <c r="DI19" s="772"/>
      <c r="DJ19" s="772"/>
      <c r="DK19" s="772"/>
      <c r="DL19" s="772"/>
    </row>
    <row r="20" spans="1:116" s="773" customFormat="1" ht="13.5" customHeight="1">
      <c r="A20" s="669"/>
      <c r="B20" s="670"/>
      <c r="C20" s="627" t="str">
        <f>'Step 5-Env Benefits'!C20</f>
        <v>R-500 Stockpiling with Intent to Reclaim</v>
      </c>
      <c r="D20" s="674">
        <f>(1-Assumptions!$C$21)*SUM('Step 3-Dehumidifiers (B)'!$F$40)</f>
        <v>0</v>
      </c>
      <c r="E20" s="674">
        <f>D20*Assumptions!$B$37</f>
        <v>0</v>
      </c>
      <c r="F20" s="2312">
        <f>E20*Assumptions!$D$12*(1/1000)</f>
        <v>0</v>
      </c>
      <c r="G20" s="2335"/>
      <c r="H20" s="872">
        <f>E20*Assumptions!$C$12</f>
        <v>0</v>
      </c>
      <c r="I20" s="771"/>
      <c r="J20" s="669"/>
      <c r="K20" s="772"/>
      <c r="L20" s="772"/>
      <c r="M20" s="772"/>
      <c r="N20" s="772"/>
      <c r="O20" s="772"/>
      <c r="P20" s="772"/>
      <c r="Q20" s="772"/>
      <c r="R20" s="772"/>
      <c r="S20" s="772"/>
      <c r="T20" s="772"/>
      <c r="U20" s="772"/>
      <c r="V20" s="772"/>
      <c r="W20" s="772"/>
      <c r="X20" s="772"/>
      <c r="Y20" s="772"/>
      <c r="Z20" s="772"/>
      <c r="AA20" s="772"/>
      <c r="AB20" s="772"/>
      <c r="AC20" s="772"/>
      <c r="AD20" s="772"/>
      <c r="AE20" s="772"/>
      <c r="AF20" s="772"/>
      <c r="AG20" s="772"/>
      <c r="AH20" s="772"/>
      <c r="AI20" s="772"/>
      <c r="AJ20" s="772"/>
      <c r="AK20" s="772"/>
      <c r="AL20" s="772"/>
      <c r="AM20" s="772"/>
      <c r="AN20" s="772"/>
      <c r="AO20" s="772"/>
      <c r="AP20" s="772"/>
      <c r="AQ20" s="772"/>
      <c r="AR20" s="772"/>
      <c r="AS20" s="772"/>
      <c r="AT20" s="772"/>
      <c r="AU20" s="772"/>
      <c r="AV20" s="772"/>
      <c r="AW20" s="772"/>
      <c r="AX20" s="772"/>
      <c r="AY20" s="772"/>
      <c r="AZ20" s="772"/>
      <c r="BA20" s="772"/>
      <c r="BB20" s="772"/>
      <c r="BC20" s="772"/>
      <c r="BD20" s="772"/>
      <c r="BE20" s="772"/>
      <c r="BF20" s="772"/>
      <c r="BG20" s="772"/>
      <c r="BH20" s="772"/>
      <c r="BI20" s="772"/>
      <c r="BJ20" s="772"/>
      <c r="BK20" s="772"/>
      <c r="BL20" s="772"/>
      <c r="BM20" s="772"/>
      <c r="BN20" s="772"/>
      <c r="BO20" s="772"/>
      <c r="BP20" s="772"/>
      <c r="BQ20" s="772"/>
      <c r="BR20" s="772"/>
      <c r="BS20" s="772"/>
      <c r="BT20" s="772"/>
      <c r="BU20" s="772"/>
      <c r="BV20" s="772"/>
      <c r="BW20" s="772"/>
      <c r="BX20" s="772"/>
      <c r="BY20" s="772"/>
      <c r="BZ20" s="772"/>
      <c r="CA20" s="772"/>
      <c r="CB20" s="772"/>
      <c r="CC20" s="772"/>
      <c r="CD20" s="772"/>
      <c r="CE20" s="772"/>
      <c r="CF20" s="772"/>
      <c r="CG20" s="772"/>
      <c r="CH20" s="772"/>
      <c r="CI20" s="772"/>
      <c r="CJ20" s="772"/>
      <c r="CK20" s="772"/>
      <c r="CL20" s="772"/>
      <c r="CM20" s="772"/>
      <c r="CN20" s="772"/>
      <c r="CO20" s="772"/>
      <c r="CP20" s="772"/>
      <c r="CQ20" s="772"/>
      <c r="CR20" s="772"/>
      <c r="CS20" s="772"/>
      <c r="CT20" s="772"/>
      <c r="CU20" s="772"/>
      <c r="CV20" s="772"/>
      <c r="CW20" s="772"/>
      <c r="CX20" s="772"/>
      <c r="CY20" s="772"/>
      <c r="CZ20" s="772"/>
      <c r="DA20" s="772"/>
      <c r="DB20" s="772"/>
      <c r="DC20" s="772"/>
      <c r="DD20" s="772"/>
      <c r="DE20" s="772"/>
      <c r="DF20" s="772"/>
      <c r="DG20" s="772"/>
      <c r="DH20" s="772"/>
      <c r="DI20" s="772"/>
      <c r="DJ20" s="772"/>
      <c r="DK20" s="772"/>
      <c r="DL20" s="772"/>
    </row>
    <row r="21" spans="1:116" s="773" customFormat="1" ht="13.5" customHeight="1">
      <c r="A21" s="669"/>
      <c r="B21" s="670"/>
      <c r="C21" s="627" t="str">
        <f>'Step 5-Env Benefits'!C21</f>
        <v>R-407C Stockpiling with Intent to Reclaim</v>
      </c>
      <c r="D21" s="671">
        <f>(1-Assumptions!$C$21)*SUM('Step 3-Air-Conditioning Uni (B)'!$F$28)</f>
        <v>0</v>
      </c>
      <c r="E21" s="672">
        <f>D21*Assumptions!$B$37</f>
        <v>0</v>
      </c>
      <c r="F21" s="2316">
        <f>E21*Assumptions!$D$14*(1/1000)</f>
        <v>0</v>
      </c>
      <c r="G21" s="2317"/>
      <c r="H21" s="673">
        <f>E21*Assumptions!$C$14</f>
        <v>0</v>
      </c>
      <c r="I21" s="771"/>
      <c r="J21" s="669"/>
      <c r="K21" s="772"/>
      <c r="L21" s="772"/>
      <c r="M21" s="772"/>
      <c r="N21" s="772"/>
      <c r="O21" s="772"/>
      <c r="P21" s="772"/>
      <c r="Q21" s="772"/>
      <c r="R21" s="772"/>
      <c r="S21" s="772"/>
      <c r="T21" s="772"/>
      <c r="U21" s="772"/>
      <c r="V21" s="772"/>
      <c r="W21" s="772"/>
      <c r="X21" s="772"/>
      <c r="Y21" s="772"/>
      <c r="Z21" s="772"/>
      <c r="AA21" s="772"/>
      <c r="AB21" s="772"/>
      <c r="AC21" s="772"/>
      <c r="AD21" s="772"/>
      <c r="AE21" s="772"/>
      <c r="AF21" s="772"/>
      <c r="AG21" s="772"/>
      <c r="AH21" s="772"/>
      <c r="AI21" s="772"/>
      <c r="AJ21" s="772"/>
      <c r="AK21" s="772"/>
      <c r="AL21" s="772"/>
      <c r="AM21" s="772"/>
      <c r="AN21" s="772"/>
      <c r="AO21" s="772"/>
      <c r="AP21" s="772"/>
      <c r="AQ21" s="772"/>
      <c r="AR21" s="772"/>
      <c r="AS21" s="772"/>
      <c r="AT21" s="772"/>
      <c r="AU21" s="772"/>
      <c r="AV21" s="772"/>
      <c r="AW21" s="772"/>
      <c r="AX21" s="772"/>
      <c r="AY21" s="772"/>
      <c r="AZ21" s="772"/>
      <c r="BA21" s="772"/>
      <c r="BB21" s="772"/>
      <c r="BC21" s="772"/>
      <c r="BD21" s="772"/>
      <c r="BE21" s="772"/>
      <c r="BF21" s="772"/>
      <c r="BG21" s="772"/>
      <c r="BH21" s="772"/>
      <c r="BI21" s="772"/>
      <c r="BJ21" s="772"/>
      <c r="BK21" s="772"/>
      <c r="BL21" s="772"/>
      <c r="BM21" s="772"/>
      <c r="BN21" s="772"/>
      <c r="BO21" s="772"/>
      <c r="BP21" s="772"/>
      <c r="BQ21" s="772"/>
      <c r="BR21" s="772"/>
      <c r="BS21" s="772"/>
      <c r="BT21" s="772"/>
      <c r="BU21" s="772"/>
      <c r="BV21" s="772"/>
      <c r="BW21" s="772"/>
      <c r="BX21" s="772"/>
      <c r="BY21" s="772"/>
      <c r="BZ21" s="772"/>
      <c r="CA21" s="772"/>
      <c r="CB21" s="772"/>
      <c r="CC21" s="772"/>
      <c r="CD21" s="772"/>
      <c r="CE21" s="772"/>
      <c r="CF21" s="772"/>
      <c r="CG21" s="772"/>
      <c r="CH21" s="772"/>
      <c r="CI21" s="772"/>
      <c r="CJ21" s="772"/>
      <c r="CK21" s="772"/>
      <c r="CL21" s="772"/>
      <c r="CM21" s="772"/>
      <c r="CN21" s="772"/>
      <c r="CO21" s="772"/>
      <c r="CP21" s="772"/>
      <c r="CQ21" s="772"/>
      <c r="CR21" s="772"/>
      <c r="CS21" s="772"/>
      <c r="CT21" s="772"/>
      <c r="CU21" s="772"/>
      <c r="CV21" s="772"/>
      <c r="CW21" s="772"/>
      <c r="CX21" s="772"/>
      <c r="CY21" s="772"/>
      <c r="CZ21" s="772"/>
      <c r="DA21" s="772"/>
      <c r="DB21" s="772"/>
      <c r="DC21" s="772"/>
      <c r="DD21" s="772"/>
      <c r="DE21" s="772"/>
      <c r="DF21" s="772"/>
      <c r="DG21" s="772"/>
      <c r="DH21" s="772"/>
      <c r="DI21" s="772"/>
      <c r="DJ21" s="772"/>
      <c r="DK21" s="772"/>
      <c r="DL21" s="772"/>
    </row>
    <row r="22" spans="1:116" s="773" customFormat="1" ht="13.5" customHeight="1" thickBot="1">
      <c r="A22" s="669"/>
      <c r="B22" s="670"/>
      <c r="C22" s="627" t="str">
        <f>'Step 5-Env Benefits'!C22</f>
        <v>R-410A Stockpiling with Intent to Reclaim</v>
      </c>
      <c r="D22" s="671">
        <f>(1-Assumptions!$C$21)*SUM('Step 3-Air-Conditioning Uni (B)'!$F$33)+(1-Assumptions!$C$21)*SUM('Step 3-Dehumidifiers (B)'!$F$45)</f>
        <v>0</v>
      </c>
      <c r="E22" s="672">
        <f>D22*Assumptions!$B$37</f>
        <v>0</v>
      </c>
      <c r="F22" s="2316">
        <f>E22*Assumptions!$D$13*(1/1000)</f>
        <v>0</v>
      </c>
      <c r="G22" s="2317"/>
      <c r="H22" s="673">
        <f>E22*Assumptions!$C$13</f>
        <v>0</v>
      </c>
      <c r="I22" s="771"/>
      <c r="J22" s="669"/>
      <c r="K22" s="772"/>
      <c r="L22" s="772"/>
      <c r="M22" s="772"/>
      <c r="N22" s="772"/>
      <c r="O22" s="772"/>
      <c r="P22" s="772"/>
      <c r="Q22" s="772"/>
      <c r="R22" s="772"/>
      <c r="S22" s="772"/>
      <c r="T22" s="772"/>
      <c r="U22" s="772"/>
      <c r="V22" s="772"/>
      <c r="W22" s="772"/>
      <c r="X22" s="772"/>
      <c r="Y22" s="772"/>
      <c r="Z22" s="772"/>
      <c r="AA22" s="772"/>
      <c r="AB22" s="772"/>
      <c r="AC22" s="772"/>
      <c r="AD22" s="772"/>
      <c r="AE22" s="772"/>
      <c r="AF22" s="772"/>
      <c r="AG22" s="772"/>
      <c r="AH22" s="772"/>
      <c r="AI22" s="772"/>
      <c r="AJ22" s="772"/>
      <c r="AK22" s="772"/>
      <c r="AL22" s="772"/>
      <c r="AM22" s="772"/>
      <c r="AN22" s="772"/>
      <c r="AO22" s="772"/>
      <c r="AP22" s="772"/>
      <c r="AQ22" s="772"/>
      <c r="AR22" s="772"/>
      <c r="AS22" s="772"/>
      <c r="AT22" s="772"/>
      <c r="AU22" s="772"/>
      <c r="AV22" s="772"/>
      <c r="AW22" s="772"/>
      <c r="AX22" s="772"/>
      <c r="AY22" s="772"/>
      <c r="AZ22" s="772"/>
      <c r="BA22" s="772"/>
      <c r="BB22" s="772"/>
      <c r="BC22" s="772"/>
      <c r="BD22" s="772"/>
      <c r="BE22" s="772"/>
      <c r="BF22" s="772"/>
      <c r="BG22" s="772"/>
      <c r="BH22" s="772"/>
      <c r="BI22" s="772"/>
      <c r="BJ22" s="772"/>
      <c r="BK22" s="772"/>
      <c r="BL22" s="772"/>
      <c r="BM22" s="772"/>
      <c r="BN22" s="772"/>
      <c r="BO22" s="772"/>
      <c r="BP22" s="772"/>
      <c r="BQ22" s="772"/>
      <c r="BR22" s="772"/>
      <c r="BS22" s="772"/>
      <c r="BT22" s="772"/>
      <c r="BU22" s="772"/>
      <c r="BV22" s="772"/>
      <c r="BW22" s="772"/>
      <c r="BX22" s="772"/>
      <c r="BY22" s="772"/>
      <c r="BZ22" s="772"/>
      <c r="CA22" s="772"/>
      <c r="CB22" s="772"/>
      <c r="CC22" s="772"/>
      <c r="CD22" s="772"/>
      <c r="CE22" s="772"/>
      <c r="CF22" s="772"/>
      <c r="CG22" s="772"/>
      <c r="CH22" s="772"/>
      <c r="CI22" s="772"/>
      <c r="CJ22" s="772"/>
      <c r="CK22" s="772"/>
      <c r="CL22" s="772"/>
      <c r="CM22" s="772"/>
      <c r="CN22" s="772"/>
      <c r="CO22" s="772"/>
      <c r="CP22" s="772"/>
      <c r="CQ22" s="772"/>
      <c r="CR22" s="772"/>
      <c r="CS22" s="772"/>
      <c r="CT22" s="772"/>
      <c r="CU22" s="772"/>
      <c r="CV22" s="772"/>
      <c r="CW22" s="772"/>
      <c r="CX22" s="772"/>
      <c r="CY22" s="772"/>
      <c r="CZ22" s="772"/>
      <c r="DA22" s="772"/>
      <c r="DB22" s="772"/>
      <c r="DC22" s="772"/>
      <c r="DD22" s="772"/>
      <c r="DE22" s="772"/>
      <c r="DF22" s="772"/>
      <c r="DG22" s="772"/>
      <c r="DH22" s="772"/>
      <c r="DI22" s="772"/>
      <c r="DJ22" s="772"/>
      <c r="DK22" s="772"/>
      <c r="DL22" s="772"/>
    </row>
    <row r="23" spans="1:116" s="773" customFormat="1" ht="13.5" customHeight="1" thickTop="1" thickBot="1">
      <c r="A23" s="669"/>
      <c r="B23" s="774"/>
      <c r="C23" s="675" t="str">
        <f>'Step 5-Env Benefits'!C23</f>
        <v>Stockpiling with Intent to Reclaim</v>
      </c>
      <c r="D23" s="676">
        <f>SUM(D17:D22)</f>
        <v>0</v>
      </c>
      <c r="E23" s="676">
        <f>SUM(E17:E22)</f>
        <v>0</v>
      </c>
      <c r="F23" s="2318">
        <f>SUM(F17:F22)</f>
        <v>0</v>
      </c>
      <c r="G23" s="2319"/>
      <c r="H23" s="678">
        <f>SUM(H17:H22)</f>
        <v>0</v>
      </c>
      <c r="I23" s="775"/>
      <c r="J23" s="669"/>
      <c r="K23" s="772"/>
      <c r="L23" s="772"/>
      <c r="M23" s="772"/>
      <c r="N23" s="772"/>
      <c r="O23" s="772"/>
      <c r="P23" s="772"/>
      <c r="Q23" s="772"/>
      <c r="R23" s="772"/>
      <c r="S23" s="772"/>
      <c r="T23" s="772"/>
      <c r="U23" s="772"/>
      <c r="V23" s="772"/>
      <c r="W23" s="772"/>
      <c r="X23" s="772"/>
      <c r="Y23" s="772"/>
      <c r="Z23" s="772"/>
      <c r="AA23" s="772"/>
      <c r="AB23" s="772"/>
      <c r="AC23" s="772"/>
      <c r="AD23" s="772"/>
      <c r="AE23" s="772"/>
      <c r="AF23" s="772"/>
      <c r="AG23" s="772"/>
      <c r="AH23" s="772"/>
      <c r="AI23" s="772"/>
      <c r="AJ23" s="772"/>
      <c r="AK23" s="772"/>
      <c r="AL23" s="772"/>
      <c r="AM23" s="772"/>
      <c r="AN23" s="772"/>
      <c r="AO23" s="772"/>
      <c r="AP23" s="772"/>
      <c r="AQ23" s="772"/>
      <c r="AR23" s="772"/>
      <c r="AS23" s="772"/>
      <c r="AT23" s="772"/>
      <c r="AU23" s="772"/>
      <c r="AV23" s="772"/>
      <c r="AW23" s="772"/>
      <c r="AX23" s="772"/>
      <c r="AY23" s="772"/>
      <c r="AZ23" s="772"/>
      <c r="BA23" s="772"/>
      <c r="BB23" s="772"/>
      <c r="BC23" s="772"/>
      <c r="BD23" s="772"/>
      <c r="BE23" s="772"/>
      <c r="BF23" s="772"/>
      <c r="BG23" s="772"/>
      <c r="BH23" s="772"/>
      <c r="BI23" s="772"/>
      <c r="BJ23" s="772"/>
      <c r="BK23" s="772"/>
      <c r="BL23" s="772"/>
      <c r="BM23" s="772"/>
      <c r="BN23" s="772"/>
      <c r="BO23" s="772"/>
      <c r="BP23" s="772"/>
      <c r="BQ23" s="772"/>
      <c r="BR23" s="772"/>
      <c r="BS23" s="772"/>
      <c r="BT23" s="772"/>
      <c r="BU23" s="772"/>
      <c r="BV23" s="772"/>
      <c r="BW23" s="772"/>
      <c r="BX23" s="772"/>
      <c r="BY23" s="772"/>
      <c r="BZ23" s="772"/>
      <c r="CA23" s="772"/>
      <c r="CB23" s="772"/>
      <c r="CC23" s="772"/>
      <c r="CD23" s="772"/>
      <c r="CE23" s="772"/>
      <c r="CF23" s="772"/>
      <c r="CG23" s="772"/>
      <c r="CH23" s="772"/>
      <c r="CI23" s="772"/>
      <c r="CJ23" s="772"/>
      <c r="CK23" s="772"/>
      <c r="CL23" s="772"/>
      <c r="CM23" s="772"/>
      <c r="CN23" s="772"/>
      <c r="CO23" s="772"/>
      <c r="CP23" s="772"/>
      <c r="CQ23" s="772"/>
      <c r="CR23" s="772"/>
      <c r="CS23" s="772"/>
      <c r="CT23" s="772"/>
      <c r="CU23" s="772"/>
      <c r="CV23" s="772"/>
      <c r="CW23" s="772"/>
      <c r="CX23" s="772"/>
      <c r="CY23" s="772"/>
      <c r="CZ23" s="772"/>
      <c r="DA23" s="772"/>
      <c r="DB23" s="772"/>
      <c r="DC23" s="772"/>
      <c r="DD23" s="772"/>
      <c r="DE23" s="772"/>
      <c r="DF23" s="772"/>
      <c r="DG23" s="772"/>
      <c r="DH23" s="772"/>
      <c r="DI23" s="772"/>
      <c r="DJ23" s="772"/>
      <c r="DK23" s="772"/>
      <c r="DL23" s="772"/>
    </row>
    <row r="24" spans="1:116" s="773" customFormat="1" ht="13.5" customHeight="1">
      <c r="A24" s="669"/>
      <c r="B24" s="670"/>
      <c r="C24" s="627" t="str">
        <f>'Step 5-Env Benefits'!C24</f>
        <v>CFC-12 Destroyed</v>
      </c>
      <c r="D24" s="671">
        <f>(1-Assumptions!$C$20)*(SUM('Step 3-Refrigerators (B)'!$F$31)+SUM('Step 3-Stand-Alone Freezers (B)'!$F$32)+SUM('Step 3-Dehumidifiers (B)'!$F$26))</f>
        <v>0</v>
      </c>
      <c r="E24" s="672">
        <f>D24*Assumptions!$B$37</f>
        <v>0</v>
      </c>
      <c r="F24" s="2316">
        <f>E24*Assumptions!$D$8*(1/1000)</f>
        <v>0</v>
      </c>
      <c r="G24" s="2317"/>
      <c r="H24" s="673">
        <f>E24*Assumptions!$C$8</f>
        <v>0</v>
      </c>
      <c r="I24" s="771"/>
      <c r="J24" s="669"/>
      <c r="K24" s="772"/>
      <c r="L24" s="772"/>
      <c r="M24" s="772"/>
      <c r="N24" s="772"/>
      <c r="O24" s="772"/>
      <c r="P24" s="772"/>
      <c r="Q24" s="772"/>
      <c r="R24" s="772"/>
      <c r="S24" s="772"/>
      <c r="T24" s="772"/>
      <c r="U24" s="772"/>
      <c r="V24" s="772"/>
      <c r="W24" s="772"/>
      <c r="X24" s="772"/>
      <c r="Y24" s="772"/>
      <c r="Z24" s="772"/>
      <c r="AA24" s="772"/>
      <c r="AB24" s="772"/>
      <c r="AC24" s="772"/>
      <c r="AD24" s="772"/>
      <c r="AE24" s="772"/>
      <c r="AF24" s="772"/>
      <c r="AG24" s="772"/>
      <c r="AH24" s="772"/>
      <c r="AI24" s="772"/>
      <c r="AJ24" s="772"/>
      <c r="AK24" s="772"/>
      <c r="AL24" s="772"/>
      <c r="AM24" s="772"/>
      <c r="AN24" s="772"/>
      <c r="AO24" s="772"/>
      <c r="AP24" s="772"/>
      <c r="AQ24" s="772"/>
      <c r="AR24" s="772"/>
      <c r="AS24" s="772"/>
      <c r="AT24" s="772"/>
      <c r="AU24" s="772"/>
      <c r="AV24" s="772"/>
      <c r="AW24" s="772"/>
      <c r="AX24" s="772"/>
      <c r="AY24" s="772"/>
      <c r="AZ24" s="772"/>
      <c r="BA24" s="772"/>
      <c r="BB24" s="772"/>
      <c r="BC24" s="772"/>
      <c r="BD24" s="772"/>
      <c r="BE24" s="772"/>
      <c r="BF24" s="772"/>
      <c r="BG24" s="772"/>
      <c r="BH24" s="772"/>
      <c r="BI24" s="772"/>
      <c r="BJ24" s="772"/>
      <c r="BK24" s="772"/>
      <c r="BL24" s="772"/>
      <c r="BM24" s="772"/>
      <c r="BN24" s="772"/>
      <c r="BO24" s="772"/>
      <c r="BP24" s="772"/>
      <c r="BQ24" s="772"/>
      <c r="BR24" s="772"/>
      <c r="BS24" s="772"/>
      <c r="BT24" s="772"/>
      <c r="BU24" s="772"/>
      <c r="BV24" s="772"/>
      <c r="BW24" s="772"/>
      <c r="BX24" s="772"/>
      <c r="BY24" s="772"/>
      <c r="BZ24" s="772"/>
      <c r="CA24" s="772"/>
      <c r="CB24" s="772"/>
      <c r="CC24" s="772"/>
      <c r="CD24" s="772"/>
      <c r="CE24" s="772"/>
      <c r="CF24" s="772"/>
      <c r="CG24" s="772"/>
      <c r="CH24" s="772"/>
      <c r="CI24" s="772"/>
      <c r="CJ24" s="772"/>
      <c r="CK24" s="772"/>
      <c r="CL24" s="772"/>
      <c r="CM24" s="772"/>
      <c r="CN24" s="772"/>
      <c r="CO24" s="772"/>
      <c r="CP24" s="772"/>
      <c r="CQ24" s="772"/>
      <c r="CR24" s="772"/>
      <c r="CS24" s="772"/>
      <c r="CT24" s="772"/>
      <c r="CU24" s="772"/>
      <c r="CV24" s="772"/>
      <c r="CW24" s="772"/>
      <c r="CX24" s="772"/>
      <c r="CY24" s="772"/>
      <c r="CZ24" s="772"/>
      <c r="DA24" s="772"/>
      <c r="DB24" s="772"/>
      <c r="DC24" s="772"/>
      <c r="DD24" s="772"/>
      <c r="DE24" s="772"/>
      <c r="DF24" s="772"/>
      <c r="DG24" s="772"/>
      <c r="DH24" s="772"/>
      <c r="DI24" s="772"/>
      <c r="DJ24" s="772"/>
      <c r="DK24" s="772"/>
      <c r="DL24" s="772"/>
    </row>
    <row r="25" spans="1:116" s="773" customFormat="1" ht="13.5" customHeight="1">
      <c r="A25" s="669"/>
      <c r="B25" s="670"/>
      <c r="C25" s="627" t="str">
        <f>'Step 5-Env Benefits'!C25</f>
        <v>HCFC-22 Destroyed</v>
      </c>
      <c r="D25" s="674">
        <f>(1-Assumptions!$C$21)*(SUM('Step 3-Stand-Alone Freezers (B)'!$F$37)+SUM('Step 3-Dehumidifiers (B)'!$F$31)+SUM('Step 3-Air-Conditioning Uni (B)'!$F$24))</f>
        <v>0</v>
      </c>
      <c r="E25" s="674">
        <f>D25*Assumptions!$B$37</f>
        <v>0</v>
      </c>
      <c r="F25" s="2312">
        <f>E25*Assumptions!$D$10*(1/1000)</f>
        <v>0</v>
      </c>
      <c r="G25" s="2335"/>
      <c r="H25" s="872">
        <f>E25*Assumptions!$C$10</f>
        <v>0</v>
      </c>
      <c r="I25" s="771"/>
      <c r="J25" s="669"/>
      <c r="K25" s="772"/>
      <c r="L25" s="772"/>
      <c r="M25" s="772"/>
      <c r="N25" s="772"/>
      <c r="O25" s="772"/>
      <c r="P25" s="772"/>
      <c r="Q25" s="772"/>
      <c r="R25" s="772"/>
      <c r="S25" s="772"/>
      <c r="T25" s="772"/>
      <c r="U25" s="772"/>
      <c r="V25" s="772"/>
      <c r="W25" s="772"/>
      <c r="X25" s="772"/>
      <c r="Y25" s="772"/>
      <c r="Z25" s="772"/>
      <c r="AA25" s="772"/>
      <c r="AB25" s="772"/>
      <c r="AC25" s="772"/>
      <c r="AD25" s="772"/>
      <c r="AE25" s="772"/>
      <c r="AF25" s="772"/>
      <c r="AG25" s="772"/>
      <c r="AH25" s="772"/>
      <c r="AI25" s="772"/>
      <c r="AJ25" s="772"/>
      <c r="AK25" s="772"/>
      <c r="AL25" s="772"/>
      <c r="AM25" s="772"/>
      <c r="AN25" s="772"/>
      <c r="AO25" s="772"/>
      <c r="AP25" s="772"/>
      <c r="AQ25" s="772"/>
      <c r="AR25" s="772"/>
      <c r="AS25" s="772"/>
      <c r="AT25" s="772"/>
      <c r="AU25" s="772"/>
      <c r="AV25" s="772"/>
      <c r="AW25" s="772"/>
      <c r="AX25" s="772"/>
      <c r="AY25" s="772"/>
      <c r="AZ25" s="772"/>
      <c r="BA25" s="772"/>
      <c r="BB25" s="772"/>
      <c r="BC25" s="772"/>
      <c r="BD25" s="772"/>
      <c r="BE25" s="772"/>
      <c r="BF25" s="772"/>
      <c r="BG25" s="772"/>
      <c r="BH25" s="772"/>
      <c r="BI25" s="772"/>
      <c r="BJ25" s="772"/>
      <c r="BK25" s="772"/>
      <c r="BL25" s="772"/>
      <c r="BM25" s="772"/>
      <c r="BN25" s="772"/>
      <c r="BO25" s="772"/>
      <c r="BP25" s="772"/>
      <c r="BQ25" s="772"/>
      <c r="BR25" s="772"/>
      <c r="BS25" s="772"/>
      <c r="BT25" s="772"/>
      <c r="BU25" s="772"/>
      <c r="BV25" s="772"/>
      <c r="BW25" s="772"/>
      <c r="BX25" s="772"/>
      <c r="BY25" s="772"/>
      <c r="BZ25" s="772"/>
      <c r="CA25" s="772"/>
      <c r="CB25" s="772"/>
      <c r="CC25" s="772"/>
      <c r="CD25" s="772"/>
      <c r="CE25" s="772"/>
      <c r="CF25" s="772"/>
      <c r="CG25" s="772"/>
      <c r="CH25" s="772"/>
      <c r="CI25" s="772"/>
      <c r="CJ25" s="772"/>
      <c r="CK25" s="772"/>
      <c r="CL25" s="772"/>
      <c r="CM25" s="772"/>
      <c r="CN25" s="772"/>
      <c r="CO25" s="772"/>
      <c r="CP25" s="772"/>
      <c r="CQ25" s="772"/>
      <c r="CR25" s="772"/>
      <c r="CS25" s="772"/>
      <c r="CT25" s="772"/>
      <c r="CU25" s="772"/>
      <c r="CV25" s="772"/>
      <c r="CW25" s="772"/>
      <c r="CX25" s="772"/>
      <c r="CY25" s="772"/>
      <c r="CZ25" s="772"/>
      <c r="DA25" s="772"/>
      <c r="DB25" s="772"/>
      <c r="DC25" s="772"/>
      <c r="DD25" s="772"/>
      <c r="DE25" s="772"/>
      <c r="DF25" s="772"/>
      <c r="DG25" s="772"/>
      <c r="DH25" s="772"/>
      <c r="DI25" s="772"/>
      <c r="DJ25" s="772"/>
      <c r="DK25" s="772"/>
      <c r="DL25" s="772"/>
    </row>
    <row r="26" spans="1:116" s="773" customFormat="1" ht="13.5" customHeight="1">
      <c r="A26" s="669"/>
      <c r="B26" s="670"/>
      <c r="C26" s="627" t="str">
        <f>'Step 5-Env Benefits'!C26</f>
        <v>HFC-134a Destroyed</v>
      </c>
      <c r="D26" s="674">
        <f>(1-Assumptions!$C$20)*SUM('Step 3-Refrigerators (B)'!$F$36)+(1-Assumptions!$C$20)*SUM('Step 3-Stand-Alone Freezers (B)'!$F$42)+SUM(1-Assumptions!$C$20)*SUM('Step 3-Dehumidifiers (B)'!$F$36)</f>
        <v>0</v>
      </c>
      <c r="E26" s="674">
        <f>D26*Assumptions!$B$37</f>
        <v>0</v>
      </c>
      <c r="F26" s="2312">
        <f>E26*Assumptions!$D$9*(1/1000)</f>
        <v>0</v>
      </c>
      <c r="G26" s="2335"/>
      <c r="H26" s="872">
        <f>E26*Assumptions!$C$9</f>
        <v>0</v>
      </c>
      <c r="I26" s="771"/>
      <c r="J26" s="669"/>
      <c r="K26" s="772"/>
      <c r="L26" s="772"/>
      <c r="M26" s="772"/>
      <c r="N26" s="772"/>
      <c r="O26" s="772"/>
      <c r="P26" s="772"/>
      <c r="Q26" s="772"/>
      <c r="R26" s="772"/>
      <c r="S26" s="772"/>
      <c r="T26" s="772"/>
      <c r="U26" s="772"/>
      <c r="V26" s="772"/>
      <c r="W26" s="772"/>
      <c r="X26" s="772"/>
      <c r="Y26" s="772"/>
      <c r="Z26" s="772"/>
      <c r="AA26" s="772"/>
      <c r="AB26" s="772"/>
      <c r="AC26" s="772"/>
      <c r="AD26" s="772"/>
      <c r="AE26" s="772"/>
      <c r="AF26" s="772"/>
      <c r="AG26" s="772"/>
      <c r="AH26" s="772"/>
      <c r="AI26" s="772"/>
      <c r="AJ26" s="772"/>
      <c r="AK26" s="772"/>
      <c r="AL26" s="772"/>
      <c r="AM26" s="772"/>
      <c r="AN26" s="772"/>
      <c r="AO26" s="772"/>
      <c r="AP26" s="772"/>
      <c r="AQ26" s="772"/>
      <c r="AR26" s="772"/>
      <c r="AS26" s="772"/>
      <c r="AT26" s="772"/>
      <c r="AU26" s="772"/>
      <c r="AV26" s="772"/>
      <c r="AW26" s="772"/>
      <c r="AX26" s="772"/>
      <c r="AY26" s="772"/>
      <c r="AZ26" s="772"/>
      <c r="BA26" s="772"/>
      <c r="BB26" s="772"/>
      <c r="BC26" s="772"/>
      <c r="BD26" s="772"/>
      <c r="BE26" s="772"/>
      <c r="BF26" s="772"/>
      <c r="BG26" s="772"/>
      <c r="BH26" s="772"/>
      <c r="BI26" s="772"/>
      <c r="BJ26" s="772"/>
      <c r="BK26" s="772"/>
      <c r="BL26" s="772"/>
      <c r="BM26" s="772"/>
      <c r="BN26" s="772"/>
      <c r="BO26" s="772"/>
      <c r="BP26" s="772"/>
      <c r="BQ26" s="772"/>
      <c r="BR26" s="772"/>
      <c r="BS26" s="772"/>
      <c r="BT26" s="772"/>
      <c r="BU26" s="772"/>
      <c r="BV26" s="772"/>
      <c r="BW26" s="772"/>
      <c r="BX26" s="772"/>
      <c r="BY26" s="772"/>
      <c r="BZ26" s="772"/>
      <c r="CA26" s="772"/>
      <c r="CB26" s="772"/>
      <c r="CC26" s="772"/>
      <c r="CD26" s="772"/>
      <c r="CE26" s="772"/>
      <c r="CF26" s="772"/>
      <c r="CG26" s="772"/>
      <c r="CH26" s="772"/>
      <c r="CI26" s="772"/>
      <c r="CJ26" s="772"/>
      <c r="CK26" s="772"/>
      <c r="CL26" s="772"/>
      <c r="CM26" s="772"/>
      <c r="CN26" s="772"/>
      <c r="CO26" s="772"/>
      <c r="CP26" s="772"/>
      <c r="CQ26" s="772"/>
      <c r="CR26" s="772"/>
      <c r="CS26" s="772"/>
      <c r="CT26" s="772"/>
      <c r="CU26" s="772"/>
      <c r="CV26" s="772"/>
      <c r="CW26" s="772"/>
      <c r="CX26" s="772"/>
      <c r="CY26" s="772"/>
      <c r="CZ26" s="772"/>
      <c r="DA26" s="772"/>
      <c r="DB26" s="772"/>
      <c r="DC26" s="772"/>
      <c r="DD26" s="772"/>
      <c r="DE26" s="772"/>
      <c r="DF26" s="772"/>
      <c r="DG26" s="772"/>
      <c r="DH26" s="772"/>
      <c r="DI26" s="772"/>
      <c r="DJ26" s="772"/>
      <c r="DK26" s="772"/>
      <c r="DL26" s="772"/>
    </row>
    <row r="27" spans="1:116" s="773" customFormat="1" ht="13.5" customHeight="1">
      <c r="A27" s="669"/>
      <c r="B27" s="670"/>
      <c r="C27" s="627" t="str">
        <f>'Step 5-Env Benefits'!C27</f>
        <v>R-500 Destroyed</v>
      </c>
      <c r="D27" s="674">
        <f>(1-Assumptions!$C$21)*SUM('Step 3-Dehumidifiers (B)'!$F$41)</f>
        <v>0</v>
      </c>
      <c r="E27" s="674">
        <f>D27*Assumptions!$B$37</f>
        <v>0</v>
      </c>
      <c r="F27" s="2312">
        <f>E27*Assumptions!$D$12*(1/1000)</f>
        <v>0</v>
      </c>
      <c r="G27" s="2335"/>
      <c r="H27" s="872">
        <f>E27*Assumptions!$C$12</f>
        <v>0</v>
      </c>
      <c r="I27" s="771"/>
      <c r="J27" s="669"/>
      <c r="K27" s="772"/>
      <c r="L27" s="772"/>
      <c r="M27" s="772"/>
      <c r="N27" s="772"/>
      <c r="O27" s="772"/>
      <c r="P27" s="772"/>
      <c r="Q27" s="772"/>
      <c r="R27" s="772"/>
      <c r="S27" s="772"/>
      <c r="T27" s="772"/>
      <c r="U27" s="772"/>
      <c r="V27" s="772"/>
      <c r="W27" s="772"/>
      <c r="X27" s="772"/>
      <c r="Y27" s="772"/>
      <c r="Z27" s="772"/>
      <c r="AA27" s="772"/>
      <c r="AB27" s="772"/>
      <c r="AC27" s="772"/>
      <c r="AD27" s="772"/>
      <c r="AE27" s="772"/>
      <c r="AF27" s="772"/>
      <c r="AG27" s="772"/>
      <c r="AH27" s="772"/>
      <c r="AI27" s="772"/>
      <c r="AJ27" s="772"/>
      <c r="AK27" s="772"/>
      <c r="AL27" s="772"/>
      <c r="AM27" s="772"/>
      <c r="AN27" s="772"/>
      <c r="AO27" s="772"/>
      <c r="AP27" s="772"/>
      <c r="AQ27" s="772"/>
      <c r="AR27" s="772"/>
      <c r="AS27" s="772"/>
      <c r="AT27" s="772"/>
      <c r="AU27" s="772"/>
      <c r="AV27" s="772"/>
      <c r="AW27" s="772"/>
      <c r="AX27" s="772"/>
      <c r="AY27" s="772"/>
      <c r="AZ27" s="772"/>
      <c r="BA27" s="772"/>
      <c r="BB27" s="772"/>
      <c r="BC27" s="772"/>
      <c r="BD27" s="772"/>
      <c r="BE27" s="772"/>
      <c r="BF27" s="772"/>
      <c r="BG27" s="772"/>
      <c r="BH27" s="772"/>
      <c r="BI27" s="772"/>
      <c r="BJ27" s="772"/>
      <c r="BK27" s="772"/>
      <c r="BL27" s="772"/>
      <c r="BM27" s="772"/>
      <c r="BN27" s="772"/>
      <c r="BO27" s="772"/>
      <c r="BP27" s="772"/>
      <c r="BQ27" s="772"/>
      <c r="BR27" s="772"/>
      <c r="BS27" s="772"/>
      <c r="BT27" s="772"/>
      <c r="BU27" s="772"/>
      <c r="BV27" s="772"/>
      <c r="BW27" s="772"/>
      <c r="BX27" s="772"/>
      <c r="BY27" s="772"/>
      <c r="BZ27" s="772"/>
      <c r="CA27" s="772"/>
      <c r="CB27" s="772"/>
      <c r="CC27" s="772"/>
      <c r="CD27" s="772"/>
      <c r="CE27" s="772"/>
      <c r="CF27" s="772"/>
      <c r="CG27" s="772"/>
      <c r="CH27" s="772"/>
      <c r="CI27" s="772"/>
      <c r="CJ27" s="772"/>
      <c r="CK27" s="772"/>
      <c r="CL27" s="772"/>
      <c r="CM27" s="772"/>
      <c r="CN27" s="772"/>
      <c r="CO27" s="772"/>
      <c r="CP27" s="772"/>
      <c r="CQ27" s="772"/>
      <c r="CR27" s="772"/>
      <c r="CS27" s="772"/>
      <c r="CT27" s="772"/>
      <c r="CU27" s="772"/>
      <c r="CV27" s="772"/>
      <c r="CW27" s="772"/>
      <c r="CX27" s="772"/>
      <c r="CY27" s="772"/>
      <c r="CZ27" s="772"/>
      <c r="DA27" s="772"/>
      <c r="DB27" s="772"/>
      <c r="DC27" s="772"/>
      <c r="DD27" s="772"/>
      <c r="DE27" s="772"/>
      <c r="DF27" s="772"/>
      <c r="DG27" s="772"/>
      <c r="DH27" s="772"/>
      <c r="DI27" s="772"/>
      <c r="DJ27" s="772"/>
      <c r="DK27" s="772"/>
      <c r="DL27" s="772"/>
    </row>
    <row r="28" spans="1:116" s="773" customFormat="1" ht="13.5" customHeight="1">
      <c r="A28" s="669"/>
      <c r="B28" s="670"/>
      <c r="C28" s="627" t="str">
        <f>'Step 5-Env Benefits'!C28</f>
        <v>R-407C Destroyed</v>
      </c>
      <c r="D28" s="671">
        <f>(1-Assumptions!$C$20)*SUM('Step 3-Air-Conditioning Uni (B)'!$F$29)</f>
        <v>0</v>
      </c>
      <c r="E28" s="672">
        <f>D28*Assumptions!$B$37</f>
        <v>0</v>
      </c>
      <c r="F28" s="2316">
        <f>E28*Assumptions!$D$14*(1/1000)</f>
        <v>0</v>
      </c>
      <c r="G28" s="2317"/>
      <c r="H28" s="673">
        <f>E28*Assumptions!$C$14</f>
        <v>0</v>
      </c>
      <c r="I28" s="771"/>
      <c r="J28" s="669"/>
      <c r="K28" s="772"/>
      <c r="L28" s="772"/>
      <c r="M28" s="772"/>
      <c r="N28" s="772"/>
      <c r="O28" s="772"/>
      <c r="P28" s="772"/>
      <c r="Q28" s="772"/>
      <c r="R28" s="772"/>
      <c r="S28" s="772"/>
      <c r="T28" s="772"/>
      <c r="U28" s="772"/>
      <c r="V28" s="772"/>
      <c r="W28" s="772"/>
      <c r="X28" s="772"/>
      <c r="Y28" s="772"/>
      <c r="Z28" s="772"/>
      <c r="AA28" s="772"/>
      <c r="AB28" s="772"/>
      <c r="AC28" s="772"/>
      <c r="AD28" s="772"/>
      <c r="AE28" s="772"/>
      <c r="AF28" s="772"/>
      <c r="AG28" s="772"/>
      <c r="AH28" s="772"/>
      <c r="AI28" s="772"/>
      <c r="AJ28" s="772"/>
      <c r="AK28" s="772"/>
      <c r="AL28" s="772"/>
      <c r="AM28" s="772"/>
      <c r="AN28" s="772"/>
      <c r="AO28" s="772"/>
      <c r="AP28" s="772"/>
      <c r="AQ28" s="772"/>
      <c r="AR28" s="772"/>
      <c r="AS28" s="772"/>
      <c r="AT28" s="772"/>
      <c r="AU28" s="772"/>
      <c r="AV28" s="772"/>
      <c r="AW28" s="772"/>
      <c r="AX28" s="772"/>
      <c r="AY28" s="772"/>
      <c r="AZ28" s="772"/>
      <c r="BA28" s="772"/>
      <c r="BB28" s="772"/>
      <c r="BC28" s="772"/>
      <c r="BD28" s="772"/>
      <c r="BE28" s="772"/>
      <c r="BF28" s="772"/>
      <c r="BG28" s="772"/>
      <c r="BH28" s="772"/>
      <c r="BI28" s="772"/>
      <c r="BJ28" s="772"/>
      <c r="BK28" s="772"/>
      <c r="BL28" s="772"/>
      <c r="BM28" s="772"/>
      <c r="BN28" s="772"/>
      <c r="BO28" s="772"/>
      <c r="BP28" s="772"/>
      <c r="BQ28" s="772"/>
      <c r="BR28" s="772"/>
      <c r="BS28" s="772"/>
      <c r="BT28" s="772"/>
      <c r="BU28" s="772"/>
      <c r="BV28" s="772"/>
      <c r="BW28" s="772"/>
      <c r="BX28" s="772"/>
      <c r="BY28" s="772"/>
      <c r="BZ28" s="772"/>
      <c r="CA28" s="772"/>
      <c r="CB28" s="772"/>
      <c r="CC28" s="772"/>
      <c r="CD28" s="772"/>
      <c r="CE28" s="772"/>
      <c r="CF28" s="772"/>
      <c r="CG28" s="772"/>
      <c r="CH28" s="772"/>
      <c r="CI28" s="772"/>
      <c r="CJ28" s="772"/>
      <c r="CK28" s="772"/>
      <c r="CL28" s="772"/>
      <c r="CM28" s="772"/>
      <c r="CN28" s="772"/>
      <c r="CO28" s="772"/>
      <c r="CP28" s="772"/>
      <c r="CQ28" s="772"/>
      <c r="CR28" s="772"/>
      <c r="CS28" s="772"/>
      <c r="CT28" s="772"/>
      <c r="CU28" s="772"/>
      <c r="CV28" s="772"/>
      <c r="CW28" s="772"/>
      <c r="CX28" s="772"/>
      <c r="CY28" s="772"/>
      <c r="CZ28" s="772"/>
      <c r="DA28" s="772"/>
      <c r="DB28" s="772"/>
      <c r="DC28" s="772"/>
      <c r="DD28" s="772"/>
      <c r="DE28" s="772"/>
      <c r="DF28" s="772"/>
      <c r="DG28" s="772"/>
      <c r="DH28" s="772"/>
      <c r="DI28" s="772"/>
      <c r="DJ28" s="772"/>
      <c r="DK28" s="772"/>
      <c r="DL28" s="772"/>
    </row>
    <row r="29" spans="1:116" s="773" customFormat="1" ht="13.5" customHeight="1" thickBot="1">
      <c r="A29" s="669"/>
      <c r="B29" s="670"/>
      <c r="C29" s="627" t="str">
        <f>'Step 5-Env Benefits'!C29</f>
        <v>R-410A Destroyed</v>
      </c>
      <c r="D29" s="671">
        <f>(1-Assumptions!$C$20)*SUM('Step 3-Air-Conditioning Uni (B)'!$F$34)+(1-Assumptions!$C$20)*SUM('Step 3-Dehumidifiers (B)'!$F$46)</f>
        <v>0</v>
      </c>
      <c r="E29" s="672">
        <f>D29*Assumptions!$B$37</f>
        <v>0</v>
      </c>
      <c r="F29" s="2316">
        <f>E29*Assumptions!$D$13*(1/1000)</f>
        <v>0</v>
      </c>
      <c r="G29" s="2317"/>
      <c r="H29" s="673">
        <f>E29*Assumptions!$C$13</f>
        <v>0</v>
      </c>
      <c r="I29" s="771"/>
      <c r="J29" s="669"/>
      <c r="K29" s="772"/>
      <c r="L29" s="772"/>
      <c r="M29" s="772"/>
      <c r="N29" s="772"/>
      <c r="O29" s="772"/>
      <c r="P29" s="772"/>
      <c r="Q29" s="772"/>
      <c r="R29" s="772"/>
      <c r="S29" s="772"/>
      <c r="T29" s="772"/>
      <c r="U29" s="772"/>
      <c r="V29" s="772"/>
      <c r="W29" s="772"/>
      <c r="X29" s="772"/>
      <c r="Y29" s="772"/>
      <c r="Z29" s="772"/>
      <c r="AA29" s="772"/>
      <c r="AB29" s="772"/>
      <c r="AC29" s="772"/>
      <c r="AD29" s="772"/>
      <c r="AE29" s="772"/>
      <c r="AF29" s="772"/>
      <c r="AG29" s="772"/>
      <c r="AH29" s="772"/>
      <c r="AI29" s="772"/>
      <c r="AJ29" s="772"/>
      <c r="AK29" s="772"/>
      <c r="AL29" s="772"/>
      <c r="AM29" s="772"/>
      <c r="AN29" s="772"/>
      <c r="AO29" s="772"/>
      <c r="AP29" s="772"/>
      <c r="AQ29" s="772"/>
      <c r="AR29" s="772"/>
      <c r="AS29" s="772"/>
      <c r="AT29" s="772"/>
      <c r="AU29" s="772"/>
      <c r="AV29" s="772"/>
      <c r="AW29" s="772"/>
      <c r="AX29" s="772"/>
      <c r="AY29" s="772"/>
      <c r="AZ29" s="772"/>
      <c r="BA29" s="772"/>
      <c r="BB29" s="772"/>
      <c r="BC29" s="772"/>
      <c r="BD29" s="772"/>
      <c r="BE29" s="772"/>
      <c r="BF29" s="772"/>
      <c r="BG29" s="772"/>
      <c r="BH29" s="772"/>
      <c r="BI29" s="772"/>
      <c r="BJ29" s="772"/>
      <c r="BK29" s="772"/>
      <c r="BL29" s="772"/>
      <c r="BM29" s="772"/>
      <c r="BN29" s="772"/>
      <c r="BO29" s="772"/>
      <c r="BP29" s="772"/>
      <c r="BQ29" s="772"/>
      <c r="BR29" s="772"/>
      <c r="BS29" s="772"/>
      <c r="BT29" s="772"/>
      <c r="BU29" s="772"/>
      <c r="BV29" s="772"/>
      <c r="BW29" s="772"/>
      <c r="BX29" s="772"/>
      <c r="BY29" s="772"/>
      <c r="BZ29" s="772"/>
      <c r="CA29" s="772"/>
      <c r="CB29" s="772"/>
      <c r="CC29" s="772"/>
      <c r="CD29" s="772"/>
      <c r="CE29" s="772"/>
      <c r="CF29" s="772"/>
      <c r="CG29" s="772"/>
      <c r="CH29" s="772"/>
      <c r="CI29" s="772"/>
      <c r="CJ29" s="772"/>
      <c r="CK29" s="772"/>
      <c r="CL29" s="772"/>
      <c r="CM29" s="772"/>
      <c r="CN29" s="772"/>
      <c r="CO29" s="772"/>
      <c r="CP29" s="772"/>
      <c r="CQ29" s="772"/>
      <c r="CR29" s="772"/>
      <c r="CS29" s="772"/>
      <c r="CT29" s="772"/>
      <c r="CU29" s="772"/>
      <c r="CV29" s="772"/>
      <c r="CW29" s="772"/>
      <c r="CX29" s="772"/>
      <c r="CY29" s="772"/>
      <c r="CZ29" s="772"/>
      <c r="DA29" s="772"/>
      <c r="DB29" s="772"/>
      <c r="DC29" s="772"/>
      <c r="DD29" s="772"/>
      <c r="DE29" s="772"/>
      <c r="DF29" s="772"/>
      <c r="DG29" s="772"/>
      <c r="DH29" s="772"/>
      <c r="DI29" s="772"/>
      <c r="DJ29" s="772"/>
      <c r="DK29" s="772"/>
      <c r="DL29" s="772"/>
    </row>
    <row r="30" spans="1:116" ht="13.5" customHeight="1" thickTop="1" thickBot="1">
      <c r="A30" s="539"/>
      <c r="B30" s="660"/>
      <c r="C30" s="679" t="str">
        <f>'Step 5-Env Benefits'!C30</f>
        <v>Destroyed</v>
      </c>
      <c r="D30" s="676">
        <f>SUM(D24:D29)</f>
        <v>0</v>
      </c>
      <c r="E30" s="676">
        <f>SUM(E24:E29)</f>
        <v>0</v>
      </c>
      <c r="F30" s="2318">
        <f>SUM(F24:F29)</f>
        <v>0</v>
      </c>
      <c r="G30" s="2319"/>
      <c r="H30" s="678">
        <f>SUM(H24:H29)</f>
        <v>0</v>
      </c>
      <c r="I30" s="509"/>
      <c r="J30" s="539"/>
    </row>
    <row r="31" spans="1:116" s="773" customFormat="1" ht="13.5" customHeight="1">
      <c r="A31" s="669"/>
      <c r="B31" s="670"/>
      <c r="C31" s="627" t="str">
        <f>'Step 5-Env Benefits'!C31</f>
        <v>CFC-12 Stockpiling with Intent to Destroy</v>
      </c>
      <c r="D31" s="671">
        <f>(1-Assumptions!$C$20)*(SUM('Step 3-Refrigerators (B)'!$F$32)+SUM('Step 3-Stand-Alone Freezers (B)'!$F$33)+SUM('Step 3-Dehumidifiers (B)'!$F$27))</f>
        <v>0</v>
      </c>
      <c r="E31" s="672">
        <f>D31*Assumptions!$B$37</f>
        <v>0</v>
      </c>
      <c r="F31" s="2316">
        <f>E31*Assumptions!$D$8*(1/1000)</f>
        <v>0</v>
      </c>
      <c r="G31" s="2317"/>
      <c r="H31" s="673">
        <f>E31*Assumptions!$C$8</f>
        <v>0</v>
      </c>
      <c r="I31" s="771"/>
      <c r="J31" s="669"/>
      <c r="K31" s="772"/>
      <c r="L31" s="772"/>
      <c r="M31" s="772"/>
      <c r="N31" s="772"/>
      <c r="O31" s="772"/>
      <c r="P31" s="772"/>
      <c r="Q31" s="772"/>
      <c r="R31" s="772"/>
      <c r="S31" s="772"/>
      <c r="T31" s="772"/>
      <c r="U31" s="772"/>
      <c r="V31" s="772"/>
      <c r="W31" s="772"/>
      <c r="X31" s="772"/>
      <c r="Y31" s="772"/>
      <c r="Z31" s="772"/>
      <c r="AA31" s="772"/>
      <c r="AB31" s="772"/>
      <c r="AC31" s="772"/>
      <c r="AD31" s="772"/>
      <c r="AE31" s="772"/>
      <c r="AF31" s="772"/>
      <c r="AG31" s="772"/>
      <c r="AH31" s="772"/>
      <c r="AI31" s="772"/>
      <c r="AJ31" s="772"/>
      <c r="AK31" s="772"/>
      <c r="AL31" s="772"/>
      <c r="AM31" s="772"/>
      <c r="AN31" s="772"/>
      <c r="AO31" s="772"/>
      <c r="AP31" s="772"/>
      <c r="AQ31" s="772"/>
      <c r="AR31" s="772"/>
      <c r="AS31" s="772"/>
      <c r="AT31" s="772"/>
      <c r="AU31" s="772"/>
      <c r="AV31" s="772"/>
      <c r="AW31" s="772"/>
      <c r="AX31" s="772"/>
      <c r="AY31" s="772"/>
      <c r="AZ31" s="772"/>
      <c r="BA31" s="772"/>
      <c r="BB31" s="772"/>
      <c r="BC31" s="772"/>
      <c r="BD31" s="772"/>
      <c r="BE31" s="772"/>
      <c r="BF31" s="772"/>
      <c r="BG31" s="772"/>
      <c r="BH31" s="772"/>
      <c r="BI31" s="772"/>
      <c r="BJ31" s="772"/>
      <c r="BK31" s="772"/>
      <c r="BL31" s="772"/>
      <c r="BM31" s="772"/>
      <c r="BN31" s="772"/>
      <c r="BO31" s="772"/>
      <c r="BP31" s="772"/>
      <c r="BQ31" s="772"/>
      <c r="BR31" s="772"/>
      <c r="BS31" s="772"/>
      <c r="BT31" s="772"/>
      <c r="BU31" s="772"/>
      <c r="BV31" s="772"/>
      <c r="BW31" s="772"/>
      <c r="BX31" s="772"/>
      <c r="BY31" s="772"/>
      <c r="BZ31" s="772"/>
      <c r="CA31" s="772"/>
      <c r="CB31" s="772"/>
      <c r="CC31" s="772"/>
      <c r="CD31" s="772"/>
      <c r="CE31" s="772"/>
      <c r="CF31" s="772"/>
      <c r="CG31" s="772"/>
      <c r="CH31" s="772"/>
      <c r="CI31" s="772"/>
      <c r="CJ31" s="772"/>
      <c r="CK31" s="772"/>
      <c r="CL31" s="772"/>
      <c r="CM31" s="772"/>
      <c r="CN31" s="772"/>
      <c r="CO31" s="772"/>
      <c r="CP31" s="772"/>
      <c r="CQ31" s="772"/>
      <c r="CR31" s="772"/>
      <c r="CS31" s="772"/>
      <c r="CT31" s="772"/>
      <c r="CU31" s="772"/>
      <c r="CV31" s="772"/>
      <c r="CW31" s="772"/>
      <c r="CX31" s="772"/>
      <c r="CY31" s="772"/>
      <c r="CZ31" s="772"/>
      <c r="DA31" s="772"/>
      <c r="DB31" s="772"/>
      <c r="DC31" s="772"/>
      <c r="DD31" s="772"/>
      <c r="DE31" s="772"/>
      <c r="DF31" s="772"/>
      <c r="DG31" s="772"/>
      <c r="DH31" s="772"/>
      <c r="DI31" s="772"/>
      <c r="DJ31" s="772"/>
      <c r="DK31" s="772"/>
      <c r="DL31" s="772"/>
    </row>
    <row r="32" spans="1:116" s="773" customFormat="1" ht="13.5" customHeight="1">
      <c r="A32" s="669"/>
      <c r="B32" s="670"/>
      <c r="C32" s="627" t="str">
        <f>'Step 5-Env Benefits'!C32</f>
        <v>HCFC-22 Stockpiling with Intent to Destroy</v>
      </c>
      <c r="D32" s="674">
        <f>(1-Assumptions!$C$21)*(SUM('Step 3-Stand-Alone Freezers (B)'!$F$38)+SUM('Step 3-Dehumidifiers (B)'!$F$32)+SUM('Step 3-Air-Conditioning Uni (B)'!$F$25))</f>
        <v>0</v>
      </c>
      <c r="E32" s="674">
        <f>D32*Assumptions!$B$37</f>
        <v>0</v>
      </c>
      <c r="F32" s="2312">
        <f>E32*Assumptions!$D$10*(1/1000)</f>
        <v>0</v>
      </c>
      <c r="G32" s="2335"/>
      <c r="H32" s="872">
        <f>E32*Assumptions!$C$10</f>
        <v>0</v>
      </c>
      <c r="I32" s="771"/>
      <c r="J32" s="669"/>
      <c r="K32" s="772"/>
      <c r="L32" s="772"/>
      <c r="M32" s="772"/>
      <c r="N32" s="772"/>
      <c r="O32" s="772"/>
      <c r="P32" s="772"/>
      <c r="Q32" s="772"/>
      <c r="R32" s="772"/>
      <c r="S32" s="772"/>
      <c r="T32" s="772"/>
      <c r="U32" s="772"/>
      <c r="V32" s="772"/>
      <c r="W32" s="772"/>
      <c r="X32" s="772"/>
      <c r="Y32" s="772"/>
      <c r="Z32" s="772"/>
      <c r="AA32" s="772"/>
      <c r="AB32" s="772"/>
      <c r="AC32" s="772"/>
      <c r="AD32" s="772"/>
      <c r="AE32" s="772"/>
      <c r="AF32" s="772"/>
      <c r="AG32" s="772"/>
      <c r="AH32" s="772"/>
      <c r="AI32" s="772"/>
      <c r="AJ32" s="772"/>
      <c r="AK32" s="772"/>
      <c r="AL32" s="772"/>
      <c r="AM32" s="772"/>
      <c r="AN32" s="772"/>
      <c r="AO32" s="772"/>
      <c r="AP32" s="772"/>
      <c r="AQ32" s="772"/>
      <c r="AR32" s="772"/>
      <c r="AS32" s="772"/>
      <c r="AT32" s="772"/>
      <c r="AU32" s="772"/>
      <c r="AV32" s="772"/>
      <c r="AW32" s="772"/>
      <c r="AX32" s="772"/>
      <c r="AY32" s="772"/>
      <c r="AZ32" s="772"/>
      <c r="BA32" s="772"/>
      <c r="BB32" s="772"/>
      <c r="BC32" s="772"/>
      <c r="BD32" s="772"/>
      <c r="BE32" s="772"/>
      <c r="BF32" s="772"/>
      <c r="BG32" s="772"/>
      <c r="BH32" s="772"/>
      <c r="BI32" s="772"/>
      <c r="BJ32" s="772"/>
      <c r="BK32" s="772"/>
      <c r="BL32" s="772"/>
      <c r="BM32" s="772"/>
      <c r="BN32" s="772"/>
      <c r="BO32" s="772"/>
      <c r="BP32" s="772"/>
      <c r="BQ32" s="772"/>
      <c r="BR32" s="772"/>
      <c r="BS32" s="772"/>
      <c r="BT32" s="772"/>
      <c r="BU32" s="772"/>
      <c r="BV32" s="772"/>
      <c r="BW32" s="772"/>
      <c r="BX32" s="772"/>
      <c r="BY32" s="772"/>
      <c r="BZ32" s="772"/>
      <c r="CA32" s="772"/>
      <c r="CB32" s="772"/>
      <c r="CC32" s="772"/>
      <c r="CD32" s="772"/>
      <c r="CE32" s="772"/>
      <c r="CF32" s="772"/>
      <c r="CG32" s="772"/>
      <c r="CH32" s="772"/>
      <c r="CI32" s="772"/>
      <c r="CJ32" s="772"/>
      <c r="CK32" s="772"/>
      <c r="CL32" s="772"/>
      <c r="CM32" s="772"/>
      <c r="CN32" s="772"/>
      <c r="CO32" s="772"/>
      <c r="CP32" s="772"/>
      <c r="CQ32" s="772"/>
      <c r="CR32" s="772"/>
      <c r="CS32" s="772"/>
      <c r="CT32" s="772"/>
      <c r="CU32" s="772"/>
      <c r="CV32" s="772"/>
      <c r="CW32" s="772"/>
      <c r="CX32" s="772"/>
      <c r="CY32" s="772"/>
      <c r="CZ32" s="772"/>
      <c r="DA32" s="772"/>
      <c r="DB32" s="772"/>
      <c r="DC32" s="772"/>
      <c r="DD32" s="772"/>
      <c r="DE32" s="772"/>
      <c r="DF32" s="772"/>
      <c r="DG32" s="772"/>
      <c r="DH32" s="772"/>
      <c r="DI32" s="772"/>
      <c r="DJ32" s="772"/>
      <c r="DK32" s="772"/>
      <c r="DL32" s="772"/>
    </row>
    <row r="33" spans="1:116" s="773" customFormat="1" ht="13.5" customHeight="1">
      <c r="A33" s="669"/>
      <c r="B33" s="670"/>
      <c r="C33" s="627" t="str">
        <f>'Step 5-Env Benefits'!C33</f>
        <v>HFC-134a Stockpiling with Intent to Destroy</v>
      </c>
      <c r="D33" s="674">
        <f>(1-Assumptions!$C$20)*SUM('Step 3-Refrigerators (B)'!$F$37)+(1-Assumptions!$C$20)*SUM('Step 3-Stand-Alone Freezers (B)'!$F$43)+SUM(1-Assumptions!$C$20)*SUM('Step 3-Dehumidifiers (B)'!$F$37)</f>
        <v>0</v>
      </c>
      <c r="E33" s="674">
        <f>D33*Assumptions!$B$37</f>
        <v>0</v>
      </c>
      <c r="F33" s="2312">
        <f>E33*Assumptions!$D$9*(1/1000)</f>
        <v>0</v>
      </c>
      <c r="G33" s="2335"/>
      <c r="H33" s="872">
        <f>E33*Assumptions!$C$9</f>
        <v>0</v>
      </c>
      <c r="I33" s="771"/>
      <c r="J33" s="669"/>
      <c r="K33" s="772"/>
      <c r="L33" s="772"/>
      <c r="M33" s="772"/>
      <c r="N33" s="772"/>
      <c r="O33" s="772"/>
      <c r="P33" s="772"/>
      <c r="Q33" s="772"/>
      <c r="R33" s="772"/>
      <c r="S33" s="772"/>
      <c r="T33" s="772"/>
      <c r="U33" s="772"/>
      <c r="V33" s="772"/>
      <c r="W33" s="772"/>
      <c r="X33" s="772"/>
      <c r="Y33" s="772"/>
      <c r="Z33" s="772"/>
      <c r="AA33" s="772"/>
      <c r="AB33" s="772"/>
      <c r="AC33" s="772"/>
      <c r="AD33" s="772"/>
      <c r="AE33" s="772"/>
      <c r="AF33" s="772"/>
      <c r="AG33" s="772"/>
      <c r="AH33" s="772"/>
      <c r="AI33" s="772"/>
      <c r="AJ33" s="772"/>
      <c r="AK33" s="772"/>
      <c r="AL33" s="772"/>
      <c r="AM33" s="772"/>
      <c r="AN33" s="772"/>
      <c r="AO33" s="772"/>
      <c r="AP33" s="772"/>
      <c r="AQ33" s="772"/>
      <c r="AR33" s="772"/>
      <c r="AS33" s="772"/>
      <c r="AT33" s="772"/>
      <c r="AU33" s="772"/>
      <c r="AV33" s="772"/>
      <c r="AW33" s="772"/>
      <c r="AX33" s="772"/>
      <c r="AY33" s="772"/>
      <c r="AZ33" s="772"/>
      <c r="BA33" s="772"/>
      <c r="BB33" s="772"/>
      <c r="BC33" s="772"/>
      <c r="BD33" s="772"/>
      <c r="BE33" s="772"/>
      <c r="BF33" s="772"/>
      <c r="BG33" s="772"/>
      <c r="BH33" s="772"/>
      <c r="BI33" s="772"/>
      <c r="BJ33" s="772"/>
      <c r="BK33" s="772"/>
      <c r="BL33" s="772"/>
      <c r="BM33" s="772"/>
      <c r="BN33" s="772"/>
      <c r="BO33" s="772"/>
      <c r="BP33" s="772"/>
      <c r="BQ33" s="772"/>
      <c r="BR33" s="772"/>
      <c r="BS33" s="772"/>
      <c r="BT33" s="772"/>
      <c r="BU33" s="772"/>
      <c r="BV33" s="772"/>
      <c r="BW33" s="772"/>
      <c r="BX33" s="772"/>
      <c r="BY33" s="772"/>
      <c r="BZ33" s="772"/>
      <c r="CA33" s="772"/>
      <c r="CB33" s="772"/>
      <c r="CC33" s="772"/>
      <c r="CD33" s="772"/>
      <c r="CE33" s="772"/>
      <c r="CF33" s="772"/>
      <c r="CG33" s="772"/>
      <c r="CH33" s="772"/>
      <c r="CI33" s="772"/>
      <c r="CJ33" s="772"/>
      <c r="CK33" s="772"/>
      <c r="CL33" s="772"/>
      <c r="CM33" s="772"/>
      <c r="CN33" s="772"/>
      <c r="CO33" s="772"/>
      <c r="CP33" s="772"/>
      <c r="CQ33" s="772"/>
      <c r="CR33" s="772"/>
      <c r="CS33" s="772"/>
      <c r="CT33" s="772"/>
      <c r="CU33" s="772"/>
      <c r="CV33" s="772"/>
      <c r="CW33" s="772"/>
      <c r="CX33" s="772"/>
      <c r="CY33" s="772"/>
      <c r="CZ33" s="772"/>
      <c r="DA33" s="772"/>
      <c r="DB33" s="772"/>
      <c r="DC33" s="772"/>
      <c r="DD33" s="772"/>
      <c r="DE33" s="772"/>
      <c r="DF33" s="772"/>
      <c r="DG33" s="772"/>
      <c r="DH33" s="772"/>
      <c r="DI33" s="772"/>
      <c r="DJ33" s="772"/>
      <c r="DK33" s="772"/>
      <c r="DL33" s="772"/>
    </row>
    <row r="34" spans="1:116" s="773" customFormat="1" ht="13.5" customHeight="1">
      <c r="A34" s="669"/>
      <c r="B34" s="670"/>
      <c r="C34" s="627" t="str">
        <f>'Step 5-Env Benefits'!C34</f>
        <v>R-500 Stockpiling with Intent to Destroy</v>
      </c>
      <c r="D34" s="674">
        <f>(1-Assumptions!$C$21)*SUM('Step 3-Dehumidifiers (B)'!$F$42)</f>
        <v>0</v>
      </c>
      <c r="E34" s="674">
        <f>D34*Assumptions!$B$37</f>
        <v>0</v>
      </c>
      <c r="F34" s="2312">
        <f>E34*Assumptions!$D$12*(1/1000)</f>
        <v>0</v>
      </c>
      <c r="G34" s="2335"/>
      <c r="H34" s="872">
        <f>E34*Assumptions!$C$12</f>
        <v>0</v>
      </c>
      <c r="I34" s="771"/>
      <c r="J34" s="669"/>
      <c r="K34" s="772"/>
      <c r="L34" s="772"/>
      <c r="M34" s="772"/>
      <c r="N34" s="772"/>
      <c r="O34" s="772"/>
      <c r="P34" s="772"/>
      <c r="Q34" s="772"/>
      <c r="R34" s="772"/>
      <c r="S34" s="772"/>
      <c r="T34" s="772"/>
      <c r="U34" s="772"/>
      <c r="V34" s="772"/>
      <c r="W34" s="772"/>
      <c r="X34" s="772"/>
      <c r="Y34" s="772"/>
      <c r="Z34" s="772"/>
      <c r="AA34" s="772"/>
      <c r="AB34" s="772"/>
      <c r="AC34" s="772"/>
      <c r="AD34" s="772"/>
      <c r="AE34" s="772"/>
      <c r="AF34" s="772"/>
      <c r="AG34" s="772"/>
      <c r="AH34" s="772"/>
      <c r="AI34" s="772"/>
      <c r="AJ34" s="772"/>
      <c r="AK34" s="772"/>
      <c r="AL34" s="772"/>
      <c r="AM34" s="772"/>
      <c r="AN34" s="772"/>
      <c r="AO34" s="772"/>
      <c r="AP34" s="772"/>
      <c r="AQ34" s="772"/>
      <c r="AR34" s="772"/>
      <c r="AS34" s="772"/>
      <c r="AT34" s="772"/>
      <c r="AU34" s="772"/>
      <c r="AV34" s="772"/>
      <c r="AW34" s="772"/>
      <c r="AX34" s="772"/>
      <c r="AY34" s="772"/>
      <c r="AZ34" s="772"/>
      <c r="BA34" s="772"/>
      <c r="BB34" s="772"/>
      <c r="BC34" s="772"/>
      <c r="BD34" s="772"/>
      <c r="BE34" s="772"/>
      <c r="BF34" s="772"/>
      <c r="BG34" s="772"/>
      <c r="BH34" s="772"/>
      <c r="BI34" s="772"/>
      <c r="BJ34" s="772"/>
      <c r="BK34" s="772"/>
      <c r="BL34" s="772"/>
      <c r="BM34" s="772"/>
      <c r="BN34" s="772"/>
      <c r="BO34" s="772"/>
      <c r="BP34" s="772"/>
      <c r="BQ34" s="772"/>
      <c r="BR34" s="772"/>
      <c r="BS34" s="772"/>
      <c r="BT34" s="772"/>
      <c r="BU34" s="772"/>
      <c r="BV34" s="772"/>
      <c r="BW34" s="772"/>
      <c r="BX34" s="772"/>
      <c r="BY34" s="772"/>
      <c r="BZ34" s="772"/>
      <c r="CA34" s="772"/>
      <c r="CB34" s="772"/>
      <c r="CC34" s="772"/>
      <c r="CD34" s="772"/>
      <c r="CE34" s="772"/>
      <c r="CF34" s="772"/>
      <c r="CG34" s="772"/>
      <c r="CH34" s="772"/>
      <c r="CI34" s="772"/>
      <c r="CJ34" s="772"/>
      <c r="CK34" s="772"/>
      <c r="CL34" s="772"/>
      <c r="CM34" s="772"/>
      <c r="CN34" s="772"/>
      <c r="CO34" s="772"/>
      <c r="CP34" s="772"/>
      <c r="CQ34" s="772"/>
      <c r="CR34" s="772"/>
      <c r="CS34" s="772"/>
      <c r="CT34" s="772"/>
      <c r="CU34" s="772"/>
      <c r="CV34" s="772"/>
      <c r="CW34" s="772"/>
      <c r="CX34" s="772"/>
      <c r="CY34" s="772"/>
      <c r="CZ34" s="772"/>
      <c r="DA34" s="772"/>
      <c r="DB34" s="772"/>
      <c r="DC34" s="772"/>
      <c r="DD34" s="772"/>
      <c r="DE34" s="772"/>
      <c r="DF34" s="772"/>
      <c r="DG34" s="772"/>
      <c r="DH34" s="772"/>
      <c r="DI34" s="772"/>
      <c r="DJ34" s="772"/>
      <c r="DK34" s="772"/>
      <c r="DL34" s="772"/>
    </row>
    <row r="35" spans="1:116" s="773" customFormat="1" ht="13.5" customHeight="1">
      <c r="A35" s="669"/>
      <c r="B35" s="670"/>
      <c r="C35" s="627" t="str">
        <f>'Step 5-Env Benefits'!C35</f>
        <v>R-407C Stockpiling with Intent to Destroy</v>
      </c>
      <c r="D35" s="671">
        <f>(1-Assumptions!$C$20)*SUM('Step 3-Air-Conditioning Uni (B)'!$F$30)</f>
        <v>0</v>
      </c>
      <c r="E35" s="672">
        <f>D35*Assumptions!$B$37</f>
        <v>0</v>
      </c>
      <c r="F35" s="2316">
        <f>E35*Assumptions!$D$14*(1/1000)</f>
        <v>0</v>
      </c>
      <c r="G35" s="2317"/>
      <c r="H35" s="673">
        <f>E35*Assumptions!$C$14</f>
        <v>0</v>
      </c>
      <c r="I35" s="771"/>
      <c r="J35" s="669"/>
      <c r="K35" s="772"/>
      <c r="L35" s="772"/>
      <c r="M35" s="772"/>
      <c r="N35" s="772"/>
      <c r="O35" s="772"/>
      <c r="P35" s="772"/>
      <c r="Q35" s="772"/>
      <c r="R35" s="772"/>
      <c r="S35" s="772"/>
      <c r="T35" s="772"/>
      <c r="U35" s="772"/>
      <c r="V35" s="772"/>
      <c r="W35" s="772"/>
      <c r="X35" s="772"/>
      <c r="Y35" s="772"/>
      <c r="Z35" s="772"/>
      <c r="AA35" s="772"/>
      <c r="AB35" s="772"/>
      <c r="AC35" s="772"/>
      <c r="AD35" s="772"/>
      <c r="AE35" s="772"/>
      <c r="AF35" s="772"/>
      <c r="AG35" s="772"/>
      <c r="AH35" s="772"/>
      <c r="AI35" s="772"/>
      <c r="AJ35" s="772"/>
      <c r="AK35" s="772"/>
      <c r="AL35" s="772"/>
      <c r="AM35" s="772"/>
      <c r="AN35" s="772"/>
      <c r="AO35" s="772"/>
      <c r="AP35" s="772"/>
      <c r="AQ35" s="772"/>
      <c r="AR35" s="772"/>
      <c r="AS35" s="772"/>
      <c r="AT35" s="772"/>
      <c r="AU35" s="772"/>
      <c r="AV35" s="772"/>
      <c r="AW35" s="772"/>
      <c r="AX35" s="772"/>
      <c r="AY35" s="772"/>
      <c r="AZ35" s="772"/>
      <c r="BA35" s="772"/>
      <c r="BB35" s="772"/>
      <c r="BC35" s="772"/>
      <c r="BD35" s="772"/>
      <c r="BE35" s="772"/>
      <c r="BF35" s="772"/>
      <c r="BG35" s="772"/>
      <c r="BH35" s="772"/>
      <c r="BI35" s="772"/>
      <c r="BJ35" s="772"/>
      <c r="BK35" s="772"/>
      <c r="BL35" s="772"/>
      <c r="BM35" s="772"/>
      <c r="BN35" s="772"/>
      <c r="BO35" s="772"/>
      <c r="BP35" s="772"/>
      <c r="BQ35" s="772"/>
      <c r="BR35" s="772"/>
      <c r="BS35" s="772"/>
      <c r="BT35" s="772"/>
      <c r="BU35" s="772"/>
      <c r="BV35" s="772"/>
      <c r="BW35" s="772"/>
      <c r="BX35" s="772"/>
      <c r="BY35" s="772"/>
      <c r="BZ35" s="772"/>
      <c r="CA35" s="772"/>
      <c r="CB35" s="772"/>
      <c r="CC35" s="772"/>
      <c r="CD35" s="772"/>
      <c r="CE35" s="772"/>
      <c r="CF35" s="772"/>
      <c r="CG35" s="772"/>
      <c r="CH35" s="772"/>
      <c r="CI35" s="772"/>
      <c r="CJ35" s="772"/>
      <c r="CK35" s="772"/>
      <c r="CL35" s="772"/>
      <c r="CM35" s="772"/>
      <c r="CN35" s="772"/>
      <c r="CO35" s="772"/>
      <c r="CP35" s="772"/>
      <c r="CQ35" s="772"/>
      <c r="CR35" s="772"/>
      <c r="CS35" s="772"/>
      <c r="CT35" s="772"/>
      <c r="CU35" s="772"/>
      <c r="CV35" s="772"/>
      <c r="CW35" s="772"/>
      <c r="CX35" s="772"/>
      <c r="CY35" s="772"/>
      <c r="CZ35" s="772"/>
      <c r="DA35" s="772"/>
      <c r="DB35" s="772"/>
      <c r="DC35" s="772"/>
      <c r="DD35" s="772"/>
      <c r="DE35" s="772"/>
      <c r="DF35" s="772"/>
      <c r="DG35" s="772"/>
      <c r="DH35" s="772"/>
      <c r="DI35" s="772"/>
      <c r="DJ35" s="772"/>
      <c r="DK35" s="772"/>
      <c r="DL35" s="772"/>
    </row>
    <row r="36" spans="1:116" s="773" customFormat="1" ht="13.5" customHeight="1" thickBot="1">
      <c r="A36" s="669"/>
      <c r="B36" s="670"/>
      <c r="C36" s="627" t="str">
        <f>'Step 5-Env Benefits'!C36</f>
        <v>R-410A Stockpiling with Intent to Destroy</v>
      </c>
      <c r="D36" s="671">
        <f>(1-Assumptions!$C$20)*SUM('Step 3-Air-Conditioning Uni (B)'!$F$35)+(1-Assumptions!$C$20)*SUM('Step 3-Dehumidifiers (B)'!$F$47)</f>
        <v>0</v>
      </c>
      <c r="E36" s="672">
        <f>D36*Assumptions!$B$37</f>
        <v>0</v>
      </c>
      <c r="F36" s="2316">
        <f>E36*Assumptions!$D$13*(1/1000)</f>
        <v>0</v>
      </c>
      <c r="G36" s="2317"/>
      <c r="H36" s="673">
        <f>E36*Assumptions!$C$13</f>
        <v>0</v>
      </c>
      <c r="I36" s="771"/>
      <c r="J36" s="669"/>
      <c r="K36" s="772"/>
      <c r="L36" s="772"/>
      <c r="M36" s="772"/>
      <c r="N36" s="772"/>
      <c r="O36" s="772"/>
      <c r="P36" s="772"/>
      <c r="Q36" s="772"/>
      <c r="R36" s="772"/>
      <c r="S36" s="772"/>
      <c r="T36" s="772"/>
      <c r="U36" s="772"/>
      <c r="V36" s="772"/>
      <c r="W36" s="772"/>
      <c r="X36" s="772"/>
      <c r="Y36" s="772"/>
      <c r="Z36" s="772"/>
      <c r="AA36" s="772"/>
      <c r="AB36" s="772"/>
      <c r="AC36" s="772"/>
      <c r="AD36" s="772"/>
      <c r="AE36" s="772"/>
      <c r="AF36" s="772"/>
      <c r="AG36" s="772"/>
      <c r="AH36" s="772"/>
      <c r="AI36" s="772"/>
      <c r="AJ36" s="772"/>
      <c r="AK36" s="772"/>
      <c r="AL36" s="772"/>
      <c r="AM36" s="772"/>
      <c r="AN36" s="772"/>
      <c r="AO36" s="772"/>
      <c r="AP36" s="772"/>
      <c r="AQ36" s="772"/>
      <c r="AR36" s="772"/>
      <c r="AS36" s="772"/>
      <c r="AT36" s="772"/>
      <c r="AU36" s="772"/>
      <c r="AV36" s="772"/>
      <c r="AW36" s="772"/>
      <c r="AX36" s="772"/>
      <c r="AY36" s="772"/>
      <c r="AZ36" s="772"/>
      <c r="BA36" s="772"/>
      <c r="BB36" s="772"/>
      <c r="BC36" s="772"/>
      <c r="BD36" s="772"/>
      <c r="BE36" s="772"/>
      <c r="BF36" s="772"/>
      <c r="BG36" s="772"/>
      <c r="BH36" s="772"/>
      <c r="BI36" s="772"/>
      <c r="BJ36" s="772"/>
      <c r="BK36" s="772"/>
      <c r="BL36" s="772"/>
      <c r="BM36" s="772"/>
      <c r="BN36" s="772"/>
      <c r="BO36" s="772"/>
      <c r="BP36" s="772"/>
      <c r="BQ36" s="772"/>
      <c r="BR36" s="772"/>
      <c r="BS36" s="772"/>
      <c r="BT36" s="772"/>
      <c r="BU36" s="772"/>
      <c r="BV36" s="772"/>
      <c r="BW36" s="772"/>
      <c r="BX36" s="772"/>
      <c r="BY36" s="772"/>
      <c r="BZ36" s="772"/>
      <c r="CA36" s="772"/>
      <c r="CB36" s="772"/>
      <c r="CC36" s="772"/>
      <c r="CD36" s="772"/>
      <c r="CE36" s="772"/>
      <c r="CF36" s="772"/>
      <c r="CG36" s="772"/>
      <c r="CH36" s="772"/>
      <c r="CI36" s="772"/>
      <c r="CJ36" s="772"/>
      <c r="CK36" s="772"/>
      <c r="CL36" s="772"/>
      <c r="CM36" s="772"/>
      <c r="CN36" s="772"/>
      <c r="CO36" s="772"/>
      <c r="CP36" s="772"/>
      <c r="CQ36" s="772"/>
      <c r="CR36" s="772"/>
      <c r="CS36" s="772"/>
      <c r="CT36" s="772"/>
      <c r="CU36" s="772"/>
      <c r="CV36" s="772"/>
      <c r="CW36" s="772"/>
      <c r="CX36" s="772"/>
      <c r="CY36" s="772"/>
      <c r="CZ36" s="772"/>
      <c r="DA36" s="772"/>
      <c r="DB36" s="772"/>
      <c r="DC36" s="772"/>
      <c r="DD36" s="772"/>
      <c r="DE36" s="772"/>
      <c r="DF36" s="772"/>
      <c r="DG36" s="772"/>
      <c r="DH36" s="772"/>
      <c r="DI36" s="772"/>
      <c r="DJ36" s="772"/>
      <c r="DK36" s="772"/>
      <c r="DL36" s="772"/>
    </row>
    <row r="37" spans="1:116" ht="13.5" customHeight="1" thickTop="1" thickBot="1">
      <c r="A37" s="539"/>
      <c r="B37" s="1159"/>
      <c r="C37" s="679" t="str">
        <f>'Step 5-Env Benefits'!C37</f>
        <v>Stockpiling with Intent to Destroy</v>
      </c>
      <c r="D37" s="676">
        <f>SUM(D31:D36)</f>
        <v>0</v>
      </c>
      <c r="E37" s="676">
        <f>SUM(E31:E36)</f>
        <v>0</v>
      </c>
      <c r="F37" s="2318">
        <f>SUM(F31:F36)</f>
        <v>0</v>
      </c>
      <c r="G37" s="2319"/>
      <c r="H37" s="678">
        <f>SUM(H31:H36)</f>
        <v>0</v>
      </c>
      <c r="I37" s="1160"/>
      <c r="J37" s="539"/>
    </row>
    <row r="38" spans="1:116" ht="13.5" customHeight="1">
      <c r="A38" s="539"/>
      <c r="B38" s="660"/>
      <c r="C38" s="680" t="str">
        <f>'Step 5-Env Benefits'!C38</f>
        <v>Subtotal</v>
      </c>
      <c r="D38" s="681">
        <f>SUM(D16,D23,D30,D37)</f>
        <v>0</v>
      </c>
      <c r="E38" s="681">
        <f>SUM(E16,E30,E23,E37)</f>
        <v>0</v>
      </c>
      <c r="F38" s="2314">
        <f>SUM(F16,F30,F23,F37)</f>
        <v>0</v>
      </c>
      <c r="G38" s="2315"/>
      <c r="H38" s="682">
        <f>SUM(H16,H30,H23,H37)</f>
        <v>0</v>
      </c>
      <c r="I38" s="509"/>
      <c r="J38" s="539"/>
    </row>
    <row r="39" spans="1:116" ht="13.5" customHeight="1">
      <c r="A39" s="539"/>
      <c r="B39" s="660"/>
      <c r="C39" s="612" t="str">
        <f>'Step 5-Env Benefits'!C39</f>
        <v>Foam-Blowing Agentd</v>
      </c>
      <c r="D39" s="873"/>
      <c r="E39" s="873"/>
      <c r="F39" s="684"/>
      <c r="G39" s="873"/>
      <c r="H39" s="685"/>
      <c r="I39" s="509"/>
      <c r="J39" s="539"/>
    </row>
    <row r="40" spans="1:116" s="773" customFormat="1" ht="13.5" customHeight="1">
      <c r="A40" s="669"/>
      <c r="B40" s="670"/>
      <c r="C40" s="606" t="str">
        <f>'Step 5-Env Benefits'!C40</f>
        <v>CFC-11 Reclaimed</v>
      </c>
      <c r="D40" s="672">
        <f>(1-Assumptions!$C$25)*SUM('Step 3-Refrigerators (B)'!$F$39)+(1-Assumptions!$C$25)*SUM('Step 3-Stand-Alone Freezers (B)'!$F$45)</f>
        <v>0</v>
      </c>
      <c r="E40" s="672">
        <f>D40*Assumptions!$B$37</f>
        <v>0</v>
      </c>
      <c r="F40" s="2316">
        <f>E40*Assumptions!$D$6*(1/1000)</f>
        <v>0</v>
      </c>
      <c r="G40" s="2317"/>
      <c r="H40" s="673">
        <f>E40*Assumptions!$C$6</f>
        <v>0</v>
      </c>
      <c r="I40" s="771"/>
      <c r="J40" s="669"/>
      <c r="K40" s="772"/>
      <c r="L40" s="772"/>
      <c r="M40" s="772"/>
      <c r="N40" s="772"/>
      <c r="O40" s="772"/>
      <c r="P40" s="772"/>
      <c r="Q40" s="772"/>
      <c r="R40" s="772"/>
      <c r="S40" s="772"/>
      <c r="T40" s="772"/>
      <c r="U40" s="772"/>
      <c r="V40" s="772"/>
      <c r="W40" s="772"/>
      <c r="X40" s="772"/>
      <c r="Y40" s="772"/>
      <c r="Z40" s="772"/>
      <c r="AA40" s="772"/>
      <c r="AB40" s="772"/>
      <c r="AC40" s="772"/>
      <c r="AD40" s="772"/>
      <c r="AE40" s="772"/>
      <c r="AF40" s="772"/>
      <c r="AG40" s="772"/>
      <c r="AH40" s="772"/>
      <c r="AI40" s="772"/>
      <c r="AJ40" s="772"/>
      <c r="AK40" s="772"/>
      <c r="AL40" s="772"/>
      <c r="AM40" s="772"/>
      <c r="AN40" s="772"/>
      <c r="AO40" s="772"/>
      <c r="AP40" s="772"/>
      <c r="AQ40" s="772"/>
      <c r="AR40" s="772"/>
      <c r="AS40" s="772"/>
      <c r="AT40" s="772"/>
      <c r="AU40" s="772"/>
      <c r="AV40" s="772"/>
      <c r="AW40" s="772"/>
      <c r="AX40" s="772"/>
      <c r="AY40" s="772"/>
      <c r="AZ40" s="772"/>
      <c r="BA40" s="772"/>
      <c r="BB40" s="772"/>
      <c r="BC40" s="772"/>
      <c r="BD40" s="772"/>
      <c r="BE40" s="772"/>
      <c r="BF40" s="772"/>
      <c r="BG40" s="772"/>
      <c r="BH40" s="772"/>
      <c r="BI40" s="772"/>
      <c r="BJ40" s="772"/>
      <c r="BK40" s="772"/>
      <c r="BL40" s="772"/>
      <c r="BM40" s="772"/>
      <c r="BN40" s="772"/>
      <c r="BO40" s="772"/>
      <c r="BP40" s="772"/>
      <c r="BQ40" s="772"/>
      <c r="BR40" s="772"/>
      <c r="BS40" s="772"/>
      <c r="BT40" s="772"/>
      <c r="BU40" s="772"/>
      <c r="BV40" s="772"/>
      <c r="BW40" s="772"/>
      <c r="BX40" s="772"/>
      <c r="BY40" s="772"/>
      <c r="BZ40" s="772"/>
      <c r="CA40" s="772"/>
      <c r="CB40" s="772"/>
      <c r="CC40" s="772"/>
      <c r="CD40" s="772"/>
      <c r="CE40" s="772"/>
      <c r="CF40" s="772"/>
      <c r="CG40" s="772"/>
      <c r="CH40" s="772"/>
      <c r="CI40" s="772"/>
      <c r="CJ40" s="772"/>
      <c r="CK40" s="772"/>
      <c r="CL40" s="772"/>
      <c r="CM40" s="772"/>
      <c r="CN40" s="772"/>
      <c r="CO40" s="772"/>
      <c r="CP40" s="772"/>
      <c r="CQ40" s="772"/>
      <c r="CR40" s="772"/>
      <c r="CS40" s="772"/>
      <c r="CT40" s="772"/>
      <c r="CU40" s="772"/>
      <c r="CV40" s="772"/>
      <c r="CW40" s="772"/>
      <c r="CX40" s="772"/>
      <c r="CY40" s="772"/>
      <c r="CZ40" s="772"/>
      <c r="DA40" s="772"/>
      <c r="DB40" s="772"/>
      <c r="DC40" s="772"/>
      <c r="DD40" s="772"/>
      <c r="DE40" s="772"/>
      <c r="DF40" s="772"/>
      <c r="DG40" s="772"/>
      <c r="DH40" s="772"/>
      <c r="DI40" s="772"/>
      <c r="DJ40" s="772"/>
      <c r="DK40" s="772"/>
      <c r="DL40" s="772"/>
    </row>
    <row r="41" spans="1:116" s="773" customFormat="1" ht="13.5" customHeight="1">
      <c r="A41" s="669"/>
      <c r="B41" s="670"/>
      <c r="C41" s="606" t="str">
        <f>'Step 5-Env Benefits'!C41</f>
        <v>HCFC-141b Reclaimed</v>
      </c>
      <c r="D41" s="672">
        <f>(1-Assumptions!$C$25)*SUM('Step 3-Refrigerators (B)'!$F$44)+(1-Assumptions!$C$25)*SUM('Step 3-Stand-Alone Freezers (B)'!$F$50)</f>
        <v>0</v>
      </c>
      <c r="E41" s="672">
        <f>D41*Assumptions!$B$37</f>
        <v>0</v>
      </c>
      <c r="F41" s="2316">
        <f>E41*Assumptions!$D$7*(1/1000)</f>
        <v>0</v>
      </c>
      <c r="G41" s="2317"/>
      <c r="H41" s="673">
        <f>E41*Assumptions!$C$7</f>
        <v>0</v>
      </c>
      <c r="I41" s="771"/>
      <c r="J41" s="669"/>
      <c r="K41" s="772"/>
      <c r="L41" s="772"/>
      <c r="M41" s="772"/>
      <c r="N41" s="772"/>
      <c r="O41" s="772"/>
      <c r="P41" s="772"/>
      <c r="Q41" s="772"/>
      <c r="R41" s="772"/>
      <c r="S41" s="772"/>
      <c r="T41" s="772"/>
      <c r="U41" s="772"/>
      <c r="V41" s="772"/>
      <c r="W41" s="772"/>
      <c r="X41" s="772"/>
      <c r="Y41" s="772"/>
      <c r="Z41" s="772"/>
      <c r="AA41" s="772"/>
      <c r="AB41" s="772"/>
      <c r="AC41" s="772"/>
      <c r="AD41" s="772"/>
      <c r="AE41" s="772"/>
      <c r="AF41" s="772"/>
      <c r="AG41" s="772"/>
      <c r="AH41" s="772"/>
      <c r="AI41" s="772"/>
      <c r="AJ41" s="772"/>
      <c r="AK41" s="772"/>
      <c r="AL41" s="772"/>
      <c r="AM41" s="772"/>
      <c r="AN41" s="772"/>
      <c r="AO41" s="772"/>
      <c r="AP41" s="772"/>
      <c r="AQ41" s="772"/>
      <c r="AR41" s="772"/>
      <c r="AS41" s="772"/>
      <c r="AT41" s="772"/>
      <c r="AU41" s="772"/>
      <c r="AV41" s="772"/>
      <c r="AW41" s="772"/>
      <c r="AX41" s="772"/>
      <c r="AY41" s="772"/>
      <c r="AZ41" s="772"/>
      <c r="BA41" s="772"/>
      <c r="BB41" s="772"/>
      <c r="BC41" s="772"/>
      <c r="BD41" s="772"/>
      <c r="BE41" s="772"/>
      <c r="BF41" s="772"/>
      <c r="BG41" s="772"/>
      <c r="BH41" s="772"/>
      <c r="BI41" s="772"/>
      <c r="BJ41" s="772"/>
      <c r="BK41" s="772"/>
      <c r="BL41" s="772"/>
      <c r="BM41" s="772"/>
      <c r="BN41" s="772"/>
      <c r="BO41" s="772"/>
      <c r="BP41" s="772"/>
      <c r="BQ41" s="772"/>
      <c r="BR41" s="772"/>
      <c r="BS41" s="772"/>
      <c r="BT41" s="772"/>
      <c r="BU41" s="772"/>
      <c r="BV41" s="772"/>
      <c r="BW41" s="772"/>
      <c r="BX41" s="772"/>
      <c r="BY41" s="772"/>
      <c r="BZ41" s="772"/>
      <c r="CA41" s="772"/>
      <c r="CB41" s="772"/>
      <c r="CC41" s="772"/>
      <c r="CD41" s="772"/>
      <c r="CE41" s="772"/>
      <c r="CF41" s="772"/>
      <c r="CG41" s="772"/>
      <c r="CH41" s="772"/>
      <c r="CI41" s="772"/>
      <c r="CJ41" s="772"/>
      <c r="CK41" s="772"/>
      <c r="CL41" s="772"/>
      <c r="CM41" s="772"/>
      <c r="CN41" s="772"/>
      <c r="CO41" s="772"/>
      <c r="CP41" s="772"/>
      <c r="CQ41" s="772"/>
      <c r="CR41" s="772"/>
      <c r="CS41" s="772"/>
      <c r="CT41" s="772"/>
      <c r="CU41" s="772"/>
      <c r="CV41" s="772"/>
      <c r="CW41" s="772"/>
      <c r="CX41" s="772"/>
      <c r="CY41" s="772"/>
      <c r="CZ41" s="772"/>
      <c r="DA41" s="772"/>
      <c r="DB41" s="772"/>
      <c r="DC41" s="772"/>
      <c r="DD41" s="772"/>
      <c r="DE41" s="772"/>
      <c r="DF41" s="772"/>
      <c r="DG41" s="772"/>
      <c r="DH41" s="772"/>
      <c r="DI41" s="772"/>
      <c r="DJ41" s="772"/>
      <c r="DK41" s="772"/>
      <c r="DL41" s="772"/>
    </row>
    <row r="42" spans="1:116" s="773" customFormat="1" ht="13.5" customHeight="1">
      <c r="A42" s="669"/>
      <c r="B42" s="670"/>
      <c r="C42" s="614" t="str">
        <f>'Step 5-Env Benefits'!C42</f>
        <v>HFC-134a Reclaimed</v>
      </c>
      <c r="D42" s="672">
        <f>(1-Assumptions!$C$25)*SUM('Step 3-Refrigerators (B)'!$F$49)+(1-Assumptions!$C$25)*SUM('Step 3-Stand-Alone Freezers (B)'!$F$55)</f>
        <v>0</v>
      </c>
      <c r="E42" s="672">
        <f>D42*Assumptions!$B$37</f>
        <v>0</v>
      </c>
      <c r="F42" s="2316">
        <f>E42*Assumptions!$D$9*(1/1000)</f>
        <v>0</v>
      </c>
      <c r="G42" s="2317"/>
      <c r="H42" s="673">
        <f>E42*Assumptions!$C$9</f>
        <v>0</v>
      </c>
      <c r="I42" s="771"/>
      <c r="J42" s="669"/>
      <c r="K42" s="772"/>
      <c r="L42" s="772"/>
      <c r="M42" s="772"/>
      <c r="N42" s="772"/>
      <c r="O42" s="772"/>
      <c r="P42" s="772"/>
      <c r="Q42" s="772"/>
      <c r="R42" s="772"/>
      <c r="S42" s="772"/>
      <c r="T42" s="772"/>
      <c r="U42" s="772"/>
      <c r="V42" s="772"/>
      <c r="W42" s="772"/>
      <c r="X42" s="772"/>
      <c r="Y42" s="772"/>
      <c r="Z42" s="772"/>
      <c r="AA42" s="772"/>
      <c r="AB42" s="772"/>
      <c r="AC42" s="772"/>
      <c r="AD42" s="772"/>
      <c r="AE42" s="772"/>
      <c r="AF42" s="772"/>
      <c r="AG42" s="772"/>
      <c r="AH42" s="772"/>
      <c r="AI42" s="772"/>
      <c r="AJ42" s="772"/>
      <c r="AK42" s="772"/>
      <c r="AL42" s="772"/>
      <c r="AM42" s="772"/>
      <c r="AN42" s="772"/>
      <c r="AO42" s="772"/>
      <c r="AP42" s="772"/>
      <c r="AQ42" s="772"/>
      <c r="AR42" s="772"/>
      <c r="AS42" s="772"/>
      <c r="AT42" s="772"/>
      <c r="AU42" s="772"/>
      <c r="AV42" s="772"/>
      <c r="AW42" s="772"/>
      <c r="AX42" s="772"/>
      <c r="AY42" s="772"/>
      <c r="AZ42" s="772"/>
      <c r="BA42" s="772"/>
      <c r="BB42" s="772"/>
      <c r="BC42" s="772"/>
      <c r="BD42" s="772"/>
      <c r="BE42" s="772"/>
      <c r="BF42" s="772"/>
      <c r="BG42" s="772"/>
      <c r="BH42" s="772"/>
      <c r="BI42" s="772"/>
      <c r="BJ42" s="772"/>
      <c r="BK42" s="772"/>
      <c r="BL42" s="772"/>
      <c r="BM42" s="772"/>
      <c r="BN42" s="772"/>
      <c r="BO42" s="772"/>
      <c r="BP42" s="772"/>
      <c r="BQ42" s="772"/>
      <c r="BR42" s="772"/>
      <c r="BS42" s="772"/>
      <c r="BT42" s="772"/>
      <c r="BU42" s="772"/>
      <c r="BV42" s="772"/>
      <c r="BW42" s="772"/>
      <c r="BX42" s="772"/>
      <c r="BY42" s="772"/>
      <c r="BZ42" s="772"/>
      <c r="CA42" s="772"/>
      <c r="CB42" s="772"/>
      <c r="CC42" s="772"/>
      <c r="CD42" s="772"/>
      <c r="CE42" s="772"/>
      <c r="CF42" s="772"/>
      <c r="CG42" s="772"/>
      <c r="CH42" s="772"/>
      <c r="CI42" s="772"/>
      <c r="CJ42" s="772"/>
      <c r="CK42" s="772"/>
      <c r="CL42" s="772"/>
      <c r="CM42" s="772"/>
      <c r="CN42" s="772"/>
      <c r="CO42" s="772"/>
      <c r="CP42" s="772"/>
      <c r="CQ42" s="772"/>
      <c r="CR42" s="772"/>
      <c r="CS42" s="772"/>
      <c r="CT42" s="772"/>
      <c r="CU42" s="772"/>
      <c r="CV42" s="772"/>
      <c r="CW42" s="772"/>
      <c r="CX42" s="772"/>
      <c r="CY42" s="772"/>
      <c r="CZ42" s="772"/>
      <c r="DA42" s="772"/>
      <c r="DB42" s="772"/>
      <c r="DC42" s="772"/>
      <c r="DD42" s="772"/>
      <c r="DE42" s="772"/>
      <c r="DF42" s="772"/>
      <c r="DG42" s="772"/>
      <c r="DH42" s="772"/>
      <c r="DI42" s="772"/>
      <c r="DJ42" s="772"/>
      <c r="DK42" s="772"/>
      <c r="DL42" s="772"/>
    </row>
    <row r="43" spans="1:116" s="773" customFormat="1" ht="13.5" customHeight="1" thickBot="1">
      <c r="A43" s="669"/>
      <c r="B43" s="670"/>
      <c r="C43" s="614" t="str">
        <f>'Step 5-Env Benefits'!C43</f>
        <v>HFC-245fa Reclaimed</v>
      </c>
      <c r="D43" s="672">
        <f>(1-Assumptions!$C$25)*SUM('Step 3-Refrigerators (B)'!$F$54)+(1-Assumptions!$C$25)*SUM('Step 3-Stand-Alone Freezers (B)'!$F$60)</f>
        <v>0</v>
      </c>
      <c r="E43" s="672">
        <f>D43*Assumptions!$B$37</f>
        <v>0</v>
      </c>
      <c r="F43" s="2316">
        <f>E43*Assumptions!$D15*(1/1000)</f>
        <v>0</v>
      </c>
      <c r="G43" s="2317"/>
      <c r="H43" s="673">
        <f>E43*Assumptions!$C$15</f>
        <v>0</v>
      </c>
      <c r="I43" s="771"/>
      <c r="J43" s="669"/>
      <c r="K43" s="772"/>
      <c r="L43" s="772"/>
      <c r="M43" s="772"/>
      <c r="N43" s="772"/>
      <c r="O43" s="772"/>
      <c r="P43" s="772"/>
      <c r="Q43" s="772"/>
      <c r="R43" s="772"/>
      <c r="S43" s="772"/>
      <c r="T43" s="772"/>
      <c r="U43" s="772"/>
      <c r="V43" s="772"/>
      <c r="W43" s="772"/>
      <c r="X43" s="772"/>
      <c r="Y43" s="772"/>
      <c r="Z43" s="772"/>
      <c r="AA43" s="772"/>
      <c r="AB43" s="772"/>
      <c r="AC43" s="772"/>
      <c r="AD43" s="772"/>
      <c r="AE43" s="772"/>
      <c r="AF43" s="772"/>
      <c r="AG43" s="772"/>
      <c r="AH43" s="772"/>
      <c r="AI43" s="772"/>
      <c r="AJ43" s="772"/>
      <c r="AK43" s="772"/>
      <c r="AL43" s="772"/>
      <c r="AM43" s="772"/>
      <c r="AN43" s="772"/>
      <c r="AO43" s="772"/>
      <c r="AP43" s="772"/>
      <c r="AQ43" s="772"/>
      <c r="AR43" s="772"/>
      <c r="AS43" s="772"/>
      <c r="AT43" s="772"/>
      <c r="AU43" s="772"/>
      <c r="AV43" s="772"/>
      <c r="AW43" s="772"/>
      <c r="AX43" s="772"/>
      <c r="AY43" s="772"/>
      <c r="AZ43" s="772"/>
      <c r="BA43" s="772"/>
      <c r="BB43" s="772"/>
      <c r="BC43" s="772"/>
      <c r="BD43" s="772"/>
      <c r="BE43" s="772"/>
      <c r="BF43" s="772"/>
      <c r="BG43" s="772"/>
      <c r="BH43" s="772"/>
      <c r="BI43" s="772"/>
      <c r="BJ43" s="772"/>
      <c r="BK43" s="772"/>
      <c r="BL43" s="772"/>
      <c r="BM43" s="772"/>
      <c r="BN43" s="772"/>
      <c r="BO43" s="772"/>
      <c r="BP43" s="772"/>
      <c r="BQ43" s="772"/>
      <c r="BR43" s="772"/>
      <c r="BS43" s="772"/>
      <c r="BT43" s="772"/>
      <c r="BU43" s="772"/>
      <c r="BV43" s="772"/>
      <c r="BW43" s="772"/>
      <c r="BX43" s="772"/>
      <c r="BY43" s="772"/>
      <c r="BZ43" s="772"/>
      <c r="CA43" s="772"/>
      <c r="CB43" s="772"/>
      <c r="CC43" s="772"/>
      <c r="CD43" s="772"/>
      <c r="CE43" s="772"/>
      <c r="CF43" s="772"/>
      <c r="CG43" s="772"/>
      <c r="CH43" s="772"/>
      <c r="CI43" s="772"/>
      <c r="CJ43" s="772"/>
      <c r="CK43" s="772"/>
      <c r="CL43" s="772"/>
      <c r="CM43" s="772"/>
      <c r="CN43" s="772"/>
      <c r="CO43" s="772"/>
      <c r="CP43" s="772"/>
      <c r="CQ43" s="772"/>
      <c r="CR43" s="772"/>
      <c r="CS43" s="772"/>
      <c r="CT43" s="772"/>
      <c r="CU43" s="772"/>
      <c r="CV43" s="772"/>
      <c r="CW43" s="772"/>
      <c r="CX43" s="772"/>
      <c r="CY43" s="772"/>
      <c r="CZ43" s="772"/>
      <c r="DA43" s="772"/>
      <c r="DB43" s="772"/>
      <c r="DC43" s="772"/>
      <c r="DD43" s="772"/>
      <c r="DE43" s="772"/>
      <c r="DF43" s="772"/>
      <c r="DG43" s="772"/>
      <c r="DH43" s="772"/>
      <c r="DI43" s="772"/>
      <c r="DJ43" s="772"/>
      <c r="DK43" s="772"/>
      <c r="DL43" s="772"/>
    </row>
    <row r="44" spans="1:116" s="773" customFormat="1" ht="13.5" customHeight="1" thickTop="1" thickBot="1">
      <c r="A44" s="669"/>
      <c r="B44" s="670"/>
      <c r="C44" s="689" t="str">
        <f>'Step 5-Env Benefits'!C44</f>
        <v>Reclaimed</v>
      </c>
      <c r="D44" s="676">
        <f>SUM(D40:D43)</f>
        <v>0</v>
      </c>
      <c r="E44" s="676">
        <f>SUM(E40:E43)</f>
        <v>0</v>
      </c>
      <c r="F44" s="2318">
        <f>SUM(F40:F43)</f>
        <v>0</v>
      </c>
      <c r="G44" s="2319"/>
      <c r="H44" s="678">
        <f>SUM(H40:H43)</f>
        <v>0</v>
      </c>
      <c r="I44" s="771"/>
      <c r="J44" s="669"/>
      <c r="K44" s="772"/>
      <c r="L44" s="772"/>
      <c r="M44" s="772"/>
      <c r="N44" s="772"/>
      <c r="O44" s="772"/>
      <c r="P44" s="772"/>
      <c r="Q44" s="772"/>
      <c r="R44" s="772"/>
      <c r="S44" s="772"/>
      <c r="T44" s="772"/>
      <c r="U44" s="772"/>
      <c r="V44" s="772"/>
      <c r="W44" s="772"/>
      <c r="X44" s="772"/>
      <c r="Y44" s="772"/>
      <c r="Z44" s="772"/>
      <c r="AA44" s="772"/>
      <c r="AB44" s="772"/>
      <c r="AC44" s="772"/>
      <c r="AD44" s="772"/>
      <c r="AE44" s="772"/>
      <c r="AF44" s="772"/>
      <c r="AG44" s="772"/>
      <c r="AH44" s="772"/>
      <c r="AI44" s="772"/>
      <c r="AJ44" s="772"/>
      <c r="AK44" s="772"/>
      <c r="AL44" s="772"/>
      <c r="AM44" s="772"/>
      <c r="AN44" s="772"/>
      <c r="AO44" s="772"/>
      <c r="AP44" s="772"/>
      <c r="AQ44" s="772"/>
      <c r="AR44" s="772"/>
      <c r="AS44" s="772"/>
      <c r="AT44" s="772"/>
      <c r="AU44" s="772"/>
      <c r="AV44" s="772"/>
      <c r="AW44" s="772"/>
      <c r="AX44" s="772"/>
      <c r="AY44" s="772"/>
      <c r="AZ44" s="772"/>
      <c r="BA44" s="772"/>
      <c r="BB44" s="772"/>
      <c r="BC44" s="772"/>
      <c r="BD44" s="772"/>
      <c r="BE44" s="772"/>
      <c r="BF44" s="772"/>
      <c r="BG44" s="772"/>
      <c r="BH44" s="772"/>
      <c r="BI44" s="772"/>
      <c r="BJ44" s="772"/>
      <c r="BK44" s="772"/>
      <c r="BL44" s="772"/>
      <c r="BM44" s="772"/>
      <c r="BN44" s="772"/>
      <c r="BO44" s="772"/>
      <c r="BP44" s="772"/>
      <c r="BQ44" s="772"/>
      <c r="BR44" s="772"/>
      <c r="BS44" s="772"/>
      <c r="BT44" s="772"/>
      <c r="BU44" s="772"/>
      <c r="BV44" s="772"/>
      <c r="BW44" s="772"/>
      <c r="BX44" s="772"/>
      <c r="BY44" s="772"/>
      <c r="BZ44" s="772"/>
      <c r="CA44" s="772"/>
      <c r="CB44" s="772"/>
      <c r="CC44" s="772"/>
      <c r="CD44" s="772"/>
      <c r="CE44" s="772"/>
      <c r="CF44" s="772"/>
      <c r="CG44" s="772"/>
      <c r="CH44" s="772"/>
      <c r="CI44" s="772"/>
      <c r="CJ44" s="772"/>
      <c r="CK44" s="772"/>
      <c r="CL44" s="772"/>
      <c r="CM44" s="772"/>
      <c r="CN44" s="772"/>
      <c r="CO44" s="772"/>
      <c r="CP44" s="772"/>
      <c r="CQ44" s="772"/>
      <c r="CR44" s="772"/>
      <c r="CS44" s="772"/>
      <c r="CT44" s="772"/>
      <c r="CU44" s="772"/>
      <c r="CV44" s="772"/>
      <c r="CW44" s="772"/>
      <c r="CX44" s="772"/>
      <c r="CY44" s="772"/>
      <c r="CZ44" s="772"/>
      <c r="DA44" s="772"/>
      <c r="DB44" s="772"/>
      <c r="DC44" s="772"/>
      <c r="DD44" s="772"/>
      <c r="DE44" s="772"/>
      <c r="DF44" s="772"/>
      <c r="DG44" s="772"/>
      <c r="DH44" s="772"/>
      <c r="DI44" s="772"/>
      <c r="DJ44" s="772"/>
      <c r="DK44" s="772"/>
      <c r="DL44" s="772"/>
    </row>
    <row r="45" spans="1:116" s="773" customFormat="1" ht="13.5" customHeight="1">
      <c r="A45" s="669"/>
      <c r="B45" s="670"/>
      <c r="C45" s="606" t="str">
        <f>'Step 5-Env Benefits'!C45</f>
        <v>CFC-11 Stockpiling with Intent to Reclaim</v>
      </c>
      <c r="D45" s="672">
        <f>(1-Assumptions!$C$25)*SUM('Step 3-Refrigerators (B)'!$F$40)+(1-Assumptions!$C$25)*SUM('Step 3-Stand-Alone Freezers (B)'!$F$46)</f>
        <v>0</v>
      </c>
      <c r="E45" s="672">
        <f>D45*Assumptions!$B$37</f>
        <v>0</v>
      </c>
      <c r="F45" s="2316">
        <f>E45*Assumptions!$D$6*(1/1000)</f>
        <v>0</v>
      </c>
      <c r="G45" s="2317"/>
      <c r="H45" s="673">
        <f>E45*Assumptions!$C$6</f>
        <v>0</v>
      </c>
      <c r="I45" s="771"/>
      <c r="J45" s="669"/>
      <c r="K45" s="772"/>
      <c r="L45" s="772"/>
      <c r="M45" s="772"/>
      <c r="N45" s="772"/>
      <c r="O45" s="772"/>
      <c r="P45" s="772"/>
      <c r="Q45" s="772"/>
      <c r="R45" s="772"/>
      <c r="S45" s="772"/>
      <c r="T45" s="772"/>
      <c r="U45" s="772"/>
      <c r="V45" s="772"/>
      <c r="W45" s="772"/>
      <c r="X45" s="772"/>
      <c r="Y45" s="772"/>
      <c r="Z45" s="772"/>
      <c r="AA45" s="772"/>
      <c r="AB45" s="772"/>
      <c r="AC45" s="772"/>
      <c r="AD45" s="772"/>
      <c r="AE45" s="772"/>
      <c r="AF45" s="772"/>
      <c r="AG45" s="772"/>
      <c r="AH45" s="772"/>
      <c r="AI45" s="772"/>
      <c r="AJ45" s="772"/>
      <c r="AK45" s="772"/>
      <c r="AL45" s="772"/>
      <c r="AM45" s="772"/>
      <c r="AN45" s="772"/>
      <c r="AO45" s="772"/>
      <c r="AP45" s="772"/>
      <c r="AQ45" s="772"/>
      <c r="AR45" s="772"/>
      <c r="AS45" s="772"/>
      <c r="AT45" s="772"/>
      <c r="AU45" s="772"/>
      <c r="AV45" s="772"/>
      <c r="AW45" s="772"/>
      <c r="AX45" s="772"/>
      <c r="AY45" s="772"/>
      <c r="AZ45" s="772"/>
      <c r="BA45" s="772"/>
      <c r="BB45" s="772"/>
      <c r="BC45" s="772"/>
      <c r="BD45" s="772"/>
      <c r="BE45" s="772"/>
      <c r="BF45" s="772"/>
      <c r="BG45" s="772"/>
      <c r="BH45" s="772"/>
      <c r="BI45" s="772"/>
      <c r="BJ45" s="772"/>
      <c r="BK45" s="772"/>
      <c r="BL45" s="772"/>
      <c r="BM45" s="772"/>
      <c r="BN45" s="772"/>
      <c r="BO45" s="772"/>
      <c r="BP45" s="772"/>
      <c r="BQ45" s="772"/>
      <c r="BR45" s="772"/>
      <c r="BS45" s="772"/>
      <c r="BT45" s="772"/>
      <c r="BU45" s="772"/>
      <c r="BV45" s="772"/>
      <c r="BW45" s="772"/>
      <c r="BX45" s="772"/>
      <c r="BY45" s="772"/>
      <c r="BZ45" s="772"/>
      <c r="CA45" s="772"/>
      <c r="CB45" s="772"/>
      <c r="CC45" s="772"/>
      <c r="CD45" s="772"/>
      <c r="CE45" s="772"/>
      <c r="CF45" s="772"/>
      <c r="CG45" s="772"/>
      <c r="CH45" s="772"/>
      <c r="CI45" s="772"/>
      <c r="CJ45" s="772"/>
      <c r="CK45" s="772"/>
      <c r="CL45" s="772"/>
      <c r="CM45" s="772"/>
      <c r="CN45" s="772"/>
      <c r="CO45" s="772"/>
      <c r="CP45" s="772"/>
      <c r="CQ45" s="772"/>
      <c r="CR45" s="772"/>
      <c r="CS45" s="772"/>
      <c r="CT45" s="772"/>
      <c r="CU45" s="772"/>
      <c r="CV45" s="772"/>
      <c r="CW45" s="772"/>
      <c r="CX45" s="772"/>
      <c r="CY45" s="772"/>
      <c r="CZ45" s="772"/>
      <c r="DA45" s="772"/>
      <c r="DB45" s="772"/>
      <c r="DC45" s="772"/>
      <c r="DD45" s="772"/>
      <c r="DE45" s="772"/>
      <c r="DF45" s="772"/>
      <c r="DG45" s="772"/>
      <c r="DH45" s="772"/>
      <c r="DI45" s="772"/>
      <c r="DJ45" s="772"/>
      <c r="DK45" s="772"/>
      <c r="DL45" s="772"/>
    </row>
    <row r="46" spans="1:116" s="773" customFormat="1" ht="13.5" customHeight="1">
      <c r="A46" s="669"/>
      <c r="B46" s="670"/>
      <c r="C46" s="606" t="str">
        <f>'Step 5-Env Benefits'!C46</f>
        <v>HCFC-141b Stockpiling with Intent to Reclaim</v>
      </c>
      <c r="D46" s="672">
        <f>(1-Assumptions!$C$25)*SUM('Step 3-Refrigerators (B)'!$F$45)+(1-Assumptions!$C$25)*SUM('Step 3-Stand-Alone Freezers (B)'!$F$51)</f>
        <v>0</v>
      </c>
      <c r="E46" s="672">
        <f>D46*Assumptions!$B$37</f>
        <v>0</v>
      </c>
      <c r="F46" s="2316">
        <f>E46*Assumptions!$D$7*(1/1000)</f>
        <v>0</v>
      </c>
      <c r="G46" s="2317"/>
      <c r="H46" s="673">
        <f>E46*Assumptions!$C$7</f>
        <v>0</v>
      </c>
      <c r="I46" s="771"/>
      <c r="J46" s="669"/>
      <c r="K46" s="772"/>
      <c r="L46" s="772"/>
      <c r="M46" s="772"/>
      <c r="N46" s="772"/>
      <c r="O46" s="772"/>
      <c r="P46" s="772"/>
      <c r="Q46" s="772"/>
      <c r="R46" s="772"/>
      <c r="S46" s="772"/>
      <c r="T46" s="772"/>
      <c r="U46" s="772"/>
      <c r="V46" s="772"/>
      <c r="W46" s="772"/>
      <c r="X46" s="772"/>
      <c r="Y46" s="772"/>
      <c r="Z46" s="772"/>
      <c r="AA46" s="772"/>
      <c r="AB46" s="772"/>
      <c r="AC46" s="772"/>
      <c r="AD46" s="772"/>
      <c r="AE46" s="772"/>
      <c r="AF46" s="772"/>
      <c r="AG46" s="772"/>
      <c r="AH46" s="772"/>
      <c r="AI46" s="772"/>
      <c r="AJ46" s="772"/>
      <c r="AK46" s="772"/>
      <c r="AL46" s="772"/>
      <c r="AM46" s="772"/>
      <c r="AN46" s="772"/>
      <c r="AO46" s="772"/>
      <c r="AP46" s="772"/>
      <c r="AQ46" s="772"/>
      <c r="AR46" s="772"/>
      <c r="AS46" s="772"/>
      <c r="AT46" s="772"/>
      <c r="AU46" s="772"/>
      <c r="AV46" s="772"/>
      <c r="AW46" s="772"/>
      <c r="AX46" s="772"/>
      <c r="AY46" s="772"/>
      <c r="AZ46" s="772"/>
      <c r="BA46" s="772"/>
      <c r="BB46" s="772"/>
      <c r="BC46" s="772"/>
      <c r="BD46" s="772"/>
      <c r="BE46" s="772"/>
      <c r="BF46" s="772"/>
      <c r="BG46" s="772"/>
      <c r="BH46" s="772"/>
      <c r="BI46" s="772"/>
      <c r="BJ46" s="772"/>
      <c r="BK46" s="772"/>
      <c r="BL46" s="772"/>
      <c r="BM46" s="772"/>
      <c r="BN46" s="772"/>
      <c r="BO46" s="772"/>
      <c r="BP46" s="772"/>
      <c r="BQ46" s="772"/>
      <c r="BR46" s="772"/>
      <c r="BS46" s="772"/>
      <c r="BT46" s="772"/>
      <c r="BU46" s="772"/>
      <c r="BV46" s="772"/>
      <c r="BW46" s="772"/>
      <c r="BX46" s="772"/>
      <c r="BY46" s="772"/>
      <c r="BZ46" s="772"/>
      <c r="CA46" s="772"/>
      <c r="CB46" s="772"/>
      <c r="CC46" s="772"/>
      <c r="CD46" s="772"/>
      <c r="CE46" s="772"/>
      <c r="CF46" s="772"/>
      <c r="CG46" s="772"/>
      <c r="CH46" s="772"/>
      <c r="CI46" s="772"/>
      <c r="CJ46" s="772"/>
      <c r="CK46" s="772"/>
      <c r="CL46" s="772"/>
      <c r="CM46" s="772"/>
      <c r="CN46" s="772"/>
      <c r="CO46" s="772"/>
      <c r="CP46" s="772"/>
      <c r="CQ46" s="772"/>
      <c r="CR46" s="772"/>
      <c r="CS46" s="772"/>
      <c r="CT46" s="772"/>
      <c r="CU46" s="772"/>
      <c r="CV46" s="772"/>
      <c r="CW46" s="772"/>
      <c r="CX46" s="772"/>
      <c r="CY46" s="772"/>
      <c r="CZ46" s="772"/>
      <c r="DA46" s="772"/>
      <c r="DB46" s="772"/>
      <c r="DC46" s="772"/>
      <c r="DD46" s="772"/>
      <c r="DE46" s="772"/>
      <c r="DF46" s="772"/>
      <c r="DG46" s="772"/>
      <c r="DH46" s="772"/>
      <c r="DI46" s="772"/>
      <c r="DJ46" s="772"/>
      <c r="DK46" s="772"/>
      <c r="DL46" s="772"/>
    </row>
    <row r="47" spans="1:116" s="773" customFormat="1" ht="13.5" customHeight="1">
      <c r="A47" s="669"/>
      <c r="B47" s="670"/>
      <c r="C47" s="614" t="str">
        <f>'Step 5-Env Benefits'!C47</f>
        <v>HFC-134a Stockpiling with Intent to Reclaim</v>
      </c>
      <c r="D47" s="672">
        <f>(1-Assumptions!$C$25)*SUM('Step 3-Refrigerators (B)'!$F$50)+(1-Assumptions!$C$25)*SUM('Step 3-Stand-Alone Freezers (B)'!$F$56)</f>
        <v>0</v>
      </c>
      <c r="E47" s="672">
        <f>D47*Assumptions!$B$37</f>
        <v>0</v>
      </c>
      <c r="F47" s="2316">
        <f>E47*Assumptions!$D$9*(1/1000)</f>
        <v>0</v>
      </c>
      <c r="G47" s="2317"/>
      <c r="H47" s="673">
        <f>E47*Assumptions!$C$9</f>
        <v>0</v>
      </c>
      <c r="I47" s="771"/>
      <c r="J47" s="669"/>
      <c r="K47" s="772"/>
      <c r="L47" s="772"/>
      <c r="M47" s="772"/>
      <c r="N47" s="772"/>
      <c r="O47" s="772"/>
      <c r="P47" s="772"/>
      <c r="Q47" s="772"/>
      <c r="R47" s="772"/>
      <c r="S47" s="772"/>
      <c r="T47" s="772"/>
      <c r="U47" s="772"/>
      <c r="V47" s="772"/>
      <c r="W47" s="772"/>
      <c r="X47" s="772"/>
      <c r="Y47" s="772"/>
      <c r="Z47" s="772"/>
      <c r="AA47" s="772"/>
      <c r="AB47" s="772"/>
      <c r="AC47" s="772"/>
      <c r="AD47" s="772"/>
      <c r="AE47" s="772"/>
      <c r="AF47" s="772"/>
      <c r="AG47" s="772"/>
      <c r="AH47" s="772"/>
      <c r="AI47" s="772"/>
      <c r="AJ47" s="772"/>
      <c r="AK47" s="772"/>
      <c r="AL47" s="772"/>
      <c r="AM47" s="772"/>
      <c r="AN47" s="772"/>
      <c r="AO47" s="772"/>
      <c r="AP47" s="772"/>
      <c r="AQ47" s="772"/>
      <c r="AR47" s="772"/>
      <c r="AS47" s="772"/>
      <c r="AT47" s="772"/>
      <c r="AU47" s="772"/>
      <c r="AV47" s="772"/>
      <c r="AW47" s="772"/>
      <c r="AX47" s="772"/>
      <c r="AY47" s="772"/>
      <c r="AZ47" s="772"/>
      <c r="BA47" s="772"/>
      <c r="BB47" s="772"/>
      <c r="BC47" s="772"/>
      <c r="BD47" s="772"/>
      <c r="BE47" s="772"/>
      <c r="BF47" s="772"/>
      <c r="BG47" s="772"/>
      <c r="BH47" s="772"/>
      <c r="BI47" s="772"/>
      <c r="BJ47" s="772"/>
      <c r="BK47" s="772"/>
      <c r="BL47" s="772"/>
      <c r="BM47" s="772"/>
      <c r="BN47" s="772"/>
      <c r="BO47" s="772"/>
      <c r="BP47" s="772"/>
      <c r="BQ47" s="772"/>
      <c r="BR47" s="772"/>
      <c r="BS47" s="772"/>
      <c r="BT47" s="772"/>
      <c r="BU47" s="772"/>
      <c r="BV47" s="772"/>
      <c r="BW47" s="772"/>
      <c r="BX47" s="772"/>
      <c r="BY47" s="772"/>
      <c r="BZ47" s="772"/>
      <c r="CA47" s="772"/>
      <c r="CB47" s="772"/>
      <c r="CC47" s="772"/>
      <c r="CD47" s="772"/>
      <c r="CE47" s="772"/>
      <c r="CF47" s="772"/>
      <c r="CG47" s="772"/>
      <c r="CH47" s="772"/>
      <c r="CI47" s="772"/>
      <c r="CJ47" s="772"/>
      <c r="CK47" s="772"/>
      <c r="CL47" s="772"/>
      <c r="CM47" s="772"/>
      <c r="CN47" s="772"/>
      <c r="CO47" s="772"/>
      <c r="CP47" s="772"/>
      <c r="CQ47" s="772"/>
      <c r="CR47" s="772"/>
      <c r="CS47" s="772"/>
      <c r="CT47" s="772"/>
      <c r="CU47" s="772"/>
      <c r="CV47" s="772"/>
      <c r="CW47" s="772"/>
      <c r="CX47" s="772"/>
      <c r="CY47" s="772"/>
      <c r="CZ47" s="772"/>
      <c r="DA47" s="772"/>
      <c r="DB47" s="772"/>
      <c r="DC47" s="772"/>
      <c r="DD47" s="772"/>
      <c r="DE47" s="772"/>
      <c r="DF47" s="772"/>
      <c r="DG47" s="772"/>
      <c r="DH47" s="772"/>
      <c r="DI47" s="772"/>
      <c r="DJ47" s="772"/>
      <c r="DK47" s="772"/>
      <c r="DL47" s="772"/>
    </row>
    <row r="48" spans="1:116" s="773" customFormat="1" ht="13.5" customHeight="1" thickBot="1">
      <c r="A48" s="669"/>
      <c r="B48" s="670"/>
      <c r="C48" s="614" t="str">
        <f>'Step 5-Env Benefits'!C48</f>
        <v>HFC-245fa Stockpiling with Intent to Reclaim</v>
      </c>
      <c r="D48" s="672">
        <f>(1-Assumptions!$C$25)*SUM('Step 3-Refrigerators (B)'!$F$55)+(1-Assumptions!$C$25)*SUM('Step 3-Stand-Alone Freezers (B)'!$F$61)</f>
        <v>0</v>
      </c>
      <c r="E48" s="672">
        <f>D48*Assumptions!$B$37</f>
        <v>0</v>
      </c>
      <c r="F48" s="2316">
        <f>E48*Assumptions!$D$15*(1/1000)</f>
        <v>0</v>
      </c>
      <c r="G48" s="2317"/>
      <c r="H48" s="673">
        <f>E48*Assumptions!$C$15</f>
        <v>0</v>
      </c>
      <c r="I48" s="771"/>
      <c r="J48" s="669"/>
      <c r="K48" s="772"/>
      <c r="L48" s="772"/>
      <c r="M48" s="772"/>
      <c r="N48" s="772"/>
      <c r="O48" s="772"/>
      <c r="P48" s="772"/>
      <c r="Q48" s="772"/>
      <c r="R48" s="772"/>
      <c r="S48" s="772"/>
      <c r="T48" s="772"/>
      <c r="U48" s="772"/>
      <c r="V48" s="772"/>
      <c r="W48" s="772"/>
      <c r="X48" s="772"/>
      <c r="Y48" s="772"/>
      <c r="Z48" s="772"/>
      <c r="AA48" s="772"/>
      <c r="AB48" s="772"/>
      <c r="AC48" s="772"/>
      <c r="AD48" s="772"/>
      <c r="AE48" s="772"/>
      <c r="AF48" s="772"/>
      <c r="AG48" s="772"/>
      <c r="AH48" s="772"/>
      <c r="AI48" s="772"/>
      <c r="AJ48" s="772"/>
      <c r="AK48" s="772"/>
      <c r="AL48" s="772"/>
      <c r="AM48" s="772"/>
      <c r="AN48" s="772"/>
      <c r="AO48" s="772"/>
      <c r="AP48" s="772"/>
      <c r="AQ48" s="772"/>
      <c r="AR48" s="772"/>
      <c r="AS48" s="772"/>
      <c r="AT48" s="772"/>
      <c r="AU48" s="772"/>
      <c r="AV48" s="772"/>
      <c r="AW48" s="772"/>
      <c r="AX48" s="772"/>
      <c r="AY48" s="772"/>
      <c r="AZ48" s="772"/>
      <c r="BA48" s="772"/>
      <c r="BB48" s="772"/>
      <c r="BC48" s="772"/>
      <c r="BD48" s="772"/>
      <c r="BE48" s="772"/>
      <c r="BF48" s="772"/>
      <c r="BG48" s="772"/>
      <c r="BH48" s="772"/>
      <c r="BI48" s="772"/>
      <c r="BJ48" s="772"/>
      <c r="BK48" s="772"/>
      <c r="BL48" s="772"/>
      <c r="BM48" s="772"/>
      <c r="BN48" s="772"/>
      <c r="BO48" s="772"/>
      <c r="BP48" s="772"/>
      <c r="BQ48" s="772"/>
      <c r="BR48" s="772"/>
      <c r="BS48" s="772"/>
      <c r="BT48" s="772"/>
      <c r="BU48" s="772"/>
      <c r="BV48" s="772"/>
      <c r="BW48" s="772"/>
      <c r="BX48" s="772"/>
      <c r="BY48" s="772"/>
      <c r="BZ48" s="772"/>
      <c r="CA48" s="772"/>
      <c r="CB48" s="772"/>
      <c r="CC48" s="772"/>
      <c r="CD48" s="772"/>
      <c r="CE48" s="772"/>
      <c r="CF48" s="772"/>
      <c r="CG48" s="772"/>
      <c r="CH48" s="772"/>
      <c r="CI48" s="772"/>
      <c r="CJ48" s="772"/>
      <c r="CK48" s="772"/>
      <c r="CL48" s="772"/>
      <c r="CM48" s="772"/>
      <c r="CN48" s="772"/>
      <c r="CO48" s="772"/>
      <c r="CP48" s="772"/>
      <c r="CQ48" s="772"/>
      <c r="CR48" s="772"/>
      <c r="CS48" s="772"/>
      <c r="CT48" s="772"/>
      <c r="CU48" s="772"/>
      <c r="CV48" s="772"/>
      <c r="CW48" s="772"/>
      <c r="CX48" s="772"/>
      <c r="CY48" s="772"/>
      <c r="CZ48" s="772"/>
      <c r="DA48" s="772"/>
      <c r="DB48" s="772"/>
      <c r="DC48" s="772"/>
      <c r="DD48" s="772"/>
      <c r="DE48" s="772"/>
      <c r="DF48" s="772"/>
      <c r="DG48" s="772"/>
      <c r="DH48" s="772"/>
      <c r="DI48" s="772"/>
      <c r="DJ48" s="772"/>
      <c r="DK48" s="772"/>
      <c r="DL48" s="772"/>
    </row>
    <row r="49" spans="1:116" s="773" customFormat="1" ht="13.5" customHeight="1" thickTop="1" thickBot="1">
      <c r="A49" s="669"/>
      <c r="B49" s="670"/>
      <c r="C49" s="689" t="str">
        <f>'Step 5-Env Benefits'!C49</f>
        <v>Stockpiling with Intent to Reclaim</v>
      </c>
      <c r="D49" s="676">
        <f>SUM(D45:D48)</f>
        <v>0</v>
      </c>
      <c r="E49" s="676">
        <f>SUM(E45:E48)</f>
        <v>0</v>
      </c>
      <c r="F49" s="2318">
        <f>SUM(F45:F48)</f>
        <v>0</v>
      </c>
      <c r="G49" s="2319"/>
      <c r="H49" s="678">
        <f>SUM(H45:H48)</f>
        <v>0</v>
      </c>
      <c r="I49" s="771"/>
      <c r="J49" s="669"/>
      <c r="K49" s="772"/>
      <c r="L49" s="772"/>
      <c r="M49" s="772"/>
      <c r="N49" s="772"/>
      <c r="O49" s="772"/>
      <c r="P49" s="772"/>
      <c r="Q49" s="772"/>
      <c r="R49" s="772"/>
      <c r="S49" s="772"/>
      <c r="T49" s="772"/>
      <c r="U49" s="772"/>
      <c r="V49" s="772"/>
      <c r="W49" s="772"/>
      <c r="X49" s="772"/>
      <c r="Y49" s="772"/>
      <c r="Z49" s="772"/>
      <c r="AA49" s="772"/>
      <c r="AB49" s="772"/>
      <c r="AC49" s="772"/>
      <c r="AD49" s="772"/>
      <c r="AE49" s="772"/>
      <c r="AF49" s="772"/>
      <c r="AG49" s="772"/>
      <c r="AH49" s="772"/>
      <c r="AI49" s="772"/>
      <c r="AJ49" s="772"/>
      <c r="AK49" s="772"/>
      <c r="AL49" s="772"/>
      <c r="AM49" s="772"/>
      <c r="AN49" s="772"/>
      <c r="AO49" s="772"/>
      <c r="AP49" s="772"/>
      <c r="AQ49" s="772"/>
      <c r="AR49" s="772"/>
      <c r="AS49" s="772"/>
      <c r="AT49" s="772"/>
      <c r="AU49" s="772"/>
      <c r="AV49" s="772"/>
      <c r="AW49" s="772"/>
      <c r="AX49" s="772"/>
      <c r="AY49" s="772"/>
      <c r="AZ49" s="772"/>
      <c r="BA49" s="772"/>
      <c r="BB49" s="772"/>
      <c r="BC49" s="772"/>
      <c r="BD49" s="772"/>
      <c r="BE49" s="772"/>
      <c r="BF49" s="772"/>
      <c r="BG49" s="772"/>
      <c r="BH49" s="772"/>
      <c r="BI49" s="772"/>
      <c r="BJ49" s="772"/>
      <c r="BK49" s="772"/>
      <c r="BL49" s="772"/>
      <c r="BM49" s="772"/>
      <c r="BN49" s="772"/>
      <c r="BO49" s="772"/>
      <c r="BP49" s="772"/>
      <c r="BQ49" s="772"/>
      <c r="BR49" s="772"/>
      <c r="BS49" s="772"/>
      <c r="BT49" s="772"/>
      <c r="BU49" s="772"/>
      <c r="BV49" s="772"/>
      <c r="BW49" s="772"/>
      <c r="BX49" s="772"/>
      <c r="BY49" s="772"/>
      <c r="BZ49" s="772"/>
      <c r="CA49" s="772"/>
      <c r="CB49" s="772"/>
      <c r="CC49" s="772"/>
      <c r="CD49" s="772"/>
      <c r="CE49" s="772"/>
      <c r="CF49" s="772"/>
      <c r="CG49" s="772"/>
      <c r="CH49" s="772"/>
      <c r="CI49" s="772"/>
      <c r="CJ49" s="772"/>
      <c r="CK49" s="772"/>
      <c r="CL49" s="772"/>
      <c r="CM49" s="772"/>
      <c r="CN49" s="772"/>
      <c r="CO49" s="772"/>
      <c r="CP49" s="772"/>
      <c r="CQ49" s="772"/>
      <c r="CR49" s="772"/>
      <c r="CS49" s="772"/>
      <c r="CT49" s="772"/>
      <c r="CU49" s="772"/>
      <c r="CV49" s="772"/>
      <c r="CW49" s="772"/>
      <c r="CX49" s="772"/>
      <c r="CY49" s="772"/>
      <c r="CZ49" s="772"/>
      <c r="DA49" s="772"/>
      <c r="DB49" s="772"/>
      <c r="DC49" s="772"/>
      <c r="DD49" s="772"/>
      <c r="DE49" s="772"/>
      <c r="DF49" s="772"/>
      <c r="DG49" s="772"/>
      <c r="DH49" s="772"/>
      <c r="DI49" s="772"/>
      <c r="DJ49" s="772"/>
      <c r="DK49" s="772"/>
      <c r="DL49" s="772"/>
    </row>
    <row r="50" spans="1:116" s="773" customFormat="1" ht="13.5" customHeight="1">
      <c r="A50" s="669"/>
      <c r="B50" s="670"/>
      <c r="C50" s="614" t="str">
        <f>'Step 5-Env Benefits'!C50</f>
        <v>CFC-11 Destroyed</v>
      </c>
      <c r="D50" s="672">
        <f>(1-Assumptions!$C$24)*SUM('Step 3-Refrigerators (B)'!$F$41)+(1-Assumptions!$C$24)*SUM('Step 3-Stand-Alone Freezers (B)'!$F$47)</f>
        <v>0</v>
      </c>
      <c r="E50" s="672">
        <f>D50*Assumptions!$B$37</f>
        <v>0</v>
      </c>
      <c r="F50" s="2353">
        <f>E50*Assumptions!$D$6*(1/1000)</f>
        <v>0</v>
      </c>
      <c r="G50" s="2354"/>
      <c r="H50" s="673">
        <f>E50*Assumptions!$C$6</f>
        <v>0</v>
      </c>
      <c r="I50" s="771"/>
      <c r="J50" s="669"/>
      <c r="K50" s="772"/>
      <c r="L50" s="772"/>
      <c r="M50" s="772"/>
      <c r="N50" s="772"/>
      <c r="O50" s="772"/>
      <c r="P50" s="772"/>
      <c r="Q50" s="772"/>
      <c r="R50" s="772"/>
      <c r="S50" s="772"/>
      <c r="T50" s="772"/>
      <c r="U50" s="772"/>
      <c r="V50" s="772"/>
      <c r="W50" s="772"/>
      <c r="X50" s="772"/>
      <c r="Y50" s="772"/>
      <c r="Z50" s="772"/>
      <c r="AA50" s="772"/>
      <c r="AB50" s="772"/>
      <c r="AC50" s="772"/>
      <c r="AD50" s="772"/>
      <c r="AE50" s="772"/>
      <c r="AF50" s="772"/>
      <c r="AG50" s="772"/>
      <c r="AH50" s="772"/>
      <c r="AI50" s="772"/>
      <c r="AJ50" s="772"/>
      <c r="AK50" s="772"/>
      <c r="AL50" s="772"/>
      <c r="AM50" s="772"/>
      <c r="AN50" s="772"/>
      <c r="AO50" s="772"/>
      <c r="AP50" s="772"/>
      <c r="AQ50" s="772"/>
      <c r="AR50" s="772"/>
      <c r="AS50" s="772"/>
      <c r="AT50" s="772"/>
      <c r="AU50" s="772"/>
      <c r="AV50" s="772"/>
      <c r="AW50" s="772"/>
      <c r="AX50" s="772"/>
      <c r="AY50" s="772"/>
      <c r="AZ50" s="772"/>
      <c r="BA50" s="772"/>
      <c r="BB50" s="772"/>
      <c r="BC50" s="772"/>
      <c r="BD50" s="772"/>
      <c r="BE50" s="772"/>
      <c r="BF50" s="772"/>
      <c r="BG50" s="772"/>
      <c r="BH50" s="772"/>
      <c r="BI50" s="772"/>
      <c r="BJ50" s="772"/>
      <c r="BK50" s="772"/>
      <c r="BL50" s="772"/>
      <c r="BM50" s="772"/>
      <c r="BN50" s="772"/>
      <c r="BO50" s="772"/>
      <c r="BP50" s="772"/>
      <c r="BQ50" s="772"/>
      <c r="BR50" s="772"/>
      <c r="BS50" s="772"/>
      <c r="BT50" s="772"/>
      <c r="BU50" s="772"/>
      <c r="BV50" s="772"/>
      <c r="BW50" s="772"/>
      <c r="BX50" s="772"/>
      <c r="BY50" s="772"/>
      <c r="BZ50" s="772"/>
      <c r="CA50" s="772"/>
      <c r="CB50" s="772"/>
      <c r="CC50" s="772"/>
      <c r="CD50" s="772"/>
      <c r="CE50" s="772"/>
      <c r="CF50" s="772"/>
      <c r="CG50" s="772"/>
      <c r="CH50" s="772"/>
      <c r="CI50" s="772"/>
      <c r="CJ50" s="772"/>
      <c r="CK50" s="772"/>
      <c r="CL50" s="772"/>
      <c r="CM50" s="772"/>
      <c r="CN50" s="772"/>
      <c r="CO50" s="772"/>
      <c r="CP50" s="772"/>
      <c r="CQ50" s="772"/>
      <c r="CR50" s="772"/>
      <c r="CS50" s="772"/>
      <c r="CT50" s="772"/>
      <c r="CU50" s="772"/>
      <c r="CV50" s="772"/>
      <c r="CW50" s="772"/>
      <c r="CX50" s="772"/>
      <c r="CY50" s="772"/>
      <c r="CZ50" s="772"/>
      <c r="DA50" s="772"/>
      <c r="DB50" s="772"/>
      <c r="DC50" s="772"/>
      <c r="DD50" s="772"/>
      <c r="DE50" s="772"/>
      <c r="DF50" s="772"/>
      <c r="DG50" s="772"/>
      <c r="DH50" s="772"/>
      <c r="DI50" s="772"/>
      <c r="DJ50" s="772"/>
      <c r="DK50" s="772"/>
      <c r="DL50" s="772"/>
    </row>
    <row r="51" spans="1:116" s="773" customFormat="1" ht="13.5" customHeight="1">
      <c r="A51" s="669"/>
      <c r="B51" s="670"/>
      <c r="C51" s="614" t="str">
        <f>'Step 5-Env Benefits'!C51</f>
        <v>HCFC-141b Destroyed</v>
      </c>
      <c r="D51" s="672">
        <f>(1-Assumptions!$C$24)*SUM('Step 3-Refrigerators (B)'!$F$46)+(1-Assumptions!$C$24)*SUM('Step 3-Stand-Alone Freezers (B)'!$F$52)</f>
        <v>0</v>
      </c>
      <c r="E51" s="672">
        <f>D51*Assumptions!$B$37</f>
        <v>0</v>
      </c>
      <c r="F51" s="2316">
        <f>E51*Assumptions!$D$7*(1/1000)</f>
        <v>0</v>
      </c>
      <c r="G51" s="2317"/>
      <c r="H51" s="673">
        <f>E51*Assumptions!$C$7</f>
        <v>0</v>
      </c>
      <c r="I51" s="771"/>
      <c r="J51" s="669"/>
      <c r="K51" s="772"/>
      <c r="L51" s="772"/>
      <c r="M51" s="772"/>
      <c r="N51" s="772"/>
      <c r="O51" s="772"/>
      <c r="P51" s="772"/>
      <c r="Q51" s="772"/>
      <c r="R51" s="772"/>
      <c r="S51" s="772"/>
      <c r="T51" s="772"/>
      <c r="U51" s="772"/>
      <c r="V51" s="772"/>
      <c r="W51" s="772"/>
      <c r="X51" s="772"/>
      <c r="Y51" s="772"/>
      <c r="Z51" s="772"/>
      <c r="AA51" s="772"/>
      <c r="AB51" s="772"/>
      <c r="AC51" s="772"/>
      <c r="AD51" s="772"/>
      <c r="AE51" s="772"/>
      <c r="AF51" s="772"/>
      <c r="AG51" s="772"/>
      <c r="AH51" s="772"/>
      <c r="AI51" s="772"/>
      <c r="AJ51" s="772"/>
      <c r="AK51" s="772"/>
      <c r="AL51" s="772"/>
      <c r="AM51" s="772"/>
      <c r="AN51" s="772"/>
      <c r="AO51" s="772"/>
      <c r="AP51" s="772"/>
      <c r="AQ51" s="772"/>
      <c r="AR51" s="772"/>
      <c r="AS51" s="772"/>
      <c r="AT51" s="772"/>
      <c r="AU51" s="772"/>
      <c r="AV51" s="772"/>
      <c r="AW51" s="772"/>
      <c r="AX51" s="772"/>
      <c r="AY51" s="772"/>
      <c r="AZ51" s="772"/>
      <c r="BA51" s="772"/>
      <c r="BB51" s="772"/>
      <c r="BC51" s="772"/>
      <c r="BD51" s="772"/>
      <c r="BE51" s="772"/>
      <c r="BF51" s="772"/>
      <c r="BG51" s="772"/>
      <c r="BH51" s="772"/>
      <c r="BI51" s="772"/>
      <c r="BJ51" s="772"/>
      <c r="BK51" s="772"/>
      <c r="BL51" s="772"/>
      <c r="BM51" s="772"/>
      <c r="BN51" s="772"/>
      <c r="BO51" s="772"/>
      <c r="BP51" s="772"/>
      <c r="BQ51" s="772"/>
      <c r="BR51" s="772"/>
      <c r="BS51" s="772"/>
      <c r="BT51" s="772"/>
      <c r="BU51" s="772"/>
      <c r="BV51" s="772"/>
      <c r="BW51" s="772"/>
      <c r="BX51" s="772"/>
      <c r="BY51" s="772"/>
      <c r="BZ51" s="772"/>
      <c r="CA51" s="772"/>
      <c r="CB51" s="772"/>
      <c r="CC51" s="772"/>
      <c r="CD51" s="772"/>
      <c r="CE51" s="772"/>
      <c r="CF51" s="772"/>
      <c r="CG51" s="772"/>
      <c r="CH51" s="772"/>
      <c r="CI51" s="772"/>
      <c r="CJ51" s="772"/>
      <c r="CK51" s="772"/>
      <c r="CL51" s="772"/>
      <c r="CM51" s="772"/>
      <c r="CN51" s="772"/>
      <c r="CO51" s="772"/>
      <c r="CP51" s="772"/>
      <c r="CQ51" s="772"/>
      <c r="CR51" s="772"/>
      <c r="CS51" s="772"/>
      <c r="CT51" s="772"/>
      <c r="CU51" s="772"/>
      <c r="CV51" s="772"/>
      <c r="CW51" s="772"/>
      <c r="CX51" s="772"/>
      <c r="CY51" s="772"/>
      <c r="CZ51" s="772"/>
      <c r="DA51" s="772"/>
      <c r="DB51" s="772"/>
      <c r="DC51" s="772"/>
      <c r="DD51" s="772"/>
      <c r="DE51" s="772"/>
      <c r="DF51" s="772"/>
      <c r="DG51" s="772"/>
      <c r="DH51" s="772"/>
      <c r="DI51" s="772"/>
      <c r="DJ51" s="772"/>
      <c r="DK51" s="772"/>
      <c r="DL51" s="772"/>
    </row>
    <row r="52" spans="1:116" s="773" customFormat="1" ht="13.5" customHeight="1">
      <c r="A52" s="669"/>
      <c r="B52" s="670"/>
      <c r="C52" s="614" t="str">
        <f>'Step 5-Env Benefits'!C52</f>
        <v>HFC-134a Destroyed</v>
      </c>
      <c r="D52" s="672">
        <f>(1-Assumptions!$C$24)*SUM('Step 3-Refrigerators (B)'!$F$51)+(1-Assumptions!$C$24)*SUM('Step 3-Stand-Alone Freezers (B)'!$F$57)</f>
        <v>0</v>
      </c>
      <c r="E52" s="672">
        <f>D52*Assumptions!$B$37</f>
        <v>0</v>
      </c>
      <c r="F52" s="2316">
        <f>E52*Assumptions!$D$9*(1/1000)</f>
        <v>0</v>
      </c>
      <c r="G52" s="2317"/>
      <c r="H52" s="673">
        <f>E52*Assumptions!$C$9</f>
        <v>0</v>
      </c>
      <c r="I52" s="771"/>
      <c r="J52" s="669"/>
      <c r="K52" s="772"/>
      <c r="L52" s="772"/>
      <c r="M52" s="772"/>
      <c r="N52" s="772"/>
      <c r="O52" s="772"/>
      <c r="P52" s="772"/>
      <c r="Q52" s="772"/>
      <c r="R52" s="772"/>
      <c r="S52" s="772"/>
      <c r="T52" s="772"/>
      <c r="U52" s="772"/>
      <c r="V52" s="772"/>
      <c r="W52" s="772"/>
      <c r="X52" s="772"/>
      <c r="Y52" s="772"/>
      <c r="Z52" s="772"/>
      <c r="AA52" s="772"/>
      <c r="AB52" s="772"/>
      <c r="AC52" s="772"/>
      <c r="AD52" s="772"/>
      <c r="AE52" s="772"/>
      <c r="AF52" s="772"/>
      <c r="AG52" s="772"/>
      <c r="AH52" s="772"/>
      <c r="AI52" s="772"/>
      <c r="AJ52" s="772"/>
      <c r="AK52" s="772"/>
      <c r="AL52" s="772"/>
      <c r="AM52" s="772"/>
      <c r="AN52" s="772"/>
      <c r="AO52" s="772"/>
      <c r="AP52" s="772"/>
      <c r="AQ52" s="772"/>
      <c r="AR52" s="772"/>
      <c r="AS52" s="772"/>
      <c r="AT52" s="772"/>
      <c r="AU52" s="772"/>
      <c r="AV52" s="772"/>
      <c r="AW52" s="772"/>
      <c r="AX52" s="772"/>
      <c r="AY52" s="772"/>
      <c r="AZ52" s="772"/>
      <c r="BA52" s="772"/>
      <c r="BB52" s="772"/>
      <c r="BC52" s="772"/>
      <c r="BD52" s="772"/>
      <c r="BE52" s="772"/>
      <c r="BF52" s="772"/>
      <c r="BG52" s="772"/>
      <c r="BH52" s="772"/>
      <c r="BI52" s="772"/>
      <c r="BJ52" s="772"/>
      <c r="BK52" s="772"/>
      <c r="BL52" s="772"/>
      <c r="BM52" s="772"/>
      <c r="BN52" s="772"/>
      <c r="BO52" s="772"/>
      <c r="BP52" s="772"/>
      <c r="BQ52" s="772"/>
      <c r="BR52" s="772"/>
      <c r="BS52" s="772"/>
      <c r="BT52" s="772"/>
      <c r="BU52" s="772"/>
      <c r="BV52" s="772"/>
      <c r="BW52" s="772"/>
      <c r="BX52" s="772"/>
      <c r="BY52" s="772"/>
      <c r="BZ52" s="772"/>
      <c r="CA52" s="772"/>
      <c r="CB52" s="772"/>
      <c r="CC52" s="772"/>
      <c r="CD52" s="772"/>
      <c r="CE52" s="772"/>
      <c r="CF52" s="772"/>
      <c r="CG52" s="772"/>
      <c r="CH52" s="772"/>
      <c r="CI52" s="772"/>
      <c r="CJ52" s="772"/>
      <c r="CK52" s="772"/>
      <c r="CL52" s="772"/>
      <c r="CM52" s="772"/>
      <c r="CN52" s="772"/>
      <c r="CO52" s="772"/>
      <c r="CP52" s="772"/>
      <c r="CQ52" s="772"/>
      <c r="CR52" s="772"/>
      <c r="CS52" s="772"/>
      <c r="CT52" s="772"/>
      <c r="CU52" s="772"/>
      <c r="CV52" s="772"/>
      <c r="CW52" s="772"/>
      <c r="CX52" s="772"/>
      <c r="CY52" s="772"/>
      <c r="CZ52" s="772"/>
      <c r="DA52" s="772"/>
      <c r="DB52" s="772"/>
      <c r="DC52" s="772"/>
      <c r="DD52" s="772"/>
      <c r="DE52" s="772"/>
      <c r="DF52" s="772"/>
      <c r="DG52" s="772"/>
      <c r="DH52" s="772"/>
      <c r="DI52" s="772"/>
      <c r="DJ52" s="772"/>
      <c r="DK52" s="772"/>
      <c r="DL52" s="772"/>
    </row>
    <row r="53" spans="1:116" s="773" customFormat="1" ht="13.5" customHeight="1" thickBot="1">
      <c r="A53" s="669"/>
      <c r="B53" s="670"/>
      <c r="C53" s="614" t="str">
        <f>'Step 5-Env Benefits'!C53</f>
        <v>HFC-245fa Destroyed</v>
      </c>
      <c r="D53" s="672">
        <f>(1-Assumptions!$C$24)*SUM('Step 3-Refrigerators (B)'!$F$56)+(1-Assumptions!$C$24)*SUM('Step 3-Stand-Alone Freezers (B)'!$F$62)</f>
        <v>0</v>
      </c>
      <c r="E53" s="672">
        <f>D53*Assumptions!$B$37</f>
        <v>0</v>
      </c>
      <c r="F53" s="2316">
        <f>E53*Assumptions!$D$15*(1/1000)</f>
        <v>0</v>
      </c>
      <c r="G53" s="2317"/>
      <c r="H53" s="673">
        <f>E53*Assumptions!$C$15</f>
        <v>0</v>
      </c>
      <c r="I53" s="771"/>
      <c r="J53" s="669"/>
      <c r="K53" s="772"/>
      <c r="L53" s="772"/>
      <c r="M53" s="772"/>
      <c r="N53" s="772"/>
      <c r="O53" s="772"/>
      <c r="P53" s="772"/>
      <c r="Q53" s="772"/>
      <c r="R53" s="772"/>
      <c r="S53" s="772"/>
      <c r="T53" s="772"/>
      <c r="U53" s="772"/>
      <c r="V53" s="772"/>
      <c r="W53" s="772"/>
      <c r="X53" s="772"/>
      <c r="Y53" s="772"/>
      <c r="Z53" s="772"/>
      <c r="AA53" s="772"/>
      <c r="AB53" s="772"/>
      <c r="AC53" s="772"/>
      <c r="AD53" s="772"/>
      <c r="AE53" s="772"/>
      <c r="AF53" s="772"/>
      <c r="AG53" s="772"/>
      <c r="AH53" s="772"/>
      <c r="AI53" s="772"/>
      <c r="AJ53" s="772"/>
      <c r="AK53" s="772"/>
      <c r="AL53" s="772"/>
      <c r="AM53" s="772"/>
      <c r="AN53" s="772"/>
      <c r="AO53" s="772"/>
      <c r="AP53" s="772"/>
      <c r="AQ53" s="772"/>
      <c r="AR53" s="772"/>
      <c r="AS53" s="772"/>
      <c r="AT53" s="772"/>
      <c r="AU53" s="772"/>
      <c r="AV53" s="772"/>
      <c r="AW53" s="772"/>
      <c r="AX53" s="772"/>
      <c r="AY53" s="772"/>
      <c r="AZ53" s="772"/>
      <c r="BA53" s="772"/>
      <c r="BB53" s="772"/>
      <c r="BC53" s="772"/>
      <c r="BD53" s="772"/>
      <c r="BE53" s="772"/>
      <c r="BF53" s="772"/>
      <c r="BG53" s="772"/>
      <c r="BH53" s="772"/>
      <c r="BI53" s="772"/>
      <c r="BJ53" s="772"/>
      <c r="BK53" s="772"/>
      <c r="BL53" s="772"/>
      <c r="BM53" s="772"/>
      <c r="BN53" s="772"/>
      <c r="BO53" s="772"/>
      <c r="BP53" s="772"/>
      <c r="BQ53" s="772"/>
      <c r="BR53" s="772"/>
      <c r="BS53" s="772"/>
      <c r="BT53" s="772"/>
      <c r="BU53" s="772"/>
      <c r="BV53" s="772"/>
      <c r="BW53" s="772"/>
      <c r="BX53" s="772"/>
      <c r="BY53" s="772"/>
      <c r="BZ53" s="772"/>
      <c r="CA53" s="772"/>
      <c r="CB53" s="772"/>
      <c r="CC53" s="772"/>
      <c r="CD53" s="772"/>
      <c r="CE53" s="772"/>
      <c r="CF53" s="772"/>
      <c r="CG53" s="772"/>
      <c r="CH53" s="772"/>
      <c r="CI53" s="772"/>
      <c r="CJ53" s="772"/>
      <c r="CK53" s="772"/>
      <c r="CL53" s="772"/>
      <c r="CM53" s="772"/>
      <c r="CN53" s="772"/>
      <c r="CO53" s="772"/>
      <c r="CP53" s="772"/>
      <c r="CQ53" s="772"/>
      <c r="CR53" s="772"/>
      <c r="CS53" s="772"/>
      <c r="CT53" s="772"/>
      <c r="CU53" s="772"/>
      <c r="CV53" s="772"/>
      <c r="CW53" s="772"/>
      <c r="CX53" s="772"/>
      <c r="CY53" s="772"/>
      <c r="CZ53" s="772"/>
      <c r="DA53" s="772"/>
      <c r="DB53" s="772"/>
      <c r="DC53" s="772"/>
      <c r="DD53" s="772"/>
      <c r="DE53" s="772"/>
      <c r="DF53" s="772"/>
      <c r="DG53" s="772"/>
      <c r="DH53" s="772"/>
      <c r="DI53" s="772"/>
      <c r="DJ53" s="772"/>
      <c r="DK53" s="772"/>
      <c r="DL53" s="772"/>
    </row>
    <row r="54" spans="1:116" s="773" customFormat="1" ht="13.5" customHeight="1" thickTop="1" thickBot="1">
      <c r="A54" s="669"/>
      <c r="B54" s="670"/>
      <c r="C54" s="690" t="str">
        <f>'Step 5-Env Benefits'!C54</f>
        <v>Destroyed</v>
      </c>
      <c r="D54" s="676">
        <f>SUM(D50:D53)</f>
        <v>0</v>
      </c>
      <c r="E54" s="676">
        <f>SUM(E50:E53)</f>
        <v>0</v>
      </c>
      <c r="F54" s="2318">
        <f>SUM(F50:F53)</f>
        <v>0</v>
      </c>
      <c r="G54" s="2319"/>
      <c r="H54" s="678">
        <f>SUM(H50:I53)</f>
        <v>0</v>
      </c>
      <c r="I54" s="771"/>
      <c r="J54" s="669"/>
      <c r="K54" s="772"/>
      <c r="L54" s="772"/>
      <c r="M54" s="772"/>
      <c r="N54" s="772"/>
      <c r="O54" s="772"/>
      <c r="P54" s="772"/>
      <c r="Q54" s="772"/>
      <c r="R54" s="772"/>
      <c r="S54" s="772"/>
      <c r="T54" s="772"/>
      <c r="U54" s="772"/>
      <c r="V54" s="772"/>
      <c r="W54" s="772"/>
      <c r="X54" s="772"/>
      <c r="Y54" s="772"/>
      <c r="Z54" s="772"/>
      <c r="AA54" s="772"/>
      <c r="AB54" s="772"/>
      <c r="AC54" s="772"/>
      <c r="AD54" s="772"/>
      <c r="AE54" s="772"/>
      <c r="AF54" s="772"/>
      <c r="AG54" s="772"/>
      <c r="AH54" s="772"/>
      <c r="AI54" s="772"/>
      <c r="AJ54" s="772"/>
      <c r="AK54" s="772"/>
      <c r="AL54" s="772"/>
      <c r="AM54" s="772"/>
      <c r="AN54" s="772"/>
      <c r="AO54" s="772"/>
      <c r="AP54" s="772"/>
      <c r="AQ54" s="772"/>
      <c r="AR54" s="772"/>
      <c r="AS54" s="772"/>
      <c r="AT54" s="772"/>
      <c r="AU54" s="772"/>
      <c r="AV54" s="772"/>
      <c r="AW54" s="772"/>
      <c r="AX54" s="772"/>
      <c r="AY54" s="772"/>
      <c r="AZ54" s="772"/>
      <c r="BA54" s="772"/>
      <c r="BB54" s="772"/>
      <c r="BC54" s="772"/>
      <c r="BD54" s="772"/>
      <c r="BE54" s="772"/>
      <c r="BF54" s="772"/>
      <c r="BG54" s="772"/>
      <c r="BH54" s="772"/>
      <c r="BI54" s="772"/>
      <c r="BJ54" s="772"/>
      <c r="BK54" s="772"/>
      <c r="BL54" s="772"/>
      <c r="BM54" s="772"/>
      <c r="BN54" s="772"/>
      <c r="BO54" s="772"/>
      <c r="BP54" s="772"/>
      <c r="BQ54" s="772"/>
      <c r="BR54" s="772"/>
      <c r="BS54" s="772"/>
      <c r="BT54" s="772"/>
      <c r="BU54" s="772"/>
      <c r="BV54" s="772"/>
      <c r="BW54" s="772"/>
      <c r="BX54" s="772"/>
      <c r="BY54" s="772"/>
      <c r="BZ54" s="772"/>
      <c r="CA54" s="772"/>
      <c r="CB54" s="772"/>
      <c r="CC54" s="772"/>
      <c r="CD54" s="772"/>
      <c r="CE54" s="772"/>
      <c r="CF54" s="772"/>
      <c r="CG54" s="772"/>
      <c r="CH54" s="772"/>
      <c r="CI54" s="772"/>
      <c r="CJ54" s="772"/>
      <c r="CK54" s="772"/>
      <c r="CL54" s="772"/>
      <c r="CM54" s="772"/>
      <c r="CN54" s="772"/>
      <c r="CO54" s="772"/>
      <c r="CP54" s="772"/>
      <c r="CQ54" s="772"/>
      <c r="CR54" s="772"/>
      <c r="CS54" s="772"/>
      <c r="CT54" s="772"/>
      <c r="CU54" s="772"/>
      <c r="CV54" s="772"/>
      <c r="CW54" s="772"/>
      <c r="CX54" s="772"/>
      <c r="CY54" s="772"/>
      <c r="CZ54" s="772"/>
      <c r="DA54" s="772"/>
      <c r="DB54" s="772"/>
      <c r="DC54" s="772"/>
      <c r="DD54" s="772"/>
      <c r="DE54" s="772"/>
      <c r="DF54" s="772"/>
      <c r="DG54" s="772"/>
      <c r="DH54" s="772"/>
      <c r="DI54" s="772"/>
      <c r="DJ54" s="772"/>
      <c r="DK54" s="772"/>
      <c r="DL54" s="772"/>
    </row>
    <row r="55" spans="1:116" s="773" customFormat="1" ht="13.5" customHeight="1">
      <c r="A55" s="669"/>
      <c r="B55" s="670"/>
      <c r="C55" s="614" t="str">
        <f>'Step 5-Env Benefits'!C55</f>
        <v>CFC-11 Stockpiling with Intent to Destroy</v>
      </c>
      <c r="D55" s="672">
        <f>(1-Assumptions!$C$24)*SUM('Step 3-Refrigerators (B)'!$F$42)+(1-Assumptions!$C$24)*SUM('Step 3-Stand-Alone Freezers (B)'!$F$48)</f>
        <v>0</v>
      </c>
      <c r="E55" s="672">
        <f>D55*Assumptions!$B$37</f>
        <v>0</v>
      </c>
      <c r="F55" s="2353">
        <f>E55*Assumptions!$D$6*(1/1000)</f>
        <v>0</v>
      </c>
      <c r="G55" s="2354"/>
      <c r="H55" s="673">
        <f>E55*Assumptions!$C$6</f>
        <v>0</v>
      </c>
      <c r="I55" s="771"/>
      <c r="J55" s="669"/>
      <c r="K55" s="772"/>
      <c r="L55" s="772"/>
      <c r="M55" s="772"/>
      <c r="N55" s="772"/>
      <c r="O55" s="772"/>
      <c r="P55" s="772"/>
      <c r="Q55" s="772"/>
      <c r="R55" s="772"/>
      <c r="S55" s="772"/>
      <c r="T55" s="772"/>
      <c r="U55" s="772"/>
      <c r="V55" s="772"/>
      <c r="W55" s="772"/>
      <c r="X55" s="772"/>
      <c r="Y55" s="772"/>
      <c r="Z55" s="772"/>
      <c r="AA55" s="772"/>
      <c r="AB55" s="772"/>
      <c r="AC55" s="772"/>
      <c r="AD55" s="772"/>
      <c r="AE55" s="772"/>
      <c r="AF55" s="772"/>
      <c r="AG55" s="772"/>
      <c r="AH55" s="772"/>
      <c r="AI55" s="772"/>
      <c r="AJ55" s="772"/>
      <c r="AK55" s="772"/>
      <c r="AL55" s="772"/>
      <c r="AM55" s="772"/>
      <c r="AN55" s="772"/>
      <c r="AO55" s="772"/>
      <c r="AP55" s="772"/>
      <c r="AQ55" s="772"/>
      <c r="AR55" s="772"/>
      <c r="AS55" s="772"/>
      <c r="AT55" s="772"/>
      <c r="AU55" s="772"/>
      <c r="AV55" s="772"/>
      <c r="AW55" s="772"/>
      <c r="AX55" s="772"/>
      <c r="AY55" s="772"/>
      <c r="AZ55" s="772"/>
      <c r="BA55" s="772"/>
      <c r="BB55" s="772"/>
      <c r="BC55" s="772"/>
      <c r="BD55" s="772"/>
      <c r="BE55" s="772"/>
      <c r="BF55" s="772"/>
      <c r="BG55" s="772"/>
      <c r="BH55" s="772"/>
      <c r="BI55" s="772"/>
      <c r="BJ55" s="772"/>
      <c r="BK55" s="772"/>
      <c r="BL55" s="772"/>
      <c r="BM55" s="772"/>
      <c r="BN55" s="772"/>
      <c r="BO55" s="772"/>
      <c r="BP55" s="772"/>
      <c r="BQ55" s="772"/>
      <c r="BR55" s="772"/>
      <c r="BS55" s="772"/>
      <c r="BT55" s="772"/>
      <c r="BU55" s="772"/>
      <c r="BV55" s="772"/>
      <c r="BW55" s="772"/>
      <c r="BX55" s="772"/>
      <c r="BY55" s="772"/>
      <c r="BZ55" s="772"/>
      <c r="CA55" s="772"/>
      <c r="CB55" s="772"/>
      <c r="CC55" s="772"/>
      <c r="CD55" s="772"/>
      <c r="CE55" s="772"/>
      <c r="CF55" s="772"/>
      <c r="CG55" s="772"/>
      <c r="CH55" s="772"/>
      <c r="CI55" s="772"/>
      <c r="CJ55" s="772"/>
      <c r="CK55" s="772"/>
      <c r="CL55" s="772"/>
      <c r="CM55" s="772"/>
      <c r="CN55" s="772"/>
      <c r="CO55" s="772"/>
      <c r="CP55" s="772"/>
      <c r="CQ55" s="772"/>
      <c r="CR55" s="772"/>
      <c r="CS55" s="772"/>
      <c r="CT55" s="772"/>
      <c r="CU55" s="772"/>
      <c r="CV55" s="772"/>
      <c r="CW55" s="772"/>
      <c r="CX55" s="772"/>
      <c r="CY55" s="772"/>
      <c r="CZ55" s="772"/>
      <c r="DA55" s="772"/>
      <c r="DB55" s="772"/>
      <c r="DC55" s="772"/>
      <c r="DD55" s="772"/>
      <c r="DE55" s="772"/>
      <c r="DF55" s="772"/>
      <c r="DG55" s="772"/>
      <c r="DH55" s="772"/>
      <c r="DI55" s="772"/>
      <c r="DJ55" s="772"/>
      <c r="DK55" s="772"/>
      <c r="DL55" s="772"/>
    </row>
    <row r="56" spans="1:116" s="773" customFormat="1" ht="12" customHeight="1">
      <c r="A56" s="669"/>
      <c r="B56" s="670"/>
      <c r="C56" s="614" t="str">
        <f>'Step 5-Env Benefits'!C56</f>
        <v>HCFC-141b Stockpiling with Intent to Destroy</v>
      </c>
      <c r="D56" s="672">
        <f>(1-Assumptions!$C$24)*SUM('Step 3-Refrigerators (B)'!$F$47)+(1-Assumptions!$C$24)*SUM('Step 3-Stand-Alone Freezers (B)'!$F$53)</f>
        <v>0</v>
      </c>
      <c r="E56" s="672">
        <f>D56*Assumptions!$B$37</f>
        <v>0</v>
      </c>
      <c r="F56" s="2316">
        <f>E56*Assumptions!$D$7*(1/1000)</f>
        <v>0</v>
      </c>
      <c r="G56" s="2317"/>
      <c r="H56" s="673">
        <f>E56*Assumptions!$C$7</f>
        <v>0</v>
      </c>
      <c r="I56" s="771"/>
      <c r="J56" s="669"/>
      <c r="K56" s="772"/>
      <c r="L56" s="772"/>
      <c r="M56" s="772"/>
      <c r="N56" s="772"/>
      <c r="O56" s="772"/>
      <c r="P56" s="772"/>
      <c r="Q56" s="772"/>
      <c r="R56" s="772"/>
      <c r="S56" s="772"/>
      <c r="T56" s="772"/>
      <c r="U56" s="772"/>
      <c r="V56" s="772"/>
      <c r="W56" s="772"/>
      <c r="X56" s="772"/>
      <c r="Y56" s="772"/>
      <c r="Z56" s="772"/>
      <c r="AA56" s="772"/>
      <c r="AB56" s="772"/>
      <c r="AC56" s="772"/>
      <c r="AD56" s="772"/>
      <c r="AE56" s="772"/>
      <c r="AF56" s="772"/>
      <c r="AG56" s="772"/>
      <c r="AH56" s="772"/>
      <c r="AI56" s="772"/>
      <c r="AJ56" s="772"/>
      <c r="AK56" s="772"/>
      <c r="AL56" s="772"/>
      <c r="AM56" s="772"/>
      <c r="AN56" s="772"/>
      <c r="AO56" s="772"/>
      <c r="AP56" s="772"/>
      <c r="AQ56" s="772"/>
      <c r="AR56" s="772"/>
      <c r="AS56" s="772"/>
      <c r="AT56" s="772"/>
      <c r="AU56" s="772"/>
      <c r="AV56" s="772"/>
      <c r="AW56" s="772"/>
      <c r="AX56" s="772"/>
      <c r="AY56" s="772"/>
      <c r="AZ56" s="772"/>
      <c r="BA56" s="772"/>
      <c r="BB56" s="772"/>
      <c r="BC56" s="772"/>
      <c r="BD56" s="772"/>
      <c r="BE56" s="772"/>
      <c r="BF56" s="772"/>
      <c r="BG56" s="772"/>
      <c r="BH56" s="772"/>
      <c r="BI56" s="772"/>
      <c r="BJ56" s="772"/>
      <c r="BK56" s="772"/>
      <c r="BL56" s="772"/>
      <c r="BM56" s="772"/>
      <c r="BN56" s="772"/>
      <c r="BO56" s="772"/>
      <c r="BP56" s="772"/>
      <c r="BQ56" s="772"/>
      <c r="BR56" s="772"/>
      <c r="BS56" s="772"/>
      <c r="BT56" s="772"/>
      <c r="BU56" s="772"/>
      <c r="BV56" s="772"/>
      <c r="BW56" s="772"/>
      <c r="BX56" s="772"/>
      <c r="BY56" s="772"/>
      <c r="BZ56" s="772"/>
      <c r="CA56" s="772"/>
      <c r="CB56" s="772"/>
      <c r="CC56" s="772"/>
      <c r="CD56" s="772"/>
      <c r="CE56" s="772"/>
      <c r="CF56" s="772"/>
      <c r="CG56" s="772"/>
      <c r="CH56" s="772"/>
      <c r="CI56" s="772"/>
      <c r="CJ56" s="772"/>
      <c r="CK56" s="772"/>
      <c r="CL56" s="772"/>
      <c r="CM56" s="772"/>
      <c r="CN56" s="772"/>
      <c r="CO56" s="772"/>
      <c r="CP56" s="772"/>
      <c r="CQ56" s="772"/>
      <c r="CR56" s="772"/>
      <c r="CS56" s="772"/>
      <c r="CT56" s="772"/>
      <c r="CU56" s="772"/>
      <c r="CV56" s="772"/>
      <c r="CW56" s="772"/>
      <c r="CX56" s="772"/>
      <c r="CY56" s="772"/>
      <c r="CZ56" s="772"/>
      <c r="DA56" s="772"/>
      <c r="DB56" s="772"/>
      <c r="DC56" s="772"/>
      <c r="DD56" s="772"/>
      <c r="DE56" s="772"/>
      <c r="DF56" s="772"/>
      <c r="DG56" s="772"/>
      <c r="DH56" s="772"/>
      <c r="DI56" s="772"/>
      <c r="DJ56" s="772"/>
      <c r="DK56" s="772"/>
      <c r="DL56" s="772"/>
    </row>
    <row r="57" spans="1:116" s="773" customFormat="1" ht="13.5" customHeight="1">
      <c r="A57" s="669"/>
      <c r="B57" s="670"/>
      <c r="C57" s="614" t="str">
        <f>'Step 5-Env Benefits'!C57</f>
        <v>HFC-134a Stockpiling with Intent to Destroy</v>
      </c>
      <c r="D57" s="672">
        <f>(1-Assumptions!$C$24)*SUM('Step 3-Refrigerators (B)'!$F$52)+(1-Assumptions!$C$24)*SUM('Step 3-Stand-Alone Freezers (B)'!$F$58)</f>
        <v>0</v>
      </c>
      <c r="E57" s="672">
        <f>D57*Assumptions!$B$37</f>
        <v>0</v>
      </c>
      <c r="F57" s="2316">
        <f>E57*Assumptions!$D$9*(1/1000)</f>
        <v>0</v>
      </c>
      <c r="G57" s="2317"/>
      <c r="H57" s="673">
        <f>E57*Assumptions!$C$9</f>
        <v>0</v>
      </c>
      <c r="I57" s="771"/>
      <c r="J57" s="669"/>
      <c r="K57" s="772"/>
      <c r="L57" s="772"/>
      <c r="M57" s="772"/>
      <c r="N57" s="772"/>
      <c r="O57" s="772"/>
      <c r="P57" s="772"/>
      <c r="Q57" s="772"/>
      <c r="R57" s="772"/>
      <c r="S57" s="772"/>
      <c r="T57" s="772"/>
      <c r="U57" s="772"/>
      <c r="V57" s="772"/>
      <c r="W57" s="772"/>
      <c r="X57" s="772"/>
      <c r="Y57" s="772"/>
      <c r="Z57" s="772"/>
      <c r="AA57" s="772"/>
      <c r="AB57" s="772"/>
      <c r="AC57" s="772"/>
      <c r="AD57" s="772"/>
      <c r="AE57" s="772"/>
      <c r="AF57" s="772"/>
      <c r="AG57" s="772"/>
      <c r="AH57" s="772"/>
      <c r="AI57" s="772"/>
      <c r="AJ57" s="772"/>
      <c r="AK57" s="772"/>
      <c r="AL57" s="772"/>
      <c r="AM57" s="772"/>
      <c r="AN57" s="772"/>
      <c r="AO57" s="772"/>
      <c r="AP57" s="772"/>
      <c r="AQ57" s="772"/>
      <c r="AR57" s="772"/>
      <c r="AS57" s="772"/>
      <c r="AT57" s="772"/>
      <c r="AU57" s="772"/>
      <c r="AV57" s="772"/>
      <c r="AW57" s="772"/>
      <c r="AX57" s="772"/>
      <c r="AY57" s="772"/>
      <c r="AZ57" s="772"/>
      <c r="BA57" s="772"/>
      <c r="BB57" s="772"/>
      <c r="BC57" s="772"/>
      <c r="BD57" s="772"/>
      <c r="BE57" s="772"/>
      <c r="BF57" s="772"/>
      <c r="BG57" s="772"/>
      <c r="BH57" s="772"/>
      <c r="BI57" s="772"/>
      <c r="BJ57" s="772"/>
      <c r="BK57" s="772"/>
      <c r="BL57" s="772"/>
      <c r="BM57" s="772"/>
      <c r="BN57" s="772"/>
      <c r="BO57" s="772"/>
      <c r="BP57" s="772"/>
      <c r="BQ57" s="772"/>
      <c r="BR57" s="772"/>
      <c r="BS57" s="772"/>
      <c r="BT57" s="772"/>
      <c r="BU57" s="772"/>
      <c r="BV57" s="772"/>
      <c r="BW57" s="772"/>
      <c r="BX57" s="772"/>
      <c r="BY57" s="772"/>
      <c r="BZ57" s="772"/>
      <c r="CA57" s="772"/>
      <c r="CB57" s="772"/>
      <c r="CC57" s="772"/>
      <c r="CD57" s="772"/>
      <c r="CE57" s="772"/>
      <c r="CF57" s="772"/>
      <c r="CG57" s="772"/>
      <c r="CH57" s="772"/>
      <c r="CI57" s="772"/>
      <c r="CJ57" s="772"/>
      <c r="CK57" s="772"/>
      <c r="CL57" s="772"/>
      <c r="CM57" s="772"/>
      <c r="CN57" s="772"/>
      <c r="CO57" s="772"/>
      <c r="CP57" s="772"/>
      <c r="CQ57" s="772"/>
      <c r="CR57" s="772"/>
      <c r="CS57" s="772"/>
      <c r="CT57" s="772"/>
      <c r="CU57" s="772"/>
      <c r="CV57" s="772"/>
      <c r="CW57" s="772"/>
      <c r="CX57" s="772"/>
      <c r="CY57" s="772"/>
      <c r="CZ57" s="772"/>
      <c r="DA57" s="772"/>
      <c r="DB57" s="772"/>
      <c r="DC57" s="772"/>
      <c r="DD57" s="772"/>
      <c r="DE57" s="772"/>
      <c r="DF57" s="772"/>
      <c r="DG57" s="772"/>
      <c r="DH57" s="772"/>
      <c r="DI57" s="772"/>
      <c r="DJ57" s="772"/>
      <c r="DK57" s="772"/>
      <c r="DL57" s="772"/>
    </row>
    <row r="58" spans="1:116" s="773" customFormat="1" ht="12" customHeight="1" thickBot="1">
      <c r="A58" s="669"/>
      <c r="B58" s="670"/>
      <c r="C58" s="614" t="str">
        <f>'Step 5-Env Benefits'!C58</f>
        <v>HFC-245fa Stockpiling with Intent to Destroy</v>
      </c>
      <c r="D58" s="672">
        <f>(1-Assumptions!$C$24)*SUM('Step 3-Refrigerators (B)'!$F$57)+(1-Assumptions!$C$24)*SUM('Step 3-Stand-Alone Freezers (B)'!$F$63)</f>
        <v>0</v>
      </c>
      <c r="E58" s="672">
        <f>D58*Assumptions!$B$37</f>
        <v>0</v>
      </c>
      <c r="F58" s="2316">
        <f>E58*Assumptions!$D$15*(1/1000)</f>
        <v>0</v>
      </c>
      <c r="G58" s="2317"/>
      <c r="H58" s="673">
        <f>E58*Assumptions!$C$15</f>
        <v>0</v>
      </c>
      <c r="I58" s="771"/>
      <c r="J58" s="669"/>
      <c r="K58" s="772"/>
      <c r="L58" s="772"/>
      <c r="M58" s="772"/>
      <c r="N58" s="772"/>
      <c r="O58" s="772"/>
      <c r="P58" s="772"/>
      <c r="Q58" s="772"/>
      <c r="R58" s="772"/>
      <c r="S58" s="772"/>
      <c r="T58" s="772"/>
      <c r="U58" s="772"/>
      <c r="V58" s="772"/>
      <c r="W58" s="772"/>
      <c r="X58" s="772"/>
      <c r="Y58" s="772"/>
      <c r="Z58" s="772"/>
      <c r="AA58" s="772"/>
      <c r="AB58" s="772"/>
      <c r="AC58" s="772"/>
      <c r="AD58" s="772"/>
      <c r="AE58" s="772"/>
      <c r="AF58" s="772"/>
      <c r="AG58" s="772"/>
      <c r="AH58" s="772"/>
      <c r="AI58" s="772"/>
      <c r="AJ58" s="772"/>
      <c r="AK58" s="772"/>
      <c r="AL58" s="772"/>
      <c r="AM58" s="772"/>
      <c r="AN58" s="772"/>
      <c r="AO58" s="772"/>
      <c r="AP58" s="772"/>
      <c r="AQ58" s="772"/>
      <c r="AR58" s="772"/>
      <c r="AS58" s="772"/>
      <c r="AT58" s="772"/>
      <c r="AU58" s="772"/>
      <c r="AV58" s="772"/>
      <c r="AW58" s="772"/>
      <c r="AX58" s="772"/>
      <c r="AY58" s="772"/>
      <c r="AZ58" s="772"/>
      <c r="BA58" s="772"/>
      <c r="BB58" s="772"/>
      <c r="BC58" s="772"/>
      <c r="BD58" s="772"/>
      <c r="BE58" s="772"/>
      <c r="BF58" s="772"/>
      <c r="BG58" s="772"/>
      <c r="BH58" s="772"/>
      <c r="BI58" s="772"/>
      <c r="BJ58" s="772"/>
      <c r="BK58" s="772"/>
      <c r="BL58" s="772"/>
      <c r="BM58" s="772"/>
      <c r="BN58" s="772"/>
      <c r="BO58" s="772"/>
      <c r="BP58" s="772"/>
      <c r="BQ58" s="772"/>
      <c r="BR58" s="772"/>
      <c r="BS58" s="772"/>
      <c r="BT58" s="772"/>
      <c r="BU58" s="772"/>
      <c r="BV58" s="772"/>
      <c r="BW58" s="772"/>
      <c r="BX58" s="772"/>
      <c r="BY58" s="772"/>
      <c r="BZ58" s="772"/>
      <c r="CA58" s="772"/>
      <c r="CB58" s="772"/>
      <c r="CC58" s="772"/>
      <c r="CD58" s="772"/>
      <c r="CE58" s="772"/>
      <c r="CF58" s="772"/>
      <c r="CG58" s="772"/>
      <c r="CH58" s="772"/>
      <c r="CI58" s="772"/>
      <c r="CJ58" s="772"/>
      <c r="CK58" s="772"/>
      <c r="CL58" s="772"/>
      <c r="CM58" s="772"/>
      <c r="CN58" s="772"/>
      <c r="CO58" s="772"/>
      <c r="CP58" s="772"/>
      <c r="CQ58" s="772"/>
      <c r="CR58" s="772"/>
      <c r="CS58" s="772"/>
      <c r="CT58" s="772"/>
      <c r="CU58" s="772"/>
      <c r="CV58" s="772"/>
      <c r="CW58" s="772"/>
      <c r="CX58" s="772"/>
      <c r="CY58" s="772"/>
      <c r="CZ58" s="772"/>
      <c r="DA58" s="772"/>
      <c r="DB58" s="772"/>
      <c r="DC58" s="772"/>
      <c r="DD58" s="772"/>
      <c r="DE58" s="772"/>
      <c r="DF58" s="772"/>
      <c r="DG58" s="772"/>
      <c r="DH58" s="772"/>
      <c r="DI58" s="772"/>
      <c r="DJ58" s="772"/>
      <c r="DK58" s="772"/>
      <c r="DL58" s="772"/>
    </row>
    <row r="59" spans="1:116" s="773" customFormat="1" ht="13.5" customHeight="1" thickTop="1" thickBot="1">
      <c r="A59" s="669"/>
      <c r="B59" s="670"/>
      <c r="C59" s="690" t="str">
        <f>'Step 5-Env Benefits'!C59</f>
        <v>Stockpiling with Intent to Destroy</v>
      </c>
      <c r="D59" s="676">
        <f>SUM(D55:D58)</f>
        <v>0</v>
      </c>
      <c r="E59" s="676">
        <f>SUM(E55:E58)</f>
        <v>0</v>
      </c>
      <c r="F59" s="2318">
        <f>SUM(F55:F58)</f>
        <v>0</v>
      </c>
      <c r="G59" s="2319"/>
      <c r="H59" s="678">
        <f>SUM(H55:H58)</f>
        <v>0</v>
      </c>
      <c r="I59" s="771"/>
      <c r="J59" s="669"/>
      <c r="K59" s="772"/>
      <c r="L59" s="772"/>
      <c r="M59" s="772"/>
      <c r="N59" s="772"/>
      <c r="O59" s="772"/>
      <c r="P59" s="772"/>
      <c r="Q59" s="772"/>
      <c r="R59" s="772"/>
      <c r="S59" s="772"/>
      <c r="T59" s="772"/>
      <c r="U59" s="772"/>
      <c r="V59" s="772"/>
      <c r="W59" s="772"/>
      <c r="X59" s="772"/>
      <c r="Y59" s="772"/>
      <c r="Z59" s="772"/>
      <c r="AA59" s="772"/>
      <c r="AB59" s="772"/>
      <c r="AC59" s="772"/>
      <c r="AD59" s="772"/>
      <c r="AE59" s="772"/>
      <c r="AF59" s="772"/>
      <c r="AG59" s="772"/>
      <c r="AH59" s="772"/>
      <c r="AI59" s="772"/>
      <c r="AJ59" s="772"/>
      <c r="AK59" s="772"/>
      <c r="AL59" s="772"/>
      <c r="AM59" s="772"/>
      <c r="AN59" s="772"/>
      <c r="AO59" s="772"/>
      <c r="AP59" s="772"/>
      <c r="AQ59" s="772"/>
      <c r="AR59" s="772"/>
      <c r="AS59" s="772"/>
      <c r="AT59" s="772"/>
      <c r="AU59" s="772"/>
      <c r="AV59" s="772"/>
      <c r="AW59" s="772"/>
      <c r="AX59" s="772"/>
      <c r="AY59" s="772"/>
      <c r="AZ59" s="772"/>
      <c r="BA59" s="772"/>
      <c r="BB59" s="772"/>
      <c r="BC59" s="772"/>
      <c r="BD59" s="772"/>
      <c r="BE59" s="772"/>
      <c r="BF59" s="772"/>
      <c r="BG59" s="772"/>
      <c r="BH59" s="772"/>
      <c r="BI59" s="772"/>
      <c r="BJ59" s="772"/>
      <c r="BK59" s="772"/>
      <c r="BL59" s="772"/>
      <c r="BM59" s="772"/>
      <c r="BN59" s="772"/>
      <c r="BO59" s="772"/>
      <c r="BP59" s="772"/>
      <c r="BQ59" s="772"/>
      <c r="BR59" s="772"/>
      <c r="BS59" s="772"/>
      <c r="BT59" s="772"/>
      <c r="BU59" s="772"/>
      <c r="BV59" s="772"/>
      <c r="BW59" s="772"/>
      <c r="BX59" s="772"/>
      <c r="BY59" s="772"/>
      <c r="BZ59" s="772"/>
      <c r="CA59" s="772"/>
      <c r="CB59" s="772"/>
      <c r="CC59" s="772"/>
      <c r="CD59" s="772"/>
      <c r="CE59" s="772"/>
      <c r="CF59" s="772"/>
      <c r="CG59" s="772"/>
      <c r="CH59" s="772"/>
      <c r="CI59" s="772"/>
      <c r="CJ59" s="772"/>
      <c r="CK59" s="772"/>
      <c r="CL59" s="772"/>
      <c r="CM59" s="772"/>
      <c r="CN59" s="772"/>
      <c r="CO59" s="772"/>
      <c r="CP59" s="772"/>
      <c r="CQ59" s="772"/>
      <c r="CR59" s="772"/>
      <c r="CS59" s="772"/>
      <c r="CT59" s="772"/>
      <c r="CU59" s="772"/>
      <c r="CV59" s="772"/>
      <c r="CW59" s="772"/>
      <c r="CX59" s="772"/>
      <c r="CY59" s="772"/>
      <c r="CZ59" s="772"/>
      <c r="DA59" s="772"/>
      <c r="DB59" s="772"/>
      <c r="DC59" s="772"/>
      <c r="DD59" s="772"/>
      <c r="DE59" s="772"/>
      <c r="DF59" s="772"/>
      <c r="DG59" s="772"/>
      <c r="DH59" s="772"/>
      <c r="DI59" s="772"/>
      <c r="DJ59" s="772"/>
      <c r="DK59" s="772"/>
      <c r="DL59" s="772"/>
    </row>
    <row r="60" spans="1:116" s="779" customFormat="1" ht="13.5" customHeight="1">
      <c r="A60" s="691"/>
      <c r="B60" s="692"/>
      <c r="C60" s="680" t="str">
        <f>'Step 5-Env Benefits'!C60</f>
        <v>Subtotal</v>
      </c>
      <c r="D60" s="681">
        <f>SUM(D44,D49,D54,D59)</f>
        <v>0</v>
      </c>
      <c r="E60" s="681">
        <f>SUM(E44,E49,E54,E59)</f>
        <v>0</v>
      </c>
      <c r="F60" s="2314">
        <f>SUM(F44,F49,F54,F59)</f>
        <v>0</v>
      </c>
      <c r="G60" s="2315"/>
      <c r="H60" s="693">
        <f>SUM(H44,H49,H54,H59)</f>
        <v>0</v>
      </c>
      <c r="I60" s="776"/>
      <c r="J60" s="777"/>
      <c r="K60" s="778"/>
      <c r="L60" s="778"/>
      <c r="M60" s="778"/>
      <c r="N60" s="778"/>
      <c r="O60" s="778"/>
      <c r="P60" s="778"/>
      <c r="Q60" s="778"/>
      <c r="R60" s="778"/>
      <c r="S60" s="778"/>
      <c r="T60" s="778"/>
      <c r="U60" s="778"/>
      <c r="V60" s="778"/>
      <c r="W60" s="778"/>
      <c r="X60" s="778"/>
      <c r="Y60" s="778"/>
      <c r="Z60" s="778"/>
      <c r="AA60" s="778"/>
      <c r="AB60" s="778"/>
      <c r="AC60" s="778"/>
      <c r="AD60" s="778"/>
      <c r="AE60" s="778"/>
      <c r="AF60" s="778"/>
      <c r="AG60" s="778"/>
      <c r="AH60" s="778"/>
      <c r="AI60" s="778"/>
      <c r="AJ60" s="778"/>
      <c r="AK60" s="778"/>
      <c r="AL60" s="778"/>
      <c r="AM60" s="778"/>
      <c r="AN60" s="778"/>
      <c r="AO60" s="778"/>
      <c r="AP60" s="778"/>
      <c r="AQ60" s="778"/>
      <c r="AR60" s="778"/>
      <c r="AS60" s="778"/>
      <c r="AT60" s="778"/>
      <c r="AU60" s="778"/>
      <c r="AV60" s="778"/>
      <c r="AW60" s="778"/>
      <c r="AX60" s="778"/>
      <c r="AY60" s="778"/>
      <c r="AZ60" s="778"/>
      <c r="BA60" s="778"/>
      <c r="BB60" s="778"/>
      <c r="BC60" s="778"/>
      <c r="BD60" s="778"/>
      <c r="BE60" s="778"/>
      <c r="BF60" s="778"/>
      <c r="BG60" s="778"/>
      <c r="BH60" s="778"/>
      <c r="BI60" s="778"/>
      <c r="BJ60" s="778"/>
      <c r="BK60" s="778"/>
      <c r="BL60" s="778"/>
      <c r="BM60" s="778"/>
      <c r="BN60" s="778"/>
      <c r="BO60" s="778"/>
      <c r="BP60" s="778"/>
      <c r="BQ60" s="778"/>
      <c r="BR60" s="778"/>
      <c r="BS60" s="778"/>
      <c r="BT60" s="778"/>
      <c r="BU60" s="778"/>
      <c r="BV60" s="778"/>
      <c r="BW60" s="778"/>
      <c r="BX60" s="778"/>
      <c r="BY60" s="778"/>
      <c r="BZ60" s="778"/>
      <c r="CA60" s="778"/>
      <c r="CB60" s="778"/>
      <c r="CC60" s="778"/>
      <c r="CD60" s="778"/>
      <c r="CE60" s="778"/>
      <c r="CF60" s="778"/>
      <c r="CG60" s="778"/>
      <c r="CH60" s="778"/>
      <c r="CI60" s="778"/>
      <c r="CJ60" s="778"/>
      <c r="CK60" s="778"/>
      <c r="CL60" s="778"/>
      <c r="CM60" s="778"/>
      <c r="CN60" s="778"/>
      <c r="CO60" s="778"/>
      <c r="CP60" s="778"/>
      <c r="CQ60" s="778"/>
      <c r="CR60" s="778"/>
      <c r="CS60" s="778"/>
      <c r="CT60" s="778"/>
      <c r="CU60" s="778"/>
      <c r="CV60" s="778"/>
      <c r="CW60" s="778"/>
      <c r="CX60" s="778"/>
      <c r="CY60" s="778"/>
      <c r="CZ60" s="778"/>
      <c r="DA60" s="778"/>
      <c r="DB60" s="778"/>
      <c r="DC60" s="778"/>
      <c r="DD60" s="778"/>
      <c r="DE60" s="778"/>
      <c r="DF60" s="778"/>
      <c r="DG60" s="778"/>
      <c r="DH60" s="778"/>
      <c r="DI60" s="778"/>
      <c r="DJ60" s="778"/>
      <c r="DK60" s="778"/>
      <c r="DL60" s="778"/>
    </row>
    <row r="61" spans="1:116" ht="13.5" customHeight="1">
      <c r="A61" s="539"/>
      <c r="B61" s="660"/>
      <c r="C61" s="612" t="str">
        <f>'Step 5-Env Benefits'!C61</f>
        <v>Durable Materials</v>
      </c>
      <c r="D61" s="874"/>
      <c r="E61" s="683"/>
      <c r="F61" s="683"/>
      <c r="G61" s="873"/>
      <c r="H61" s="873"/>
      <c r="I61" s="509"/>
      <c r="J61" s="539"/>
    </row>
    <row r="62" spans="1:116" ht="13.5" customHeight="1">
      <c r="A62" s="539"/>
      <c r="B62" s="660"/>
      <c r="C62" s="627" t="str">
        <f>'Step 5-Env Benefits'!C62</f>
        <v>Ferrous Metal Recycled</v>
      </c>
      <c r="D62" s="671">
        <f>SUM('Step 3-Refrigerators (B)'!$F$60)+SUM('Step 3-Stand-Alone Freezers (B)'!$F$66)+SUM('Step 3-Dehumidifiers (B)'!$F$50)+SUM('Step 3-Air-Conditioning Uni (B)'!$F$38)</f>
        <v>0</v>
      </c>
      <c r="E62" s="672">
        <f>D62*Assumptions!$B$37</f>
        <v>0</v>
      </c>
      <c r="F62" s="2312">
        <f>E62*Assumptions!E41*(-1)*(1/1000)*(1/Assumptions!$C$29)</f>
        <v>0</v>
      </c>
      <c r="G62" s="2313"/>
      <c r="H62" s="695" t="s">
        <v>67</v>
      </c>
      <c r="I62" s="509"/>
      <c r="J62" s="539"/>
    </row>
    <row r="63" spans="1:116" ht="13.5" customHeight="1">
      <c r="A63" s="539"/>
      <c r="B63" s="660"/>
      <c r="C63" s="627" t="str">
        <f>'Step 5-Env Benefits'!C63</f>
        <v>Non-Ferrous Metal Recycled</v>
      </c>
      <c r="D63" s="671">
        <f>SUM('Step 3-Refrigerators (B)'!$F$61)+SUM('Step 3-Stand-Alone Freezers (B)'!$F$67)+SUM('Step 3-Dehumidifiers (B)'!$F$51)+SUM('Step 3-Air-Conditioning Uni (B)'!$F$39)</f>
        <v>0</v>
      </c>
      <c r="E63" s="672">
        <f>D63*Assumptions!$B$37</f>
        <v>0</v>
      </c>
      <c r="F63" s="2312">
        <f>E63*Assumptions!E42*(-1)*(1/1000)*(1/Assumptions!$C$29)</f>
        <v>0</v>
      </c>
      <c r="G63" s="2313"/>
      <c r="H63" s="696" t="s">
        <v>67</v>
      </c>
      <c r="I63" s="509"/>
      <c r="J63" s="539"/>
    </row>
    <row r="64" spans="1:116" ht="13.5" customHeight="1">
      <c r="A64" s="539"/>
      <c r="B64" s="660"/>
      <c r="C64" s="627" t="str">
        <f>'Step 5-Env Benefits'!C64</f>
        <v>Plastic Recycled</v>
      </c>
      <c r="D64" s="671">
        <f>SUM('Step 3-Refrigerators (B)'!$F$62)+SUM('Step 3-Stand-Alone Freezers (B)'!$F$68)+SUM('Step 3-Dehumidifiers (B)'!$F$52)+SUM('Step 3-Air-Conditioning Uni (B)'!$F$40)</f>
        <v>0</v>
      </c>
      <c r="E64" s="672">
        <f>D64*Assumptions!$B$37</f>
        <v>0</v>
      </c>
      <c r="F64" s="2312">
        <f>E64*Assumptions!E44*(-1)*(1/1000)*(1/Assumptions!$C$29)</f>
        <v>0</v>
      </c>
      <c r="G64" s="2313"/>
      <c r="H64" s="696" t="s">
        <v>67</v>
      </c>
      <c r="I64" s="509"/>
      <c r="J64" s="539"/>
    </row>
    <row r="65" spans="1:116" ht="13.5" customHeight="1" thickBot="1">
      <c r="A65" s="539"/>
      <c r="B65" s="660"/>
      <c r="C65" s="657" t="str">
        <f>'Step 5-Env Benefits'!C65</f>
        <v>Glass Recycled</v>
      </c>
      <c r="D65" s="672">
        <f>SUM('Step 3-Refrigerators (B)'!$F$63)</f>
        <v>0</v>
      </c>
      <c r="E65" s="672">
        <f>D65*Assumptions!$B$37</f>
        <v>0</v>
      </c>
      <c r="F65" s="2312">
        <f>E65*Assumptions!E45*(-1)*(1/1000)*(1/Assumptions!$C$29)</f>
        <v>0</v>
      </c>
      <c r="G65" s="2313"/>
      <c r="H65" s="696" t="s">
        <v>67</v>
      </c>
      <c r="I65" s="509"/>
      <c r="J65" s="539"/>
    </row>
    <row r="66" spans="1:116" ht="13.5" customHeight="1">
      <c r="A66" s="539"/>
      <c r="B66" s="660"/>
      <c r="C66" s="628" t="str">
        <f>'Step 5-Env Benefits'!C66</f>
        <v>Subtotal</v>
      </c>
      <c r="D66" s="698">
        <f>SUM(D62:D65 )</f>
        <v>0</v>
      </c>
      <c r="E66" s="698">
        <f>SUM(E62:E65 )</f>
        <v>0</v>
      </c>
      <c r="F66" s="2346">
        <f>SUM(F62:G65)</f>
        <v>0</v>
      </c>
      <c r="G66" s="2347"/>
      <c r="H66" s="699" t="s">
        <v>67</v>
      </c>
      <c r="I66" s="509"/>
      <c r="J66" s="539"/>
    </row>
    <row r="67" spans="1:116" ht="13.5" customHeight="1" thickBot="1">
      <c r="A67" s="539"/>
      <c r="B67" s="660"/>
      <c r="C67" s="629" t="str">
        <f>'Step 5-Env Benefits'!C67</f>
        <v>Removing Units from the Grid</v>
      </c>
      <c r="D67" s="700"/>
      <c r="E67" s="700"/>
      <c r="F67" s="701"/>
      <c r="G67" s="875"/>
      <c r="H67" s="875"/>
      <c r="I67" s="509"/>
      <c r="J67" s="539"/>
    </row>
    <row r="68" spans="1:116" ht="13.5" customHeight="1">
      <c r="A68" s="539"/>
      <c r="B68" s="660"/>
      <c r="C68" s="628" t="str">
        <f>'Step 5-Env Benefits'!C68</f>
        <v>Subtotal Energy Savings</v>
      </c>
      <c r="D68" s="704" t="s">
        <v>67</v>
      </c>
      <c r="E68" s="704" t="s">
        <v>67</v>
      </c>
      <c r="F68" s="2344" t="e">
        <f>'Step 5 Energy Impacts (B)'!F14*(Assumptions!$B$32/Assumptions!$B$31)</f>
        <v>#VALUE!</v>
      </c>
      <c r="G68" s="2345"/>
      <c r="H68" s="705" t="s">
        <v>67</v>
      </c>
      <c r="I68" s="509"/>
      <c r="J68" s="539"/>
    </row>
    <row r="69" spans="1:116" s="113" customFormat="1" ht="13.5" customHeight="1" thickBot="1">
      <c r="A69" s="706"/>
      <c r="B69" s="125"/>
      <c r="C69" s="707" t="str">
        <f>'Step 5-Env Benefits'!C69</f>
        <v>TOTAL</v>
      </c>
      <c r="D69" s="708" t="s">
        <v>67</v>
      </c>
      <c r="E69" s="708" t="s">
        <v>67</v>
      </c>
      <c r="F69" s="2362" t="e">
        <f>SUM(F60,F38,F66,F68)</f>
        <v>#VALUE!</v>
      </c>
      <c r="G69" s="2363"/>
      <c r="H69" s="876">
        <f>SUM(H60,H38)</f>
        <v>0</v>
      </c>
      <c r="I69" s="353"/>
      <c r="J69" s="706"/>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c r="BC69" s="124"/>
      <c r="BD69" s="124"/>
      <c r="BE69" s="124"/>
      <c r="BF69" s="124"/>
      <c r="BG69" s="124"/>
      <c r="BH69" s="124"/>
      <c r="BI69" s="124"/>
      <c r="BJ69" s="124"/>
      <c r="BK69" s="124"/>
      <c r="BL69" s="124"/>
      <c r="BM69" s="124"/>
      <c r="BN69" s="124"/>
      <c r="BO69" s="124"/>
      <c r="BP69" s="124"/>
      <c r="BQ69" s="124"/>
      <c r="BR69" s="124"/>
      <c r="BS69" s="124"/>
      <c r="BT69" s="124"/>
      <c r="BU69" s="124"/>
      <c r="BV69" s="124"/>
      <c r="BW69" s="124"/>
      <c r="BX69" s="124"/>
      <c r="BY69" s="124"/>
      <c r="BZ69" s="124"/>
      <c r="CA69" s="124"/>
      <c r="CB69" s="124"/>
      <c r="CC69" s="124"/>
      <c r="CD69" s="124"/>
      <c r="CE69" s="124"/>
      <c r="CF69" s="124"/>
      <c r="CG69" s="124"/>
      <c r="CH69" s="124"/>
      <c r="CI69" s="124"/>
      <c r="CJ69" s="124"/>
      <c r="CK69" s="124"/>
      <c r="CL69" s="124"/>
      <c r="CM69" s="124"/>
      <c r="CN69" s="124"/>
      <c r="CO69" s="124"/>
      <c r="CP69" s="124"/>
      <c r="CQ69" s="124"/>
      <c r="CR69" s="124"/>
      <c r="CS69" s="124"/>
      <c r="CT69" s="124"/>
      <c r="CU69" s="124"/>
      <c r="CV69" s="124"/>
      <c r="CW69" s="124"/>
      <c r="CX69" s="124"/>
      <c r="CY69" s="124"/>
      <c r="CZ69" s="124"/>
      <c r="DA69" s="124"/>
      <c r="DB69" s="124"/>
      <c r="DC69" s="124"/>
      <c r="DD69" s="124"/>
      <c r="DE69" s="124"/>
      <c r="DF69" s="124"/>
      <c r="DG69" s="124"/>
      <c r="DH69" s="124"/>
      <c r="DI69" s="124"/>
      <c r="DJ69" s="124"/>
      <c r="DK69" s="124"/>
      <c r="DL69" s="124"/>
    </row>
    <row r="70" spans="1:116" s="779" customFormat="1" ht="12" customHeight="1">
      <c r="A70" s="691"/>
      <c r="B70" s="692"/>
      <c r="C70" s="710" t="s">
        <v>163</v>
      </c>
      <c r="D70" s="711"/>
      <c r="E70" s="711"/>
      <c r="F70" s="711"/>
      <c r="G70" s="711"/>
      <c r="H70" s="712"/>
      <c r="I70" s="776"/>
      <c r="J70" s="777"/>
      <c r="K70" s="778"/>
      <c r="L70" s="778"/>
      <c r="M70" s="778"/>
      <c r="N70" s="778"/>
      <c r="O70" s="778"/>
      <c r="P70" s="778"/>
      <c r="Q70" s="778"/>
      <c r="R70" s="778"/>
      <c r="S70" s="778"/>
      <c r="T70" s="778"/>
      <c r="U70" s="778"/>
      <c r="V70" s="778"/>
      <c r="W70" s="778"/>
      <c r="X70" s="778"/>
      <c r="Y70" s="778"/>
      <c r="Z70" s="778"/>
      <c r="AA70" s="778"/>
      <c r="AB70" s="778"/>
      <c r="AC70" s="778"/>
      <c r="AD70" s="778"/>
      <c r="AE70" s="778"/>
      <c r="AF70" s="778"/>
      <c r="AG70" s="778"/>
      <c r="AH70" s="778"/>
      <c r="AI70" s="778"/>
      <c r="AJ70" s="778"/>
      <c r="AK70" s="778"/>
      <c r="AL70" s="778"/>
      <c r="AM70" s="778"/>
      <c r="AN70" s="778"/>
      <c r="AO70" s="778"/>
      <c r="AP70" s="778"/>
      <c r="AQ70" s="778"/>
      <c r="AR70" s="778"/>
      <c r="AS70" s="778"/>
      <c r="AT70" s="778"/>
      <c r="AU70" s="778"/>
      <c r="AV70" s="778"/>
      <c r="AW70" s="778"/>
      <c r="AX70" s="778"/>
      <c r="AY70" s="778"/>
      <c r="AZ70" s="778"/>
      <c r="BA70" s="778"/>
      <c r="BB70" s="778"/>
      <c r="BC70" s="778"/>
      <c r="BD70" s="778"/>
      <c r="BE70" s="778"/>
      <c r="BF70" s="778"/>
      <c r="BG70" s="778"/>
      <c r="BH70" s="778"/>
      <c r="BI70" s="778"/>
      <c r="BJ70" s="778"/>
      <c r="BK70" s="778"/>
      <c r="BL70" s="778"/>
      <c r="BM70" s="778"/>
      <c r="BN70" s="778"/>
      <c r="BO70" s="778"/>
      <c r="BP70" s="778"/>
      <c r="BQ70" s="778"/>
      <c r="BR70" s="778"/>
      <c r="BS70" s="778"/>
      <c r="BT70" s="778"/>
      <c r="BU70" s="778"/>
      <c r="BV70" s="778"/>
      <c r="BW70" s="778"/>
      <c r="BX70" s="778"/>
      <c r="BY70" s="778"/>
      <c r="BZ70" s="778"/>
      <c r="CA70" s="778"/>
      <c r="CB70" s="778"/>
      <c r="CC70" s="778"/>
      <c r="CD70" s="778"/>
      <c r="CE70" s="778"/>
      <c r="CF70" s="778"/>
      <c r="CG70" s="778"/>
      <c r="CH70" s="778"/>
      <c r="CI70" s="778"/>
      <c r="CJ70" s="778"/>
      <c r="CK70" s="778"/>
      <c r="CL70" s="778"/>
      <c r="CM70" s="778"/>
      <c r="CN70" s="778"/>
      <c r="CO70" s="778"/>
      <c r="CP70" s="778"/>
      <c r="CQ70" s="778"/>
      <c r="CR70" s="778"/>
      <c r="CS70" s="778"/>
      <c r="CT70" s="778"/>
      <c r="CU70" s="778"/>
      <c r="CV70" s="778"/>
      <c r="CW70" s="778"/>
      <c r="CX70" s="778"/>
      <c r="CY70" s="778"/>
      <c r="CZ70" s="778"/>
      <c r="DA70" s="778"/>
      <c r="DB70" s="778"/>
      <c r="DC70" s="778"/>
      <c r="DD70" s="778"/>
      <c r="DE70" s="778"/>
      <c r="DF70" s="778"/>
      <c r="DG70" s="778"/>
      <c r="DH70" s="778"/>
      <c r="DI70" s="778"/>
      <c r="DJ70" s="778"/>
      <c r="DK70" s="778"/>
      <c r="DL70" s="778"/>
    </row>
    <row r="71" spans="1:116" s="779" customFormat="1" ht="24" customHeight="1">
      <c r="A71" s="691"/>
      <c r="B71" s="692"/>
      <c r="C71" s="2348" t="s">
        <v>166</v>
      </c>
      <c r="D71" s="2349"/>
      <c r="E71" s="2349"/>
      <c r="F71" s="2349"/>
      <c r="G71" s="2349"/>
      <c r="H71" s="2349"/>
      <c r="I71" s="776"/>
      <c r="J71" s="777"/>
      <c r="K71" s="778"/>
      <c r="L71" s="778"/>
      <c r="M71" s="778"/>
      <c r="N71" s="778"/>
      <c r="O71" s="778"/>
      <c r="P71" s="778"/>
      <c r="Q71" s="778"/>
      <c r="R71" s="778"/>
      <c r="S71" s="778"/>
      <c r="T71" s="778"/>
      <c r="U71" s="778"/>
      <c r="V71" s="778"/>
      <c r="W71" s="778"/>
      <c r="X71" s="778"/>
      <c r="Y71" s="778"/>
      <c r="Z71" s="778"/>
      <c r="AA71" s="778"/>
      <c r="AB71" s="778"/>
      <c r="AC71" s="778"/>
      <c r="AD71" s="778"/>
      <c r="AE71" s="778"/>
      <c r="AF71" s="778"/>
      <c r="AG71" s="778"/>
      <c r="AH71" s="778"/>
      <c r="AI71" s="778"/>
      <c r="AJ71" s="778"/>
      <c r="AK71" s="778"/>
      <c r="AL71" s="778"/>
      <c r="AM71" s="778"/>
      <c r="AN71" s="778"/>
      <c r="AO71" s="778"/>
      <c r="AP71" s="778"/>
      <c r="AQ71" s="778"/>
      <c r="AR71" s="778"/>
      <c r="AS71" s="778"/>
      <c r="AT71" s="778"/>
      <c r="AU71" s="778"/>
      <c r="AV71" s="778"/>
      <c r="AW71" s="778"/>
      <c r="AX71" s="778"/>
      <c r="AY71" s="778"/>
      <c r="AZ71" s="778"/>
      <c r="BA71" s="778"/>
      <c r="BB71" s="778"/>
      <c r="BC71" s="778"/>
      <c r="BD71" s="778"/>
      <c r="BE71" s="778"/>
      <c r="BF71" s="778"/>
      <c r="BG71" s="778"/>
      <c r="BH71" s="778"/>
      <c r="BI71" s="778"/>
      <c r="BJ71" s="778"/>
      <c r="BK71" s="778"/>
      <c r="BL71" s="778"/>
      <c r="BM71" s="778"/>
      <c r="BN71" s="778"/>
      <c r="BO71" s="778"/>
      <c r="BP71" s="778"/>
      <c r="BQ71" s="778"/>
      <c r="BR71" s="778"/>
      <c r="BS71" s="778"/>
      <c r="BT71" s="778"/>
      <c r="BU71" s="778"/>
      <c r="BV71" s="778"/>
      <c r="BW71" s="778"/>
      <c r="BX71" s="778"/>
      <c r="BY71" s="778"/>
      <c r="BZ71" s="778"/>
      <c r="CA71" s="778"/>
      <c r="CB71" s="778"/>
      <c r="CC71" s="778"/>
      <c r="CD71" s="778"/>
      <c r="CE71" s="778"/>
      <c r="CF71" s="778"/>
      <c r="CG71" s="778"/>
      <c r="CH71" s="778"/>
      <c r="CI71" s="778"/>
      <c r="CJ71" s="778"/>
      <c r="CK71" s="778"/>
      <c r="CL71" s="778"/>
      <c r="CM71" s="778"/>
      <c r="CN71" s="778"/>
      <c r="CO71" s="778"/>
      <c r="CP71" s="778"/>
      <c r="CQ71" s="778"/>
      <c r="CR71" s="778"/>
      <c r="CS71" s="778"/>
      <c r="CT71" s="778"/>
      <c r="CU71" s="778"/>
      <c r="CV71" s="778"/>
      <c r="CW71" s="778"/>
      <c r="CX71" s="778"/>
      <c r="CY71" s="778"/>
      <c r="CZ71" s="778"/>
      <c r="DA71" s="778"/>
      <c r="DB71" s="778"/>
      <c r="DC71" s="778"/>
      <c r="DD71" s="778"/>
      <c r="DE71" s="778"/>
      <c r="DF71" s="778"/>
      <c r="DG71" s="778"/>
      <c r="DH71" s="778"/>
      <c r="DI71" s="778"/>
      <c r="DJ71" s="778"/>
      <c r="DK71" s="778"/>
      <c r="DL71" s="778"/>
    </row>
    <row r="72" spans="1:116" s="779" customFormat="1" ht="2.25" customHeight="1">
      <c r="A72" s="691"/>
      <c r="B72" s="692"/>
      <c r="C72" s="2356"/>
      <c r="D72" s="2356"/>
      <c r="E72" s="2356"/>
      <c r="F72" s="2356"/>
      <c r="G72" s="2356"/>
      <c r="H72" s="2356"/>
      <c r="I72" s="776"/>
      <c r="J72" s="777"/>
      <c r="K72" s="778"/>
      <c r="L72" s="778"/>
      <c r="M72" s="778"/>
      <c r="N72" s="778"/>
      <c r="O72" s="778"/>
      <c r="P72" s="778"/>
      <c r="Q72" s="778"/>
      <c r="R72" s="778"/>
      <c r="S72" s="778"/>
      <c r="T72" s="778"/>
      <c r="U72" s="778"/>
      <c r="V72" s="778"/>
      <c r="W72" s="778"/>
      <c r="X72" s="778"/>
      <c r="Y72" s="778"/>
      <c r="Z72" s="778"/>
      <c r="AA72" s="778"/>
      <c r="AB72" s="778"/>
      <c r="AC72" s="778"/>
      <c r="AD72" s="778"/>
      <c r="AE72" s="778"/>
      <c r="AF72" s="778"/>
      <c r="AG72" s="778"/>
      <c r="AH72" s="778"/>
      <c r="AI72" s="778"/>
      <c r="AJ72" s="778"/>
      <c r="AK72" s="778"/>
      <c r="AL72" s="778"/>
      <c r="AM72" s="778"/>
      <c r="AN72" s="778"/>
      <c r="AO72" s="778"/>
      <c r="AP72" s="778"/>
      <c r="AQ72" s="778"/>
      <c r="AR72" s="778"/>
      <c r="AS72" s="778"/>
      <c r="AT72" s="778"/>
      <c r="AU72" s="778"/>
      <c r="AV72" s="778"/>
      <c r="AW72" s="778"/>
      <c r="AX72" s="778"/>
      <c r="AY72" s="778"/>
      <c r="AZ72" s="778"/>
      <c r="BA72" s="778"/>
      <c r="BB72" s="778"/>
      <c r="BC72" s="778"/>
      <c r="BD72" s="778"/>
      <c r="BE72" s="778"/>
      <c r="BF72" s="778"/>
      <c r="BG72" s="778"/>
      <c r="BH72" s="778"/>
      <c r="BI72" s="778"/>
      <c r="BJ72" s="778"/>
      <c r="BK72" s="778"/>
      <c r="BL72" s="778"/>
      <c r="BM72" s="778"/>
      <c r="BN72" s="778"/>
      <c r="BO72" s="778"/>
      <c r="BP72" s="778"/>
      <c r="BQ72" s="778"/>
      <c r="BR72" s="778"/>
      <c r="BS72" s="778"/>
      <c r="BT72" s="778"/>
      <c r="BU72" s="778"/>
      <c r="BV72" s="778"/>
      <c r="BW72" s="778"/>
      <c r="BX72" s="778"/>
      <c r="BY72" s="778"/>
      <c r="BZ72" s="778"/>
      <c r="CA72" s="778"/>
      <c r="CB72" s="778"/>
      <c r="CC72" s="778"/>
      <c r="CD72" s="778"/>
      <c r="CE72" s="778"/>
      <c r="CF72" s="778"/>
      <c r="CG72" s="778"/>
      <c r="CH72" s="778"/>
      <c r="CI72" s="778"/>
      <c r="CJ72" s="778"/>
      <c r="CK72" s="778"/>
      <c r="CL72" s="778"/>
      <c r="CM72" s="778"/>
      <c r="CN72" s="778"/>
      <c r="CO72" s="778"/>
      <c r="CP72" s="778"/>
      <c r="CQ72" s="778"/>
      <c r="CR72" s="778"/>
      <c r="CS72" s="778"/>
      <c r="CT72" s="778"/>
      <c r="CU72" s="778"/>
      <c r="CV72" s="778"/>
      <c r="CW72" s="778"/>
      <c r="CX72" s="778"/>
      <c r="CY72" s="778"/>
      <c r="CZ72" s="778"/>
      <c r="DA72" s="778"/>
      <c r="DB72" s="778"/>
      <c r="DC72" s="778"/>
      <c r="DD72" s="778"/>
      <c r="DE72" s="778"/>
      <c r="DF72" s="778"/>
      <c r="DG72" s="778"/>
      <c r="DH72" s="778"/>
      <c r="DI72" s="778"/>
      <c r="DJ72" s="778"/>
      <c r="DK72" s="778"/>
      <c r="DL72" s="778"/>
    </row>
    <row r="73" spans="1:116" s="779" customFormat="1" ht="24" customHeight="1">
      <c r="A73" s="691"/>
      <c r="B73" s="692"/>
      <c r="C73" s="2349" t="s">
        <v>167</v>
      </c>
      <c r="D73" s="2349"/>
      <c r="E73" s="2349"/>
      <c r="F73" s="2349"/>
      <c r="G73" s="2349"/>
      <c r="H73" s="2349"/>
      <c r="I73" s="776"/>
      <c r="J73" s="777"/>
      <c r="K73" s="778"/>
      <c r="L73" s="778"/>
      <c r="M73" s="778"/>
      <c r="N73" s="778"/>
      <c r="O73" s="778"/>
      <c r="P73" s="778"/>
      <c r="Q73" s="778"/>
      <c r="R73" s="778"/>
      <c r="S73" s="778"/>
      <c r="T73" s="778"/>
      <c r="U73" s="778"/>
      <c r="V73" s="778"/>
      <c r="W73" s="778"/>
      <c r="X73" s="778"/>
      <c r="Y73" s="778"/>
      <c r="Z73" s="778"/>
      <c r="AA73" s="778"/>
      <c r="AB73" s="778"/>
      <c r="AC73" s="778"/>
      <c r="AD73" s="778"/>
      <c r="AE73" s="778"/>
      <c r="AF73" s="778"/>
      <c r="AG73" s="778"/>
      <c r="AH73" s="778"/>
      <c r="AI73" s="778"/>
      <c r="AJ73" s="778"/>
      <c r="AK73" s="778"/>
      <c r="AL73" s="778"/>
      <c r="AM73" s="778"/>
      <c r="AN73" s="778"/>
      <c r="AO73" s="778"/>
      <c r="AP73" s="778"/>
      <c r="AQ73" s="778"/>
      <c r="AR73" s="778"/>
      <c r="AS73" s="778"/>
      <c r="AT73" s="778"/>
      <c r="AU73" s="778"/>
      <c r="AV73" s="778"/>
      <c r="AW73" s="778"/>
      <c r="AX73" s="778"/>
      <c r="AY73" s="778"/>
      <c r="AZ73" s="778"/>
      <c r="BA73" s="778"/>
      <c r="BB73" s="778"/>
      <c r="BC73" s="778"/>
      <c r="BD73" s="778"/>
      <c r="BE73" s="778"/>
      <c r="BF73" s="778"/>
      <c r="BG73" s="778"/>
      <c r="BH73" s="778"/>
      <c r="BI73" s="778"/>
      <c r="BJ73" s="778"/>
      <c r="BK73" s="778"/>
      <c r="BL73" s="778"/>
      <c r="BM73" s="778"/>
      <c r="BN73" s="778"/>
      <c r="BO73" s="778"/>
      <c r="BP73" s="778"/>
      <c r="BQ73" s="778"/>
      <c r="BR73" s="778"/>
      <c r="BS73" s="778"/>
      <c r="BT73" s="778"/>
      <c r="BU73" s="778"/>
      <c r="BV73" s="778"/>
      <c r="BW73" s="778"/>
      <c r="BX73" s="778"/>
      <c r="BY73" s="778"/>
      <c r="BZ73" s="778"/>
      <c r="CA73" s="778"/>
      <c r="CB73" s="778"/>
      <c r="CC73" s="778"/>
      <c r="CD73" s="778"/>
      <c r="CE73" s="778"/>
      <c r="CF73" s="778"/>
      <c r="CG73" s="778"/>
      <c r="CH73" s="778"/>
      <c r="CI73" s="778"/>
      <c r="CJ73" s="778"/>
      <c r="CK73" s="778"/>
      <c r="CL73" s="778"/>
      <c r="CM73" s="778"/>
      <c r="CN73" s="778"/>
      <c r="CO73" s="778"/>
      <c r="CP73" s="778"/>
      <c r="CQ73" s="778"/>
      <c r="CR73" s="778"/>
      <c r="CS73" s="778"/>
      <c r="CT73" s="778"/>
      <c r="CU73" s="778"/>
      <c r="CV73" s="778"/>
      <c r="CW73" s="778"/>
      <c r="CX73" s="778"/>
      <c r="CY73" s="778"/>
      <c r="CZ73" s="778"/>
      <c r="DA73" s="778"/>
      <c r="DB73" s="778"/>
      <c r="DC73" s="778"/>
      <c r="DD73" s="778"/>
      <c r="DE73" s="778"/>
      <c r="DF73" s="778"/>
      <c r="DG73" s="778"/>
      <c r="DH73" s="778"/>
      <c r="DI73" s="778"/>
      <c r="DJ73" s="778"/>
      <c r="DK73" s="778"/>
      <c r="DL73" s="778"/>
    </row>
    <row r="74" spans="1:116" s="779" customFormat="1" ht="2.25" customHeight="1">
      <c r="A74" s="691"/>
      <c r="B74" s="692"/>
      <c r="C74" s="2356"/>
      <c r="D74" s="2349"/>
      <c r="E74" s="2349"/>
      <c r="F74" s="2349"/>
      <c r="G74" s="2349"/>
      <c r="H74" s="2349"/>
      <c r="I74" s="776"/>
      <c r="J74" s="777"/>
      <c r="K74" s="778"/>
      <c r="L74" s="778"/>
      <c r="M74" s="778"/>
      <c r="N74" s="778"/>
      <c r="O74" s="778"/>
      <c r="P74" s="778"/>
      <c r="Q74" s="778"/>
      <c r="R74" s="778"/>
      <c r="S74" s="778"/>
      <c r="T74" s="778"/>
      <c r="U74" s="778"/>
      <c r="V74" s="778"/>
      <c r="W74" s="778"/>
      <c r="X74" s="778"/>
      <c r="Y74" s="778"/>
      <c r="Z74" s="778"/>
      <c r="AA74" s="778"/>
      <c r="AB74" s="778"/>
      <c r="AC74" s="778"/>
      <c r="AD74" s="778"/>
      <c r="AE74" s="778"/>
      <c r="AF74" s="778"/>
      <c r="AG74" s="778"/>
      <c r="AH74" s="778"/>
      <c r="AI74" s="778"/>
      <c r="AJ74" s="778"/>
      <c r="AK74" s="778"/>
      <c r="AL74" s="778"/>
      <c r="AM74" s="778"/>
      <c r="AN74" s="778"/>
      <c r="AO74" s="778"/>
      <c r="AP74" s="778"/>
      <c r="AQ74" s="778"/>
      <c r="AR74" s="778"/>
      <c r="AS74" s="778"/>
      <c r="AT74" s="778"/>
      <c r="AU74" s="778"/>
      <c r="AV74" s="778"/>
      <c r="AW74" s="778"/>
      <c r="AX74" s="778"/>
      <c r="AY74" s="778"/>
      <c r="AZ74" s="778"/>
      <c r="BA74" s="778"/>
      <c r="BB74" s="778"/>
      <c r="BC74" s="778"/>
      <c r="BD74" s="778"/>
      <c r="BE74" s="778"/>
      <c r="BF74" s="778"/>
      <c r="BG74" s="778"/>
      <c r="BH74" s="778"/>
      <c r="BI74" s="778"/>
      <c r="BJ74" s="778"/>
      <c r="BK74" s="778"/>
      <c r="BL74" s="778"/>
      <c r="BM74" s="778"/>
      <c r="BN74" s="778"/>
      <c r="BO74" s="778"/>
      <c r="BP74" s="778"/>
      <c r="BQ74" s="778"/>
      <c r="BR74" s="778"/>
      <c r="BS74" s="778"/>
      <c r="BT74" s="778"/>
      <c r="BU74" s="778"/>
      <c r="BV74" s="778"/>
      <c r="BW74" s="778"/>
      <c r="BX74" s="778"/>
      <c r="BY74" s="778"/>
      <c r="BZ74" s="778"/>
      <c r="CA74" s="778"/>
      <c r="CB74" s="778"/>
      <c r="CC74" s="778"/>
      <c r="CD74" s="778"/>
      <c r="CE74" s="778"/>
      <c r="CF74" s="778"/>
      <c r="CG74" s="778"/>
      <c r="CH74" s="778"/>
      <c r="CI74" s="778"/>
      <c r="CJ74" s="778"/>
      <c r="CK74" s="778"/>
      <c r="CL74" s="778"/>
      <c r="CM74" s="778"/>
      <c r="CN74" s="778"/>
      <c r="CO74" s="778"/>
      <c r="CP74" s="778"/>
      <c r="CQ74" s="778"/>
      <c r="CR74" s="778"/>
      <c r="CS74" s="778"/>
      <c r="CT74" s="778"/>
      <c r="CU74" s="778"/>
      <c r="CV74" s="778"/>
      <c r="CW74" s="778"/>
      <c r="CX74" s="778"/>
      <c r="CY74" s="778"/>
      <c r="CZ74" s="778"/>
      <c r="DA74" s="778"/>
      <c r="DB74" s="778"/>
      <c r="DC74" s="778"/>
      <c r="DD74" s="778"/>
      <c r="DE74" s="778"/>
      <c r="DF74" s="778"/>
      <c r="DG74" s="778"/>
      <c r="DH74" s="778"/>
      <c r="DI74" s="778"/>
      <c r="DJ74" s="778"/>
      <c r="DK74" s="778"/>
      <c r="DL74" s="778"/>
    </row>
    <row r="75" spans="1:116" s="779" customFormat="1" ht="26.25" customHeight="1">
      <c r="A75" s="691"/>
      <c r="B75" s="692"/>
      <c r="C75" s="2357" t="s">
        <v>172</v>
      </c>
      <c r="D75" s="2358"/>
      <c r="E75" s="2358"/>
      <c r="F75" s="2358"/>
      <c r="G75" s="2358"/>
      <c r="H75" s="2358"/>
      <c r="I75" s="776"/>
      <c r="J75" s="777"/>
      <c r="K75" s="778"/>
      <c r="L75" s="778"/>
      <c r="M75" s="778"/>
      <c r="N75" s="778"/>
      <c r="O75" s="778"/>
      <c r="P75" s="778"/>
      <c r="Q75" s="778"/>
      <c r="R75" s="778"/>
      <c r="S75" s="778"/>
      <c r="T75" s="778"/>
      <c r="U75" s="778"/>
      <c r="V75" s="778"/>
      <c r="W75" s="778"/>
      <c r="X75" s="778"/>
      <c r="Y75" s="778"/>
      <c r="Z75" s="778"/>
      <c r="AA75" s="778"/>
      <c r="AB75" s="778"/>
      <c r="AC75" s="778"/>
      <c r="AD75" s="778"/>
      <c r="AE75" s="778"/>
      <c r="AF75" s="778"/>
      <c r="AG75" s="778"/>
      <c r="AH75" s="778"/>
      <c r="AI75" s="778"/>
      <c r="AJ75" s="778"/>
      <c r="AK75" s="778"/>
      <c r="AL75" s="778"/>
      <c r="AM75" s="778"/>
      <c r="AN75" s="778"/>
      <c r="AO75" s="778"/>
      <c r="AP75" s="778"/>
      <c r="AQ75" s="778"/>
      <c r="AR75" s="778"/>
      <c r="AS75" s="778"/>
      <c r="AT75" s="778"/>
      <c r="AU75" s="778"/>
      <c r="AV75" s="778"/>
      <c r="AW75" s="778"/>
      <c r="AX75" s="778"/>
      <c r="AY75" s="778"/>
      <c r="AZ75" s="778"/>
      <c r="BA75" s="778"/>
      <c r="BB75" s="778"/>
      <c r="BC75" s="778"/>
      <c r="BD75" s="778"/>
      <c r="BE75" s="778"/>
      <c r="BF75" s="778"/>
      <c r="BG75" s="778"/>
      <c r="BH75" s="778"/>
      <c r="BI75" s="778"/>
      <c r="BJ75" s="778"/>
      <c r="BK75" s="778"/>
      <c r="BL75" s="778"/>
      <c r="BM75" s="778"/>
      <c r="BN75" s="778"/>
      <c r="BO75" s="778"/>
      <c r="BP75" s="778"/>
      <c r="BQ75" s="778"/>
      <c r="BR75" s="778"/>
      <c r="BS75" s="778"/>
      <c r="BT75" s="778"/>
      <c r="BU75" s="778"/>
      <c r="BV75" s="778"/>
      <c r="BW75" s="778"/>
      <c r="BX75" s="778"/>
      <c r="BY75" s="778"/>
      <c r="BZ75" s="778"/>
      <c r="CA75" s="778"/>
      <c r="CB75" s="778"/>
      <c r="CC75" s="778"/>
      <c r="CD75" s="778"/>
      <c r="CE75" s="778"/>
      <c r="CF75" s="778"/>
      <c r="CG75" s="778"/>
      <c r="CH75" s="778"/>
      <c r="CI75" s="778"/>
      <c r="CJ75" s="778"/>
      <c r="CK75" s="778"/>
      <c r="CL75" s="778"/>
      <c r="CM75" s="778"/>
      <c r="CN75" s="778"/>
      <c r="CO75" s="778"/>
      <c r="CP75" s="778"/>
      <c r="CQ75" s="778"/>
      <c r="CR75" s="778"/>
      <c r="CS75" s="778"/>
      <c r="CT75" s="778"/>
      <c r="CU75" s="778"/>
      <c r="CV75" s="778"/>
      <c r="CW75" s="778"/>
      <c r="CX75" s="778"/>
      <c r="CY75" s="778"/>
      <c r="CZ75" s="778"/>
      <c r="DA75" s="778"/>
      <c r="DB75" s="778"/>
      <c r="DC75" s="778"/>
      <c r="DD75" s="778"/>
      <c r="DE75" s="778"/>
      <c r="DF75" s="778"/>
      <c r="DG75" s="778"/>
      <c r="DH75" s="778"/>
      <c r="DI75" s="778"/>
      <c r="DJ75" s="778"/>
      <c r="DK75" s="778"/>
      <c r="DL75" s="778"/>
    </row>
    <row r="76" spans="1:116" s="779" customFormat="1" ht="24" customHeight="1">
      <c r="A76" s="691"/>
      <c r="B76" s="692"/>
      <c r="C76" s="2357" t="s">
        <v>173</v>
      </c>
      <c r="D76" s="2358"/>
      <c r="E76" s="2358"/>
      <c r="F76" s="2358"/>
      <c r="G76" s="2358"/>
      <c r="H76" s="2358"/>
      <c r="I76" s="776"/>
      <c r="J76" s="777"/>
      <c r="K76" s="778"/>
      <c r="L76" s="778"/>
      <c r="M76" s="778"/>
      <c r="N76" s="778"/>
      <c r="O76" s="778"/>
      <c r="P76" s="778"/>
      <c r="Q76" s="778"/>
      <c r="R76" s="778"/>
      <c r="S76" s="778"/>
      <c r="T76" s="778"/>
      <c r="U76" s="778"/>
      <c r="V76" s="778"/>
      <c r="W76" s="778"/>
      <c r="X76" s="778"/>
      <c r="Y76" s="778"/>
      <c r="Z76" s="778"/>
      <c r="AA76" s="778"/>
      <c r="AB76" s="778"/>
      <c r="AC76" s="778"/>
      <c r="AD76" s="778"/>
      <c r="AE76" s="778"/>
      <c r="AF76" s="778"/>
      <c r="AG76" s="778"/>
      <c r="AH76" s="778"/>
      <c r="AI76" s="778"/>
      <c r="AJ76" s="778"/>
      <c r="AK76" s="778"/>
      <c r="AL76" s="778"/>
      <c r="AM76" s="778"/>
      <c r="AN76" s="778"/>
      <c r="AO76" s="778"/>
      <c r="AP76" s="778"/>
      <c r="AQ76" s="778"/>
      <c r="AR76" s="778"/>
      <c r="AS76" s="778"/>
      <c r="AT76" s="778"/>
      <c r="AU76" s="778"/>
      <c r="AV76" s="778"/>
      <c r="AW76" s="778"/>
      <c r="AX76" s="778"/>
      <c r="AY76" s="778"/>
      <c r="AZ76" s="778"/>
      <c r="BA76" s="778"/>
      <c r="BB76" s="778"/>
      <c r="BC76" s="778"/>
      <c r="BD76" s="778"/>
      <c r="BE76" s="778"/>
      <c r="BF76" s="778"/>
      <c r="BG76" s="778"/>
      <c r="BH76" s="778"/>
      <c r="BI76" s="778"/>
      <c r="BJ76" s="778"/>
      <c r="BK76" s="778"/>
      <c r="BL76" s="778"/>
      <c r="BM76" s="778"/>
      <c r="BN76" s="778"/>
      <c r="BO76" s="778"/>
      <c r="BP76" s="778"/>
      <c r="BQ76" s="778"/>
      <c r="BR76" s="778"/>
      <c r="BS76" s="778"/>
      <c r="BT76" s="778"/>
      <c r="BU76" s="778"/>
      <c r="BV76" s="778"/>
      <c r="BW76" s="778"/>
      <c r="BX76" s="778"/>
      <c r="BY76" s="778"/>
      <c r="BZ76" s="778"/>
      <c r="CA76" s="778"/>
      <c r="CB76" s="778"/>
      <c r="CC76" s="778"/>
      <c r="CD76" s="778"/>
      <c r="CE76" s="778"/>
      <c r="CF76" s="778"/>
      <c r="CG76" s="778"/>
      <c r="CH76" s="778"/>
      <c r="CI76" s="778"/>
      <c r="CJ76" s="778"/>
      <c r="CK76" s="778"/>
      <c r="CL76" s="778"/>
      <c r="CM76" s="778"/>
      <c r="CN76" s="778"/>
      <c r="CO76" s="778"/>
      <c r="CP76" s="778"/>
      <c r="CQ76" s="778"/>
      <c r="CR76" s="778"/>
      <c r="CS76" s="778"/>
      <c r="CT76" s="778"/>
      <c r="CU76" s="778"/>
      <c r="CV76" s="778"/>
      <c r="CW76" s="778"/>
      <c r="CX76" s="778"/>
      <c r="CY76" s="778"/>
      <c r="CZ76" s="778"/>
      <c r="DA76" s="778"/>
      <c r="DB76" s="778"/>
      <c r="DC76" s="778"/>
      <c r="DD76" s="778"/>
      <c r="DE76" s="778"/>
      <c r="DF76" s="778"/>
      <c r="DG76" s="778"/>
      <c r="DH76" s="778"/>
      <c r="DI76" s="778"/>
      <c r="DJ76" s="778"/>
      <c r="DK76" s="778"/>
      <c r="DL76" s="778"/>
    </row>
    <row r="77" spans="1:116" s="779" customFormat="1" ht="5.25" customHeight="1">
      <c r="A77" s="691"/>
      <c r="B77" s="692"/>
      <c r="C77" s="780"/>
      <c r="D77" s="781"/>
      <c r="E77" s="781"/>
      <c r="F77" s="781"/>
      <c r="G77" s="781"/>
      <c r="H77" s="781"/>
      <c r="I77" s="776"/>
      <c r="J77" s="777"/>
      <c r="K77" s="778"/>
      <c r="L77" s="778"/>
      <c r="M77" s="778"/>
      <c r="N77" s="778"/>
      <c r="O77" s="778"/>
      <c r="P77" s="778"/>
      <c r="Q77" s="778"/>
      <c r="R77" s="778"/>
      <c r="S77" s="778"/>
      <c r="T77" s="778"/>
      <c r="U77" s="778"/>
      <c r="V77" s="778"/>
      <c r="W77" s="778"/>
      <c r="X77" s="778"/>
      <c r="Y77" s="778"/>
      <c r="Z77" s="778"/>
      <c r="AA77" s="778"/>
      <c r="AB77" s="778"/>
      <c r="AC77" s="778"/>
      <c r="AD77" s="778"/>
      <c r="AE77" s="778"/>
      <c r="AF77" s="778"/>
      <c r="AG77" s="778"/>
      <c r="AH77" s="778"/>
      <c r="AI77" s="778"/>
      <c r="AJ77" s="778"/>
      <c r="AK77" s="778"/>
      <c r="AL77" s="778"/>
      <c r="AM77" s="778"/>
      <c r="AN77" s="778"/>
      <c r="AO77" s="778"/>
      <c r="AP77" s="778"/>
      <c r="AQ77" s="778"/>
      <c r="AR77" s="778"/>
      <c r="AS77" s="778"/>
      <c r="AT77" s="778"/>
      <c r="AU77" s="778"/>
      <c r="AV77" s="778"/>
      <c r="AW77" s="778"/>
      <c r="AX77" s="778"/>
      <c r="AY77" s="778"/>
      <c r="AZ77" s="778"/>
      <c r="BA77" s="778"/>
      <c r="BB77" s="778"/>
      <c r="BC77" s="778"/>
      <c r="BD77" s="778"/>
      <c r="BE77" s="778"/>
      <c r="BF77" s="778"/>
      <c r="BG77" s="778"/>
      <c r="BH77" s="778"/>
      <c r="BI77" s="778"/>
      <c r="BJ77" s="778"/>
      <c r="BK77" s="778"/>
      <c r="BL77" s="778"/>
      <c r="BM77" s="778"/>
      <c r="BN77" s="778"/>
      <c r="BO77" s="778"/>
      <c r="BP77" s="778"/>
      <c r="BQ77" s="778"/>
      <c r="BR77" s="778"/>
      <c r="BS77" s="778"/>
      <c r="BT77" s="778"/>
      <c r="BU77" s="778"/>
      <c r="BV77" s="778"/>
      <c r="BW77" s="778"/>
      <c r="BX77" s="778"/>
      <c r="BY77" s="778"/>
      <c r="BZ77" s="778"/>
      <c r="CA77" s="778"/>
      <c r="CB77" s="778"/>
      <c r="CC77" s="778"/>
      <c r="CD77" s="778"/>
      <c r="CE77" s="778"/>
      <c r="CF77" s="778"/>
      <c r="CG77" s="778"/>
      <c r="CH77" s="778"/>
      <c r="CI77" s="778"/>
      <c r="CJ77" s="778"/>
      <c r="CK77" s="778"/>
      <c r="CL77" s="778"/>
      <c r="CM77" s="778"/>
      <c r="CN77" s="778"/>
      <c r="CO77" s="778"/>
      <c r="CP77" s="778"/>
      <c r="CQ77" s="778"/>
      <c r="CR77" s="778"/>
      <c r="CS77" s="778"/>
      <c r="CT77" s="778"/>
      <c r="CU77" s="778"/>
      <c r="CV77" s="778"/>
      <c r="CW77" s="778"/>
      <c r="CX77" s="778"/>
      <c r="CY77" s="778"/>
      <c r="CZ77" s="778"/>
      <c r="DA77" s="778"/>
      <c r="DB77" s="778"/>
      <c r="DC77" s="778"/>
      <c r="DD77" s="778"/>
      <c r="DE77" s="778"/>
      <c r="DF77" s="778"/>
      <c r="DG77" s="778"/>
      <c r="DH77" s="778"/>
      <c r="DI77" s="778"/>
      <c r="DJ77" s="778"/>
      <c r="DK77" s="778"/>
      <c r="DL77" s="778"/>
    </row>
    <row r="78" spans="1:116" s="779" customFormat="1" ht="24" customHeight="1">
      <c r="A78" s="691"/>
      <c r="B78" s="692"/>
      <c r="C78" s="2359" t="s">
        <v>155</v>
      </c>
      <c r="D78" s="2360"/>
      <c r="E78" s="781"/>
      <c r="F78" s="781"/>
      <c r="G78" s="781"/>
      <c r="H78" s="781"/>
      <c r="I78" s="776"/>
      <c r="J78" s="777"/>
      <c r="K78" s="778"/>
      <c r="L78" s="778"/>
      <c r="M78" s="778"/>
      <c r="N78" s="778"/>
      <c r="O78" s="778"/>
      <c r="P78" s="778"/>
      <c r="Q78" s="778"/>
      <c r="R78" s="778"/>
      <c r="S78" s="778"/>
      <c r="T78" s="778"/>
      <c r="U78" s="778"/>
      <c r="V78" s="778"/>
      <c r="W78" s="778"/>
      <c r="X78" s="778"/>
      <c r="Y78" s="778"/>
      <c r="Z78" s="778"/>
      <c r="AA78" s="778"/>
      <c r="AB78" s="778"/>
      <c r="AC78" s="778"/>
      <c r="AD78" s="778"/>
      <c r="AE78" s="778"/>
      <c r="AF78" s="778"/>
      <c r="AG78" s="778"/>
      <c r="AH78" s="778"/>
      <c r="AI78" s="778"/>
      <c r="AJ78" s="778"/>
      <c r="AK78" s="778"/>
      <c r="AL78" s="778"/>
      <c r="AM78" s="778"/>
      <c r="AN78" s="778"/>
      <c r="AO78" s="778"/>
      <c r="AP78" s="778"/>
      <c r="AQ78" s="778"/>
      <c r="AR78" s="778"/>
      <c r="AS78" s="778"/>
      <c r="AT78" s="778"/>
      <c r="AU78" s="778"/>
      <c r="AV78" s="778"/>
      <c r="AW78" s="778"/>
      <c r="AX78" s="778"/>
      <c r="AY78" s="778"/>
      <c r="AZ78" s="778"/>
      <c r="BA78" s="778"/>
      <c r="BB78" s="778"/>
      <c r="BC78" s="778"/>
      <c r="BD78" s="778"/>
      <c r="BE78" s="778"/>
      <c r="BF78" s="778"/>
      <c r="BG78" s="778"/>
      <c r="BH78" s="778"/>
      <c r="BI78" s="778"/>
      <c r="BJ78" s="778"/>
      <c r="BK78" s="778"/>
      <c r="BL78" s="778"/>
      <c r="BM78" s="778"/>
      <c r="BN78" s="778"/>
      <c r="BO78" s="778"/>
      <c r="BP78" s="778"/>
      <c r="BQ78" s="778"/>
      <c r="BR78" s="778"/>
      <c r="BS78" s="778"/>
      <c r="BT78" s="778"/>
      <c r="BU78" s="778"/>
      <c r="BV78" s="778"/>
      <c r="BW78" s="778"/>
      <c r="BX78" s="778"/>
      <c r="BY78" s="778"/>
      <c r="BZ78" s="778"/>
      <c r="CA78" s="778"/>
      <c r="CB78" s="778"/>
      <c r="CC78" s="778"/>
      <c r="CD78" s="778"/>
      <c r="CE78" s="778"/>
      <c r="CF78" s="778"/>
      <c r="CG78" s="778"/>
      <c r="CH78" s="778"/>
      <c r="CI78" s="778"/>
      <c r="CJ78" s="778"/>
      <c r="CK78" s="778"/>
      <c r="CL78" s="778"/>
      <c r="CM78" s="778"/>
      <c r="CN78" s="778"/>
      <c r="CO78" s="778"/>
      <c r="CP78" s="778"/>
      <c r="CQ78" s="778"/>
      <c r="CR78" s="778"/>
      <c r="CS78" s="778"/>
      <c r="CT78" s="778"/>
      <c r="CU78" s="778"/>
      <c r="CV78" s="778"/>
      <c r="CW78" s="778"/>
      <c r="CX78" s="778"/>
      <c r="CY78" s="778"/>
      <c r="CZ78" s="778"/>
      <c r="DA78" s="778"/>
      <c r="DB78" s="778"/>
      <c r="DC78" s="778"/>
      <c r="DD78" s="778"/>
      <c r="DE78" s="778"/>
      <c r="DF78" s="778"/>
      <c r="DG78" s="778"/>
      <c r="DH78" s="778"/>
      <c r="DI78" s="778"/>
      <c r="DJ78" s="778"/>
      <c r="DK78" s="778"/>
      <c r="DL78" s="778"/>
    </row>
    <row r="79" spans="1:116" ht="13.5" thickBot="1">
      <c r="A79" s="539"/>
      <c r="B79" s="660"/>
      <c r="C79" s="2171" t="s">
        <v>164</v>
      </c>
      <c r="D79" s="2171"/>
      <c r="E79" s="2361"/>
      <c r="F79" s="2361"/>
      <c r="G79" s="2361"/>
      <c r="H79" s="2361"/>
      <c r="I79" s="509"/>
      <c r="J79" s="539"/>
    </row>
    <row r="80" spans="1:116" ht="13.5" thickBot="1">
      <c r="A80" s="539"/>
      <c r="B80" s="660"/>
      <c r="C80" s="782" t="s">
        <v>64</v>
      </c>
      <c r="D80" s="783" t="s">
        <v>65</v>
      </c>
      <c r="E80" s="112"/>
      <c r="F80" s="112"/>
      <c r="G80" s="112"/>
      <c r="H80" s="112"/>
      <c r="I80" s="509"/>
      <c r="J80" s="539"/>
    </row>
    <row r="81" spans="1:116" ht="13.5" customHeight="1">
      <c r="A81" s="539"/>
      <c r="B81" s="660"/>
      <c r="C81" s="784" t="s">
        <v>169</v>
      </c>
      <c r="D81" s="785">
        <f>(SUM('Step 3-Refrigerators (B)'!$F$58)+SUM('Step 3-Stand-Alone Freezers (B)'!$F$64)+SUM('Step 3-Dehumidifiers (B)'!$F$48)+SUM('Step 3-Air-Conditioning Uni (B)'!$F$36)+SUM('Step 3-Refrigerators (B)'!$F$59)+SUM('Step 3-Stand-Alone Freezers (B)'!$F$65)+SUM('Step 3-Dehumidifiers (B)'!$F$49)+SUM('Step 3-Air-Conditioning Uni (B)'!$F$37))</f>
        <v>0</v>
      </c>
      <c r="E81" s="786"/>
      <c r="F81" s="2355"/>
      <c r="G81" s="2355"/>
      <c r="H81" s="787"/>
      <c r="I81" s="509"/>
      <c r="J81" s="539"/>
    </row>
    <row r="82" spans="1:116">
      <c r="A82" s="539"/>
      <c r="B82" s="660"/>
      <c r="C82" s="788" t="s">
        <v>165</v>
      </c>
      <c r="D82" s="650"/>
      <c r="E82" s="112"/>
      <c r="F82" s="112"/>
      <c r="G82" s="112"/>
      <c r="H82" s="112"/>
      <c r="I82" s="509"/>
      <c r="J82" s="539"/>
    </row>
    <row r="83" spans="1:116">
      <c r="A83" s="539"/>
      <c r="B83" s="660"/>
      <c r="C83" s="784" t="s">
        <v>178</v>
      </c>
      <c r="D83" s="789">
        <f>SUM('Step 3-Refrigerators (B)'!$F$64)+SUM('Step 3-Stand-Alone Freezers (B)'!$F$69)+SUM('Step 3-Dehumidifiers (B)'!$F$53)+SUM('Step 3-Air-Conditioning Uni (B)'!$F$41)</f>
        <v>0</v>
      </c>
      <c r="E83" s="790"/>
      <c r="F83" s="790"/>
      <c r="G83" s="790"/>
      <c r="H83" s="790"/>
      <c r="I83" s="509"/>
      <c r="J83" s="539"/>
    </row>
    <row r="84" spans="1:116">
      <c r="A84" s="539"/>
      <c r="B84" s="660"/>
      <c r="C84" s="788" t="s">
        <v>81</v>
      </c>
      <c r="D84" s="652"/>
      <c r="E84" s="112"/>
      <c r="F84" s="112"/>
      <c r="G84" s="112"/>
      <c r="H84" s="112"/>
      <c r="I84" s="509"/>
      <c r="J84" s="539"/>
    </row>
    <row r="85" spans="1:116">
      <c r="A85" s="539"/>
      <c r="B85" s="660"/>
      <c r="C85" s="784" t="s">
        <v>179</v>
      </c>
      <c r="D85" s="789">
        <f>SUM('Step 3-Stand-Alone Freezers (B)'!$F$70)</f>
        <v>0</v>
      </c>
      <c r="E85" s="790"/>
      <c r="F85" s="790"/>
      <c r="G85" s="790"/>
      <c r="H85" s="790"/>
      <c r="I85" s="509"/>
      <c r="J85" s="539"/>
    </row>
    <row r="86" spans="1:116" ht="13.5" thickBot="1">
      <c r="A86" s="539"/>
      <c r="B86" s="660"/>
      <c r="C86" s="791" t="s">
        <v>180</v>
      </c>
      <c r="D86" s="792">
        <f>SUM('Step 3-Stand-Alone Freezers (B)'!$F$71)</f>
        <v>0</v>
      </c>
      <c r="E86" s="790"/>
      <c r="F86" s="790"/>
      <c r="G86" s="790"/>
      <c r="H86" s="790"/>
      <c r="I86" s="509"/>
      <c r="J86" s="539"/>
    </row>
    <row r="87" spans="1:116">
      <c r="A87" s="539"/>
      <c r="B87" s="660"/>
      <c r="C87" s="112"/>
      <c r="D87" s="793"/>
      <c r="E87" s="790"/>
      <c r="F87" s="790"/>
      <c r="G87" s="790"/>
      <c r="H87" s="790"/>
      <c r="I87" s="509"/>
      <c r="J87" s="539"/>
    </row>
    <row r="88" spans="1:116" ht="17.25" customHeight="1">
      <c r="A88" s="539"/>
      <c r="B88" s="794"/>
      <c r="C88" s="795"/>
      <c r="D88" s="796"/>
      <c r="E88" s="129"/>
      <c r="F88" s="129"/>
      <c r="G88" s="129"/>
      <c r="H88" s="129"/>
      <c r="I88" s="523"/>
      <c r="J88" s="539"/>
    </row>
    <row r="89" spans="1:116">
      <c r="B89" s="965"/>
      <c r="C89" s="965"/>
      <c r="D89" s="965"/>
      <c r="E89" s="965"/>
      <c r="F89" s="965"/>
      <c r="G89" s="965"/>
      <c r="H89" s="965"/>
      <c r="I89" s="965"/>
      <c r="J89" s="965"/>
      <c r="K89" s="424"/>
      <c r="L89" s="424"/>
      <c r="M89" s="424"/>
      <c r="N89" s="424"/>
      <c r="O89" s="424"/>
      <c r="P89" s="424"/>
      <c r="Q89" s="424"/>
      <c r="R89" s="424"/>
      <c r="S89" s="424"/>
      <c r="T89" s="424"/>
      <c r="U89" s="424"/>
      <c r="V89" s="424"/>
      <c r="W89" s="424"/>
      <c r="X89" s="424"/>
      <c r="Y89" s="424"/>
      <c r="Z89" s="424"/>
      <c r="AA89" s="424"/>
      <c r="AB89" s="424"/>
      <c r="AC89" s="424"/>
      <c r="AD89" s="424"/>
      <c r="AE89" s="424"/>
      <c r="AF89" s="424"/>
      <c r="AG89" s="424"/>
      <c r="AH89" s="424"/>
      <c r="AI89" s="424"/>
      <c r="AJ89" s="424"/>
      <c r="AK89" s="424"/>
      <c r="AL89" s="424"/>
      <c r="AM89" s="424"/>
      <c r="AN89" s="424"/>
      <c r="AO89" s="424"/>
      <c r="AP89" s="424"/>
      <c r="AQ89" s="424"/>
      <c r="AR89" s="424"/>
      <c r="AS89" s="424"/>
      <c r="AT89" s="424"/>
      <c r="AU89" s="424"/>
      <c r="AV89" s="424"/>
      <c r="AW89" s="424"/>
      <c r="AX89" s="424"/>
      <c r="AY89" s="424"/>
      <c r="AZ89" s="424"/>
      <c r="BA89" s="424"/>
      <c r="BB89" s="424"/>
      <c r="BC89" s="424"/>
      <c r="BD89" s="424"/>
      <c r="BE89" s="424"/>
      <c r="BF89" s="424"/>
      <c r="BG89" s="424"/>
      <c r="BH89" s="424"/>
      <c r="BI89" s="424"/>
      <c r="BJ89" s="424"/>
      <c r="BK89" s="424"/>
      <c r="BL89" s="424"/>
      <c r="BM89" s="424"/>
      <c r="BN89" s="424"/>
      <c r="BO89" s="424"/>
      <c r="BP89" s="424"/>
      <c r="BQ89" s="424"/>
      <c r="BR89" s="424"/>
      <c r="BS89" s="424"/>
      <c r="BT89" s="424"/>
      <c r="BU89" s="424"/>
      <c r="BV89" s="424"/>
      <c r="BW89" s="424"/>
      <c r="BX89" s="424"/>
      <c r="BY89" s="424"/>
      <c r="BZ89" s="424"/>
      <c r="CA89" s="424"/>
      <c r="CB89" s="424"/>
      <c r="CC89" s="424"/>
      <c r="CD89" s="424"/>
      <c r="CE89" s="424"/>
      <c r="CF89" s="424"/>
      <c r="CG89" s="424"/>
      <c r="CH89" s="424"/>
      <c r="CI89" s="424"/>
      <c r="CJ89" s="424"/>
      <c r="CK89" s="424"/>
      <c r="CL89" s="424"/>
      <c r="CM89" s="424"/>
      <c r="CN89" s="424"/>
      <c r="CO89" s="424"/>
      <c r="CP89" s="424"/>
      <c r="CQ89" s="424"/>
      <c r="CR89" s="424"/>
      <c r="CS89" s="424"/>
      <c r="CT89" s="424"/>
      <c r="CU89" s="424"/>
      <c r="CV89" s="424"/>
      <c r="CW89" s="424"/>
      <c r="CX89" s="424"/>
      <c r="CY89" s="424"/>
      <c r="CZ89" s="424"/>
      <c r="DA89" s="424"/>
      <c r="DB89" s="424"/>
      <c r="DC89" s="424"/>
      <c r="DD89" s="424"/>
      <c r="DE89" s="424"/>
      <c r="DF89" s="424"/>
      <c r="DG89" s="424"/>
      <c r="DH89" s="424"/>
      <c r="DI89" s="424"/>
      <c r="DJ89" s="424"/>
      <c r="DK89" s="424"/>
      <c r="DL89" s="424"/>
    </row>
    <row r="90" spans="1:116" ht="12.75" hidden="1" customHeight="1"/>
    <row r="91" spans="1:116" ht="12.75" hidden="1" customHeight="1">
      <c r="K91" s="424"/>
      <c r="L91" s="424"/>
      <c r="M91" s="424"/>
      <c r="N91" s="424"/>
      <c r="O91" s="424"/>
      <c r="P91" s="424"/>
      <c r="Q91" s="424"/>
      <c r="R91" s="424"/>
      <c r="S91" s="424"/>
      <c r="T91" s="424"/>
      <c r="U91" s="424"/>
      <c r="V91" s="424"/>
      <c r="W91" s="424"/>
      <c r="X91" s="424"/>
      <c r="Y91" s="424"/>
      <c r="Z91" s="424"/>
      <c r="AA91" s="424"/>
      <c r="AB91" s="424"/>
      <c r="AC91" s="424"/>
      <c r="AD91" s="424"/>
      <c r="AE91" s="424"/>
      <c r="AF91" s="424"/>
      <c r="AG91" s="424"/>
      <c r="AH91" s="424"/>
      <c r="AI91" s="424"/>
      <c r="AJ91" s="424"/>
      <c r="AK91" s="424"/>
      <c r="AL91" s="424"/>
      <c r="AM91" s="424"/>
      <c r="AN91" s="424"/>
      <c r="AO91" s="424"/>
      <c r="AP91" s="424"/>
      <c r="AQ91" s="424"/>
      <c r="AR91" s="424"/>
      <c r="AS91" s="424"/>
      <c r="AT91" s="424"/>
      <c r="AU91" s="424"/>
      <c r="AV91" s="424"/>
      <c r="AW91" s="424"/>
      <c r="AX91" s="424"/>
      <c r="AY91" s="424"/>
      <c r="AZ91" s="424"/>
      <c r="BA91" s="424"/>
      <c r="BB91" s="424"/>
      <c r="BC91" s="424"/>
      <c r="BD91" s="424"/>
      <c r="BE91" s="424"/>
      <c r="BF91" s="424"/>
      <c r="BG91" s="424"/>
      <c r="BH91" s="424"/>
      <c r="BI91" s="424"/>
      <c r="BJ91" s="424"/>
      <c r="BK91" s="424"/>
      <c r="BL91" s="424"/>
      <c r="BM91" s="424"/>
      <c r="BN91" s="424"/>
      <c r="BO91" s="424"/>
      <c r="BP91" s="424"/>
      <c r="BQ91" s="424"/>
      <c r="BR91" s="424"/>
      <c r="BS91" s="424"/>
      <c r="BT91" s="424"/>
      <c r="BU91" s="424"/>
      <c r="BV91" s="424"/>
      <c r="BW91" s="424"/>
      <c r="BX91" s="424"/>
      <c r="BY91" s="424"/>
      <c r="BZ91" s="424"/>
      <c r="CA91" s="424"/>
      <c r="CB91" s="424"/>
      <c r="CC91" s="424"/>
      <c r="CD91" s="424"/>
      <c r="CE91" s="424"/>
      <c r="CF91" s="424"/>
      <c r="CG91" s="424"/>
      <c r="CH91" s="424"/>
      <c r="CI91" s="424"/>
      <c r="CJ91" s="424"/>
      <c r="CK91" s="424"/>
      <c r="CL91" s="424"/>
      <c r="CM91" s="424"/>
      <c r="CN91" s="424"/>
      <c r="CO91" s="424"/>
      <c r="CP91" s="424"/>
      <c r="CQ91" s="424"/>
      <c r="CR91" s="424"/>
      <c r="CS91" s="424"/>
      <c r="CT91" s="424"/>
      <c r="CU91" s="424"/>
      <c r="CV91" s="424"/>
      <c r="CW91" s="424"/>
      <c r="CX91" s="424"/>
      <c r="CY91" s="424"/>
      <c r="CZ91" s="424"/>
      <c r="DA91" s="424"/>
      <c r="DB91" s="424"/>
      <c r="DC91" s="424"/>
      <c r="DD91" s="424"/>
      <c r="DE91" s="424"/>
      <c r="DF91" s="424"/>
      <c r="DG91" s="424"/>
      <c r="DH91" s="424"/>
      <c r="DI91" s="424"/>
      <c r="DJ91" s="424"/>
      <c r="DK91" s="424"/>
      <c r="DL91" s="424"/>
    </row>
    <row r="92" spans="1:116" ht="12.75" hidden="1" customHeight="1">
      <c r="K92" s="424"/>
      <c r="L92" s="424"/>
      <c r="M92" s="424"/>
      <c r="N92" s="424"/>
      <c r="O92" s="424"/>
      <c r="P92" s="424"/>
      <c r="Q92" s="424"/>
      <c r="R92" s="424"/>
      <c r="S92" s="424"/>
      <c r="T92" s="424"/>
      <c r="U92" s="424"/>
      <c r="V92" s="424"/>
      <c r="W92" s="424"/>
      <c r="X92" s="424"/>
      <c r="Y92" s="424"/>
      <c r="Z92" s="424"/>
      <c r="AA92" s="424"/>
      <c r="AB92" s="424"/>
      <c r="AC92" s="424"/>
      <c r="AD92" s="424"/>
      <c r="AE92" s="424"/>
      <c r="AF92" s="424"/>
      <c r="AG92" s="424"/>
      <c r="AH92" s="424"/>
      <c r="AI92" s="424"/>
      <c r="AJ92" s="424"/>
      <c r="AK92" s="424"/>
      <c r="AL92" s="424"/>
      <c r="AM92" s="424"/>
      <c r="AN92" s="424"/>
      <c r="AO92" s="424"/>
      <c r="AP92" s="424"/>
      <c r="AQ92" s="424"/>
      <c r="AR92" s="424"/>
      <c r="AS92" s="424"/>
      <c r="AT92" s="424"/>
      <c r="AU92" s="424"/>
      <c r="AV92" s="424"/>
      <c r="AW92" s="424"/>
      <c r="AX92" s="424"/>
      <c r="AY92" s="424"/>
      <c r="AZ92" s="424"/>
      <c r="BA92" s="424"/>
      <c r="BB92" s="424"/>
      <c r="BC92" s="424"/>
      <c r="BD92" s="424"/>
      <c r="BE92" s="424"/>
      <c r="BF92" s="424"/>
      <c r="BG92" s="424"/>
      <c r="BH92" s="424"/>
      <c r="BI92" s="424"/>
      <c r="BJ92" s="424"/>
      <c r="BK92" s="424"/>
      <c r="BL92" s="424"/>
      <c r="BM92" s="424"/>
      <c r="BN92" s="424"/>
      <c r="BO92" s="424"/>
      <c r="BP92" s="424"/>
      <c r="BQ92" s="424"/>
      <c r="BR92" s="424"/>
      <c r="BS92" s="424"/>
      <c r="BT92" s="424"/>
      <c r="BU92" s="424"/>
      <c r="BV92" s="424"/>
      <c r="BW92" s="424"/>
      <c r="BX92" s="424"/>
      <c r="BY92" s="424"/>
      <c r="BZ92" s="424"/>
      <c r="CA92" s="424"/>
      <c r="CB92" s="424"/>
      <c r="CC92" s="424"/>
      <c r="CD92" s="424"/>
      <c r="CE92" s="424"/>
      <c r="CF92" s="424"/>
      <c r="CG92" s="424"/>
      <c r="CH92" s="424"/>
      <c r="CI92" s="424"/>
      <c r="CJ92" s="424"/>
      <c r="CK92" s="424"/>
      <c r="CL92" s="424"/>
      <c r="CM92" s="424"/>
      <c r="CN92" s="424"/>
      <c r="CO92" s="424"/>
      <c r="CP92" s="424"/>
      <c r="CQ92" s="424"/>
      <c r="CR92" s="424"/>
      <c r="CS92" s="424"/>
      <c r="CT92" s="424"/>
      <c r="CU92" s="424"/>
      <c r="CV92" s="424"/>
      <c r="CW92" s="424"/>
      <c r="CX92" s="424"/>
      <c r="CY92" s="424"/>
      <c r="CZ92" s="424"/>
      <c r="DA92" s="424"/>
      <c r="DB92" s="424"/>
      <c r="DC92" s="424"/>
      <c r="DD92" s="424"/>
      <c r="DE92" s="424"/>
      <c r="DF92" s="424"/>
      <c r="DG92" s="424"/>
      <c r="DH92" s="424"/>
      <c r="DI92" s="424"/>
      <c r="DJ92" s="424"/>
      <c r="DK92" s="424"/>
      <c r="DL92" s="424"/>
    </row>
    <row r="93" spans="1:116" ht="12.75" hidden="1" customHeight="1">
      <c r="K93" s="424"/>
      <c r="L93" s="424"/>
      <c r="M93" s="424"/>
      <c r="N93" s="424"/>
      <c r="O93" s="424"/>
      <c r="P93" s="424"/>
      <c r="Q93" s="424"/>
      <c r="R93" s="424"/>
      <c r="S93" s="424"/>
      <c r="T93" s="424"/>
      <c r="U93" s="424"/>
      <c r="V93" s="424"/>
      <c r="W93" s="424"/>
      <c r="X93" s="424"/>
      <c r="Y93" s="424"/>
      <c r="Z93" s="424"/>
      <c r="AA93" s="424"/>
      <c r="AB93" s="424"/>
      <c r="AC93" s="424"/>
      <c r="AD93" s="424"/>
      <c r="AE93" s="424"/>
      <c r="AF93" s="424"/>
      <c r="AG93" s="424"/>
      <c r="AH93" s="424"/>
      <c r="AI93" s="424"/>
      <c r="AJ93" s="424"/>
      <c r="AK93" s="424"/>
      <c r="AL93" s="424"/>
      <c r="AM93" s="424"/>
      <c r="AN93" s="424"/>
      <c r="AO93" s="424"/>
      <c r="AP93" s="424"/>
      <c r="AQ93" s="424"/>
      <c r="AR93" s="424"/>
      <c r="AS93" s="424"/>
      <c r="AT93" s="424"/>
      <c r="AU93" s="424"/>
      <c r="AV93" s="424"/>
      <c r="AW93" s="424"/>
      <c r="AX93" s="424"/>
      <c r="AY93" s="424"/>
      <c r="AZ93" s="424"/>
      <c r="BA93" s="424"/>
      <c r="BB93" s="424"/>
      <c r="BC93" s="424"/>
      <c r="BD93" s="424"/>
      <c r="BE93" s="424"/>
      <c r="BF93" s="424"/>
      <c r="BG93" s="424"/>
      <c r="BH93" s="424"/>
      <c r="BI93" s="424"/>
      <c r="BJ93" s="424"/>
      <c r="BK93" s="424"/>
      <c r="BL93" s="424"/>
      <c r="BM93" s="424"/>
      <c r="BN93" s="424"/>
      <c r="BO93" s="424"/>
      <c r="BP93" s="424"/>
      <c r="BQ93" s="424"/>
      <c r="BR93" s="424"/>
      <c r="BS93" s="424"/>
      <c r="BT93" s="424"/>
      <c r="BU93" s="424"/>
      <c r="BV93" s="424"/>
      <c r="BW93" s="424"/>
      <c r="BX93" s="424"/>
      <c r="BY93" s="424"/>
      <c r="BZ93" s="424"/>
      <c r="CA93" s="424"/>
      <c r="CB93" s="424"/>
      <c r="CC93" s="424"/>
      <c r="CD93" s="424"/>
      <c r="CE93" s="424"/>
      <c r="CF93" s="424"/>
      <c r="CG93" s="424"/>
      <c r="CH93" s="424"/>
      <c r="CI93" s="424"/>
      <c r="CJ93" s="424"/>
      <c r="CK93" s="424"/>
      <c r="CL93" s="424"/>
      <c r="CM93" s="424"/>
      <c r="CN93" s="424"/>
      <c r="CO93" s="424"/>
      <c r="CP93" s="424"/>
      <c r="CQ93" s="424"/>
      <c r="CR93" s="424"/>
      <c r="CS93" s="424"/>
      <c r="CT93" s="424"/>
      <c r="CU93" s="424"/>
      <c r="CV93" s="424"/>
      <c r="CW93" s="424"/>
      <c r="CX93" s="424"/>
      <c r="CY93" s="424"/>
      <c r="CZ93" s="424"/>
      <c r="DA93" s="424"/>
      <c r="DB93" s="424"/>
      <c r="DC93" s="424"/>
      <c r="DD93" s="424"/>
      <c r="DE93" s="424"/>
      <c r="DF93" s="424"/>
      <c r="DG93" s="424"/>
      <c r="DH93" s="424"/>
      <c r="DI93" s="424"/>
      <c r="DJ93" s="424"/>
      <c r="DK93" s="424"/>
      <c r="DL93" s="424"/>
    </row>
    <row r="94" spans="1:116" ht="12.75" hidden="1" customHeight="1">
      <c r="K94" s="424"/>
      <c r="L94" s="424"/>
      <c r="M94" s="424"/>
      <c r="N94" s="424"/>
      <c r="O94" s="424"/>
      <c r="P94" s="424"/>
      <c r="Q94" s="424"/>
      <c r="R94" s="424"/>
      <c r="S94" s="424"/>
      <c r="T94" s="424"/>
      <c r="U94" s="424"/>
      <c r="V94" s="424"/>
      <c r="W94" s="424"/>
      <c r="X94" s="424"/>
      <c r="Y94" s="424"/>
      <c r="Z94" s="424"/>
      <c r="AA94" s="424"/>
      <c r="AB94" s="424"/>
      <c r="AC94" s="424"/>
      <c r="AD94" s="424"/>
      <c r="AE94" s="424"/>
      <c r="AF94" s="424"/>
      <c r="AG94" s="424"/>
      <c r="AH94" s="424"/>
      <c r="AI94" s="424"/>
      <c r="AJ94" s="424"/>
      <c r="AK94" s="424"/>
      <c r="AL94" s="424"/>
      <c r="AM94" s="424"/>
      <c r="AN94" s="424"/>
      <c r="AO94" s="424"/>
      <c r="AP94" s="424"/>
      <c r="AQ94" s="424"/>
      <c r="AR94" s="424"/>
      <c r="AS94" s="424"/>
      <c r="AT94" s="424"/>
      <c r="AU94" s="424"/>
      <c r="AV94" s="424"/>
      <c r="AW94" s="424"/>
      <c r="AX94" s="424"/>
      <c r="AY94" s="424"/>
      <c r="AZ94" s="424"/>
      <c r="BA94" s="424"/>
      <c r="BB94" s="424"/>
      <c r="BC94" s="424"/>
      <c r="BD94" s="424"/>
      <c r="BE94" s="424"/>
      <c r="BF94" s="424"/>
      <c r="BG94" s="424"/>
      <c r="BH94" s="424"/>
      <c r="BI94" s="424"/>
      <c r="BJ94" s="424"/>
      <c r="BK94" s="424"/>
      <c r="BL94" s="424"/>
      <c r="BM94" s="424"/>
      <c r="BN94" s="424"/>
      <c r="BO94" s="424"/>
      <c r="BP94" s="424"/>
      <c r="BQ94" s="424"/>
      <c r="BR94" s="424"/>
      <c r="BS94" s="424"/>
      <c r="BT94" s="424"/>
      <c r="BU94" s="424"/>
      <c r="BV94" s="424"/>
      <c r="BW94" s="424"/>
      <c r="BX94" s="424"/>
      <c r="BY94" s="424"/>
      <c r="BZ94" s="424"/>
      <c r="CA94" s="424"/>
      <c r="CB94" s="424"/>
      <c r="CC94" s="424"/>
      <c r="CD94" s="424"/>
      <c r="CE94" s="424"/>
      <c r="CF94" s="424"/>
      <c r="CG94" s="424"/>
      <c r="CH94" s="424"/>
      <c r="CI94" s="424"/>
      <c r="CJ94" s="424"/>
      <c r="CK94" s="424"/>
      <c r="CL94" s="424"/>
      <c r="CM94" s="424"/>
      <c r="CN94" s="424"/>
      <c r="CO94" s="424"/>
      <c r="CP94" s="424"/>
      <c r="CQ94" s="424"/>
      <c r="CR94" s="424"/>
      <c r="CS94" s="424"/>
      <c r="CT94" s="424"/>
      <c r="CU94" s="424"/>
      <c r="CV94" s="424"/>
      <c r="CW94" s="424"/>
      <c r="CX94" s="424"/>
      <c r="CY94" s="424"/>
      <c r="CZ94" s="424"/>
      <c r="DA94" s="424"/>
      <c r="DB94" s="424"/>
      <c r="DC94" s="424"/>
      <c r="DD94" s="424"/>
      <c r="DE94" s="424"/>
      <c r="DF94" s="424"/>
      <c r="DG94" s="424"/>
      <c r="DH94" s="424"/>
      <c r="DI94" s="424"/>
      <c r="DJ94" s="424"/>
      <c r="DK94" s="424"/>
      <c r="DL94" s="424"/>
    </row>
    <row r="95" spans="1:116" ht="12.75" hidden="1" customHeight="1">
      <c r="K95" s="424"/>
      <c r="L95" s="424"/>
      <c r="M95" s="424"/>
      <c r="N95" s="424"/>
      <c r="O95" s="424"/>
      <c r="P95" s="424"/>
      <c r="Q95" s="424"/>
      <c r="R95" s="424"/>
      <c r="S95" s="424"/>
      <c r="T95" s="424"/>
      <c r="U95" s="424"/>
      <c r="V95" s="424"/>
      <c r="W95" s="424"/>
      <c r="X95" s="424"/>
      <c r="Y95" s="424"/>
      <c r="Z95" s="424"/>
      <c r="AA95" s="424"/>
      <c r="AB95" s="424"/>
      <c r="AC95" s="424"/>
      <c r="AD95" s="424"/>
      <c r="AE95" s="424"/>
      <c r="AF95" s="424"/>
      <c r="AG95" s="424"/>
      <c r="AH95" s="424"/>
      <c r="AI95" s="424"/>
      <c r="AJ95" s="424"/>
      <c r="AK95" s="424"/>
      <c r="AL95" s="424"/>
      <c r="AM95" s="424"/>
      <c r="AN95" s="424"/>
      <c r="AO95" s="424"/>
      <c r="AP95" s="424"/>
      <c r="AQ95" s="424"/>
      <c r="AR95" s="424"/>
      <c r="AS95" s="424"/>
      <c r="AT95" s="424"/>
      <c r="AU95" s="424"/>
      <c r="AV95" s="424"/>
      <c r="AW95" s="424"/>
      <c r="AX95" s="424"/>
      <c r="AY95" s="424"/>
      <c r="AZ95" s="424"/>
      <c r="BA95" s="424"/>
      <c r="BB95" s="424"/>
      <c r="BC95" s="424"/>
      <c r="BD95" s="424"/>
      <c r="BE95" s="424"/>
      <c r="BF95" s="424"/>
      <c r="BG95" s="424"/>
      <c r="BH95" s="424"/>
      <c r="BI95" s="424"/>
      <c r="BJ95" s="424"/>
      <c r="BK95" s="424"/>
      <c r="BL95" s="424"/>
      <c r="BM95" s="424"/>
      <c r="BN95" s="424"/>
      <c r="BO95" s="424"/>
      <c r="BP95" s="424"/>
      <c r="BQ95" s="424"/>
      <c r="BR95" s="424"/>
      <c r="BS95" s="424"/>
      <c r="BT95" s="424"/>
      <c r="BU95" s="424"/>
      <c r="BV95" s="424"/>
      <c r="BW95" s="424"/>
      <c r="BX95" s="424"/>
      <c r="BY95" s="424"/>
      <c r="BZ95" s="424"/>
      <c r="CA95" s="424"/>
      <c r="CB95" s="424"/>
      <c r="CC95" s="424"/>
      <c r="CD95" s="424"/>
      <c r="CE95" s="424"/>
      <c r="CF95" s="424"/>
      <c r="CG95" s="424"/>
      <c r="CH95" s="424"/>
      <c r="CI95" s="424"/>
      <c r="CJ95" s="424"/>
      <c r="CK95" s="424"/>
      <c r="CL95" s="424"/>
      <c r="CM95" s="424"/>
      <c r="CN95" s="424"/>
      <c r="CO95" s="424"/>
      <c r="CP95" s="424"/>
      <c r="CQ95" s="424"/>
      <c r="CR95" s="424"/>
      <c r="CS95" s="424"/>
      <c r="CT95" s="424"/>
      <c r="CU95" s="424"/>
      <c r="CV95" s="424"/>
      <c r="CW95" s="424"/>
      <c r="CX95" s="424"/>
      <c r="CY95" s="424"/>
      <c r="CZ95" s="424"/>
      <c r="DA95" s="424"/>
      <c r="DB95" s="424"/>
      <c r="DC95" s="424"/>
      <c r="DD95" s="424"/>
      <c r="DE95" s="424"/>
      <c r="DF95" s="424"/>
      <c r="DG95" s="424"/>
      <c r="DH95" s="424"/>
      <c r="DI95" s="424"/>
      <c r="DJ95" s="424"/>
      <c r="DK95" s="424"/>
      <c r="DL95" s="424"/>
    </row>
    <row r="96" spans="1:116" ht="12.75" hidden="1" customHeight="1">
      <c r="K96" s="424"/>
      <c r="L96" s="424"/>
      <c r="M96" s="424"/>
      <c r="N96" s="424"/>
      <c r="O96" s="424"/>
      <c r="P96" s="424"/>
      <c r="Q96" s="424"/>
      <c r="R96" s="424"/>
      <c r="S96" s="424"/>
      <c r="T96" s="424"/>
      <c r="U96" s="424"/>
      <c r="V96" s="424"/>
      <c r="W96" s="424"/>
      <c r="X96" s="424"/>
      <c r="Y96" s="424"/>
      <c r="Z96" s="424"/>
      <c r="AA96" s="424"/>
      <c r="AB96" s="424"/>
      <c r="AC96" s="424"/>
      <c r="AD96" s="424"/>
      <c r="AE96" s="424"/>
      <c r="AF96" s="424"/>
      <c r="AG96" s="424"/>
      <c r="AH96" s="424"/>
      <c r="AI96" s="424"/>
      <c r="AJ96" s="424"/>
      <c r="AK96" s="424"/>
      <c r="AL96" s="424"/>
      <c r="AM96" s="424"/>
      <c r="AN96" s="424"/>
      <c r="AO96" s="424"/>
      <c r="AP96" s="424"/>
      <c r="AQ96" s="424"/>
      <c r="AR96" s="424"/>
      <c r="AS96" s="424"/>
      <c r="AT96" s="424"/>
      <c r="AU96" s="424"/>
      <c r="AV96" s="424"/>
      <c r="AW96" s="424"/>
      <c r="AX96" s="424"/>
      <c r="AY96" s="424"/>
      <c r="AZ96" s="424"/>
      <c r="BA96" s="424"/>
      <c r="BB96" s="424"/>
      <c r="BC96" s="424"/>
      <c r="BD96" s="424"/>
      <c r="BE96" s="424"/>
      <c r="BF96" s="424"/>
      <c r="BG96" s="424"/>
      <c r="BH96" s="424"/>
      <c r="BI96" s="424"/>
      <c r="BJ96" s="424"/>
      <c r="BK96" s="424"/>
      <c r="BL96" s="424"/>
      <c r="BM96" s="424"/>
      <c r="BN96" s="424"/>
      <c r="BO96" s="424"/>
      <c r="BP96" s="424"/>
      <c r="BQ96" s="424"/>
      <c r="BR96" s="424"/>
      <c r="BS96" s="424"/>
      <c r="BT96" s="424"/>
      <c r="BU96" s="424"/>
      <c r="BV96" s="424"/>
      <c r="BW96" s="424"/>
      <c r="BX96" s="424"/>
      <c r="BY96" s="424"/>
      <c r="BZ96" s="424"/>
      <c r="CA96" s="424"/>
      <c r="CB96" s="424"/>
      <c r="CC96" s="424"/>
      <c r="CD96" s="424"/>
      <c r="CE96" s="424"/>
      <c r="CF96" s="424"/>
      <c r="CG96" s="424"/>
      <c r="CH96" s="424"/>
      <c r="CI96" s="424"/>
      <c r="CJ96" s="424"/>
      <c r="CK96" s="424"/>
      <c r="CL96" s="424"/>
      <c r="CM96" s="424"/>
      <c r="CN96" s="424"/>
      <c r="CO96" s="424"/>
      <c r="CP96" s="424"/>
      <c r="CQ96" s="424"/>
      <c r="CR96" s="424"/>
      <c r="CS96" s="424"/>
      <c r="CT96" s="424"/>
      <c r="CU96" s="424"/>
      <c r="CV96" s="424"/>
      <c r="CW96" s="424"/>
      <c r="CX96" s="424"/>
      <c r="CY96" s="424"/>
      <c r="CZ96" s="424"/>
      <c r="DA96" s="424"/>
      <c r="DB96" s="424"/>
      <c r="DC96" s="424"/>
      <c r="DD96" s="424"/>
      <c r="DE96" s="424"/>
      <c r="DF96" s="424"/>
      <c r="DG96" s="424"/>
      <c r="DH96" s="424"/>
      <c r="DI96" s="424"/>
      <c r="DJ96" s="424"/>
      <c r="DK96" s="424"/>
      <c r="DL96" s="424"/>
    </row>
    <row r="97" spans="11:116" ht="12.75" hidden="1" customHeight="1">
      <c r="K97" s="424"/>
      <c r="L97" s="424"/>
      <c r="M97" s="424"/>
      <c r="N97" s="424"/>
      <c r="O97" s="424"/>
      <c r="P97" s="424"/>
      <c r="Q97" s="424"/>
      <c r="R97" s="424"/>
      <c r="S97" s="424"/>
      <c r="T97" s="424"/>
      <c r="U97" s="424"/>
      <c r="V97" s="424"/>
      <c r="W97" s="424"/>
      <c r="X97" s="424"/>
      <c r="Y97" s="424"/>
      <c r="Z97" s="424"/>
      <c r="AA97" s="424"/>
      <c r="AB97" s="424"/>
      <c r="AC97" s="424"/>
      <c r="AD97" s="424"/>
      <c r="AE97" s="424"/>
      <c r="AF97" s="424"/>
      <c r="AG97" s="424"/>
      <c r="AH97" s="424"/>
      <c r="AI97" s="424"/>
      <c r="AJ97" s="424"/>
      <c r="AK97" s="424"/>
      <c r="AL97" s="424"/>
      <c r="AM97" s="424"/>
      <c r="AN97" s="424"/>
      <c r="AO97" s="424"/>
      <c r="AP97" s="424"/>
      <c r="AQ97" s="424"/>
      <c r="AR97" s="424"/>
      <c r="AS97" s="424"/>
      <c r="AT97" s="424"/>
      <c r="AU97" s="424"/>
      <c r="AV97" s="424"/>
      <c r="AW97" s="424"/>
      <c r="AX97" s="424"/>
      <c r="AY97" s="424"/>
      <c r="AZ97" s="424"/>
      <c r="BA97" s="424"/>
      <c r="BB97" s="424"/>
      <c r="BC97" s="424"/>
      <c r="BD97" s="424"/>
      <c r="BE97" s="424"/>
      <c r="BF97" s="424"/>
      <c r="BG97" s="424"/>
      <c r="BH97" s="424"/>
      <c r="BI97" s="424"/>
      <c r="BJ97" s="424"/>
      <c r="BK97" s="424"/>
      <c r="BL97" s="424"/>
      <c r="BM97" s="424"/>
      <c r="BN97" s="424"/>
      <c r="BO97" s="424"/>
      <c r="BP97" s="424"/>
      <c r="BQ97" s="424"/>
      <c r="BR97" s="424"/>
      <c r="BS97" s="424"/>
      <c r="BT97" s="424"/>
      <c r="BU97" s="424"/>
      <c r="BV97" s="424"/>
      <c r="BW97" s="424"/>
      <c r="BX97" s="424"/>
      <c r="BY97" s="424"/>
      <c r="BZ97" s="424"/>
      <c r="CA97" s="424"/>
      <c r="CB97" s="424"/>
      <c r="CC97" s="424"/>
      <c r="CD97" s="424"/>
      <c r="CE97" s="424"/>
      <c r="CF97" s="424"/>
      <c r="CG97" s="424"/>
      <c r="CH97" s="424"/>
      <c r="CI97" s="424"/>
      <c r="CJ97" s="424"/>
      <c r="CK97" s="424"/>
      <c r="CL97" s="424"/>
      <c r="CM97" s="424"/>
      <c r="CN97" s="424"/>
      <c r="CO97" s="424"/>
      <c r="CP97" s="424"/>
      <c r="CQ97" s="424"/>
      <c r="CR97" s="424"/>
      <c r="CS97" s="424"/>
      <c r="CT97" s="424"/>
      <c r="CU97" s="424"/>
      <c r="CV97" s="424"/>
      <c r="CW97" s="424"/>
      <c r="CX97" s="424"/>
      <c r="CY97" s="424"/>
      <c r="CZ97" s="424"/>
      <c r="DA97" s="424"/>
      <c r="DB97" s="424"/>
      <c r="DC97" s="424"/>
      <c r="DD97" s="424"/>
      <c r="DE97" s="424"/>
      <c r="DF97" s="424"/>
      <c r="DG97" s="424"/>
      <c r="DH97" s="424"/>
      <c r="DI97" s="424"/>
      <c r="DJ97" s="424"/>
      <c r="DK97" s="424"/>
      <c r="DL97" s="424"/>
    </row>
    <row r="98" spans="11:116" ht="12.75" hidden="1" customHeight="1">
      <c r="K98" s="424"/>
      <c r="L98" s="424"/>
      <c r="M98" s="424"/>
      <c r="N98" s="424"/>
      <c r="O98" s="424"/>
      <c r="P98" s="424"/>
      <c r="Q98" s="424"/>
      <c r="R98" s="424"/>
      <c r="S98" s="424"/>
      <c r="T98" s="424"/>
      <c r="U98" s="424"/>
      <c r="V98" s="424"/>
      <c r="W98" s="424"/>
      <c r="X98" s="424"/>
      <c r="Y98" s="424"/>
      <c r="Z98" s="424"/>
      <c r="AA98" s="424"/>
      <c r="AB98" s="424"/>
      <c r="AC98" s="424"/>
      <c r="AD98" s="424"/>
      <c r="AE98" s="424"/>
      <c r="AF98" s="424"/>
      <c r="AG98" s="424"/>
      <c r="AH98" s="424"/>
      <c r="AI98" s="424"/>
      <c r="AJ98" s="424"/>
      <c r="AK98" s="424"/>
      <c r="AL98" s="424"/>
      <c r="AM98" s="424"/>
      <c r="AN98" s="424"/>
      <c r="AO98" s="424"/>
      <c r="AP98" s="424"/>
      <c r="AQ98" s="424"/>
      <c r="AR98" s="424"/>
      <c r="AS98" s="424"/>
      <c r="AT98" s="424"/>
      <c r="AU98" s="424"/>
      <c r="AV98" s="424"/>
      <c r="AW98" s="424"/>
      <c r="AX98" s="424"/>
      <c r="AY98" s="424"/>
      <c r="AZ98" s="424"/>
      <c r="BA98" s="424"/>
      <c r="BB98" s="424"/>
      <c r="BC98" s="424"/>
      <c r="BD98" s="424"/>
      <c r="BE98" s="424"/>
      <c r="BF98" s="424"/>
      <c r="BG98" s="424"/>
      <c r="BH98" s="424"/>
      <c r="BI98" s="424"/>
      <c r="BJ98" s="424"/>
      <c r="BK98" s="424"/>
      <c r="BL98" s="424"/>
      <c r="BM98" s="424"/>
      <c r="BN98" s="424"/>
      <c r="BO98" s="424"/>
      <c r="BP98" s="424"/>
      <c r="BQ98" s="424"/>
      <c r="BR98" s="424"/>
      <c r="BS98" s="424"/>
      <c r="BT98" s="424"/>
      <c r="BU98" s="424"/>
      <c r="BV98" s="424"/>
      <c r="BW98" s="424"/>
      <c r="BX98" s="424"/>
      <c r="BY98" s="424"/>
      <c r="BZ98" s="424"/>
      <c r="CA98" s="424"/>
      <c r="CB98" s="424"/>
      <c r="CC98" s="424"/>
      <c r="CD98" s="424"/>
      <c r="CE98" s="424"/>
      <c r="CF98" s="424"/>
      <c r="CG98" s="424"/>
      <c r="CH98" s="424"/>
      <c r="CI98" s="424"/>
      <c r="CJ98" s="424"/>
      <c r="CK98" s="424"/>
      <c r="CL98" s="424"/>
      <c r="CM98" s="424"/>
      <c r="CN98" s="424"/>
      <c r="CO98" s="424"/>
      <c r="CP98" s="424"/>
      <c r="CQ98" s="424"/>
      <c r="CR98" s="424"/>
      <c r="CS98" s="424"/>
      <c r="CT98" s="424"/>
      <c r="CU98" s="424"/>
      <c r="CV98" s="424"/>
      <c r="CW98" s="424"/>
      <c r="CX98" s="424"/>
      <c r="CY98" s="424"/>
      <c r="CZ98" s="424"/>
      <c r="DA98" s="424"/>
      <c r="DB98" s="424"/>
      <c r="DC98" s="424"/>
      <c r="DD98" s="424"/>
      <c r="DE98" s="424"/>
      <c r="DF98" s="424"/>
      <c r="DG98" s="424"/>
      <c r="DH98" s="424"/>
      <c r="DI98" s="424"/>
      <c r="DJ98" s="424"/>
      <c r="DK98" s="424"/>
      <c r="DL98" s="424"/>
    </row>
    <row r="99" spans="11:116" ht="12.75" hidden="1" customHeight="1">
      <c r="K99" s="424"/>
      <c r="L99" s="424"/>
      <c r="M99" s="424"/>
      <c r="N99" s="424"/>
      <c r="O99" s="424"/>
      <c r="P99" s="424"/>
      <c r="Q99" s="424"/>
      <c r="R99" s="424"/>
      <c r="S99" s="424"/>
      <c r="T99" s="424"/>
      <c r="U99" s="424"/>
      <c r="V99" s="424"/>
      <c r="W99" s="424"/>
      <c r="X99" s="424"/>
      <c r="Y99" s="424"/>
      <c r="Z99" s="424"/>
      <c r="AA99" s="424"/>
      <c r="AB99" s="424"/>
      <c r="AC99" s="424"/>
      <c r="AD99" s="424"/>
      <c r="AE99" s="424"/>
      <c r="AF99" s="424"/>
      <c r="AG99" s="424"/>
      <c r="AH99" s="424"/>
      <c r="AI99" s="424"/>
      <c r="AJ99" s="424"/>
      <c r="AK99" s="424"/>
      <c r="AL99" s="424"/>
      <c r="AM99" s="424"/>
      <c r="AN99" s="424"/>
      <c r="AO99" s="424"/>
      <c r="AP99" s="424"/>
      <c r="AQ99" s="424"/>
      <c r="AR99" s="424"/>
      <c r="AS99" s="424"/>
      <c r="AT99" s="424"/>
      <c r="AU99" s="424"/>
      <c r="AV99" s="424"/>
      <c r="AW99" s="424"/>
      <c r="AX99" s="424"/>
      <c r="AY99" s="424"/>
      <c r="AZ99" s="424"/>
      <c r="BA99" s="424"/>
      <c r="BB99" s="424"/>
      <c r="BC99" s="424"/>
      <c r="BD99" s="424"/>
      <c r="BE99" s="424"/>
      <c r="BF99" s="424"/>
      <c r="BG99" s="424"/>
      <c r="BH99" s="424"/>
      <c r="BI99" s="424"/>
      <c r="BJ99" s="424"/>
      <c r="BK99" s="424"/>
      <c r="BL99" s="424"/>
      <c r="BM99" s="424"/>
      <c r="BN99" s="424"/>
      <c r="BO99" s="424"/>
      <c r="BP99" s="424"/>
      <c r="BQ99" s="424"/>
      <c r="BR99" s="424"/>
      <c r="BS99" s="424"/>
      <c r="BT99" s="424"/>
      <c r="BU99" s="424"/>
      <c r="BV99" s="424"/>
      <c r="BW99" s="424"/>
      <c r="BX99" s="424"/>
      <c r="BY99" s="424"/>
      <c r="BZ99" s="424"/>
      <c r="CA99" s="424"/>
      <c r="CB99" s="424"/>
      <c r="CC99" s="424"/>
      <c r="CD99" s="424"/>
      <c r="CE99" s="424"/>
      <c r="CF99" s="424"/>
      <c r="CG99" s="424"/>
      <c r="CH99" s="424"/>
      <c r="CI99" s="424"/>
      <c r="CJ99" s="424"/>
      <c r="CK99" s="424"/>
      <c r="CL99" s="424"/>
      <c r="CM99" s="424"/>
      <c r="CN99" s="424"/>
      <c r="CO99" s="424"/>
      <c r="CP99" s="424"/>
      <c r="CQ99" s="424"/>
      <c r="CR99" s="424"/>
      <c r="CS99" s="424"/>
      <c r="CT99" s="424"/>
      <c r="CU99" s="424"/>
      <c r="CV99" s="424"/>
      <c r="CW99" s="424"/>
      <c r="CX99" s="424"/>
      <c r="CY99" s="424"/>
      <c r="CZ99" s="424"/>
      <c r="DA99" s="424"/>
      <c r="DB99" s="424"/>
      <c r="DC99" s="424"/>
      <c r="DD99" s="424"/>
      <c r="DE99" s="424"/>
      <c r="DF99" s="424"/>
      <c r="DG99" s="424"/>
      <c r="DH99" s="424"/>
      <c r="DI99" s="424"/>
      <c r="DJ99" s="424"/>
      <c r="DK99" s="424"/>
      <c r="DL99" s="424"/>
    </row>
    <row r="100" spans="11:116" ht="12.75" hidden="1" customHeight="1">
      <c r="K100" s="424"/>
      <c r="L100" s="424"/>
      <c r="M100" s="424"/>
      <c r="N100" s="424"/>
      <c r="O100" s="424"/>
      <c r="P100" s="424"/>
      <c r="Q100" s="424"/>
      <c r="R100" s="424"/>
      <c r="S100" s="424"/>
      <c r="T100" s="424"/>
      <c r="U100" s="424"/>
      <c r="V100" s="424"/>
      <c r="W100" s="424"/>
      <c r="X100" s="424"/>
      <c r="Y100" s="424"/>
      <c r="Z100" s="424"/>
      <c r="AA100" s="424"/>
      <c r="AB100" s="424"/>
      <c r="AC100" s="424"/>
      <c r="AD100" s="424"/>
      <c r="AE100" s="424"/>
      <c r="AF100" s="424"/>
      <c r="AG100" s="424"/>
      <c r="AH100" s="424"/>
      <c r="AI100" s="424"/>
      <c r="AJ100" s="424"/>
      <c r="AK100" s="424"/>
      <c r="AL100" s="424"/>
      <c r="AM100" s="424"/>
      <c r="AN100" s="424"/>
      <c r="AO100" s="424"/>
      <c r="AP100" s="424"/>
      <c r="AQ100" s="424"/>
      <c r="AR100" s="424"/>
      <c r="AS100" s="424"/>
      <c r="AT100" s="424"/>
      <c r="AU100" s="424"/>
      <c r="AV100" s="424"/>
      <c r="AW100" s="424"/>
      <c r="AX100" s="424"/>
      <c r="AY100" s="424"/>
      <c r="AZ100" s="424"/>
      <c r="BA100" s="424"/>
      <c r="BB100" s="424"/>
      <c r="BC100" s="424"/>
      <c r="BD100" s="424"/>
      <c r="BE100" s="424"/>
      <c r="BF100" s="424"/>
      <c r="BG100" s="424"/>
      <c r="BH100" s="424"/>
      <c r="BI100" s="424"/>
      <c r="BJ100" s="424"/>
      <c r="BK100" s="424"/>
      <c r="BL100" s="424"/>
      <c r="BM100" s="424"/>
      <c r="BN100" s="424"/>
      <c r="BO100" s="424"/>
      <c r="BP100" s="424"/>
      <c r="BQ100" s="424"/>
      <c r="BR100" s="424"/>
      <c r="BS100" s="424"/>
      <c r="BT100" s="424"/>
      <c r="BU100" s="424"/>
      <c r="BV100" s="424"/>
      <c r="BW100" s="424"/>
      <c r="BX100" s="424"/>
      <c r="BY100" s="424"/>
      <c r="BZ100" s="424"/>
      <c r="CA100" s="424"/>
      <c r="CB100" s="424"/>
      <c r="CC100" s="424"/>
      <c r="CD100" s="424"/>
      <c r="CE100" s="424"/>
      <c r="CF100" s="424"/>
      <c r="CG100" s="424"/>
      <c r="CH100" s="424"/>
      <c r="CI100" s="424"/>
      <c r="CJ100" s="424"/>
      <c r="CK100" s="424"/>
      <c r="CL100" s="424"/>
      <c r="CM100" s="424"/>
      <c r="CN100" s="424"/>
      <c r="CO100" s="424"/>
      <c r="CP100" s="424"/>
      <c r="CQ100" s="424"/>
      <c r="CR100" s="424"/>
      <c r="CS100" s="424"/>
      <c r="CT100" s="424"/>
      <c r="CU100" s="424"/>
      <c r="CV100" s="424"/>
      <c r="CW100" s="424"/>
      <c r="CX100" s="424"/>
      <c r="CY100" s="424"/>
      <c r="CZ100" s="424"/>
      <c r="DA100" s="424"/>
      <c r="DB100" s="424"/>
      <c r="DC100" s="424"/>
      <c r="DD100" s="424"/>
      <c r="DE100" s="424"/>
      <c r="DF100" s="424"/>
      <c r="DG100" s="424"/>
      <c r="DH100" s="424"/>
      <c r="DI100" s="424"/>
      <c r="DJ100" s="424"/>
      <c r="DK100" s="424"/>
      <c r="DL100" s="424"/>
    </row>
    <row r="101" spans="11:116" ht="12.75" hidden="1" customHeight="1">
      <c r="K101" s="424"/>
      <c r="L101" s="424"/>
      <c r="M101" s="424"/>
      <c r="N101" s="424"/>
      <c r="O101" s="424"/>
      <c r="P101" s="424"/>
      <c r="Q101" s="424"/>
      <c r="R101" s="424"/>
      <c r="S101" s="424"/>
      <c r="T101" s="424"/>
      <c r="U101" s="424"/>
      <c r="V101" s="424"/>
      <c r="W101" s="424"/>
      <c r="X101" s="424"/>
      <c r="Y101" s="424"/>
      <c r="Z101" s="424"/>
      <c r="AA101" s="424"/>
      <c r="AB101" s="424"/>
      <c r="AC101" s="424"/>
      <c r="AD101" s="424"/>
      <c r="AE101" s="424"/>
      <c r="AF101" s="424"/>
      <c r="AG101" s="424"/>
      <c r="AH101" s="424"/>
      <c r="AI101" s="424"/>
      <c r="AJ101" s="424"/>
      <c r="AK101" s="424"/>
      <c r="AL101" s="424"/>
      <c r="AM101" s="424"/>
      <c r="AN101" s="424"/>
      <c r="AO101" s="424"/>
      <c r="AP101" s="424"/>
      <c r="AQ101" s="424"/>
      <c r="AR101" s="424"/>
      <c r="AS101" s="424"/>
      <c r="AT101" s="424"/>
      <c r="AU101" s="424"/>
      <c r="AV101" s="424"/>
      <c r="AW101" s="424"/>
      <c r="AX101" s="424"/>
      <c r="AY101" s="424"/>
      <c r="AZ101" s="424"/>
      <c r="BA101" s="424"/>
      <c r="BB101" s="424"/>
      <c r="BC101" s="424"/>
      <c r="BD101" s="424"/>
      <c r="BE101" s="424"/>
      <c r="BF101" s="424"/>
      <c r="BG101" s="424"/>
      <c r="BH101" s="424"/>
      <c r="BI101" s="424"/>
      <c r="BJ101" s="424"/>
      <c r="BK101" s="424"/>
      <c r="BL101" s="424"/>
      <c r="BM101" s="424"/>
      <c r="BN101" s="424"/>
      <c r="BO101" s="424"/>
      <c r="BP101" s="424"/>
      <c r="BQ101" s="424"/>
      <c r="BR101" s="424"/>
      <c r="BS101" s="424"/>
      <c r="BT101" s="424"/>
      <c r="BU101" s="424"/>
      <c r="BV101" s="424"/>
      <c r="BW101" s="424"/>
      <c r="BX101" s="424"/>
      <c r="BY101" s="424"/>
      <c r="BZ101" s="424"/>
      <c r="CA101" s="424"/>
      <c r="CB101" s="424"/>
      <c r="CC101" s="424"/>
      <c r="CD101" s="424"/>
      <c r="CE101" s="424"/>
      <c r="CF101" s="424"/>
      <c r="CG101" s="424"/>
      <c r="CH101" s="424"/>
      <c r="CI101" s="424"/>
      <c r="CJ101" s="424"/>
      <c r="CK101" s="424"/>
      <c r="CL101" s="424"/>
      <c r="CM101" s="424"/>
      <c r="CN101" s="424"/>
      <c r="CO101" s="424"/>
      <c r="CP101" s="424"/>
      <c r="CQ101" s="424"/>
      <c r="CR101" s="424"/>
      <c r="CS101" s="424"/>
      <c r="CT101" s="424"/>
      <c r="CU101" s="424"/>
      <c r="CV101" s="424"/>
      <c r="CW101" s="424"/>
      <c r="CX101" s="424"/>
      <c r="CY101" s="424"/>
      <c r="CZ101" s="424"/>
      <c r="DA101" s="424"/>
      <c r="DB101" s="424"/>
      <c r="DC101" s="424"/>
      <c r="DD101" s="424"/>
      <c r="DE101" s="424"/>
      <c r="DF101" s="424"/>
      <c r="DG101" s="424"/>
      <c r="DH101" s="424"/>
      <c r="DI101" s="424"/>
      <c r="DJ101" s="424"/>
      <c r="DK101" s="424"/>
      <c r="DL101" s="424"/>
    </row>
    <row r="102" spans="11:116" ht="12.75" hidden="1" customHeight="1">
      <c r="K102" s="424"/>
      <c r="L102" s="424"/>
      <c r="M102" s="424"/>
      <c r="N102" s="424"/>
      <c r="O102" s="424"/>
      <c r="P102" s="424"/>
      <c r="Q102" s="424"/>
      <c r="R102" s="424"/>
      <c r="S102" s="424"/>
      <c r="T102" s="424"/>
      <c r="U102" s="424"/>
      <c r="V102" s="424"/>
      <c r="W102" s="424"/>
      <c r="X102" s="424"/>
      <c r="Y102" s="424"/>
      <c r="Z102" s="424"/>
      <c r="AA102" s="424"/>
      <c r="AB102" s="424"/>
      <c r="AC102" s="424"/>
      <c r="AD102" s="424"/>
      <c r="AE102" s="424"/>
      <c r="AF102" s="424"/>
      <c r="AG102" s="424"/>
      <c r="AH102" s="424"/>
      <c r="AI102" s="424"/>
      <c r="AJ102" s="424"/>
      <c r="AK102" s="424"/>
      <c r="AL102" s="424"/>
      <c r="AM102" s="424"/>
      <c r="AN102" s="424"/>
      <c r="AO102" s="424"/>
      <c r="AP102" s="424"/>
      <c r="AQ102" s="424"/>
      <c r="AR102" s="424"/>
      <c r="AS102" s="424"/>
      <c r="AT102" s="424"/>
      <c r="AU102" s="424"/>
      <c r="AV102" s="424"/>
      <c r="AW102" s="424"/>
      <c r="AX102" s="424"/>
      <c r="AY102" s="424"/>
      <c r="AZ102" s="424"/>
      <c r="BA102" s="424"/>
      <c r="BB102" s="424"/>
      <c r="BC102" s="424"/>
      <c r="BD102" s="424"/>
      <c r="BE102" s="424"/>
      <c r="BF102" s="424"/>
      <c r="BG102" s="424"/>
      <c r="BH102" s="424"/>
      <c r="BI102" s="424"/>
      <c r="BJ102" s="424"/>
      <c r="BK102" s="424"/>
      <c r="BL102" s="424"/>
      <c r="BM102" s="424"/>
      <c r="BN102" s="424"/>
      <c r="BO102" s="424"/>
      <c r="BP102" s="424"/>
      <c r="BQ102" s="424"/>
      <c r="BR102" s="424"/>
      <c r="BS102" s="424"/>
      <c r="BT102" s="424"/>
      <c r="BU102" s="424"/>
      <c r="BV102" s="424"/>
      <c r="BW102" s="424"/>
      <c r="BX102" s="424"/>
      <c r="BY102" s="424"/>
      <c r="BZ102" s="424"/>
      <c r="CA102" s="424"/>
      <c r="CB102" s="424"/>
      <c r="CC102" s="424"/>
      <c r="CD102" s="424"/>
      <c r="CE102" s="424"/>
      <c r="CF102" s="424"/>
      <c r="CG102" s="424"/>
      <c r="CH102" s="424"/>
      <c r="CI102" s="424"/>
      <c r="CJ102" s="424"/>
      <c r="CK102" s="424"/>
      <c r="CL102" s="424"/>
      <c r="CM102" s="424"/>
      <c r="CN102" s="424"/>
      <c r="CO102" s="424"/>
      <c r="CP102" s="424"/>
      <c r="CQ102" s="424"/>
      <c r="CR102" s="424"/>
      <c r="CS102" s="424"/>
      <c r="CT102" s="424"/>
      <c r="CU102" s="424"/>
      <c r="CV102" s="424"/>
      <c r="CW102" s="424"/>
      <c r="CX102" s="424"/>
      <c r="CY102" s="424"/>
      <c r="CZ102" s="424"/>
      <c r="DA102" s="424"/>
      <c r="DB102" s="424"/>
      <c r="DC102" s="424"/>
      <c r="DD102" s="424"/>
      <c r="DE102" s="424"/>
      <c r="DF102" s="424"/>
      <c r="DG102" s="424"/>
      <c r="DH102" s="424"/>
      <c r="DI102" s="424"/>
      <c r="DJ102" s="424"/>
      <c r="DK102" s="424"/>
      <c r="DL102" s="424"/>
    </row>
    <row r="103" spans="11:116" ht="12.75" hidden="1" customHeight="1">
      <c r="K103" s="424"/>
      <c r="L103" s="424"/>
      <c r="M103" s="424"/>
      <c r="N103" s="424"/>
      <c r="O103" s="424"/>
      <c r="P103" s="424"/>
      <c r="Q103" s="424"/>
      <c r="R103" s="424"/>
      <c r="S103" s="424"/>
      <c r="T103" s="424"/>
      <c r="U103" s="424"/>
      <c r="V103" s="424"/>
      <c r="W103" s="424"/>
      <c r="X103" s="424"/>
      <c r="Y103" s="424"/>
      <c r="Z103" s="424"/>
      <c r="AA103" s="424"/>
      <c r="AB103" s="424"/>
      <c r="AC103" s="424"/>
      <c r="AD103" s="424"/>
      <c r="AE103" s="424"/>
      <c r="AF103" s="424"/>
      <c r="AG103" s="424"/>
      <c r="AH103" s="424"/>
      <c r="AI103" s="424"/>
      <c r="AJ103" s="424"/>
      <c r="AK103" s="424"/>
      <c r="AL103" s="424"/>
      <c r="AM103" s="424"/>
      <c r="AN103" s="424"/>
      <c r="AO103" s="424"/>
      <c r="AP103" s="424"/>
      <c r="AQ103" s="424"/>
      <c r="AR103" s="424"/>
      <c r="AS103" s="424"/>
      <c r="AT103" s="424"/>
      <c r="AU103" s="424"/>
      <c r="AV103" s="424"/>
      <c r="AW103" s="424"/>
      <c r="AX103" s="424"/>
      <c r="AY103" s="424"/>
      <c r="AZ103" s="424"/>
      <c r="BA103" s="424"/>
      <c r="BB103" s="424"/>
      <c r="BC103" s="424"/>
      <c r="BD103" s="424"/>
      <c r="BE103" s="424"/>
      <c r="BF103" s="424"/>
      <c r="BG103" s="424"/>
      <c r="BH103" s="424"/>
      <c r="BI103" s="424"/>
      <c r="BJ103" s="424"/>
      <c r="BK103" s="424"/>
      <c r="BL103" s="424"/>
      <c r="BM103" s="424"/>
      <c r="BN103" s="424"/>
      <c r="BO103" s="424"/>
      <c r="BP103" s="424"/>
      <c r="BQ103" s="424"/>
      <c r="BR103" s="424"/>
      <c r="BS103" s="424"/>
      <c r="BT103" s="424"/>
      <c r="BU103" s="424"/>
      <c r="BV103" s="424"/>
      <c r="BW103" s="424"/>
      <c r="BX103" s="424"/>
      <c r="BY103" s="424"/>
      <c r="BZ103" s="424"/>
      <c r="CA103" s="424"/>
      <c r="CB103" s="424"/>
      <c r="CC103" s="424"/>
      <c r="CD103" s="424"/>
      <c r="CE103" s="424"/>
      <c r="CF103" s="424"/>
      <c r="CG103" s="424"/>
      <c r="CH103" s="424"/>
      <c r="CI103" s="424"/>
      <c r="CJ103" s="424"/>
      <c r="CK103" s="424"/>
      <c r="CL103" s="424"/>
      <c r="CM103" s="424"/>
      <c r="CN103" s="424"/>
      <c r="CO103" s="424"/>
      <c r="CP103" s="424"/>
      <c r="CQ103" s="424"/>
      <c r="CR103" s="424"/>
      <c r="CS103" s="424"/>
      <c r="CT103" s="424"/>
      <c r="CU103" s="424"/>
      <c r="CV103" s="424"/>
      <c r="CW103" s="424"/>
      <c r="CX103" s="424"/>
      <c r="CY103" s="424"/>
      <c r="CZ103" s="424"/>
      <c r="DA103" s="424"/>
      <c r="DB103" s="424"/>
      <c r="DC103" s="424"/>
      <c r="DD103" s="424"/>
      <c r="DE103" s="424"/>
      <c r="DF103" s="424"/>
      <c r="DG103" s="424"/>
      <c r="DH103" s="424"/>
      <c r="DI103" s="424"/>
      <c r="DJ103" s="424"/>
      <c r="DK103" s="424"/>
      <c r="DL103" s="424"/>
    </row>
    <row r="104" spans="11:116" ht="12.75" hidden="1" customHeight="1">
      <c r="K104" s="424"/>
      <c r="L104" s="424"/>
      <c r="M104" s="424"/>
      <c r="N104" s="424"/>
      <c r="O104" s="424"/>
      <c r="P104" s="424"/>
      <c r="Q104" s="424"/>
      <c r="R104" s="424"/>
      <c r="S104" s="424"/>
      <c r="T104" s="424"/>
      <c r="U104" s="424"/>
      <c r="V104" s="424"/>
      <c r="W104" s="424"/>
      <c r="X104" s="424"/>
      <c r="Y104" s="424"/>
      <c r="Z104" s="424"/>
      <c r="AA104" s="424"/>
      <c r="AB104" s="424"/>
      <c r="AC104" s="424"/>
      <c r="AD104" s="424"/>
      <c r="AE104" s="424"/>
      <c r="AF104" s="424"/>
      <c r="AG104" s="424"/>
      <c r="AH104" s="424"/>
      <c r="AI104" s="424"/>
      <c r="AJ104" s="424"/>
      <c r="AK104" s="424"/>
      <c r="AL104" s="424"/>
      <c r="AM104" s="424"/>
      <c r="AN104" s="424"/>
      <c r="AO104" s="424"/>
      <c r="AP104" s="424"/>
      <c r="AQ104" s="424"/>
      <c r="AR104" s="424"/>
      <c r="AS104" s="424"/>
      <c r="AT104" s="424"/>
      <c r="AU104" s="424"/>
      <c r="AV104" s="424"/>
      <c r="AW104" s="424"/>
      <c r="AX104" s="424"/>
      <c r="AY104" s="424"/>
      <c r="AZ104" s="424"/>
      <c r="BA104" s="424"/>
      <c r="BB104" s="424"/>
      <c r="BC104" s="424"/>
      <c r="BD104" s="424"/>
      <c r="BE104" s="424"/>
      <c r="BF104" s="424"/>
      <c r="BG104" s="424"/>
      <c r="BH104" s="424"/>
      <c r="BI104" s="424"/>
      <c r="BJ104" s="424"/>
      <c r="BK104" s="424"/>
      <c r="BL104" s="424"/>
      <c r="BM104" s="424"/>
      <c r="BN104" s="424"/>
      <c r="BO104" s="424"/>
      <c r="BP104" s="424"/>
      <c r="BQ104" s="424"/>
      <c r="BR104" s="424"/>
      <c r="BS104" s="424"/>
      <c r="BT104" s="424"/>
      <c r="BU104" s="424"/>
      <c r="BV104" s="424"/>
      <c r="BW104" s="424"/>
      <c r="BX104" s="424"/>
      <c r="BY104" s="424"/>
      <c r="BZ104" s="424"/>
      <c r="CA104" s="424"/>
      <c r="CB104" s="424"/>
      <c r="CC104" s="424"/>
      <c r="CD104" s="424"/>
      <c r="CE104" s="424"/>
      <c r="CF104" s="424"/>
      <c r="CG104" s="424"/>
      <c r="CH104" s="424"/>
      <c r="CI104" s="424"/>
      <c r="CJ104" s="424"/>
      <c r="CK104" s="424"/>
      <c r="CL104" s="424"/>
      <c r="CM104" s="424"/>
      <c r="CN104" s="424"/>
      <c r="CO104" s="424"/>
      <c r="CP104" s="424"/>
      <c r="CQ104" s="424"/>
      <c r="CR104" s="424"/>
      <c r="CS104" s="424"/>
      <c r="CT104" s="424"/>
      <c r="CU104" s="424"/>
      <c r="CV104" s="424"/>
      <c r="CW104" s="424"/>
      <c r="CX104" s="424"/>
      <c r="CY104" s="424"/>
      <c r="CZ104" s="424"/>
      <c r="DA104" s="424"/>
      <c r="DB104" s="424"/>
      <c r="DC104" s="424"/>
      <c r="DD104" s="424"/>
      <c r="DE104" s="424"/>
      <c r="DF104" s="424"/>
      <c r="DG104" s="424"/>
      <c r="DH104" s="424"/>
      <c r="DI104" s="424"/>
      <c r="DJ104" s="424"/>
      <c r="DK104" s="424"/>
      <c r="DL104" s="424"/>
    </row>
    <row r="105" spans="11:116" ht="12.75" hidden="1" customHeight="1">
      <c r="K105" s="424"/>
      <c r="L105" s="424"/>
      <c r="M105" s="424"/>
      <c r="N105" s="424"/>
      <c r="O105" s="424"/>
      <c r="P105" s="424"/>
      <c r="Q105" s="424"/>
      <c r="R105" s="424"/>
      <c r="S105" s="424"/>
      <c r="T105" s="424"/>
      <c r="U105" s="424"/>
      <c r="V105" s="424"/>
      <c r="W105" s="424"/>
      <c r="X105" s="424"/>
      <c r="Y105" s="424"/>
      <c r="Z105" s="424"/>
      <c r="AA105" s="424"/>
      <c r="AB105" s="424"/>
      <c r="AC105" s="424"/>
      <c r="AD105" s="424"/>
      <c r="AE105" s="424"/>
      <c r="AF105" s="424"/>
      <c r="AG105" s="424"/>
      <c r="AH105" s="424"/>
      <c r="AI105" s="424"/>
      <c r="AJ105" s="424"/>
      <c r="AK105" s="424"/>
      <c r="AL105" s="424"/>
      <c r="AM105" s="424"/>
      <c r="AN105" s="424"/>
      <c r="AO105" s="424"/>
      <c r="AP105" s="424"/>
      <c r="AQ105" s="424"/>
      <c r="AR105" s="424"/>
      <c r="AS105" s="424"/>
      <c r="AT105" s="424"/>
      <c r="AU105" s="424"/>
      <c r="AV105" s="424"/>
      <c r="AW105" s="424"/>
      <c r="AX105" s="424"/>
      <c r="AY105" s="424"/>
      <c r="AZ105" s="424"/>
      <c r="BA105" s="424"/>
      <c r="BB105" s="424"/>
      <c r="BC105" s="424"/>
      <c r="BD105" s="424"/>
      <c r="BE105" s="424"/>
      <c r="BF105" s="424"/>
      <c r="BG105" s="424"/>
      <c r="BH105" s="424"/>
      <c r="BI105" s="424"/>
      <c r="BJ105" s="424"/>
      <c r="BK105" s="424"/>
      <c r="BL105" s="424"/>
      <c r="BM105" s="424"/>
      <c r="BN105" s="424"/>
      <c r="BO105" s="424"/>
      <c r="BP105" s="424"/>
      <c r="BQ105" s="424"/>
      <c r="BR105" s="424"/>
      <c r="BS105" s="424"/>
      <c r="BT105" s="424"/>
      <c r="BU105" s="424"/>
      <c r="BV105" s="424"/>
      <c r="BW105" s="424"/>
      <c r="BX105" s="424"/>
      <c r="BY105" s="424"/>
      <c r="BZ105" s="424"/>
      <c r="CA105" s="424"/>
      <c r="CB105" s="424"/>
      <c r="CC105" s="424"/>
      <c r="CD105" s="424"/>
      <c r="CE105" s="424"/>
      <c r="CF105" s="424"/>
      <c r="CG105" s="424"/>
      <c r="CH105" s="424"/>
      <c r="CI105" s="424"/>
      <c r="CJ105" s="424"/>
      <c r="CK105" s="424"/>
      <c r="CL105" s="424"/>
      <c r="CM105" s="424"/>
      <c r="CN105" s="424"/>
      <c r="CO105" s="424"/>
      <c r="CP105" s="424"/>
      <c r="CQ105" s="424"/>
      <c r="CR105" s="424"/>
      <c r="CS105" s="424"/>
      <c r="CT105" s="424"/>
      <c r="CU105" s="424"/>
      <c r="CV105" s="424"/>
      <c r="CW105" s="424"/>
      <c r="CX105" s="424"/>
      <c r="CY105" s="424"/>
      <c r="CZ105" s="424"/>
      <c r="DA105" s="424"/>
      <c r="DB105" s="424"/>
      <c r="DC105" s="424"/>
      <c r="DD105" s="424"/>
      <c r="DE105" s="424"/>
      <c r="DF105" s="424"/>
      <c r="DG105" s="424"/>
      <c r="DH105" s="424"/>
      <c r="DI105" s="424"/>
      <c r="DJ105" s="424"/>
      <c r="DK105" s="424"/>
      <c r="DL105" s="424"/>
    </row>
    <row r="106" spans="11:116" ht="12.75" hidden="1" customHeight="1">
      <c r="K106" s="424"/>
      <c r="L106" s="424"/>
      <c r="M106" s="424"/>
      <c r="N106" s="424"/>
      <c r="O106" s="424"/>
      <c r="P106" s="424"/>
      <c r="Q106" s="424"/>
      <c r="R106" s="424"/>
      <c r="S106" s="424"/>
      <c r="T106" s="424"/>
      <c r="U106" s="424"/>
      <c r="V106" s="424"/>
      <c r="W106" s="424"/>
      <c r="X106" s="424"/>
      <c r="Y106" s="424"/>
      <c r="Z106" s="424"/>
      <c r="AA106" s="424"/>
      <c r="AB106" s="424"/>
      <c r="AC106" s="424"/>
      <c r="AD106" s="424"/>
      <c r="AE106" s="424"/>
      <c r="AF106" s="424"/>
      <c r="AG106" s="424"/>
      <c r="AH106" s="424"/>
      <c r="AI106" s="424"/>
      <c r="AJ106" s="424"/>
      <c r="AK106" s="424"/>
      <c r="AL106" s="424"/>
      <c r="AM106" s="424"/>
      <c r="AN106" s="424"/>
      <c r="AO106" s="424"/>
      <c r="AP106" s="424"/>
      <c r="AQ106" s="424"/>
      <c r="AR106" s="424"/>
      <c r="AS106" s="424"/>
      <c r="AT106" s="424"/>
      <c r="AU106" s="424"/>
      <c r="AV106" s="424"/>
      <c r="AW106" s="424"/>
      <c r="AX106" s="424"/>
      <c r="AY106" s="424"/>
      <c r="AZ106" s="424"/>
      <c r="BA106" s="424"/>
      <c r="BB106" s="424"/>
      <c r="BC106" s="424"/>
      <c r="BD106" s="424"/>
      <c r="BE106" s="424"/>
      <c r="BF106" s="424"/>
      <c r="BG106" s="424"/>
      <c r="BH106" s="424"/>
      <c r="BI106" s="424"/>
      <c r="BJ106" s="424"/>
      <c r="BK106" s="424"/>
      <c r="BL106" s="424"/>
      <c r="BM106" s="424"/>
      <c r="BN106" s="424"/>
      <c r="BO106" s="424"/>
      <c r="BP106" s="424"/>
      <c r="BQ106" s="424"/>
      <c r="BR106" s="424"/>
      <c r="BS106" s="424"/>
      <c r="BT106" s="424"/>
      <c r="BU106" s="424"/>
      <c r="BV106" s="424"/>
      <c r="BW106" s="424"/>
      <c r="BX106" s="424"/>
      <c r="BY106" s="424"/>
      <c r="BZ106" s="424"/>
      <c r="CA106" s="424"/>
      <c r="CB106" s="424"/>
      <c r="CC106" s="424"/>
      <c r="CD106" s="424"/>
      <c r="CE106" s="424"/>
      <c r="CF106" s="424"/>
      <c r="CG106" s="424"/>
      <c r="CH106" s="424"/>
      <c r="CI106" s="424"/>
      <c r="CJ106" s="424"/>
      <c r="CK106" s="424"/>
      <c r="CL106" s="424"/>
      <c r="CM106" s="424"/>
      <c r="CN106" s="424"/>
      <c r="CO106" s="424"/>
      <c r="CP106" s="424"/>
      <c r="CQ106" s="424"/>
      <c r="CR106" s="424"/>
      <c r="CS106" s="424"/>
      <c r="CT106" s="424"/>
      <c r="CU106" s="424"/>
      <c r="CV106" s="424"/>
      <c r="CW106" s="424"/>
      <c r="CX106" s="424"/>
      <c r="CY106" s="424"/>
      <c r="CZ106" s="424"/>
      <c r="DA106" s="424"/>
      <c r="DB106" s="424"/>
      <c r="DC106" s="424"/>
      <c r="DD106" s="424"/>
      <c r="DE106" s="424"/>
      <c r="DF106" s="424"/>
      <c r="DG106" s="424"/>
      <c r="DH106" s="424"/>
      <c r="DI106" s="424"/>
      <c r="DJ106" s="424"/>
      <c r="DK106" s="424"/>
      <c r="DL106" s="424"/>
    </row>
    <row r="107" spans="11:116" ht="12.75" hidden="1" customHeight="1">
      <c r="K107" s="424"/>
      <c r="L107" s="424"/>
      <c r="M107" s="424"/>
      <c r="N107" s="424"/>
      <c r="O107" s="424"/>
      <c r="P107" s="424"/>
      <c r="Q107" s="424"/>
      <c r="R107" s="424"/>
      <c r="S107" s="424"/>
      <c r="T107" s="424"/>
      <c r="U107" s="424"/>
      <c r="V107" s="424"/>
      <c r="W107" s="424"/>
      <c r="X107" s="424"/>
      <c r="Y107" s="424"/>
      <c r="Z107" s="424"/>
      <c r="AA107" s="424"/>
      <c r="AB107" s="424"/>
      <c r="AC107" s="424"/>
      <c r="AD107" s="424"/>
      <c r="AE107" s="424"/>
      <c r="AF107" s="424"/>
      <c r="AG107" s="424"/>
      <c r="AH107" s="424"/>
      <c r="AI107" s="424"/>
      <c r="AJ107" s="424"/>
      <c r="AK107" s="424"/>
      <c r="AL107" s="424"/>
      <c r="AM107" s="424"/>
      <c r="AN107" s="424"/>
      <c r="AO107" s="424"/>
      <c r="AP107" s="424"/>
      <c r="AQ107" s="424"/>
      <c r="AR107" s="424"/>
      <c r="AS107" s="424"/>
      <c r="AT107" s="424"/>
      <c r="AU107" s="424"/>
      <c r="AV107" s="424"/>
      <c r="AW107" s="424"/>
      <c r="AX107" s="424"/>
      <c r="AY107" s="424"/>
      <c r="AZ107" s="424"/>
      <c r="BA107" s="424"/>
      <c r="BB107" s="424"/>
      <c r="BC107" s="424"/>
      <c r="BD107" s="424"/>
      <c r="BE107" s="424"/>
      <c r="BF107" s="424"/>
      <c r="BG107" s="424"/>
      <c r="BH107" s="424"/>
      <c r="BI107" s="424"/>
      <c r="BJ107" s="424"/>
      <c r="BK107" s="424"/>
      <c r="BL107" s="424"/>
      <c r="BM107" s="424"/>
      <c r="BN107" s="424"/>
      <c r="BO107" s="424"/>
      <c r="BP107" s="424"/>
      <c r="BQ107" s="424"/>
      <c r="BR107" s="424"/>
      <c r="BS107" s="424"/>
      <c r="BT107" s="424"/>
      <c r="BU107" s="424"/>
      <c r="BV107" s="424"/>
      <c r="BW107" s="424"/>
      <c r="BX107" s="424"/>
      <c r="BY107" s="424"/>
      <c r="BZ107" s="424"/>
      <c r="CA107" s="424"/>
      <c r="CB107" s="424"/>
      <c r="CC107" s="424"/>
      <c r="CD107" s="424"/>
      <c r="CE107" s="424"/>
      <c r="CF107" s="424"/>
      <c r="CG107" s="424"/>
      <c r="CH107" s="424"/>
      <c r="CI107" s="424"/>
      <c r="CJ107" s="424"/>
      <c r="CK107" s="424"/>
      <c r="CL107" s="424"/>
      <c r="CM107" s="424"/>
      <c r="CN107" s="424"/>
      <c r="CO107" s="424"/>
      <c r="CP107" s="424"/>
      <c r="CQ107" s="424"/>
      <c r="CR107" s="424"/>
      <c r="CS107" s="424"/>
      <c r="CT107" s="424"/>
      <c r="CU107" s="424"/>
      <c r="CV107" s="424"/>
      <c r="CW107" s="424"/>
      <c r="CX107" s="424"/>
      <c r="CY107" s="424"/>
      <c r="CZ107" s="424"/>
      <c r="DA107" s="424"/>
      <c r="DB107" s="424"/>
      <c r="DC107" s="424"/>
      <c r="DD107" s="424"/>
      <c r="DE107" s="424"/>
      <c r="DF107" s="424"/>
      <c r="DG107" s="424"/>
      <c r="DH107" s="424"/>
      <c r="DI107" s="424"/>
      <c r="DJ107" s="424"/>
      <c r="DK107" s="424"/>
      <c r="DL107" s="424"/>
    </row>
    <row r="108" spans="11:116" ht="12.75" hidden="1" customHeight="1">
      <c r="K108" s="424"/>
      <c r="L108" s="424"/>
      <c r="M108" s="424"/>
      <c r="N108" s="424"/>
      <c r="O108" s="424"/>
      <c r="P108" s="424"/>
      <c r="Q108" s="424"/>
      <c r="R108" s="424"/>
      <c r="S108" s="424"/>
      <c r="T108" s="424"/>
      <c r="U108" s="424"/>
      <c r="V108" s="424"/>
      <c r="W108" s="424"/>
      <c r="X108" s="424"/>
      <c r="Y108" s="424"/>
      <c r="Z108" s="424"/>
      <c r="AA108" s="424"/>
      <c r="AB108" s="424"/>
      <c r="AC108" s="424"/>
      <c r="AD108" s="424"/>
      <c r="AE108" s="424"/>
      <c r="AF108" s="424"/>
      <c r="AG108" s="424"/>
      <c r="AH108" s="424"/>
      <c r="AI108" s="424"/>
      <c r="AJ108" s="424"/>
      <c r="AK108" s="424"/>
      <c r="AL108" s="424"/>
      <c r="AM108" s="424"/>
      <c r="AN108" s="424"/>
      <c r="AO108" s="424"/>
      <c r="AP108" s="424"/>
      <c r="AQ108" s="424"/>
      <c r="AR108" s="424"/>
      <c r="AS108" s="424"/>
      <c r="AT108" s="424"/>
      <c r="AU108" s="424"/>
      <c r="AV108" s="424"/>
      <c r="AW108" s="424"/>
      <c r="AX108" s="424"/>
      <c r="AY108" s="424"/>
      <c r="AZ108" s="424"/>
      <c r="BA108" s="424"/>
      <c r="BB108" s="424"/>
      <c r="BC108" s="424"/>
      <c r="BD108" s="424"/>
      <c r="BE108" s="424"/>
      <c r="BF108" s="424"/>
      <c r="BG108" s="424"/>
      <c r="BH108" s="424"/>
      <c r="BI108" s="424"/>
      <c r="BJ108" s="424"/>
      <c r="BK108" s="424"/>
      <c r="BL108" s="424"/>
      <c r="BM108" s="424"/>
      <c r="BN108" s="424"/>
      <c r="BO108" s="424"/>
      <c r="BP108" s="424"/>
      <c r="BQ108" s="424"/>
      <c r="BR108" s="424"/>
      <c r="BS108" s="424"/>
      <c r="BT108" s="424"/>
      <c r="BU108" s="424"/>
      <c r="BV108" s="424"/>
      <c r="BW108" s="424"/>
      <c r="BX108" s="424"/>
      <c r="BY108" s="424"/>
      <c r="BZ108" s="424"/>
      <c r="CA108" s="424"/>
      <c r="CB108" s="424"/>
      <c r="CC108" s="424"/>
      <c r="CD108" s="424"/>
      <c r="CE108" s="424"/>
      <c r="CF108" s="424"/>
      <c r="CG108" s="424"/>
      <c r="CH108" s="424"/>
      <c r="CI108" s="424"/>
      <c r="CJ108" s="424"/>
      <c r="CK108" s="424"/>
      <c r="CL108" s="424"/>
      <c r="CM108" s="424"/>
      <c r="CN108" s="424"/>
      <c r="CO108" s="424"/>
      <c r="CP108" s="424"/>
      <c r="CQ108" s="424"/>
      <c r="CR108" s="424"/>
      <c r="CS108" s="424"/>
      <c r="CT108" s="424"/>
      <c r="CU108" s="424"/>
      <c r="CV108" s="424"/>
      <c r="CW108" s="424"/>
      <c r="CX108" s="424"/>
      <c r="CY108" s="424"/>
      <c r="CZ108" s="424"/>
      <c r="DA108" s="424"/>
      <c r="DB108" s="424"/>
      <c r="DC108" s="424"/>
      <c r="DD108" s="424"/>
      <c r="DE108" s="424"/>
      <c r="DF108" s="424"/>
      <c r="DG108" s="424"/>
      <c r="DH108" s="424"/>
      <c r="DI108" s="424"/>
      <c r="DJ108" s="424"/>
      <c r="DK108" s="424"/>
      <c r="DL108" s="424"/>
    </row>
    <row r="109" spans="11:116" ht="12.75" hidden="1" customHeight="1">
      <c r="K109" s="424"/>
      <c r="L109" s="424"/>
      <c r="M109" s="424"/>
      <c r="N109" s="424"/>
      <c r="O109" s="424"/>
      <c r="P109" s="424"/>
      <c r="Q109" s="424"/>
      <c r="R109" s="424"/>
      <c r="S109" s="424"/>
      <c r="T109" s="424"/>
      <c r="U109" s="424"/>
      <c r="V109" s="424"/>
      <c r="W109" s="424"/>
      <c r="X109" s="424"/>
      <c r="Y109" s="424"/>
      <c r="Z109" s="424"/>
      <c r="AA109" s="424"/>
      <c r="AB109" s="424"/>
      <c r="AC109" s="424"/>
      <c r="AD109" s="424"/>
      <c r="AE109" s="424"/>
      <c r="AF109" s="424"/>
      <c r="AG109" s="424"/>
      <c r="AH109" s="424"/>
      <c r="AI109" s="424"/>
      <c r="AJ109" s="424"/>
      <c r="AK109" s="424"/>
      <c r="AL109" s="424"/>
      <c r="AM109" s="424"/>
      <c r="AN109" s="424"/>
      <c r="AO109" s="424"/>
      <c r="AP109" s="424"/>
      <c r="AQ109" s="424"/>
      <c r="AR109" s="424"/>
      <c r="AS109" s="424"/>
      <c r="AT109" s="424"/>
      <c r="AU109" s="424"/>
      <c r="AV109" s="424"/>
      <c r="AW109" s="424"/>
      <c r="AX109" s="424"/>
      <c r="AY109" s="424"/>
      <c r="AZ109" s="424"/>
      <c r="BA109" s="424"/>
      <c r="BB109" s="424"/>
      <c r="BC109" s="424"/>
      <c r="BD109" s="424"/>
      <c r="BE109" s="424"/>
      <c r="BF109" s="424"/>
      <c r="BG109" s="424"/>
      <c r="BH109" s="424"/>
      <c r="BI109" s="424"/>
      <c r="BJ109" s="424"/>
      <c r="BK109" s="424"/>
      <c r="BL109" s="424"/>
      <c r="BM109" s="424"/>
      <c r="BN109" s="424"/>
      <c r="BO109" s="424"/>
      <c r="BP109" s="424"/>
      <c r="BQ109" s="424"/>
      <c r="BR109" s="424"/>
      <c r="BS109" s="424"/>
      <c r="BT109" s="424"/>
      <c r="BU109" s="424"/>
      <c r="BV109" s="424"/>
      <c r="BW109" s="424"/>
      <c r="BX109" s="424"/>
      <c r="BY109" s="424"/>
      <c r="BZ109" s="424"/>
      <c r="CA109" s="424"/>
      <c r="CB109" s="424"/>
      <c r="CC109" s="424"/>
      <c r="CD109" s="424"/>
      <c r="CE109" s="424"/>
      <c r="CF109" s="424"/>
      <c r="CG109" s="424"/>
      <c r="CH109" s="424"/>
      <c r="CI109" s="424"/>
      <c r="CJ109" s="424"/>
      <c r="CK109" s="424"/>
      <c r="CL109" s="424"/>
      <c r="CM109" s="424"/>
      <c r="CN109" s="424"/>
      <c r="CO109" s="424"/>
      <c r="CP109" s="424"/>
      <c r="CQ109" s="424"/>
      <c r="CR109" s="424"/>
      <c r="CS109" s="424"/>
      <c r="CT109" s="424"/>
      <c r="CU109" s="424"/>
      <c r="CV109" s="424"/>
      <c r="CW109" s="424"/>
      <c r="CX109" s="424"/>
      <c r="CY109" s="424"/>
      <c r="CZ109" s="424"/>
      <c r="DA109" s="424"/>
      <c r="DB109" s="424"/>
      <c r="DC109" s="424"/>
      <c r="DD109" s="424"/>
      <c r="DE109" s="424"/>
      <c r="DF109" s="424"/>
      <c r="DG109" s="424"/>
      <c r="DH109" s="424"/>
      <c r="DI109" s="424"/>
      <c r="DJ109" s="424"/>
      <c r="DK109" s="424"/>
      <c r="DL109" s="424"/>
    </row>
    <row r="110" spans="11:116" ht="12.75" hidden="1" customHeight="1">
      <c r="K110" s="424"/>
      <c r="L110" s="424"/>
      <c r="M110" s="424"/>
      <c r="N110" s="424"/>
      <c r="O110" s="424"/>
      <c r="P110" s="424"/>
      <c r="Q110" s="424"/>
      <c r="R110" s="424"/>
      <c r="S110" s="424"/>
      <c r="T110" s="424"/>
      <c r="U110" s="424"/>
      <c r="V110" s="424"/>
      <c r="W110" s="424"/>
      <c r="X110" s="424"/>
      <c r="Y110" s="424"/>
      <c r="Z110" s="424"/>
      <c r="AA110" s="424"/>
      <c r="AB110" s="424"/>
      <c r="AC110" s="424"/>
      <c r="AD110" s="424"/>
      <c r="AE110" s="424"/>
      <c r="AF110" s="424"/>
      <c r="AG110" s="424"/>
      <c r="AH110" s="424"/>
      <c r="AI110" s="424"/>
      <c r="AJ110" s="424"/>
      <c r="AK110" s="424"/>
      <c r="AL110" s="424"/>
      <c r="AM110" s="424"/>
      <c r="AN110" s="424"/>
      <c r="AO110" s="424"/>
      <c r="AP110" s="424"/>
      <c r="AQ110" s="424"/>
      <c r="AR110" s="424"/>
      <c r="AS110" s="424"/>
      <c r="AT110" s="424"/>
      <c r="AU110" s="424"/>
      <c r="AV110" s="424"/>
      <c r="AW110" s="424"/>
      <c r="AX110" s="424"/>
      <c r="AY110" s="424"/>
      <c r="AZ110" s="424"/>
      <c r="BA110" s="424"/>
      <c r="BB110" s="424"/>
      <c r="BC110" s="424"/>
      <c r="BD110" s="424"/>
      <c r="BE110" s="424"/>
      <c r="BF110" s="424"/>
      <c r="BG110" s="424"/>
      <c r="BH110" s="424"/>
      <c r="BI110" s="424"/>
      <c r="BJ110" s="424"/>
      <c r="BK110" s="424"/>
      <c r="BL110" s="424"/>
      <c r="BM110" s="424"/>
      <c r="BN110" s="424"/>
      <c r="BO110" s="424"/>
      <c r="BP110" s="424"/>
      <c r="BQ110" s="424"/>
      <c r="BR110" s="424"/>
      <c r="BS110" s="424"/>
      <c r="BT110" s="424"/>
      <c r="BU110" s="424"/>
      <c r="BV110" s="424"/>
      <c r="BW110" s="424"/>
      <c r="BX110" s="424"/>
      <c r="BY110" s="424"/>
      <c r="BZ110" s="424"/>
      <c r="CA110" s="424"/>
      <c r="CB110" s="424"/>
      <c r="CC110" s="424"/>
      <c r="CD110" s="424"/>
      <c r="CE110" s="424"/>
      <c r="CF110" s="424"/>
      <c r="CG110" s="424"/>
      <c r="CH110" s="424"/>
      <c r="CI110" s="424"/>
      <c r="CJ110" s="424"/>
      <c r="CK110" s="424"/>
      <c r="CL110" s="424"/>
      <c r="CM110" s="424"/>
      <c r="CN110" s="424"/>
      <c r="CO110" s="424"/>
      <c r="CP110" s="424"/>
      <c r="CQ110" s="424"/>
      <c r="CR110" s="424"/>
      <c r="CS110" s="424"/>
      <c r="CT110" s="424"/>
      <c r="CU110" s="424"/>
      <c r="CV110" s="424"/>
      <c r="CW110" s="424"/>
      <c r="CX110" s="424"/>
      <c r="CY110" s="424"/>
      <c r="CZ110" s="424"/>
      <c r="DA110" s="424"/>
      <c r="DB110" s="424"/>
      <c r="DC110" s="424"/>
      <c r="DD110" s="424"/>
      <c r="DE110" s="424"/>
      <c r="DF110" s="424"/>
      <c r="DG110" s="424"/>
      <c r="DH110" s="424"/>
      <c r="DI110" s="424"/>
      <c r="DJ110" s="424"/>
      <c r="DK110" s="424"/>
      <c r="DL110" s="424"/>
    </row>
    <row r="111" spans="11:116" ht="12.75" hidden="1" customHeight="1">
      <c r="K111" s="424"/>
      <c r="L111" s="424"/>
      <c r="M111" s="424"/>
      <c r="N111" s="424"/>
      <c r="O111" s="424"/>
      <c r="P111" s="424"/>
      <c r="Q111" s="424"/>
      <c r="R111" s="424"/>
      <c r="S111" s="424"/>
      <c r="T111" s="424"/>
      <c r="U111" s="424"/>
      <c r="V111" s="424"/>
      <c r="W111" s="424"/>
      <c r="X111" s="424"/>
      <c r="Y111" s="424"/>
      <c r="Z111" s="424"/>
      <c r="AA111" s="424"/>
      <c r="AB111" s="424"/>
      <c r="AC111" s="424"/>
      <c r="AD111" s="424"/>
      <c r="AE111" s="424"/>
      <c r="AF111" s="424"/>
      <c r="AG111" s="424"/>
      <c r="AH111" s="424"/>
      <c r="AI111" s="424"/>
      <c r="AJ111" s="424"/>
      <c r="AK111" s="424"/>
      <c r="AL111" s="424"/>
      <c r="AM111" s="424"/>
      <c r="AN111" s="424"/>
      <c r="AO111" s="424"/>
      <c r="AP111" s="424"/>
      <c r="AQ111" s="424"/>
      <c r="AR111" s="424"/>
      <c r="AS111" s="424"/>
      <c r="AT111" s="424"/>
      <c r="AU111" s="424"/>
      <c r="AV111" s="424"/>
      <c r="AW111" s="424"/>
      <c r="AX111" s="424"/>
      <c r="AY111" s="424"/>
      <c r="AZ111" s="424"/>
      <c r="BA111" s="424"/>
      <c r="BB111" s="424"/>
      <c r="BC111" s="424"/>
      <c r="BD111" s="424"/>
      <c r="BE111" s="424"/>
      <c r="BF111" s="424"/>
      <c r="BG111" s="424"/>
      <c r="BH111" s="424"/>
      <c r="BI111" s="424"/>
      <c r="BJ111" s="424"/>
      <c r="BK111" s="424"/>
      <c r="BL111" s="424"/>
      <c r="BM111" s="424"/>
      <c r="BN111" s="424"/>
      <c r="BO111" s="424"/>
      <c r="BP111" s="424"/>
      <c r="BQ111" s="424"/>
      <c r="BR111" s="424"/>
      <c r="BS111" s="424"/>
      <c r="BT111" s="424"/>
      <c r="BU111" s="424"/>
      <c r="BV111" s="424"/>
      <c r="BW111" s="424"/>
      <c r="BX111" s="424"/>
      <c r="BY111" s="424"/>
      <c r="BZ111" s="424"/>
      <c r="CA111" s="424"/>
      <c r="CB111" s="424"/>
      <c r="CC111" s="424"/>
      <c r="CD111" s="424"/>
      <c r="CE111" s="424"/>
      <c r="CF111" s="424"/>
      <c r="CG111" s="424"/>
      <c r="CH111" s="424"/>
      <c r="CI111" s="424"/>
      <c r="CJ111" s="424"/>
      <c r="CK111" s="424"/>
      <c r="CL111" s="424"/>
      <c r="CM111" s="424"/>
      <c r="CN111" s="424"/>
      <c r="CO111" s="424"/>
      <c r="CP111" s="424"/>
      <c r="CQ111" s="424"/>
      <c r="CR111" s="424"/>
      <c r="CS111" s="424"/>
      <c r="CT111" s="424"/>
      <c r="CU111" s="424"/>
      <c r="CV111" s="424"/>
      <c r="CW111" s="424"/>
      <c r="CX111" s="424"/>
      <c r="CY111" s="424"/>
      <c r="CZ111" s="424"/>
      <c r="DA111" s="424"/>
      <c r="DB111" s="424"/>
      <c r="DC111" s="424"/>
      <c r="DD111" s="424"/>
      <c r="DE111" s="424"/>
      <c r="DF111" s="424"/>
      <c r="DG111" s="424"/>
      <c r="DH111" s="424"/>
      <c r="DI111" s="424"/>
      <c r="DJ111" s="424"/>
      <c r="DK111" s="424"/>
      <c r="DL111" s="424"/>
    </row>
    <row r="112" spans="11:116" ht="12.75" hidden="1" customHeight="1">
      <c r="K112" s="424"/>
      <c r="L112" s="424"/>
      <c r="M112" s="424"/>
      <c r="N112" s="424"/>
      <c r="O112" s="424"/>
      <c r="P112" s="424"/>
      <c r="Q112" s="424"/>
      <c r="R112" s="424"/>
      <c r="S112" s="424"/>
      <c r="T112" s="424"/>
      <c r="U112" s="424"/>
      <c r="V112" s="424"/>
      <c r="W112" s="424"/>
      <c r="X112" s="424"/>
      <c r="Y112" s="424"/>
      <c r="Z112" s="424"/>
      <c r="AA112" s="424"/>
      <c r="AB112" s="424"/>
      <c r="AC112" s="424"/>
      <c r="AD112" s="424"/>
      <c r="AE112" s="424"/>
      <c r="AF112" s="424"/>
      <c r="AG112" s="424"/>
      <c r="AH112" s="424"/>
      <c r="AI112" s="424"/>
      <c r="AJ112" s="424"/>
      <c r="AK112" s="424"/>
      <c r="AL112" s="424"/>
      <c r="AM112" s="424"/>
      <c r="AN112" s="424"/>
      <c r="AO112" s="424"/>
      <c r="AP112" s="424"/>
      <c r="AQ112" s="424"/>
      <c r="AR112" s="424"/>
      <c r="AS112" s="424"/>
      <c r="AT112" s="424"/>
      <c r="AU112" s="424"/>
      <c r="AV112" s="424"/>
      <c r="AW112" s="424"/>
      <c r="AX112" s="424"/>
      <c r="AY112" s="424"/>
      <c r="AZ112" s="424"/>
      <c r="BA112" s="424"/>
      <c r="BB112" s="424"/>
      <c r="BC112" s="424"/>
      <c r="BD112" s="424"/>
      <c r="BE112" s="424"/>
      <c r="BF112" s="424"/>
      <c r="BG112" s="424"/>
      <c r="BH112" s="424"/>
      <c r="BI112" s="424"/>
      <c r="BJ112" s="424"/>
      <c r="BK112" s="424"/>
      <c r="BL112" s="424"/>
      <c r="BM112" s="424"/>
      <c r="BN112" s="424"/>
      <c r="BO112" s="424"/>
      <c r="BP112" s="424"/>
      <c r="BQ112" s="424"/>
      <c r="BR112" s="424"/>
      <c r="BS112" s="424"/>
      <c r="BT112" s="424"/>
      <c r="BU112" s="424"/>
      <c r="BV112" s="424"/>
      <c r="BW112" s="424"/>
      <c r="BX112" s="424"/>
      <c r="BY112" s="424"/>
      <c r="BZ112" s="424"/>
      <c r="CA112" s="424"/>
      <c r="CB112" s="424"/>
      <c r="CC112" s="424"/>
      <c r="CD112" s="424"/>
      <c r="CE112" s="424"/>
      <c r="CF112" s="424"/>
      <c r="CG112" s="424"/>
      <c r="CH112" s="424"/>
      <c r="CI112" s="424"/>
      <c r="CJ112" s="424"/>
      <c r="CK112" s="424"/>
      <c r="CL112" s="424"/>
      <c r="CM112" s="424"/>
      <c r="CN112" s="424"/>
      <c r="CO112" s="424"/>
      <c r="CP112" s="424"/>
      <c r="CQ112" s="424"/>
      <c r="CR112" s="424"/>
      <c r="CS112" s="424"/>
      <c r="CT112" s="424"/>
      <c r="CU112" s="424"/>
      <c r="CV112" s="424"/>
      <c r="CW112" s="424"/>
      <c r="CX112" s="424"/>
      <c r="CY112" s="424"/>
      <c r="CZ112" s="424"/>
      <c r="DA112" s="424"/>
      <c r="DB112" s="424"/>
      <c r="DC112" s="424"/>
      <c r="DD112" s="424"/>
      <c r="DE112" s="424"/>
      <c r="DF112" s="424"/>
      <c r="DG112" s="424"/>
      <c r="DH112" s="424"/>
      <c r="DI112" s="424"/>
      <c r="DJ112" s="424"/>
      <c r="DK112" s="424"/>
      <c r="DL112" s="424"/>
    </row>
    <row r="113" spans="11:116" ht="12.75" hidden="1" customHeight="1">
      <c r="K113" s="424"/>
      <c r="L113" s="424"/>
      <c r="M113" s="424"/>
      <c r="N113" s="424"/>
      <c r="O113" s="424"/>
      <c r="P113" s="424"/>
      <c r="Q113" s="424"/>
      <c r="R113" s="424"/>
      <c r="S113" s="424"/>
      <c r="T113" s="424"/>
      <c r="U113" s="424"/>
      <c r="V113" s="424"/>
      <c r="W113" s="424"/>
      <c r="X113" s="424"/>
      <c r="Y113" s="424"/>
      <c r="Z113" s="424"/>
      <c r="AA113" s="424"/>
      <c r="AB113" s="424"/>
      <c r="AC113" s="424"/>
      <c r="AD113" s="424"/>
      <c r="AE113" s="424"/>
      <c r="AF113" s="424"/>
      <c r="AG113" s="424"/>
      <c r="AH113" s="424"/>
      <c r="AI113" s="424"/>
      <c r="AJ113" s="424"/>
      <c r="AK113" s="424"/>
      <c r="AL113" s="424"/>
      <c r="AM113" s="424"/>
      <c r="AN113" s="424"/>
      <c r="AO113" s="424"/>
      <c r="AP113" s="424"/>
      <c r="AQ113" s="424"/>
      <c r="AR113" s="424"/>
      <c r="AS113" s="424"/>
      <c r="AT113" s="424"/>
      <c r="AU113" s="424"/>
      <c r="AV113" s="424"/>
      <c r="AW113" s="424"/>
      <c r="AX113" s="424"/>
      <c r="AY113" s="424"/>
      <c r="AZ113" s="424"/>
      <c r="BA113" s="424"/>
      <c r="BB113" s="424"/>
      <c r="BC113" s="424"/>
      <c r="BD113" s="424"/>
      <c r="BE113" s="424"/>
      <c r="BF113" s="424"/>
      <c r="BG113" s="424"/>
      <c r="BH113" s="424"/>
      <c r="BI113" s="424"/>
      <c r="BJ113" s="424"/>
      <c r="BK113" s="424"/>
      <c r="BL113" s="424"/>
      <c r="BM113" s="424"/>
      <c r="BN113" s="424"/>
      <c r="BO113" s="424"/>
      <c r="BP113" s="424"/>
      <c r="BQ113" s="424"/>
      <c r="BR113" s="424"/>
      <c r="BS113" s="424"/>
      <c r="BT113" s="424"/>
      <c r="BU113" s="424"/>
      <c r="BV113" s="424"/>
      <c r="BW113" s="424"/>
      <c r="BX113" s="424"/>
      <c r="BY113" s="424"/>
      <c r="BZ113" s="424"/>
      <c r="CA113" s="424"/>
      <c r="CB113" s="424"/>
      <c r="CC113" s="424"/>
      <c r="CD113" s="424"/>
      <c r="CE113" s="424"/>
      <c r="CF113" s="424"/>
      <c r="CG113" s="424"/>
      <c r="CH113" s="424"/>
      <c r="CI113" s="424"/>
      <c r="CJ113" s="424"/>
      <c r="CK113" s="424"/>
      <c r="CL113" s="424"/>
      <c r="CM113" s="424"/>
      <c r="CN113" s="424"/>
      <c r="CO113" s="424"/>
      <c r="CP113" s="424"/>
      <c r="CQ113" s="424"/>
      <c r="CR113" s="424"/>
      <c r="CS113" s="424"/>
      <c r="CT113" s="424"/>
      <c r="CU113" s="424"/>
      <c r="CV113" s="424"/>
      <c r="CW113" s="424"/>
      <c r="CX113" s="424"/>
      <c r="CY113" s="424"/>
      <c r="CZ113" s="424"/>
      <c r="DA113" s="424"/>
      <c r="DB113" s="424"/>
      <c r="DC113" s="424"/>
      <c r="DD113" s="424"/>
      <c r="DE113" s="424"/>
      <c r="DF113" s="424"/>
      <c r="DG113" s="424"/>
      <c r="DH113" s="424"/>
      <c r="DI113" s="424"/>
      <c r="DJ113" s="424"/>
      <c r="DK113" s="424"/>
      <c r="DL113" s="424"/>
    </row>
    <row r="114" spans="11:116" ht="12.75" hidden="1" customHeight="1">
      <c r="K114" s="424"/>
      <c r="L114" s="424"/>
      <c r="M114" s="424"/>
      <c r="N114" s="424"/>
      <c r="O114" s="424"/>
      <c r="P114" s="424"/>
      <c r="Q114" s="424"/>
      <c r="R114" s="424"/>
      <c r="S114" s="424"/>
      <c r="T114" s="424"/>
      <c r="U114" s="424"/>
      <c r="V114" s="424"/>
      <c r="W114" s="424"/>
      <c r="X114" s="424"/>
      <c r="Y114" s="424"/>
      <c r="Z114" s="424"/>
      <c r="AA114" s="424"/>
      <c r="AB114" s="424"/>
      <c r="AC114" s="424"/>
      <c r="AD114" s="424"/>
      <c r="AE114" s="424"/>
      <c r="AF114" s="424"/>
      <c r="AG114" s="424"/>
      <c r="AH114" s="424"/>
      <c r="AI114" s="424"/>
      <c r="AJ114" s="424"/>
      <c r="AK114" s="424"/>
      <c r="AL114" s="424"/>
      <c r="AM114" s="424"/>
      <c r="AN114" s="424"/>
      <c r="AO114" s="424"/>
      <c r="AP114" s="424"/>
      <c r="AQ114" s="424"/>
      <c r="AR114" s="424"/>
      <c r="AS114" s="424"/>
      <c r="AT114" s="424"/>
      <c r="AU114" s="424"/>
      <c r="AV114" s="424"/>
      <c r="AW114" s="424"/>
      <c r="AX114" s="424"/>
      <c r="AY114" s="424"/>
      <c r="AZ114" s="424"/>
      <c r="BA114" s="424"/>
      <c r="BB114" s="424"/>
      <c r="BC114" s="424"/>
      <c r="BD114" s="424"/>
      <c r="BE114" s="424"/>
      <c r="BF114" s="424"/>
      <c r="BG114" s="424"/>
      <c r="BH114" s="424"/>
      <c r="BI114" s="424"/>
      <c r="BJ114" s="424"/>
      <c r="BK114" s="424"/>
      <c r="BL114" s="424"/>
      <c r="BM114" s="424"/>
      <c r="BN114" s="424"/>
      <c r="BO114" s="424"/>
      <c r="BP114" s="424"/>
      <c r="BQ114" s="424"/>
      <c r="BR114" s="424"/>
      <c r="BS114" s="424"/>
      <c r="BT114" s="424"/>
      <c r="BU114" s="424"/>
      <c r="BV114" s="424"/>
      <c r="BW114" s="424"/>
      <c r="BX114" s="424"/>
      <c r="BY114" s="424"/>
      <c r="BZ114" s="424"/>
      <c r="CA114" s="424"/>
      <c r="CB114" s="424"/>
      <c r="CC114" s="424"/>
      <c r="CD114" s="424"/>
      <c r="CE114" s="424"/>
      <c r="CF114" s="424"/>
      <c r="CG114" s="424"/>
      <c r="CH114" s="424"/>
      <c r="CI114" s="424"/>
      <c r="CJ114" s="424"/>
      <c r="CK114" s="424"/>
      <c r="CL114" s="424"/>
      <c r="CM114" s="424"/>
      <c r="CN114" s="424"/>
      <c r="CO114" s="424"/>
      <c r="CP114" s="424"/>
      <c r="CQ114" s="424"/>
      <c r="CR114" s="424"/>
      <c r="CS114" s="424"/>
      <c r="CT114" s="424"/>
      <c r="CU114" s="424"/>
      <c r="CV114" s="424"/>
      <c r="CW114" s="424"/>
      <c r="CX114" s="424"/>
      <c r="CY114" s="424"/>
      <c r="CZ114" s="424"/>
      <c r="DA114" s="424"/>
      <c r="DB114" s="424"/>
      <c r="DC114" s="424"/>
      <c r="DD114" s="424"/>
      <c r="DE114" s="424"/>
      <c r="DF114" s="424"/>
      <c r="DG114" s="424"/>
      <c r="DH114" s="424"/>
      <c r="DI114" s="424"/>
      <c r="DJ114" s="424"/>
      <c r="DK114" s="424"/>
      <c r="DL114" s="424"/>
    </row>
    <row r="115" spans="11:116" ht="12.75" hidden="1" customHeight="1">
      <c r="K115" s="424"/>
      <c r="L115" s="424"/>
      <c r="M115" s="424"/>
      <c r="N115" s="424"/>
      <c r="O115" s="424"/>
      <c r="P115" s="424"/>
      <c r="Q115" s="424"/>
      <c r="R115" s="424"/>
      <c r="S115" s="424"/>
      <c r="T115" s="424"/>
      <c r="U115" s="424"/>
      <c r="V115" s="424"/>
      <c r="W115" s="424"/>
      <c r="X115" s="424"/>
      <c r="Y115" s="424"/>
      <c r="Z115" s="424"/>
      <c r="AA115" s="424"/>
      <c r="AB115" s="424"/>
      <c r="AC115" s="424"/>
      <c r="AD115" s="424"/>
      <c r="AE115" s="424"/>
      <c r="AF115" s="424"/>
      <c r="AG115" s="424"/>
      <c r="AH115" s="424"/>
      <c r="AI115" s="424"/>
      <c r="AJ115" s="424"/>
      <c r="AK115" s="424"/>
      <c r="AL115" s="424"/>
      <c r="AM115" s="424"/>
      <c r="AN115" s="424"/>
      <c r="AO115" s="424"/>
      <c r="AP115" s="424"/>
      <c r="AQ115" s="424"/>
      <c r="AR115" s="424"/>
      <c r="AS115" s="424"/>
      <c r="AT115" s="424"/>
      <c r="AU115" s="424"/>
      <c r="AV115" s="424"/>
      <c r="AW115" s="424"/>
      <c r="AX115" s="424"/>
      <c r="AY115" s="424"/>
      <c r="AZ115" s="424"/>
      <c r="BA115" s="424"/>
      <c r="BB115" s="424"/>
      <c r="BC115" s="424"/>
      <c r="BD115" s="424"/>
      <c r="BE115" s="424"/>
      <c r="BF115" s="424"/>
      <c r="BG115" s="424"/>
      <c r="BH115" s="424"/>
      <c r="BI115" s="424"/>
      <c r="BJ115" s="424"/>
      <c r="BK115" s="424"/>
      <c r="BL115" s="424"/>
      <c r="BM115" s="424"/>
      <c r="BN115" s="424"/>
      <c r="BO115" s="424"/>
      <c r="BP115" s="424"/>
      <c r="BQ115" s="424"/>
      <c r="BR115" s="424"/>
      <c r="BS115" s="424"/>
      <c r="BT115" s="424"/>
      <c r="BU115" s="424"/>
      <c r="BV115" s="424"/>
      <c r="BW115" s="424"/>
      <c r="BX115" s="424"/>
      <c r="BY115" s="424"/>
      <c r="BZ115" s="424"/>
      <c r="CA115" s="424"/>
      <c r="CB115" s="424"/>
      <c r="CC115" s="424"/>
      <c r="CD115" s="424"/>
      <c r="CE115" s="424"/>
      <c r="CF115" s="424"/>
      <c r="CG115" s="424"/>
      <c r="CH115" s="424"/>
      <c r="CI115" s="424"/>
      <c r="CJ115" s="424"/>
      <c r="CK115" s="424"/>
      <c r="CL115" s="424"/>
      <c r="CM115" s="424"/>
      <c r="CN115" s="424"/>
      <c r="CO115" s="424"/>
      <c r="CP115" s="424"/>
      <c r="CQ115" s="424"/>
      <c r="CR115" s="424"/>
      <c r="CS115" s="424"/>
      <c r="CT115" s="424"/>
      <c r="CU115" s="424"/>
      <c r="CV115" s="424"/>
      <c r="CW115" s="424"/>
      <c r="CX115" s="424"/>
      <c r="CY115" s="424"/>
      <c r="CZ115" s="424"/>
      <c r="DA115" s="424"/>
      <c r="DB115" s="424"/>
      <c r="DC115" s="424"/>
      <c r="DD115" s="424"/>
      <c r="DE115" s="424"/>
      <c r="DF115" s="424"/>
      <c r="DG115" s="424"/>
      <c r="DH115" s="424"/>
      <c r="DI115" s="424"/>
      <c r="DJ115" s="424"/>
      <c r="DK115" s="424"/>
      <c r="DL115" s="424"/>
    </row>
    <row r="116" spans="11:116" ht="12.75" hidden="1" customHeight="1">
      <c r="K116" s="424"/>
      <c r="L116" s="424"/>
      <c r="M116" s="424"/>
      <c r="N116" s="424"/>
      <c r="O116" s="424"/>
      <c r="P116" s="424"/>
      <c r="Q116" s="424"/>
      <c r="R116" s="424"/>
      <c r="S116" s="424"/>
      <c r="T116" s="424"/>
      <c r="U116" s="424"/>
      <c r="V116" s="424"/>
      <c r="W116" s="424"/>
      <c r="X116" s="424"/>
      <c r="Y116" s="424"/>
      <c r="Z116" s="424"/>
      <c r="AA116" s="424"/>
      <c r="AB116" s="424"/>
      <c r="AC116" s="424"/>
      <c r="AD116" s="424"/>
      <c r="AE116" s="424"/>
      <c r="AF116" s="424"/>
      <c r="AG116" s="424"/>
      <c r="AH116" s="424"/>
      <c r="AI116" s="424"/>
      <c r="AJ116" s="424"/>
      <c r="AK116" s="424"/>
      <c r="AL116" s="424"/>
      <c r="AM116" s="424"/>
      <c r="AN116" s="424"/>
      <c r="AO116" s="424"/>
      <c r="AP116" s="424"/>
      <c r="AQ116" s="424"/>
      <c r="AR116" s="424"/>
      <c r="AS116" s="424"/>
      <c r="AT116" s="424"/>
      <c r="AU116" s="424"/>
      <c r="AV116" s="424"/>
      <c r="AW116" s="424"/>
      <c r="AX116" s="424"/>
      <c r="AY116" s="424"/>
      <c r="AZ116" s="424"/>
      <c r="BA116" s="424"/>
      <c r="BB116" s="424"/>
      <c r="BC116" s="424"/>
      <c r="BD116" s="424"/>
      <c r="BE116" s="424"/>
      <c r="BF116" s="424"/>
      <c r="BG116" s="424"/>
      <c r="BH116" s="424"/>
      <c r="BI116" s="424"/>
      <c r="BJ116" s="424"/>
      <c r="BK116" s="424"/>
      <c r="BL116" s="424"/>
      <c r="BM116" s="424"/>
      <c r="BN116" s="424"/>
      <c r="BO116" s="424"/>
      <c r="BP116" s="424"/>
      <c r="BQ116" s="424"/>
      <c r="BR116" s="424"/>
      <c r="BS116" s="424"/>
      <c r="BT116" s="424"/>
      <c r="BU116" s="424"/>
      <c r="BV116" s="424"/>
      <c r="BW116" s="424"/>
      <c r="BX116" s="424"/>
      <c r="BY116" s="424"/>
      <c r="BZ116" s="424"/>
      <c r="CA116" s="424"/>
      <c r="CB116" s="424"/>
      <c r="CC116" s="424"/>
      <c r="CD116" s="424"/>
      <c r="CE116" s="424"/>
      <c r="CF116" s="424"/>
      <c r="CG116" s="424"/>
      <c r="CH116" s="424"/>
      <c r="CI116" s="424"/>
      <c r="CJ116" s="424"/>
      <c r="CK116" s="424"/>
      <c r="CL116" s="424"/>
      <c r="CM116" s="424"/>
      <c r="CN116" s="424"/>
      <c r="CO116" s="424"/>
      <c r="CP116" s="424"/>
      <c r="CQ116" s="424"/>
      <c r="CR116" s="424"/>
      <c r="CS116" s="424"/>
      <c r="CT116" s="424"/>
      <c r="CU116" s="424"/>
      <c r="CV116" s="424"/>
      <c r="CW116" s="424"/>
      <c r="CX116" s="424"/>
      <c r="CY116" s="424"/>
      <c r="CZ116" s="424"/>
      <c r="DA116" s="424"/>
      <c r="DB116" s="424"/>
      <c r="DC116" s="424"/>
      <c r="DD116" s="424"/>
      <c r="DE116" s="424"/>
      <c r="DF116" s="424"/>
      <c r="DG116" s="424"/>
      <c r="DH116" s="424"/>
      <c r="DI116" s="424"/>
      <c r="DJ116" s="424"/>
      <c r="DK116" s="424"/>
      <c r="DL116" s="424"/>
    </row>
    <row r="117" spans="11:116" ht="12.75" hidden="1" customHeight="1">
      <c r="K117" s="424"/>
      <c r="L117" s="424"/>
      <c r="M117" s="424"/>
      <c r="N117" s="424"/>
      <c r="O117" s="424"/>
      <c r="P117" s="424"/>
      <c r="Q117" s="424"/>
      <c r="R117" s="424"/>
      <c r="S117" s="424"/>
      <c r="T117" s="424"/>
      <c r="U117" s="424"/>
      <c r="V117" s="424"/>
      <c r="W117" s="424"/>
      <c r="X117" s="424"/>
      <c r="Y117" s="424"/>
      <c r="Z117" s="424"/>
      <c r="AA117" s="424"/>
      <c r="AB117" s="424"/>
      <c r="AC117" s="424"/>
      <c r="AD117" s="424"/>
      <c r="AE117" s="424"/>
      <c r="AF117" s="424"/>
      <c r="AG117" s="424"/>
      <c r="AH117" s="424"/>
      <c r="AI117" s="424"/>
      <c r="AJ117" s="424"/>
      <c r="AK117" s="424"/>
      <c r="AL117" s="424"/>
      <c r="AM117" s="424"/>
      <c r="AN117" s="424"/>
      <c r="AO117" s="424"/>
      <c r="AP117" s="424"/>
      <c r="AQ117" s="424"/>
      <c r="AR117" s="424"/>
      <c r="AS117" s="424"/>
      <c r="AT117" s="424"/>
      <c r="AU117" s="424"/>
      <c r="AV117" s="424"/>
      <c r="AW117" s="424"/>
      <c r="AX117" s="424"/>
      <c r="AY117" s="424"/>
      <c r="AZ117" s="424"/>
      <c r="BA117" s="424"/>
      <c r="BB117" s="424"/>
      <c r="BC117" s="424"/>
      <c r="BD117" s="424"/>
      <c r="BE117" s="424"/>
      <c r="BF117" s="424"/>
      <c r="BG117" s="424"/>
      <c r="BH117" s="424"/>
      <c r="BI117" s="424"/>
      <c r="BJ117" s="424"/>
      <c r="BK117" s="424"/>
      <c r="BL117" s="424"/>
      <c r="BM117" s="424"/>
      <c r="BN117" s="424"/>
      <c r="BO117" s="424"/>
      <c r="BP117" s="424"/>
      <c r="BQ117" s="424"/>
      <c r="BR117" s="424"/>
      <c r="BS117" s="424"/>
      <c r="BT117" s="424"/>
      <c r="BU117" s="424"/>
      <c r="BV117" s="424"/>
      <c r="BW117" s="424"/>
      <c r="BX117" s="424"/>
      <c r="BY117" s="424"/>
      <c r="BZ117" s="424"/>
      <c r="CA117" s="424"/>
      <c r="CB117" s="424"/>
      <c r="CC117" s="424"/>
      <c r="CD117" s="424"/>
      <c r="CE117" s="424"/>
      <c r="CF117" s="424"/>
      <c r="CG117" s="424"/>
      <c r="CH117" s="424"/>
      <c r="CI117" s="424"/>
      <c r="CJ117" s="424"/>
      <c r="CK117" s="424"/>
      <c r="CL117" s="424"/>
      <c r="CM117" s="424"/>
      <c r="CN117" s="424"/>
      <c r="CO117" s="424"/>
      <c r="CP117" s="424"/>
      <c r="CQ117" s="424"/>
      <c r="CR117" s="424"/>
      <c r="CS117" s="424"/>
      <c r="CT117" s="424"/>
      <c r="CU117" s="424"/>
      <c r="CV117" s="424"/>
      <c r="CW117" s="424"/>
      <c r="CX117" s="424"/>
      <c r="CY117" s="424"/>
      <c r="CZ117" s="424"/>
      <c r="DA117" s="424"/>
      <c r="DB117" s="424"/>
      <c r="DC117" s="424"/>
      <c r="DD117" s="424"/>
      <c r="DE117" s="424"/>
      <c r="DF117" s="424"/>
      <c r="DG117" s="424"/>
      <c r="DH117" s="424"/>
      <c r="DI117" s="424"/>
      <c r="DJ117" s="424"/>
      <c r="DK117" s="424"/>
      <c r="DL117" s="424"/>
    </row>
    <row r="118" spans="11:116" ht="12.75" hidden="1" customHeight="1">
      <c r="K118" s="424"/>
      <c r="L118" s="424"/>
      <c r="M118" s="424"/>
      <c r="N118" s="424"/>
      <c r="O118" s="424"/>
      <c r="P118" s="424"/>
      <c r="Q118" s="424"/>
      <c r="R118" s="424"/>
      <c r="S118" s="424"/>
      <c r="T118" s="424"/>
      <c r="U118" s="424"/>
      <c r="V118" s="424"/>
      <c r="W118" s="424"/>
      <c r="X118" s="424"/>
      <c r="Y118" s="424"/>
      <c r="Z118" s="424"/>
      <c r="AA118" s="424"/>
      <c r="AB118" s="424"/>
      <c r="AC118" s="424"/>
      <c r="AD118" s="424"/>
      <c r="AE118" s="424"/>
      <c r="AF118" s="424"/>
      <c r="AG118" s="424"/>
      <c r="AH118" s="424"/>
      <c r="AI118" s="424"/>
      <c r="AJ118" s="424"/>
      <c r="AK118" s="424"/>
      <c r="AL118" s="424"/>
      <c r="AM118" s="424"/>
      <c r="AN118" s="424"/>
      <c r="AO118" s="424"/>
      <c r="AP118" s="424"/>
      <c r="AQ118" s="424"/>
      <c r="AR118" s="424"/>
      <c r="AS118" s="424"/>
      <c r="AT118" s="424"/>
      <c r="AU118" s="424"/>
      <c r="AV118" s="424"/>
      <c r="AW118" s="424"/>
      <c r="AX118" s="424"/>
      <c r="AY118" s="424"/>
      <c r="AZ118" s="424"/>
      <c r="BA118" s="424"/>
      <c r="BB118" s="424"/>
      <c r="BC118" s="424"/>
      <c r="BD118" s="424"/>
      <c r="BE118" s="424"/>
      <c r="BF118" s="424"/>
      <c r="BG118" s="424"/>
      <c r="BH118" s="424"/>
      <c r="BI118" s="424"/>
      <c r="BJ118" s="424"/>
      <c r="BK118" s="424"/>
      <c r="BL118" s="424"/>
      <c r="BM118" s="424"/>
      <c r="BN118" s="424"/>
      <c r="BO118" s="424"/>
      <c r="BP118" s="424"/>
      <c r="BQ118" s="424"/>
      <c r="BR118" s="424"/>
      <c r="BS118" s="424"/>
      <c r="BT118" s="424"/>
      <c r="BU118" s="424"/>
      <c r="BV118" s="424"/>
      <c r="BW118" s="424"/>
      <c r="BX118" s="424"/>
      <c r="BY118" s="424"/>
      <c r="BZ118" s="424"/>
      <c r="CA118" s="424"/>
      <c r="CB118" s="424"/>
      <c r="CC118" s="424"/>
      <c r="CD118" s="424"/>
      <c r="CE118" s="424"/>
      <c r="CF118" s="424"/>
      <c r="CG118" s="424"/>
      <c r="CH118" s="424"/>
      <c r="CI118" s="424"/>
      <c r="CJ118" s="424"/>
      <c r="CK118" s="424"/>
      <c r="CL118" s="424"/>
      <c r="CM118" s="424"/>
      <c r="CN118" s="424"/>
      <c r="CO118" s="424"/>
      <c r="CP118" s="424"/>
      <c r="CQ118" s="424"/>
      <c r="CR118" s="424"/>
      <c r="CS118" s="424"/>
      <c r="CT118" s="424"/>
      <c r="CU118" s="424"/>
      <c r="CV118" s="424"/>
      <c r="CW118" s="424"/>
      <c r="CX118" s="424"/>
      <c r="CY118" s="424"/>
      <c r="CZ118" s="424"/>
      <c r="DA118" s="424"/>
      <c r="DB118" s="424"/>
      <c r="DC118" s="424"/>
      <c r="DD118" s="424"/>
      <c r="DE118" s="424"/>
      <c r="DF118" s="424"/>
      <c r="DG118" s="424"/>
      <c r="DH118" s="424"/>
      <c r="DI118" s="424"/>
      <c r="DJ118" s="424"/>
      <c r="DK118" s="424"/>
      <c r="DL118" s="424"/>
    </row>
    <row r="119" spans="11:116" ht="12.75" hidden="1" customHeight="1">
      <c r="K119" s="424"/>
      <c r="L119" s="424"/>
      <c r="M119" s="424"/>
      <c r="N119" s="424"/>
      <c r="O119" s="424"/>
      <c r="P119" s="424"/>
      <c r="Q119" s="424"/>
      <c r="R119" s="424"/>
      <c r="S119" s="424"/>
      <c r="T119" s="424"/>
      <c r="U119" s="424"/>
      <c r="V119" s="424"/>
      <c r="W119" s="424"/>
      <c r="X119" s="424"/>
      <c r="Y119" s="424"/>
      <c r="Z119" s="424"/>
      <c r="AA119" s="424"/>
      <c r="AB119" s="424"/>
      <c r="AC119" s="424"/>
      <c r="AD119" s="424"/>
      <c r="AE119" s="424"/>
      <c r="AF119" s="424"/>
      <c r="AG119" s="424"/>
      <c r="AH119" s="424"/>
      <c r="AI119" s="424"/>
      <c r="AJ119" s="424"/>
      <c r="AK119" s="424"/>
      <c r="AL119" s="424"/>
      <c r="AM119" s="424"/>
      <c r="AN119" s="424"/>
      <c r="AO119" s="424"/>
      <c r="AP119" s="424"/>
      <c r="AQ119" s="424"/>
      <c r="AR119" s="424"/>
      <c r="AS119" s="424"/>
      <c r="AT119" s="424"/>
      <c r="AU119" s="424"/>
      <c r="AV119" s="424"/>
      <c r="AW119" s="424"/>
      <c r="AX119" s="424"/>
      <c r="AY119" s="424"/>
      <c r="AZ119" s="424"/>
      <c r="BA119" s="424"/>
      <c r="BB119" s="424"/>
      <c r="BC119" s="424"/>
      <c r="BD119" s="424"/>
      <c r="BE119" s="424"/>
      <c r="BF119" s="424"/>
      <c r="BG119" s="424"/>
      <c r="BH119" s="424"/>
      <c r="BI119" s="424"/>
      <c r="BJ119" s="424"/>
      <c r="BK119" s="424"/>
      <c r="BL119" s="424"/>
      <c r="BM119" s="424"/>
      <c r="BN119" s="424"/>
      <c r="BO119" s="424"/>
      <c r="BP119" s="424"/>
      <c r="BQ119" s="424"/>
      <c r="BR119" s="424"/>
      <c r="BS119" s="424"/>
      <c r="BT119" s="424"/>
      <c r="BU119" s="424"/>
      <c r="BV119" s="424"/>
      <c r="BW119" s="424"/>
      <c r="BX119" s="424"/>
      <c r="BY119" s="424"/>
      <c r="BZ119" s="424"/>
      <c r="CA119" s="424"/>
      <c r="CB119" s="424"/>
      <c r="CC119" s="424"/>
      <c r="CD119" s="424"/>
      <c r="CE119" s="424"/>
      <c r="CF119" s="424"/>
      <c r="CG119" s="424"/>
      <c r="CH119" s="424"/>
      <c r="CI119" s="424"/>
      <c r="CJ119" s="424"/>
      <c r="CK119" s="424"/>
      <c r="CL119" s="424"/>
      <c r="CM119" s="424"/>
      <c r="CN119" s="424"/>
      <c r="CO119" s="424"/>
      <c r="CP119" s="424"/>
      <c r="CQ119" s="424"/>
      <c r="CR119" s="424"/>
      <c r="CS119" s="424"/>
      <c r="CT119" s="424"/>
      <c r="CU119" s="424"/>
      <c r="CV119" s="424"/>
      <c r="CW119" s="424"/>
      <c r="CX119" s="424"/>
      <c r="CY119" s="424"/>
      <c r="CZ119" s="424"/>
      <c r="DA119" s="424"/>
      <c r="DB119" s="424"/>
      <c r="DC119" s="424"/>
      <c r="DD119" s="424"/>
      <c r="DE119" s="424"/>
      <c r="DF119" s="424"/>
      <c r="DG119" s="424"/>
      <c r="DH119" s="424"/>
      <c r="DI119" s="424"/>
      <c r="DJ119" s="424"/>
      <c r="DK119" s="424"/>
      <c r="DL119" s="424"/>
    </row>
    <row r="120" spans="11:116" ht="12.75" hidden="1" customHeight="1">
      <c r="K120" s="424"/>
      <c r="L120" s="424"/>
      <c r="M120" s="424"/>
      <c r="N120" s="424"/>
      <c r="O120" s="424"/>
      <c r="P120" s="424"/>
      <c r="Q120" s="424"/>
      <c r="R120" s="424"/>
      <c r="S120" s="424"/>
      <c r="T120" s="424"/>
      <c r="U120" s="424"/>
      <c r="V120" s="424"/>
      <c r="W120" s="424"/>
      <c r="X120" s="424"/>
      <c r="Y120" s="424"/>
      <c r="Z120" s="424"/>
      <c r="AA120" s="424"/>
      <c r="AB120" s="424"/>
      <c r="AC120" s="424"/>
      <c r="AD120" s="424"/>
      <c r="AE120" s="424"/>
      <c r="AF120" s="424"/>
      <c r="AG120" s="424"/>
      <c r="AH120" s="424"/>
      <c r="AI120" s="424"/>
      <c r="AJ120" s="424"/>
      <c r="AK120" s="424"/>
      <c r="AL120" s="424"/>
      <c r="AM120" s="424"/>
      <c r="AN120" s="424"/>
      <c r="AO120" s="424"/>
      <c r="AP120" s="424"/>
      <c r="AQ120" s="424"/>
      <c r="AR120" s="424"/>
      <c r="AS120" s="424"/>
      <c r="AT120" s="424"/>
      <c r="AU120" s="424"/>
      <c r="AV120" s="424"/>
      <c r="AW120" s="424"/>
      <c r="AX120" s="424"/>
      <c r="AY120" s="424"/>
      <c r="AZ120" s="424"/>
      <c r="BA120" s="424"/>
      <c r="BB120" s="424"/>
      <c r="BC120" s="424"/>
      <c r="BD120" s="424"/>
      <c r="BE120" s="424"/>
      <c r="BF120" s="424"/>
      <c r="BG120" s="424"/>
      <c r="BH120" s="424"/>
      <c r="BI120" s="424"/>
      <c r="BJ120" s="424"/>
      <c r="BK120" s="424"/>
      <c r="BL120" s="424"/>
      <c r="BM120" s="424"/>
      <c r="BN120" s="424"/>
      <c r="BO120" s="424"/>
      <c r="BP120" s="424"/>
      <c r="BQ120" s="424"/>
      <c r="BR120" s="424"/>
      <c r="BS120" s="424"/>
      <c r="BT120" s="424"/>
      <c r="BU120" s="424"/>
      <c r="BV120" s="424"/>
      <c r="BW120" s="424"/>
      <c r="BX120" s="424"/>
      <c r="BY120" s="424"/>
      <c r="BZ120" s="424"/>
      <c r="CA120" s="424"/>
      <c r="CB120" s="424"/>
      <c r="CC120" s="424"/>
      <c r="CD120" s="424"/>
      <c r="CE120" s="424"/>
      <c r="CF120" s="424"/>
      <c r="CG120" s="424"/>
      <c r="CH120" s="424"/>
      <c r="CI120" s="424"/>
      <c r="CJ120" s="424"/>
      <c r="CK120" s="424"/>
      <c r="CL120" s="424"/>
      <c r="CM120" s="424"/>
      <c r="CN120" s="424"/>
      <c r="CO120" s="424"/>
      <c r="CP120" s="424"/>
      <c r="CQ120" s="424"/>
      <c r="CR120" s="424"/>
      <c r="CS120" s="424"/>
      <c r="CT120" s="424"/>
      <c r="CU120" s="424"/>
      <c r="CV120" s="424"/>
      <c r="CW120" s="424"/>
      <c r="CX120" s="424"/>
      <c r="CY120" s="424"/>
      <c r="CZ120" s="424"/>
      <c r="DA120" s="424"/>
      <c r="DB120" s="424"/>
      <c r="DC120" s="424"/>
      <c r="DD120" s="424"/>
      <c r="DE120" s="424"/>
      <c r="DF120" s="424"/>
      <c r="DG120" s="424"/>
      <c r="DH120" s="424"/>
      <c r="DI120" s="424"/>
      <c r="DJ120" s="424"/>
      <c r="DK120" s="424"/>
      <c r="DL120" s="424"/>
    </row>
    <row r="121" spans="11:116" ht="12.75" hidden="1" customHeight="1">
      <c r="K121" s="424"/>
      <c r="L121" s="424"/>
      <c r="M121" s="424"/>
      <c r="N121" s="424"/>
      <c r="O121" s="424"/>
      <c r="P121" s="424"/>
      <c r="Q121" s="424"/>
      <c r="R121" s="424"/>
      <c r="S121" s="424"/>
      <c r="T121" s="424"/>
      <c r="U121" s="424"/>
      <c r="V121" s="424"/>
      <c r="W121" s="424"/>
      <c r="X121" s="424"/>
      <c r="Y121" s="424"/>
      <c r="Z121" s="424"/>
      <c r="AA121" s="424"/>
      <c r="AB121" s="424"/>
      <c r="AC121" s="424"/>
      <c r="AD121" s="424"/>
      <c r="AE121" s="424"/>
      <c r="AF121" s="424"/>
      <c r="AG121" s="424"/>
      <c r="AH121" s="424"/>
      <c r="AI121" s="424"/>
      <c r="AJ121" s="424"/>
      <c r="AK121" s="424"/>
      <c r="AL121" s="424"/>
      <c r="AM121" s="424"/>
      <c r="AN121" s="424"/>
      <c r="AO121" s="424"/>
      <c r="AP121" s="424"/>
      <c r="AQ121" s="424"/>
      <c r="AR121" s="424"/>
      <c r="AS121" s="424"/>
      <c r="AT121" s="424"/>
      <c r="AU121" s="424"/>
      <c r="AV121" s="424"/>
      <c r="AW121" s="424"/>
      <c r="AX121" s="424"/>
      <c r="AY121" s="424"/>
      <c r="AZ121" s="424"/>
      <c r="BA121" s="424"/>
      <c r="BB121" s="424"/>
      <c r="BC121" s="424"/>
      <c r="BD121" s="424"/>
      <c r="BE121" s="424"/>
      <c r="BF121" s="424"/>
      <c r="BG121" s="424"/>
      <c r="BH121" s="424"/>
      <c r="BI121" s="424"/>
      <c r="BJ121" s="424"/>
      <c r="BK121" s="424"/>
      <c r="BL121" s="424"/>
      <c r="BM121" s="424"/>
      <c r="BN121" s="424"/>
      <c r="BO121" s="424"/>
      <c r="BP121" s="424"/>
      <c r="BQ121" s="424"/>
      <c r="BR121" s="424"/>
      <c r="BS121" s="424"/>
      <c r="BT121" s="424"/>
      <c r="BU121" s="424"/>
      <c r="BV121" s="424"/>
      <c r="BW121" s="424"/>
      <c r="BX121" s="424"/>
      <c r="BY121" s="424"/>
      <c r="BZ121" s="424"/>
      <c r="CA121" s="424"/>
      <c r="CB121" s="424"/>
      <c r="CC121" s="424"/>
      <c r="CD121" s="424"/>
      <c r="CE121" s="424"/>
      <c r="CF121" s="424"/>
      <c r="CG121" s="424"/>
      <c r="CH121" s="424"/>
      <c r="CI121" s="424"/>
      <c r="CJ121" s="424"/>
      <c r="CK121" s="424"/>
      <c r="CL121" s="424"/>
      <c r="CM121" s="424"/>
      <c r="CN121" s="424"/>
      <c r="CO121" s="424"/>
      <c r="CP121" s="424"/>
      <c r="CQ121" s="424"/>
      <c r="CR121" s="424"/>
      <c r="CS121" s="424"/>
      <c r="CT121" s="424"/>
      <c r="CU121" s="424"/>
      <c r="CV121" s="424"/>
      <c r="CW121" s="424"/>
      <c r="CX121" s="424"/>
      <c r="CY121" s="424"/>
      <c r="CZ121" s="424"/>
      <c r="DA121" s="424"/>
      <c r="DB121" s="424"/>
      <c r="DC121" s="424"/>
      <c r="DD121" s="424"/>
      <c r="DE121" s="424"/>
      <c r="DF121" s="424"/>
      <c r="DG121" s="424"/>
      <c r="DH121" s="424"/>
      <c r="DI121" s="424"/>
      <c r="DJ121" s="424"/>
      <c r="DK121" s="424"/>
      <c r="DL121" s="424"/>
    </row>
    <row r="122" spans="11:116" ht="12.75" hidden="1" customHeight="1">
      <c r="K122" s="424"/>
      <c r="L122" s="424"/>
      <c r="M122" s="424"/>
      <c r="N122" s="424"/>
      <c r="O122" s="424"/>
      <c r="P122" s="424"/>
      <c r="Q122" s="424"/>
      <c r="R122" s="424"/>
      <c r="S122" s="424"/>
      <c r="T122" s="424"/>
      <c r="U122" s="424"/>
      <c r="V122" s="424"/>
      <c r="W122" s="424"/>
      <c r="X122" s="424"/>
      <c r="Y122" s="424"/>
      <c r="Z122" s="424"/>
      <c r="AA122" s="424"/>
      <c r="AB122" s="424"/>
      <c r="AC122" s="424"/>
      <c r="AD122" s="424"/>
      <c r="AE122" s="424"/>
      <c r="AF122" s="424"/>
      <c r="AG122" s="424"/>
      <c r="AH122" s="424"/>
      <c r="AI122" s="424"/>
      <c r="AJ122" s="424"/>
      <c r="AK122" s="424"/>
      <c r="AL122" s="424"/>
      <c r="AM122" s="424"/>
      <c r="AN122" s="424"/>
      <c r="AO122" s="424"/>
      <c r="AP122" s="424"/>
      <c r="AQ122" s="424"/>
      <c r="AR122" s="424"/>
      <c r="AS122" s="424"/>
      <c r="AT122" s="424"/>
      <c r="AU122" s="424"/>
      <c r="AV122" s="424"/>
      <c r="AW122" s="424"/>
      <c r="AX122" s="424"/>
      <c r="AY122" s="424"/>
      <c r="AZ122" s="424"/>
      <c r="BA122" s="424"/>
      <c r="BB122" s="424"/>
      <c r="BC122" s="424"/>
      <c r="BD122" s="424"/>
      <c r="BE122" s="424"/>
      <c r="BF122" s="424"/>
      <c r="BG122" s="424"/>
      <c r="BH122" s="424"/>
      <c r="BI122" s="424"/>
      <c r="BJ122" s="424"/>
      <c r="BK122" s="424"/>
      <c r="BL122" s="424"/>
      <c r="BM122" s="424"/>
      <c r="BN122" s="424"/>
      <c r="BO122" s="424"/>
      <c r="BP122" s="424"/>
      <c r="BQ122" s="424"/>
      <c r="BR122" s="424"/>
      <c r="BS122" s="424"/>
      <c r="BT122" s="424"/>
      <c r="BU122" s="424"/>
      <c r="BV122" s="424"/>
      <c r="BW122" s="424"/>
      <c r="BX122" s="424"/>
      <c r="BY122" s="424"/>
      <c r="BZ122" s="424"/>
      <c r="CA122" s="424"/>
      <c r="CB122" s="424"/>
      <c r="CC122" s="424"/>
      <c r="CD122" s="424"/>
      <c r="CE122" s="424"/>
      <c r="CF122" s="424"/>
      <c r="CG122" s="424"/>
      <c r="CH122" s="424"/>
      <c r="CI122" s="424"/>
      <c r="CJ122" s="424"/>
      <c r="CK122" s="424"/>
      <c r="CL122" s="424"/>
      <c r="CM122" s="424"/>
      <c r="CN122" s="424"/>
      <c r="CO122" s="424"/>
      <c r="CP122" s="424"/>
      <c r="CQ122" s="424"/>
      <c r="CR122" s="424"/>
      <c r="CS122" s="424"/>
      <c r="CT122" s="424"/>
      <c r="CU122" s="424"/>
      <c r="CV122" s="424"/>
      <c r="CW122" s="424"/>
      <c r="CX122" s="424"/>
      <c r="CY122" s="424"/>
      <c r="CZ122" s="424"/>
      <c r="DA122" s="424"/>
      <c r="DB122" s="424"/>
      <c r="DC122" s="424"/>
      <c r="DD122" s="424"/>
      <c r="DE122" s="424"/>
      <c r="DF122" s="424"/>
      <c r="DG122" s="424"/>
      <c r="DH122" s="424"/>
      <c r="DI122" s="424"/>
      <c r="DJ122" s="424"/>
      <c r="DK122" s="424"/>
      <c r="DL122" s="424"/>
    </row>
    <row r="123" spans="11:116" ht="12.75" hidden="1" customHeight="1">
      <c r="K123" s="424"/>
      <c r="L123" s="424"/>
      <c r="M123" s="424"/>
      <c r="N123" s="424"/>
      <c r="O123" s="424"/>
      <c r="P123" s="424"/>
      <c r="Q123" s="424"/>
      <c r="R123" s="424"/>
      <c r="S123" s="424"/>
      <c r="T123" s="424"/>
      <c r="U123" s="424"/>
      <c r="V123" s="424"/>
      <c r="W123" s="424"/>
      <c r="X123" s="424"/>
      <c r="Y123" s="424"/>
      <c r="Z123" s="424"/>
      <c r="AA123" s="424"/>
      <c r="AB123" s="424"/>
      <c r="AC123" s="424"/>
      <c r="AD123" s="424"/>
      <c r="AE123" s="424"/>
      <c r="AF123" s="424"/>
      <c r="AG123" s="424"/>
      <c r="AH123" s="424"/>
      <c r="AI123" s="424"/>
      <c r="AJ123" s="424"/>
      <c r="AK123" s="424"/>
      <c r="AL123" s="424"/>
      <c r="AM123" s="424"/>
      <c r="AN123" s="424"/>
      <c r="AO123" s="424"/>
      <c r="AP123" s="424"/>
      <c r="AQ123" s="424"/>
      <c r="AR123" s="424"/>
      <c r="AS123" s="424"/>
      <c r="AT123" s="424"/>
      <c r="AU123" s="424"/>
      <c r="AV123" s="424"/>
      <c r="AW123" s="424"/>
      <c r="AX123" s="424"/>
      <c r="AY123" s="424"/>
      <c r="AZ123" s="424"/>
      <c r="BA123" s="424"/>
      <c r="BB123" s="424"/>
      <c r="BC123" s="424"/>
      <c r="BD123" s="424"/>
      <c r="BE123" s="424"/>
      <c r="BF123" s="424"/>
      <c r="BG123" s="424"/>
      <c r="BH123" s="424"/>
      <c r="BI123" s="424"/>
      <c r="BJ123" s="424"/>
      <c r="BK123" s="424"/>
      <c r="BL123" s="424"/>
      <c r="BM123" s="424"/>
      <c r="BN123" s="424"/>
      <c r="BO123" s="424"/>
      <c r="BP123" s="424"/>
      <c r="BQ123" s="424"/>
      <c r="BR123" s="424"/>
      <c r="BS123" s="424"/>
      <c r="BT123" s="424"/>
      <c r="BU123" s="424"/>
      <c r="BV123" s="424"/>
      <c r="BW123" s="424"/>
      <c r="BX123" s="424"/>
      <c r="BY123" s="424"/>
      <c r="BZ123" s="424"/>
      <c r="CA123" s="424"/>
      <c r="CB123" s="424"/>
      <c r="CC123" s="424"/>
      <c r="CD123" s="424"/>
      <c r="CE123" s="424"/>
      <c r="CF123" s="424"/>
      <c r="CG123" s="424"/>
      <c r="CH123" s="424"/>
      <c r="CI123" s="424"/>
      <c r="CJ123" s="424"/>
      <c r="CK123" s="424"/>
      <c r="CL123" s="424"/>
      <c r="CM123" s="424"/>
      <c r="CN123" s="424"/>
      <c r="CO123" s="424"/>
      <c r="CP123" s="424"/>
      <c r="CQ123" s="424"/>
      <c r="CR123" s="424"/>
      <c r="CS123" s="424"/>
      <c r="CT123" s="424"/>
      <c r="CU123" s="424"/>
      <c r="CV123" s="424"/>
      <c r="CW123" s="424"/>
      <c r="CX123" s="424"/>
      <c r="CY123" s="424"/>
      <c r="CZ123" s="424"/>
      <c r="DA123" s="424"/>
      <c r="DB123" s="424"/>
      <c r="DC123" s="424"/>
      <c r="DD123" s="424"/>
      <c r="DE123" s="424"/>
      <c r="DF123" s="424"/>
      <c r="DG123" s="424"/>
      <c r="DH123" s="424"/>
      <c r="DI123" s="424"/>
      <c r="DJ123" s="424"/>
      <c r="DK123" s="424"/>
      <c r="DL123" s="424"/>
    </row>
    <row r="124" spans="11:116" ht="12.75" hidden="1" customHeight="1">
      <c r="K124" s="424"/>
      <c r="L124" s="424"/>
      <c r="M124" s="424"/>
      <c r="N124" s="424"/>
      <c r="O124" s="424"/>
      <c r="P124" s="424"/>
      <c r="Q124" s="424"/>
      <c r="R124" s="424"/>
      <c r="S124" s="424"/>
      <c r="T124" s="424"/>
      <c r="U124" s="424"/>
      <c r="V124" s="424"/>
      <c r="W124" s="424"/>
      <c r="X124" s="424"/>
      <c r="Y124" s="424"/>
      <c r="Z124" s="424"/>
      <c r="AA124" s="424"/>
      <c r="AB124" s="424"/>
      <c r="AC124" s="424"/>
      <c r="AD124" s="424"/>
      <c r="AE124" s="424"/>
      <c r="AF124" s="424"/>
      <c r="AG124" s="424"/>
      <c r="AH124" s="424"/>
      <c r="AI124" s="424"/>
      <c r="AJ124" s="424"/>
      <c r="AK124" s="424"/>
      <c r="AL124" s="424"/>
      <c r="AM124" s="424"/>
      <c r="AN124" s="424"/>
      <c r="AO124" s="424"/>
      <c r="AP124" s="424"/>
      <c r="AQ124" s="424"/>
      <c r="AR124" s="424"/>
      <c r="AS124" s="424"/>
      <c r="AT124" s="424"/>
      <c r="AU124" s="424"/>
      <c r="AV124" s="424"/>
      <c r="AW124" s="424"/>
      <c r="AX124" s="424"/>
      <c r="AY124" s="424"/>
      <c r="AZ124" s="424"/>
      <c r="BA124" s="424"/>
      <c r="BB124" s="424"/>
      <c r="BC124" s="424"/>
      <c r="BD124" s="424"/>
      <c r="BE124" s="424"/>
      <c r="BF124" s="424"/>
      <c r="BG124" s="424"/>
      <c r="BH124" s="424"/>
      <c r="BI124" s="424"/>
      <c r="BJ124" s="424"/>
      <c r="BK124" s="424"/>
      <c r="BL124" s="424"/>
      <c r="BM124" s="424"/>
      <c r="BN124" s="424"/>
      <c r="BO124" s="424"/>
      <c r="BP124" s="424"/>
      <c r="BQ124" s="424"/>
      <c r="BR124" s="424"/>
      <c r="BS124" s="424"/>
      <c r="BT124" s="424"/>
      <c r="BU124" s="424"/>
      <c r="BV124" s="424"/>
      <c r="BW124" s="424"/>
      <c r="BX124" s="424"/>
      <c r="BY124" s="424"/>
      <c r="BZ124" s="424"/>
      <c r="CA124" s="424"/>
      <c r="CB124" s="424"/>
      <c r="CC124" s="424"/>
      <c r="CD124" s="424"/>
      <c r="CE124" s="424"/>
      <c r="CF124" s="424"/>
      <c r="CG124" s="424"/>
      <c r="CH124" s="424"/>
      <c r="CI124" s="424"/>
      <c r="CJ124" s="424"/>
      <c r="CK124" s="424"/>
      <c r="CL124" s="424"/>
      <c r="CM124" s="424"/>
      <c r="CN124" s="424"/>
      <c r="CO124" s="424"/>
      <c r="CP124" s="424"/>
      <c r="CQ124" s="424"/>
      <c r="CR124" s="424"/>
      <c r="CS124" s="424"/>
      <c r="CT124" s="424"/>
      <c r="CU124" s="424"/>
      <c r="CV124" s="424"/>
      <c r="CW124" s="424"/>
      <c r="CX124" s="424"/>
      <c r="CY124" s="424"/>
      <c r="CZ124" s="424"/>
      <c r="DA124" s="424"/>
      <c r="DB124" s="424"/>
      <c r="DC124" s="424"/>
      <c r="DD124" s="424"/>
      <c r="DE124" s="424"/>
      <c r="DF124" s="424"/>
      <c r="DG124" s="424"/>
      <c r="DH124" s="424"/>
      <c r="DI124" s="424"/>
      <c r="DJ124" s="424"/>
      <c r="DK124" s="424"/>
      <c r="DL124" s="424"/>
    </row>
    <row r="125" spans="11:116" ht="12.75" hidden="1" customHeight="1">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424"/>
      <c r="AI125" s="424"/>
      <c r="AJ125" s="424"/>
      <c r="AK125" s="424"/>
      <c r="AL125" s="424"/>
      <c r="AM125" s="424"/>
      <c r="AN125" s="424"/>
      <c r="AO125" s="424"/>
      <c r="AP125" s="424"/>
      <c r="AQ125" s="424"/>
      <c r="AR125" s="424"/>
      <c r="AS125" s="424"/>
      <c r="AT125" s="424"/>
      <c r="AU125" s="424"/>
      <c r="AV125" s="424"/>
      <c r="AW125" s="424"/>
      <c r="AX125" s="424"/>
      <c r="AY125" s="424"/>
      <c r="AZ125" s="424"/>
      <c r="BA125" s="424"/>
      <c r="BB125" s="424"/>
      <c r="BC125" s="424"/>
      <c r="BD125" s="424"/>
      <c r="BE125" s="424"/>
      <c r="BF125" s="424"/>
      <c r="BG125" s="424"/>
      <c r="BH125" s="424"/>
      <c r="BI125" s="424"/>
      <c r="BJ125" s="424"/>
      <c r="BK125" s="424"/>
      <c r="BL125" s="424"/>
      <c r="BM125" s="424"/>
      <c r="BN125" s="424"/>
      <c r="BO125" s="424"/>
      <c r="BP125" s="424"/>
      <c r="BQ125" s="424"/>
      <c r="BR125" s="424"/>
      <c r="BS125" s="424"/>
      <c r="BT125" s="424"/>
      <c r="BU125" s="424"/>
      <c r="BV125" s="424"/>
      <c r="BW125" s="424"/>
      <c r="BX125" s="424"/>
      <c r="BY125" s="424"/>
      <c r="BZ125" s="424"/>
      <c r="CA125" s="424"/>
      <c r="CB125" s="424"/>
      <c r="CC125" s="424"/>
      <c r="CD125" s="424"/>
      <c r="CE125" s="424"/>
      <c r="CF125" s="424"/>
      <c r="CG125" s="424"/>
      <c r="CH125" s="424"/>
      <c r="CI125" s="424"/>
      <c r="CJ125" s="424"/>
      <c r="CK125" s="424"/>
      <c r="CL125" s="424"/>
      <c r="CM125" s="424"/>
      <c r="CN125" s="424"/>
      <c r="CO125" s="424"/>
      <c r="CP125" s="424"/>
      <c r="CQ125" s="424"/>
      <c r="CR125" s="424"/>
      <c r="CS125" s="424"/>
      <c r="CT125" s="424"/>
      <c r="CU125" s="424"/>
      <c r="CV125" s="424"/>
      <c r="CW125" s="424"/>
      <c r="CX125" s="424"/>
      <c r="CY125" s="424"/>
      <c r="CZ125" s="424"/>
      <c r="DA125" s="424"/>
      <c r="DB125" s="424"/>
      <c r="DC125" s="424"/>
      <c r="DD125" s="424"/>
      <c r="DE125" s="424"/>
      <c r="DF125" s="424"/>
      <c r="DG125" s="424"/>
      <c r="DH125" s="424"/>
      <c r="DI125" s="424"/>
      <c r="DJ125" s="424"/>
      <c r="DK125" s="424"/>
      <c r="DL125" s="424"/>
    </row>
    <row r="126" spans="11:116" ht="12.75" hidden="1" customHeight="1">
      <c r="K126" s="424"/>
      <c r="L126" s="424"/>
      <c r="M126" s="424"/>
      <c r="N126" s="424"/>
      <c r="O126" s="424"/>
      <c r="P126" s="424"/>
      <c r="Q126" s="424"/>
      <c r="R126" s="424"/>
      <c r="S126" s="424"/>
      <c r="T126" s="424"/>
      <c r="U126" s="424"/>
      <c r="V126" s="424"/>
      <c r="W126" s="424"/>
      <c r="X126" s="424"/>
      <c r="Y126" s="424"/>
      <c r="Z126" s="424"/>
      <c r="AA126" s="424"/>
      <c r="AB126" s="424"/>
      <c r="AC126" s="424"/>
      <c r="AD126" s="424"/>
      <c r="AE126" s="424"/>
      <c r="AF126" s="424"/>
      <c r="AG126" s="424"/>
      <c r="AH126" s="424"/>
      <c r="AI126" s="424"/>
      <c r="AJ126" s="424"/>
      <c r="AK126" s="424"/>
      <c r="AL126" s="424"/>
      <c r="AM126" s="424"/>
      <c r="AN126" s="424"/>
      <c r="AO126" s="424"/>
      <c r="AP126" s="424"/>
      <c r="AQ126" s="424"/>
      <c r="AR126" s="424"/>
      <c r="AS126" s="424"/>
      <c r="AT126" s="424"/>
      <c r="AU126" s="424"/>
      <c r="AV126" s="424"/>
      <c r="AW126" s="424"/>
      <c r="AX126" s="424"/>
      <c r="AY126" s="424"/>
      <c r="AZ126" s="424"/>
      <c r="BA126" s="424"/>
      <c r="BB126" s="424"/>
      <c r="BC126" s="424"/>
      <c r="BD126" s="424"/>
      <c r="BE126" s="424"/>
      <c r="BF126" s="424"/>
      <c r="BG126" s="424"/>
      <c r="BH126" s="424"/>
      <c r="BI126" s="424"/>
      <c r="BJ126" s="424"/>
      <c r="BK126" s="424"/>
      <c r="BL126" s="424"/>
      <c r="BM126" s="424"/>
      <c r="BN126" s="424"/>
      <c r="BO126" s="424"/>
      <c r="BP126" s="424"/>
      <c r="BQ126" s="424"/>
      <c r="BR126" s="424"/>
      <c r="BS126" s="424"/>
      <c r="BT126" s="424"/>
      <c r="BU126" s="424"/>
      <c r="BV126" s="424"/>
      <c r="BW126" s="424"/>
      <c r="BX126" s="424"/>
      <c r="BY126" s="424"/>
      <c r="BZ126" s="424"/>
      <c r="CA126" s="424"/>
      <c r="CB126" s="424"/>
      <c r="CC126" s="424"/>
      <c r="CD126" s="424"/>
      <c r="CE126" s="424"/>
      <c r="CF126" s="424"/>
      <c r="CG126" s="424"/>
      <c r="CH126" s="424"/>
      <c r="CI126" s="424"/>
      <c r="CJ126" s="424"/>
      <c r="CK126" s="424"/>
      <c r="CL126" s="424"/>
      <c r="CM126" s="424"/>
      <c r="CN126" s="424"/>
      <c r="CO126" s="424"/>
      <c r="CP126" s="424"/>
      <c r="CQ126" s="424"/>
      <c r="CR126" s="424"/>
      <c r="CS126" s="424"/>
      <c r="CT126" s="424"/>
      <c r="CU126" s="424"/>
      <c r="CV126" s="424"/>
      <c r="CW126" s="424"/>
      <c r="CX126" s="424"/>
      <c r="CY126" s="424"/>
      <c r="CZ126" s="424"/>
      <c r="DA126" s="424"/>
      <c r="DB126" s="424"/>
      <c r="DC126" s="424"/>
      <c r="DD126" s="424"/>
      <c r="DE126" s="424"/>
      <c r="DF126" s="424"/>
      <c r="DG126" s="424"/>
      <c r="DH126" s="424"/>
      <c r="DI126" s="424"/>
      <c r="DJ126" s="424"/>
      <c r="DK126" s="424"/>
      <c r="DL126" s="424"/>
    </row>
    <row r="127" spans="11:116" ht="12.75" hidden="1" customHeight="1">
      <c r="K127" s="424"/>
      <c r="L127" s="424"/>
      <c r="M127" s="424"/>
      <c r="N127" s="424"/>
      <c r="O127" s="424"/>
      <c r="P127" s="424"/>
      <c r="Q127" s="424"/>
      <c r="R127" s="424"/>
      <c r="S127" s="424"/>
      <c r="T127" s="424"/>
      <c r="U127" s="424"/>
      <c r="V127" s="424"/>
      <c r="W127" s="424"/>
      <c r="X127" s="424"/>
      <c r="Y127" s="424"/>
      <c r="Z127" s="424"/>
      <c r="AA127" s="424"/>
      <c r="AB127" s="424"/>
      <c r="AC127" s="424"/>
      <c r="AD127" s="424"/>
      <c r="AE127" s="424"/>
      <c r="AF127" s="424"/>
      <c r="AG127" s="424"/>
      <c r="AH127" s="424"/>
      <c r="AI127" s="424"/>
      <c r="AJ127" s="424"/>
      <c r="AK127" s="424"/>
      <c r="AL127" s="424"/>
      <c r="AM127" s="424"/>
      <c r="AN127" s="424"/>
      <c r="AO127" s="424"/>
      <c r="AP127" s="424"/>
      <c r="AQ127" s="424"/>
      <c r="AR127" s="424"/>
      <c r="AS127" s="424"/>
      <c r="AT127" s="424"/>
      <c r="AU127" s="424"/>
      <c r="AV127" s="424"/>
      <c r="AW127" s="424"/>
      <c r="AX127" s="424"/>
      <c r="AY127" s="424"/>
      <c r="AZ127" s="424"/>
      <c r="BA127" s="424"/>
      <c r="BB127" s="424"/>
      <c r="BC127" s="424"/>
      <c r="BD127" s="424"/>
      <c r="BE127" s="424"/>
      <c r="BF127" s="424"/>
      <c r="BG127" s="424"/>
      <c r="BH127" s="424"/>
      <c r="BI127" s="424"/>
      <c r="BJ127" s="424"/>
      <c r="BK127" s="424"/>
      <c r="BL127" s="424"/>
      <c r="BM127" s="424"/>
      <c r="BN127" s="424"/>
      <c r="BO127" s="424"/>
      <c r="BP127" s="424"/>
      <c r="BQ127" s="424"/>
      <c r="BR127" s="424"/>
      <c r="BS127" s="424"/>
      <c r="BT127" s="424"/>
      <c r="BU127" s="424"/>
      <c r="BV127" s="424"/>
      <c r="BW127" s="424"/>
      <c r="BX127" s="424"/>
      <c r="BY127" s="424"/>
      <c r="BZ127" s="424"/>
      <c r="CA127" s="424"/>
      <c r="CB127" s="424"/>
      <c r="CC127" s="424"/>
      <c r="CD127" s="424"/>
      <c r="CE127" s="424"/>
      <c r="CF127" s="424"/>
      <c r="CG127" s="424"/>
      <c r="CH127" s="424"/>
      <c r="CI127" s="424"/>
      <c r="CJ127" s="424"/>
      <c r="CK127" s="424"/>
      <c r="CL127" s="424"/>
      <c r="CM127" s="424"/>
      <c r="CN127" s="424"/>
      <c r="CO127" s="424"/>
      <c r="CP127" s="424"/>
      <c r="CQ127" s="424"/>
      <c r="CR127" s="424"/>
      <c r="CS127" s="424"/>
      <c r="CT127" s="424"/>
      <c r="CU127" s="424"/>
      <c r="CV127" s="424"/>
      <c r="CW127" s="424"/>
      <c r="CX127" s="424"/>
      <c r="CY127" s="424"/>
      <c r="CZ127" s="424"/>
      <c r="DA127" s="424"/>
      <c r="DB127" s="424"/>
      <c r="DC127" s="424"/>
      <c r="DD127" s="424"/>
      <c r="DE127" s="424"/>
      <c r="DF127" s="424"/>
      <c r="DG127" s="424"/>
      <c r="DH127" s="424"/>
      <c r="DI127" s="424"/>
      <c r="DJ127" s="424"/>
      <c r="DK127" s="424"/>
      <c r="DL127" s="424"/>
    </row>
    <row r="128" spans="11:116" ht="12.75" hidden="1" customHeight="1">
      <c r="K128" s="424"/>
      <c r="L128" s="424"/>
      <c r="M128" s="424"/>
      <c r="N128" s="424"/>
      <c r="O128" s="424"/>
      <c r="P128" s="424"/>
      <c r="Q128" s="424"/>
      <c r="R128" s="424"/>
      <c r="S128" s="424"/>
      <c r="T128" s="424"/>
      <c r="U128" s="424"/>
      <c r="V128" s="424"/>
      <c r="W128" s="424"/>
      <c r="X128" s="424"/>
      <c r="Y128" s="424"/>
      <c r="Z128" s="424"/>
      <c r="AA128" s="424"/>
      <c r="AB128" s="424"/>
      <c r="AC128" s="424"/>
      <c r="AD128" s="424"/>
      <c r="AE128" s="424"/>
      <c r="AF128" s="424"/>
      <c r="AG128" s="424"/>
      <c r="AH128" s="424"/>
      <c r="AI128" s="424"/>
      <c r="AJ128" s="424"/>
      <c r="AK128" s="424"/>
      <c r="AL128" s="424"/>
      <c r="AM128" s="424"/>
      <c r="AN128" s="424"/>
      <c r="AO128" s="424"/>
      <c r="AP128" s="424"/>
      <c r="AQ128" s="424"/>
      <c r="AR128" s="424"/>
      <c r="AS128" s="424"/>
      <c r="AT128" s="424"/>
      <c r="AU128" s="424"/>
      <c r="AV128" s="424"/>
      <c r="AW128" s="424"/>
      <c r="AX128" s="424"/>
      <c r="AY128" s="424"/>
      <c r="AZ128" s="424"/>
      <c r="BA128" s="424"/>
      <c r="BB128" s="424"/>
      <c r="BC128" s="424"/>
      <c r="BD128" s="424"/>
      <c r="BE128" s="424"/>
      <c r="BF128" s="424"/>
      <c r="BG128" s="424"/>
      <c r="BH128" s="424"/>
      <c r="BI128" s="424"/>
      <c r="BJ128" s="424"/>
      <c r="BK128" s="424"/>
      <c r="BL128" s="424"/>
      <c r="BM128" s="424"/>
      <c r="BN128" s="424"/>
      <c r="BO128" s="424"/>
      <c r="BP128" s="424"/>
      <c r="BQ128" s="424"/>
      <c r="BR128" s="424"/>
      <c r="BS128" s="424"/>
      <c r="BT128" s="424"/>
      <c r="BU128" s="424"/>
      <c r="BV128" s="424"/>
      <c r="BW128" s="424"/>
      <c r="BX128" s="424"/>
      <c r="BY128" s="424"/>
      <c r="BZ128" s="424"/>
      <c r="CA128" s="424"/>
      <c r="CB128" s="424"/>
      <c r="CC128" s="424"/>
      <c r="CD128" s="424"/>
      <c r="CE128" s="424"/>
      <c r="CF128" s="424"/>
      <c r="CG128" s="424"/>
      <c r="CH128" s="424"/>
      <c r="CI128" s="424"/>
      <c r="CJ128" s="424"/>
      <c r="CK128" s="424"/>
      <c r="CL128" s="424"/>
      <c r="CM128" s="424"/>
      <c r="CN128" s="424"/>
      <c r="CO128" s="424"/>
      <c r="CP128" s="424"/>
      <c r="CQ128" s="424"/>
      <c r="CR128" s="424"/>
      <c r="CS128" s="424"/>
      <c r="CT128" s="424"/>
      <c r="CU128" s="424"/>
      <c r="CV128" s="424"/>
      <c r="CW128" s="424"/>
      <c r="CX128" s="424"/>
      <c r="CY128" s="424"/>
      <c r="CZ128" s="424"/>
      <c r="DA128" s="424"/>
      <c r="DB128" s="424"/>
      <c r="DC128" s="424"/>
      <c r="DD128" s="424"/>
      <c r="DE128" s="424"/>
      <c r="DF128" s="424"/>
      <c r="DG128" s="424"/>
      <c r="DH128" s="424"/>
      <c r="DI128" s="424"/>
      <c r="DJ128" s="424"/>
      <c r="DK128" s="424"/>
      <c r="DL128" s="424"/>
    </row>
    <row r="129" spans="11:116" ht="12.75" hidden="1" customHeight="1">
      <c r="K129" s="424"/>
      <c r="L129" s="424"/>
      <c r="M129" s="424"/>
      <c r="N129" s="424"/>
      <c r="O129" s="424"/>
      <c r="P129" s="424"/>
      <c r="Q129" s="424"/>
      <c r="R129" s="424"/>
      <c r="S129" s="424"/>
      <c r="T129" s="424"/>
      <c r="U129" s="424"/>
      <c r="V129" s="424"/>
      <c r="W129" s="424"/>
      <c r="X129" s="424"/>
      <c r="Y129" s="424"/>
      <c r="Z129" s="424"/>
      <c r="AA129" s="424"/>
      <c r="AB129" s="424"/>
      <c r="AC129" s="424"/>
      <c r="AD129" s="424"/>
      <c r="AE129" s="424"/>
      <c r="AF129" s="424"/>
      <c r="AG129" s="424"/>
      <c r="AH129" s="424"/>
      <c r="AI129" s="424"/>
      <c r="AJ129" s="424"/>
      <c r="AK129" s="424"/>
      <c r="AL129" s="424"/>
      <c r="AM129" s="424"/>
      <c r="AN129" s="424"/>
      <c r="AO129" s="424"/>
      <c r="AP129" s="424"/>
      <c r="AQ129" s="424"/>
      <c r="AR129" s="424"/>
      <c r="AS129" s="424"/>
      <c r="AT129" s="424"/>
      <c r="AU129" s="424"/>
      <c r="AV129" s="424"/>
      <c r="AW129" s="424"/>
      <c r="AX129" s="424"/>
      <c r="AY129" s="424"/>
      <c r="AZ129" s="424"/>
      <c r="BA129" s="424"/>
      <c r="BB129" s="424"/>
      <c r="BC129" s="424"/>
      <c r="BD129" s="424"/>
      <c r="BE129" s="424"/>
      <c r="BF129" s="424"/>
      <c r="BG129" s="424"/>
      <c r="BH129" s="424"/>
      <c r="BI129" s="424"/>
      <c r="BJ129" s="424"/>
      <c r="BK129" s="424"/>
      <c r="BL129" s="424"/>
      <c r="BM129" s="424"/>
      <c r="BN129" s="424"/>
      <c r="BO129" s="424"/>
      <c r="BP129" s="424"/>
      <c r="BQ129" s="424"/>
      <c r="BR129" s="424"/>
      <c r="BS129" s="424"/>
      <c r="BT129" s="424"/>
      <c r="BU129" s="424"/>
      <c r="BV129" s="424"/>
      <c r="BW129" s="424"/>
      <c r="BX129" s="424"/>
      <c r="BY129" s="424"/>
      <c r="BZ129" s="424"/>
      <c r="CA129" s="424"/>
      <c r="CB129" s="424"/>
      <c r="CC129" s="424"/>
      <c r="CD129" s="424"/>
      <c r="CE129" s="424"/>
      <c r="CF129" s="424"/>
      <c r="CG129" s="424"/>
      <c r="CH129" s="424"/>
      <c r="CI129" s="424"/>
      <c r="CJ129" s="424"/>
      <c r="CK129" s="424"/>
      <c r="CL129" s="424"/>
      <c r="CM129" s="424"/>
      <c r="CN129" s="424"/>
      <c r="CO129" s="424"/>
      <c r="CP129" s="424"/>
      <c r="CQ129" s="424"/>
      <c r="CR129" s="424"/>
      <c r="CS129" s="424"/>
      <c r="CT129" s="424"/>
      <c r="CU129" s="424"/>
      <c r="CV129" s="424"/>
      <c r="CW129" s="424"/>
      <c r="CX129" s="424"/>
      <c r="CY129" s="424"/>
      <c r="CZ129" s="424"/>
      <c r="DA129" s="424"/>
      <c r="DB129" s="424"/>
      <c r="DC129" s="424"/>
      <c r="DD129" s="424"/>
      <c r="DE129" s="424"/>
      <c r="DF129" s="424"/>
      <c r="DG129" s="424"/>
      <c r="DH129" s="424"/>
      <c r="DI129" s="424"/>
      <c r="DJ129" s="424"/>
      <c r="DK129" s="424"/>
      <c r="DL129" s="424"/>
    </row>
    <row r="130" spans="11:116" ht="12.75" hidden="1" customHeight="1">
      <c r="K130" s="424"/>
      <c r="L130" s="424"/>
      <c r="M130" s="424"/>
      <c r="N130" s="424"/>
      <c r="O130" s="424"/>
      <c r="P130" s="424"/>
      <c r="Q130" s="424"/>
      <c r="R130" s="424"/>
      <c r="S130" s="424"/>
      <c r="T130" s="424"/>
      <c r="U130" s="424"/>
      <c r="V130" s="424"/>
      <c r="W130" s="424"/>
      <c r="X130" s="424"/>
      <c r="Y130" s="424"/>
      <c r="Z130" s="424"/>
      <c r="AA130" s="424"/>
      <c r="AB130" s="424"/>
      <c r="AC130" s="424"/>
      <c r="AD130" s="424"/>
      <c r="AE130" s="424"/>
      <c r="AF130" s="424"/>
      <c r="AG130" s="424"/>
      <c r="AH130" s="424"/>
      <c r="AI130" s="424"/>
      <c r="AJ130" s="424"/>
      <c r="AK130" s="424"/>
      <c r="AL130" s="424"/>
      <c r="AM130" s="424"/>
      <c r="AN130" s="424"/>
      <c r="AO130" s="424"/>
      <c r="AP130" s="424"/>
      <c r="AQ130" s="424"/>
      <c r="AR130" s="424"/>
      <c r="AS130" s="424"/>
      <c r="AT130" s="424"/>
      <c r="AU130" s="424"/>
      <c r="AV130" s="424"/>
      <c r="AW130" s="424"/>
      <c r="AX130" s="424"/>
      <c r="AY130" s="424"/>
      <c r="AZ130" s="424"/>
      <c r="BA130" s="424"/>
      <c r="BB130" s="424"/>
      <c r="BC130" s="424"/>
      <c r="BD130" s="424"/>
      <c r="BE130" s="424"/>
      <c r="BF130" s="424"/>
      <c r="BG130" s="424"/>
      <c r="BH130" s="424"/>
      <c r="BI130" s="424"/>
      <c r="BJ130" s="424"/>
      <c r="BK130" s="424"/>
      <c r="BL130" s="424"/>
      <c r="BM130" s="424"/>
      <c r="BN130" s="424"/>
      <c r="BO130" s="424"/>
      <c r="BP130" s="424"/>
      <c r="BQ130" s="424"/>
      <c r="BR130" s="424"/>
      <c r="BS130" s="424"/>
      <c r="BT130" s="424"/>
      <c r="BU130" s="424"/>
      <c r="BV130" s="424"/>
      <c r="BW130" s="424"/>
      <c r="BX130" s="424"/>
      <c r="BY130" s="424"/>
      <c r="BZ130" s="424"/>
      <c r="CA130" s="424"/>
      <c r="CB130" s="424"/>
      <c r="CC130" s="424"/>
      <c r="CD130" s="424"/>
      <c r="CE130" s="424"/>
      <c r="CF130" s="424"/>
      <c r="CG130" s="424"/>
      <c r="CH130" s="424"/>
      <c r="CI130" s="424"/>
      <c r="CJ130" s="424"/>
      <c r="CK130" s="424"/>
      <c r="CL130" s="424"/>
      <c r="CM130" s="424"/>
      <c r="CN130" s="424"/>
      <c r="CO130" s="424"/>
      <c r="CP130" s="424"/>
      <c r="CQ130" s="424"/>
      <c r="CR130" s="424"/>
      <c r="CS130" s="424"/>
      <c r="CT130" s="424"/>
      <c r="CU130" s="424"/>
      <c r="CV130" s="424"/>
      <c r="CW130" s="424"/>
      <c r="CX130" s="424"/>
      <c r="CY130" s="424"/>
      <c r="CZ130" s="424"/>
      <c r="DA130" s="424"/>
      <c r="DB130" s="424"/>
      <c r="DC130" s="424"/>
      <c r="DD130" s="424"/>
      <c r="DE130" s="424"/>
      <c r="DF130" s="424"/>
      <c r="DG130" s="424"/>
      <c r="DH130" s="424"/>
      <c r="DI130" s="424"/>
      <c r="DJ130" s="424"/>
      <c r="DK130" s="424"/>
      <c r="DL130" s="424"/>
    </row>
    <row r="131" spans="11:116" ht="12.75" hidden="1" customHeight="1">
      <c r="K131" s="424"/>
      <c r="L131" s="424"/>
      <c r="M131" s="424"/>
      <c r="N131" s="424"/>
      <c r="O131" s="424"/>
      <c r="P131" s="424"/>
      <c r="Q131" s="424"/>
      <c r="R131" s="424"/>
      <c r="S131" s="424"/>
      <c r="T131" s="424"/>
      <c r="U131" s="424"/>
      <c r="V131" s="424"/>
      <c r="W131" s="424"/>
      <c r="X131" s="424"/>
      <c r="Y131" s="424"/>
      <c r="Z131" s="424"/>
      <c r="AA131" s="424"/>
      <c r="AB131" s="424"/>
      <c r="AC131" s="424"/>
      <c r="AD131" s="424"/>
      <c r="AE131" s="424"/>
      <c r="AF131" s="424"/>
      <c r="AG131" s="424"/>
      <c r="AH131" s="424"/>
      <c r="AI131" s="424"/>
      <c r="AJ131" s="424"/>
      <c r="AK131" s="424"/>
      <c r="AL131" s="424"/>
      <c r="AM131" s="424"/>
      <c r="AN131" s="424"/>
      <c r="AO131" s="424"/>
      <c r="AP131" s="424"/>
      <c r="AQ131" s="424"/>
      <c r="AR131" s="424"/>
      <c r="AS131" s="424"/>
      <c r="AT131" s="424"/>
      <c r="AU131" s="424"/>
      <c r="AV131" s="424"/>
      <c r="AW131" s="424"/>
      <c r="AX131" s="424"/>
      <c r="AY131" s="424"/>
      <c r="AZ131" s="424"/>
      <c r="BA131" s="424"/>
      <c r="BB131" s="424"/>
      <c r="BC131" s="424"/>
      <c r="BD131" s="424"/>
      <c r="BE131" s="424"/>
      <c r="BF131" s="424"/>
      <c r="BG131" s="424"/>
      <c r="BH131" s="424"/>
      <c r="BI131" s="424"/>
      <c r="BJ131" s="424"/>
      <c r="BK131" s="424"/>
      <c r="BL131" s="424"/>
      <c r="BM131" s="424"/>
      <c r="BN131" s="424"/>
      <c r="BO131" s="424"/>
      <c r="BP131" s="424"/>
      <c r="BQ131" s="424"/>
      <c r="BR131" s="424"/>
      <c r="BS131" s="424"/>
      <c r="BT131" s="424"/>
      <c r="BU131" s="424"/>
      <c r="BV131" s="424"/>
      <c r="BW131" s="424"/>
      <c r="BX131" s="424"/>
      <c r="BY131" s="424"/>
      <c r="BZ131" s="424"/>
      <c r="CA131" s="424"/>
      <c r="CB131" s="424"/>
      <c r="CC131" s="424"/>
      <c r="CD131" s="424"/>
      <c r="CE131" s="424"/>
      <c r="CF131" s="424"/>
      <c r="CG131" s="424"/>
      <c r="CH131" s="424"/>
      <c r="CI131" s="424"/>
      <c r="CJ131" s="424"/>
      <c r="CK131" s="424"/>
      <c r="CL131" s="424"/>
      <c r="CM131" s="424"/>
      <c r="CN131" s="424"/>
      <c r="CO131" s="424"/>
      <c r="CP131" s="424"/>
      <c r="CQ131" s="424"/>
      <c r="CR131" s="424"/>
      <c r="CS131" s="424"/>
      <c r="CT131" s="424"/>
      <c r="CU131" s="424"/>
      <c r="CV131" s="424"/>
      <c r="CW131" s="424"/>
      <c r="CX131" s="424"/>
      <c r="CY131" s="424"/>
      <c r="CZ131" s="424"/>
      <c r="DA131" s="424"/>
      <c r="DB131" s="424"/>
      <c r="DC131" s="424"/>
      <c r="DD131" s="424"/>
      <c r="DE131" s="424"/>
      <c r="DF131" s="424"/>
      <c r="DG131" s="424"/>
      <c r="DH131" s="424"/>
      <c r="DI131" s="424"/>
      <c r="DJ131" s="424"/>
      <c r="DK131" s="424"/>
      <c r="DL131" s="424"/>
    </row>
    <row r="132" spans="11:116" ht="12.75" hidden="1" customHeight="1">
      <c r="K132" s="424"/>
      <c r="L132" s="424"/>
      <c r="M132" s="424"/>
      <c r="N132" s="424"/>
      <c r="O132" s="424"/>
      <c r="P132" s="424"/>
      <c r="Q132" s="424"/>
      <c r="R132" s="424"/>
      <c r="S132" s="424"/>
      <c r="T132" s="424"/>
      <c r="U132" s="424"/>
      <c r="V132" s="424"/>
      <c r="W132" s="424"/>
      <c r="X132" s="424"/>
      <c r="Y132" s="424"/>
      <c r="Z132" s="424"/>
      <c r="AA132" s="424"/>
      <c r="AB132" s="424"/>
      <c r="AC132" s="424"/>
      <c r="AD132" s="424"/>
      <c r="AE132" s="424"/>
      <c r="AF132" s="424"/>
      <c r="AG132" s="424"/>
      <c r="AH132" s="424"/>
      <c r="AI132" s="424"/>
      <c r="AJ132" s="424"/>
      <c r="AK132" s="424"/>
      <c r="AL132" s="424"/>
      <c r="AM132" s="424"/>
      <c r="AN132" s="424"/>
      <c r="AO132" s="424"/>
      <c r="AP132" s="424"/>
      <c r="AQ132" s="424"/>
      <c r="AR132" s="424"/>
      <c r="AS132" s="424"/>
      <c r="AT132" s="424"/>
      <c r="AU132" s="424"/>
      <c r="AV132" s="424"/>
      <c r="AW132" s="424"/>
      <c r="AX132" s="424"/>
      <c r="AY132" s="424"/>
      <c r="AZ132" s="424"/>
      <c r="BA132" s="424"/>
      <c r="BB132" s="424"/>
      <c r="BC132" s="424"/>
      <c r="BD132" s="424"/>
      <c r="BE132" s="424"/>
      <c r="BF132" s="424"/>
      <c r="BG132" s="424"/>
      <c r="BH132" s="424"/>
      <c r="BI132" s="424"/>
      <c r="BJ132" s="424"/>
      <c r="BK132" s="424"/>
      <c r="BL132" s="424"/>
      <c r="BM132" s="424"/>
      <c r="BN132" s="424"/>
      <c r="BO132" s="424"/>
      <c r="BP132" s="424"/>
      <c r="BQ132" s="424"/>
      <c r="BR132" s="424"/>
      <c r="BS132" s="424"/>
      <c r="BT132" s="424"/>
      <c r="BU132" s="424"/>
      <c r="BV132" s="424"/>
      <c r="BW132" s="424"/>
      <c r="BX132" s="424"/>
      <c r="BY132" s="424"/>
      <c r="BZ132" s="424"/>
      <c r="CA132" s="424"/>
      <c r="CB132" s="424"/>
      <c r="CC132" s="424"/>
      <c r="CD132" s="424"/>
      <c r="CE132" s="424"/>
      <c r="CF132" s="424"/>
      <c r="CG132" s="424"/>
      <c r="CH132" s="424"/>
      <c r="CI132" s="424"/>
      <c r="CJ132" s="424"/>
      <c r="CK132" s="424"/>
      <c r="CL132" s="424"/>
      <c r="CM132" s="424"/>
      <c r="CN132" s="424"/>
      <c r="CO132" s="424"/>
      <c r="CP132" s="424"/>
      <c r="CQ132" s="424"/>
      <c r="CR132" s="424"/>
      <c r="CS132" s="424"/>
      <c r="CT132" s="424"/>
      <c r="CU132" s="424"/>
      <c r="CV132" s="424"/>
      <c r="CW132" s="424"/>
      <c r="CX132" s="424"/>
      <c r="CY132" s="424"/>
      <c r="CZ132" s="424"/>
      <c r="DA132" s="424"/>
      <c r="DB132" s="424"/>
      <c r="DC132" s="424"/>
      <c r="DD132" s="424"/>
      <c r="DE132" s="424"/>
      <c r="DF132" s="424"/>
      <c r="DG132" s="424"/>
      <c r="DH132" s="424"/>
      <c r="DI132" s="424"/>
      <c r="DJ132" s="424"/>
      <c r="DK132" s="424"/>
      <c r="DL132" s="424"/>
    </row>
    <row r="133" spans="11:116" ht="12.75" hidden="1" customHeight="1">
      <c r="K133" s="424"/>
      <c r="L133" s="424"/>
      <c r="M133" s="424"/>
      <c r="N133" s="424"/>
      <c r="O133" s="424"/>
      <c r="P133" s="424"/>
      <c r="Q133" s="424"/>
      <c r="R133" s="424"/>
      <c r="S133" s="424"/>
      <c r="T133" s="424"/>
      <c r="U133" s="424"/>
      <c r="V133" s="424"/>
      <c r="W133" s="424"/>
      <c r="X133" s="424"/>
      <c r="Y133" s="424"/>
      <c r="Z133" s="424"/>
      <c r="AA133" s="424"/>
      <c r="AB133" s="424"/>
      <c r="AC133" s="424"/>
      <c r="AD133" s="424"/>
      <c r="AE133" s="424"/>
      <c r="AF133" s="424"/>
      <c r="AG133" s="424"/>
      <c r="AH133" s="424"/>
      <c r="AI133" s="424"/>
      <c r="AJ133" s="424"/>
      <c r="AK133" s="424"/>
      <c r="AL133" s="424"/>
      <c r="AM133" s="424"/>
      <c r="AN133" s="424"/>
      <c r="AO133" s="424"/>
      <c r="AP133" s="424"/>
      <c r="AQ133" s="424"/>
      <c r="AR133" s="424"/>
      <c r="AS133" s="424"/>
      <c r="AT133" s="424"/>
      <c r="AU133" s="424"/>
      <c r="AV133" s="424"/>
      <c r="AW133" s="424"/>
      <c r="AX133" s="424"/>
      <c r="AY133" s="424"/>
      <c r="AZ133" s="424"/>
      <c r="BA133" s="424"/>
      <c r="BB133" s="424"/>
      <c r="BC133" s="424"/>
      <c r="BD133" s="424"/>
      <c r="BE133" s="424"/>
      <c r="BF133" s="424"/>
      <c r="BG133" s="424"/>
      <c r="BH133" s="424"/>
      <c r="BI133" s="424"/>
      <c r="BJ133" s="424"/>
      <c r="BK133" s="424"/>
      <c r="BL133" s="424"/>
      <c r="BM133" s="424"/>
      <c r="BN133" s="424"/>
      <c r="BO133" s="424"/>
      <c r="BP133" s="424"/>
      <c r="BQ133" s="424"/>
      <c r="BR133" s="424"/>
      <c r="BS133" s="424"/>
      <c r="BT133" s="424"/>
      <c r="BU133" s="424"/>
      <c r="BV133" s="424"/>
      <c r="BW133" s="424"/>
      <c r="BX133" s="424"/>
      <c r="BY133" s="424"/>
      <c r="BZ133" s="424"/>
      <c r="CA133" s="424"/>
      <c r="CB133" s="424"/>
      <c r="CC133" s="424"/>
      <c r="CD133" s="424"/>
      <c r="CE133" s="424"/>
      <c r="CF133" s="424"/>
      <c r="CG133" s="424"/>
      <c r="CH133" s="424"/>
      <c r="CI133" s="424"/>
      <c r="CJ133" s="424"/>
      <c r="CK133" s="424"/>
      <c r="CL133" s="424"/>
      <c r="CM133" s="424"/>
      <c r="CN133" s="424"/>
      <c r="CO133" s="424"/>
      <c r="CP133" s="424"/>
      <c r="CQ133" s="424"/>
      <c r="CR133" s="424"/>
      <c r="CS133" s="424"/>
      <c r="CT133" s="424"/>
      <c r="CU133" s="424"/>
      <c r="CV133" s="424"/>
      <c r="CW133" s="424"/>
      <c r="CX133" s="424"/>
      <c r="CY133" s="424"/>
      <c r="CZ133" s="424"/>
      <c r="DA133" s="424"/>
      <c r="DB133" s="424"/>
      <c r="DC133" s="424"/>
      <c r="DD133" s="424"/>
      <c r="DE133" s="424"/>
      <c r="DF133" s="424"/>
      <c r="DG133" s="424"/>
      <c r="DH133" s="424"/>
      <c r="DI133" s="424"/>
      <c r="DJ133" s="424"/>
      <c r="DK133" s="424"/>
      <c r="DL133" s="424"/>
    </row>
    <row r="134" spans="11:116" ht="12.75" hidden="1" customHeight="1">
      <c r="K134" s="424"/>
      <c r="L134" s="424"/>
      <c r="M134" s="424"/>
      <c r="N134" s="424"/>
      <c r="O134" s="424"/>
      <c r="P134" s="424"/>
      <c r="Q134" s="424"/>
      <c r="R134" s="424"/>
      <c r="S134" s="424"/>
      <c r="T134" s="424"/>
      <c r="U134" s="424"/>
      <c r="V134" s="424"/>
      <c r="W134" s="424"/>
      <c r="X134" s="424"/>
      <c r="Y134" s="424"/>
      <c r="Z134" s="424"/>
      <c r="AA134" s="424"/>
      <c r="AB134" s="424"/>
      <c r="AC134" s="424"/>
      <c r="AD134" s="424"/>
      <c r="AE134" s="424"/>
      <c r="AF134" s="424"/>
      <c r="AG134" s="424"/>
      <c r="AH134" s="424"/>
      <c r="AI134" s="424"/>
      <c r="AJ134" s="424"/>
      <c r="AK134" s="424"/>
      <c r="AL134" s="424"/>
      <c r="AM134" s="424"/>
      <c r="AN134" s="424"/>
      <c r="AO134" s="424"/>
      <c r="AP134" s="424"/>
      <c r="AQ134" s="424"/>
      <c r="AR134" s="424"/>
      <c r="AS134" s="424"/>
      <c r="AT134" s="424"/>
      <c r="AU134" s="424"/>
      <c r="AV134" s="424"/>
      <c r="AW134" s="424"/>
      <c r="AX134" s="424"/>
      <c r="AY134" s="424"/>
      <c r="AZ134" s="424"/>
      <c r="BA134" s="424"/>
      <c r="BB134" s="424"/>
      <c r="BC134" s="424"/>
      <c r="BD134" s="424"/>
      <c r="BE134" s="424"/>
      <c r="BF134" s="424"/>
      <c r="BG134" s="424"/>
      <c r="BH134" s="424"/>
      <c r="BI134" s="424"/>
      <c r="BJ134" s="424"/>
      <c r="BK134" s="424"/>
      <c r="BL134" s="424"/>
      <c r="BM134" s="424"/>
      <c r="BN134" s="424"/>
      <c r="BO134" s="424"/>
      <c r="BP134" s="424"/>
      <c r="BQ134" s="424"/>
      <c r="BR134" s="424"/>
      <c r="BS134" s="424"/>
      <c r="BT134" s="424"/>
      <c r="BU134" s="424"/>
      <c r="BV134" s="424"/>
      <c r="BW134" s="424"/>
      <c r="BX134" s="424"/>
      <c r="BY134" s="424"/>
      <c r="BZ134" s="424"/>
      <c r="CA134" s="424"/>
      <c r="CB134" s="424"/>
      <c r="CC134" s="424"/>
      <c r="CD134" s="424"/>
      <c r="CE134" s="424"/>
      <c r="CF134" s="424"/>
      <c r="CG134" s="424"/>
      <c r="CH134" s="424"/>
      <c r="CI134" s="424"/>
      <c r="CJ134" s="424"/>
      <c r="CK134" s="424"/>
      <c r="CL134" s="424"/>
      <c r="CM134" s="424"/>
      <c r="CN134" s="424"/>
      <c r="CO134" s="424"/>
      <c r="CP134" s="424"/>
      <c r="CQ134" s="424"/>
      <c r="CR134" s="424"/>
      <c r="CS134" s="424"/>
      <c r="CT134" s="424"/>
      <c r="CU134" s="424"/>
      <c r="CV134" s="424"/>
      <c r="CW134" s="424"/>
      <c r="CX134" s="424"/>
      <c r="CY134" s="424"/>
      <c r="CZ134" s="424"/>
      <c r="DA134" s="424"/>
      <c r="DB134" s="424"/>
      <c r="DC134" s="424"/>
      <c r="DD134" s="424"/>
      <c r="DE134" s="424"/>
      <c r="DF134" s="424"/>
      <c r="DG134" s="424"/>
      <c r="DH134" s="424"/>
      <c r="DI134" s="424"/>
      <c r="DJ134" s="424"/>
      <c r="DK134" s="424"/>
      <c r="DL134" s="424"/>
    </row>
    <row r="135" spans="11:116" ht="12.75" hidden="1" customHeight="1">
      <c r="K135" s="424"/>
      <c r="L135" s="424"/>
      <c r="M135" s="424"/>
      <c r="N135" s="424"/>
      <c r="O135" s="424"/>
      <c r="P135" s="424"/>
      <c r="Q135" s="424"/>
      <c r="R135" s="424"/>
      <c r="S135" s="424"/>
      <c r="T135" s="424"/>
      <c r="U135" s="424"/>
      <c r="V135" s="424"/>
      <c r="W135" s="424"/>
      <c r="X135" s="424"/>
      <c r="Y135" s="424"/>
      <c r="Z135" s="424"/>
      <c r="AA135" s="424"/>
      <c r="AB135" s="424"/>
      <c r="AC135" s="424"/>
      <c r="AD135" s="424"/>
      <c r="AE135" s="424"/>
      <c r="AF135" s="424"/>
      <c r="AG135" s="424"/>
      <c r="AH135" s="424"/>
      <c r="AI135" s="424"/>
      <c r="AJ135" s="424"/>
      <c r="AK135" s="424"/>
      <c r="AL135" s="424"/>
      <c r="AM135" s="424"/>
      <c r="AN135" s="424"/>
      <c r="AO135" s="424"/>
      <c r="AP135" s="424"/>
      <c r="AQ135" s="424"/>
      <c r="AR135" s="424"/>
      <c r="AS135" s="424"/>
      <c r="AT135" s="424"/>
      <c r="AU135" s="424"/>
      <c r="AV135" s="424"/>
      <c r="AW135" s="424"/>
      <c r="AX135" s="424"/>
      <c r="AY135" s="424"/>
      <c r="AZ135" s="424"/>
      <c r="BA135" s="424"/>
      <c r="BB135" s="424"/>
      <c r="BC135" s="424"/>
      <c r="BD135" s="424"/>
      <c r="BE135" s="424"/>
      <c r="BF135" s="424"/>
      <c r="BG135" s="424"/>
      <c r="BH135" s="424"/>
      <c r="BI135" s="424"/>
      <c r="BJ135" s="424"/>
      <c r="BK135" s="424"/>
      <c r="BL135" s="424"/>
      <c r="BM135" s="424"/>
      <c r="BN135" s="424"/>
      <c r="BO135" s="424"/>
      <c r="BP135" s="424"/>
      <c r="BQ135" s="424"/>
      <c r="BR135" s="424"/>
      <c r="BS135" s="424"/>
      <c r="BT135" s="424"/>
      <c r="BU135" s="424"/>
      <c r="BV135" s="424"/>
      <c r="BW135" s="424"/>
      <c r="BX135" s="424"/>
      <c r="BY135" s="424"/>
      <c r="BZ135" s="424"/>
      <c r="CA135" s="424"/>
      <c r="CB135" s="424"/>
      <c r="CC135" s="424"/>
      <c r="CD135" s="424"/>
      <c r="CE135" s="424"/>
      <c r="CF135" s="424"/>
      <c r="CG135" s="424"/>
      <c r="CH135" s="424"/>
      <c r="CI135" s="424"/>
      <c r="CJ135" s="424"/>
      <c r="CK135" s="424"/>
      <c r="CL135" s="424"/>
      <c r="CM135" s="424"/>
      <c r="CN135" s="424"/>
      <c r="CO135" s="424"/>
      <c r="CP135" s="424"/>
      <c r="CQ135" s="424"/>
      <c r="CR135" s="424"/>
      <c r="CS135" s="424"/>
      <c r="CT135" s="424"/>
      <c r="CU135" s="424"/>
      <c r="CV135" s="424"/>
      <c r="CW135" s="424"/>
      <c r="CX135" s="424"/>
      <c r="CY135" s="424"/>
      <c r="CZ135" s="424"/>
      <c r="DA135" s="424"/>
      <c r="DB135" s="424"/>
      <c r="DC135" s="424"/>
      <c r="DD135" s="424"/>
      <c r="DE135" s="424"/>
      <c r="DF135" s="424"/>
      <c r="DG135" s="424"/>
      <c r="DH135" s="424"/>
      <c r="DI135" s="424"/>
      <c r="DJ135" s="424"/>
      <c r="DK135" s="424"/>
      <c r="DL135" s="424"/>
    </row>
    <row r="136" spans="11:116" ht="12.75" hidden="1" customHeight="1">
      <c r="K136" s="424"/>
      <c r="L136" s="424"/>
      <c r="M136" s="424"/>
      <c r="N136" s="424"/>
      <c r="O136" s="424"/>
      <c r="P136" s="424"/>
      <c r="Q136" s="424"/>
      <c r="R136" s="424"/>
      <c r="S136" s="424"/>
      <c r="T136" s="424"/>
      <c r="U136" s="424"/>
      <c r="V136" s="424"/>
      <c r="W136" s="424"/>
      <c r="X136" s="424"/>
      <c r="Y136" s="424"/>
      <c r="Z136" s="424"/>
      <c r="AA136" s="424"/>
      <c r="AB136" s="424"/>
      <c r="AC136" s="424"/>
      <c r="AD136" s="424"/>
      <c r="AE136" s="424"/>
      <c r="AF136" s="424"/>
      <c r="AG136" s="424"/>
      <c r="AH136" s="424"/>
      <c r="AI136" s="424"/>
      <c r="AJ136" s="424"/>
      <c r="AK136" s="424"/>
      <c r="AL136" s="424"/>
      <c r="AM136" s="424"/>
      <c r="AN136" s="424"/>
      <c r="AO136" s="424"/>
      <c r="AP136" s="424"/>
      <c r="AQ136" s="424"/>
      <c r="AR136" s="424"/>
      <c r="AS136" s="424"/>
      <c r="AT136" s="424"/>
      <c r="AU136" s="424"/>
      <c r="AV136" s="424"/>
      <c r="AW136" s="424"/>
      <c r="AX136" s="424"/>
      <c r="AY136" s="424"/>
      <c r="AZ136" s="424"/>
      <c r="BA136" s="424"/>
      <c r="BB136" s="424"/>
      <c r="BC136" s="424"/>
      <c r="BD136" s="424"/>
      <c r="BE136" s="424"/>
      <c r="BF136" s="424"/>
      <c r="BG136" s="424"/>
      <c r="BH136" s="424"/>
      <c r="BI136" s="424"/>
      <c r="BJ136" s="424"/>
      <c r="BK136" s="424"/>
      <c r="BL136" s="424"/>
      <c r="BM136" s="424"/>
      <c r="BN136" s="424"/>
      <c r="BO136" s="424"/>
      <c r="BP136" s="424"/>
      <c r="BQ136" s="424"/>
      <c r="BR136" s="424"/>
      <c r="BS136" s="424"/>
      <c r="BT136" s="424"/>
      <c r="BU136" s="424"/>
      <c r="BV136" s="424"/>
      <c r="BW136" s="424"/>
      <c r="BX136" s="424"/>
      <c r="BY136" s="424"/>
      <c r="BZ136" s="424"/>
      <c r="CA136" s="424"/>
      <c r="CB136" s="424"/>
      <c r="CC136" s="424"/>
      <c r="CD136" s="424"/>
      <c r="CE136" s="424"/>
      <c r="CF136" s="424"/>
      <c r="CG136" s="424"/>
      <c r="CH136" s="424"/>
      <c r="CI136" s="424"/>
      <c r="CJ136" s="424"/>
      <c r="CK136" s="424"/>
      <c r="CL136" s="424"/>
      <c r="CM136" s="424"/>
      <c r="CN136" s="424"/>
      <c r="CO136" s="424"/>
      <c r="CP136" s="424"/>
      <c r="CQ136" s="424"/>
      <c r="CR136" s="424"/>
      <c r="CS136" s="424"/>
      <c r="CT136" s="424"/>
      <c r="CU136" s="424"/>
      <c r="CV136" s="424"/>
      <c r="CW136" s="424"/>
      <c r="CX136" s="424"/>
      <c r="CY136" s="424"/>
      <c r="CZ136" s="424"/>
      <c r="DA136" s="424"/>
      <c r="DB136" s="424"/>
      <c r="DC136" s="424"/>
      <c r="DD136" s="424"/>
      <c r="DE136" s="424"/>
      <c r="DF136" s="424"/>
      <c r="DG136" s="424"/>
      <c r="DH136" s="424"/>
      <c r="DI136" s="424"/>
      <c r="DJ136" s="424"/>
      <c r="DK136" s="424"/>
      <c r="DL136" s="424"/>
    </row>
    <row r="137" spans="11:116" ht="12.75" hidden="1" customHeight="1">
      <c r="K137" s="424"/>
      <c r="L137" s="424"/>
      <c r="M137" s="424"/>
      <c r="N137" s="424"/>
      <c r="O137" s="424"/>
      <c r="P137" s="424"/>
      <c r="Q137" s="424"/>
      <c r="R137" s="424"/>
      <c r="S137" s="424"/>
      <c r="T137" s="424"/>
      <c r="U137" s="424"/>
      <c r="V137" s="424"/>
      <c r="W137" s="424"/>
      <c r="X137" s="424"/>
      <c r="Y137" s="424"/>
      <c r="Z137" s="424"/>
      <c r="AA137" s="424"/>
      <c r="AB137" s="424"/>
      <c r="AC137" s="424"/>
      <c r="AD137" s="424"/>
      <c r="AE137" s="424"/>
      <c r="AF137" s="424"/>
      <c r="AG137" s="424"/>
      <c r="AH137" s="424"/>
      <c r="AI137" s="424"/>
      <c r="AJ137" s="424"/>
      <c r="AK137" s="424"/>
      <c r="AL137" s="424"/>
      <c r="AM137" s="424"/>
      <c r="AN137" s="424"/>
      <c r="AO137" s="424"/>
      <c r="AP137" s="424"/>
      <c r="AQ137" s="424"/>
      <c r="AR137" s="424"/>
      <c r="AS137" s="424"/>
      <c r="AT137" s="424"/>
      <c r="AU137" s="424"/>
      <c r="AV137" s="424"/>
      <c r="AW137" s="424"/>
      <c r="AX137" s="424"/>
      <c r="AY137" s="424"/>
      <c r="AZ137" s="424"/>
      <c r="BA137" s="424"/>
      <c r="BB137" s="424"/>
      <c r="BC137" s="424"/>
      <c r="BD137" s="424"/>
      <c r="BE137" s="424"/>
      <c r="BF137" s="424"/>
      <c r="BG137" s="424"/>
      <c r="BH137" s="424"/>
      <c r="BI137" s="424"/>
      <c r="BJ137" s="424"/>
      <c r="BK137" s="424"/>
      <c r="BL137" s="424"/>
      <c r="BM137" s="424"/>
      <c r="BN137" s="424"/>
      <c r="BO137" s="424"/>
      <c r="BP137" s="424"/>
      <c r="BQ137" s="424"/>
      <c r="BR137" s="424"/>
      <c r="BS137" s="424"/>
      <c r="BT137" s="424"/>
      <c r="BU137" s="424"/>
      <c r="BV137" s="424"/>
      <c r="BW137" s="424"/>
      <c r="BX137" s="424"/>
      <c r="BY137" s="424"/>
      <c r="BZ137" s="424"/>
      <c r="CA137" s="424"/>
      <c r="CB137" s="424"/>
      <c r="CC137" s="424"/>
      <c r="CD137" s="424"/>
      <c r="CE137" s="424"/>
      <c r="CF137" s="424"/>
      <c r="CG137" s="424"/>
      <c r="CH137" s="424"/>
      <c r="CI137" s="424"/>
      <c r="CJ137" s="424"/>
      <c r="CK137" s="424"/>
      <c r="CL137" s="424"/>
      <c r="CM137" s="424"/>
      <c r="CN137" s="424"/>
      <c r="CO137" s="424"/>
      <c r="CP137" s="424"/>
      <c r="CQ137" s="424"/>
      <c r="CR137" s="424"/>
      <c r="CS137" s="424"/>
      <c r="CT137" s="424"/>
      <c r="CU137" s="424"/>
      <c r="CV137" s="424"/>
      <c r="CW137" s="424"/>
      <c r="CX137" s="424"/>
      <c r="CY137" s="424"/>
      <c r="CZ137" s="424"/>
      <c r="DA137" s="424"/>
      <c r="DB137" s="424"/>
      <c r="DC137" s="424"/>
      <c r="DD137" s="424"/>
      <c r="DE137" s="424"/>
      <c r="DF137" s="424"/>
      <c r="DG137" s="424"/>
      <c r="DH137" s="424"/>
      <c r="DI137" s="424"/>
      <c r="DJ137" s="424"/>
      <c r="DK137" s="424"/>
      <c r="DL137" s="424"/>
    </row>
    <row r="138" spans="11:116" ht="12.75" hidden="1" customHeight="1">
      <c r="K138" s="424"/>
      <c r="L138" s="424"/>
      <c r="M138" s="424"/>
      <c r="N138" s="424"/>
      <c r="O138" s="424"/>
      <c r="P138" s="424"/>
      <c r="Q138" s="424"/>
      <c r="R138" s="424"/>
      <c r="S138" s="424"/>
      <c r="T138" s="424"/>
      <c r="U138" s="424"/>
      <c r="V138" s="424"/>
      <c r="W138" s="424"/>
      <c r="X138" s="424"/>
      <c r="Y138" s="424"/>
      <c r="Z138" s="424"/>
      <c r="AA138" s="424"/>
      <c r="AB138" s="424"/>
      <c r="AC138" s="424"/>
      <c r="AD138" s="424"/>
      <c r="AE138" s="424"/>
      <c r="AF138" s="424"/>
      <c r="AG138" s="424"/>
      <c r="AH138" s="424"/>
      <c r="AI138" s="424"/>
      <c r="AJ138" s="424"/>
      <c r="AK138" s="424"/>
      <c r="AL138" s="424"/>
      <c r="AM138" s="424"/>
      <c r="AN138" s="424"/>
      <c r="AO138" s="424"/>
      <c r="AP138" s="424"/>
      <c r="AQ138" s="424"/>
      <c r="AR138" s="424"/>
      <c r="AS138" s="424"/>
      <c r="AT138" s="424"/>
      <c r="AU138" s="424"/>
      <c r="AV138" s="424"/>
      <c r="AW138" s="424"/>
      <c r="AX138" s="424"/>
      <c r="AY138" s="424"/>
      <c r="AZ138" s="424"/>
      <c r="BA138" s="424"/>
      <c r="BB138" s="424"/>
      <c r="BC138" s="424"/>
      <c r="BD138" s="424"/>
      <c r="BE138" s="424"/>
      <c r="BF138" s="424"/>
      <c r="BG138" s="424"/>
      <c r="BH138" s="424"/>
      <c r="BI138" s="424"/>
      <c r="BJ138" s="424"/>
      <c r="BK138" s="424"/>
      <c r="BL138" s="424"/>
      <c r="BM138" s="424"/>
      <c r="BN138" s="424"/>
      <c r="BO138" s="424"/>
      <c r="BP138" s="424"/>
      <c r="BQ138" s="424"/>
      <c r="BR138" s="424"/>
      <c r="BS138" s="424"/>
      <c r="BT138" s="424"/>
      <c r="BU138" s="424"/>
      <c r="BV138" s="424"/>
      <c r="BW138" s="424"/>
      <c r="BX138" s="424"/>
      <c r="BY138" s="424"/>
      <c r="BZ138" s="424"/>
      <c r="CA138" s="424"/>
      <c r="CB138" s="424"/>
      <c r="CC138" s="424"/>
      <c r="CD138" s="424"/>
      <c r="CE138" s="424"/>
      <c r="CF138" s="424"/>
      <c r="CG138" s="424"/>
      <c r="CH138" s="424"/>
      <c r="CI138" s="424"/>
      <c r="CJ138" s="424"/>
      <c r="CK138" s="424"/>
      <c r="CL138" s="424"/>
      <c r="CM138" s="424"/>
      <c r="CN138" s="424"/>
      <c r="CO138" s="424"/>
      <c r="CP138" s="424"/>
      <c r="CQ138" s="424"/>
      <c r="CR138" s="424"/>
      <c r="CS138" s="424"/>
      <c r="CT138" s="424"/>
      <c r="CU138" s="424"/>
      <c r="CV138" s="424"/>
      <c r="CW138" s="424"/>
      <c r="CX138" s="424"/>
      <c r="CY138" s="424"/>
      <c r="CZ138" s="424"/>
      <c r="DA138" s="424"/>
      <c r="DB138" s="424"/>
      <c r="DC138" s="424"/>
      <c r="DD138" s="424"/>
      <c r="DE138" s="424"/>
      <c r="DF138" s="424"/>
      <c r="DG138" s="424"/>
      <c r="DH138" s="424"/>
      <c r="DI138" s="424"/>
      <c r="DJ138" s="424"/>
      <c r="DK138" s="424"/>
      <c r="DL138" s="424"/>
    </row>
    <row r="139" spans="11:116" ht="12.75" hidden="1" customHeight="1">
      <c r="K139" s="424"/>
      <c r="L139" s="424"/>
      <c r="M139" s="424"/>
      <c r="N139" s="424"/>
      <c r="O139" s="424"/>
      <c r="P139" s="424"/>
      <c r="Q139" s="424"/>
      <c r="R139" s="424"/>
      <c r="S139" s="424"/>
      <c r="T139" s="424"/>
      <c r="U139" s="424"/>
      <c r="V139" s="424"/>
      <c r="W139" s="424"/>
      <c r="X139" s="424"/>
      <c r="Y139" s="424"/>
      <c r="Z139" s="424"/>
      <c r="AA139" s="424"/>
      <c r="AB139" s="424"/>
      <c r="AC139" s="424"/>
      <c r="AD139" s="424"/>
      <c r="AE139" s="424"/>
      <c r="AF139" s="424"/>
      <c r="AG139" s="424"/>
      <c r="AH139" s="424"/>
      <c r="AI139" s="424"/>
      <c r="AJ139" s="424"/>
      <c r="AK139" s="424"/>
      <c r="AL139" s="424"/>
      <c r="AM139" s="424"/>
      <c r="AN139" s="424"/>
      <c r="AO139" s="424"/>
      <c r="AP139" s="424"/>
      <c r="AQ139" s="424"/>
      <c r="AR139" s="424"/>
      <c r="AS139" s="424"/>
      <c r="AT139" s="424"/>
      <c r="AU139" s="424"/>
      <c r="AV139" s="424"/>
      <c r="AW139" s="424"/>
      <c r="AX139" s="424"/>
      <c r="AY139" s="424"/>
      <c r="AZ139" s="424"/>
      <c r="BA139" s="424"/>
      <c r="BB139" s="424"/>
      <c r="BC139" s="424"/>
      <c r="BD139" s="424"/>
      <c r="BE139" s="424"/>
      <c r="BF139" s="424"/>
      <c r="BG139" s="424"/>
      <c r="BH139" s="424"/>
      <c r="BI139" s="424"/>
      <c r="BJ139" s="424"/>
      <c r="BK139" s="424"/>
      <c r="BL139" s="424"/>
      <c r="BM139" s="424"/>
      <c r="BN139" s="424"/>
      <c r="BO139" s="424"/>
      <c r="BP139" s="424"/>
      <c r="BQ139" s="424"/>
      <c r="BR139" s="424"/>
      <c r="BS139" s="424"/>
      <c r="BT139" s="424"/>
      <c r="BU139" s="424"/>
      <c r="BV139" s="424"/>
      <c r="BW139" s="424"/>
      <c r="BX139" s="424"/>
      <c r="BY139" s="424"/>
      <c r="BZ139" s="424"/>
      <c r="CA139" s="424"/>
      <c r="CB139" s="424"/>
      <c r="CC139" s="424"/>
      <c r="CD139" s="424"/>
      <c r="CE139" s="424"/>
      <c r="CF139" s="424"/>
      <c r="CG139" s="424"/>
      <c r="CH139" s="424"/>
      <c r="CI139" s="424"/>
      <c r="CJ139" s="424"/>
      <c r="CK139" s="424"/>
      <c r="CL139" s="424"/>
      <c r="CM139" s="424"/>
      <c r="CN139" s="424"/>
      <c r="CO139" s="424"/>
      <c r="CP139" s="424"/>
      <c r="CQ139" s="424"/>
      <c r="CR139" s="424"/>
      <c r="CS139" s="424"/>
      <c r="CT139" s="424"/>
      <c r="CU139" s="424"/>
      <c r="CV139" s="424"/>
      <c r="CW139" s="424"/>
      <c r="CX139" s="424"/>
      <c r="CY139" s="424"/>
      <c r="CZ139" s="424"/>
      <c r="DA139" s="424"/>
      <c r="DB139" s="424"/>
      <c r="DC139" s="424"/>
      <c r="DD139" s="424"/>
      <c r="DE139" s="424"/>
      <c r="DF139" s="424"/>
      <c r="DG139" s="424"/>
      <c r="DH139" s="424"/>
      <c r="DI139" s="424"/>
      <c r="DJ139" s="424"/>
      <c r="DK139" s="424"/>
      <c r="DL139" s="424"/>
    </row>
    <row r="140" spans="11:116" ht="12.75" hidden="1" customHeight="1">
      <c r="K140" s="424"/>
      <c r="L140" s="424"/>
      <c r="M140" s="424"/>
      <c r="N140" s="424"/>
      <c r="O140" s="424"/>
      <c r="P140" s="424"/>
      <c r="Q140" s="424"/>
      <c r="R140" s="424"/>
      <c r="S140" s="424"/>
      <c r="T140" s="424"/>
      <c r="U140" s="424"/>
      <c r="V140" s="424"/>
      <c r="W140" s="424"/>
      <c r="X140" s="424"/>
      <c r="Y140" s="424"/>
      <c r="Z140" s="424"/>
      <c r="AA140" s="424"/>
      <c r="AB140" s="424"/>
      <c r="AC140" s="424"/>
      <c r="AD140" s="424"/>
      <c r="AE140" s="424"/>
      <c r="AF140" s="424"/>
      <c r="AG140" s="424"/>
      <c r="AH140" s="424"/>
      <c r="AI140" s="424"/>
      <c r="AJ140" s="424"/>
      <c r="AK140" s="424"/>
      <c r="AL140" s="424"/>
      <c r="AM140" s="424"/>
      <c r="AN140" s="424"/>
      <c r="AO140" s="424"/>
      <c r="AP140" s="424"/>
      <c r="AQ140" s="424"/>
      <c r="AR140" s="424"/>
      <c r="AS140" s="424"/>
      <c r="AT140" s="424"/>
      <c r="AU140" s="424"/>
      <c r="AV140" s="424"/>
      <c r="AW140" s="424"/>
      <c r="AX140" s="424"/>
      <c r="AY140" s="424"/>
      <c r="AZ140" s="424"/>
      <c r="BA140" s="424"/>
      <c r="BB140" s="424"/>
      <c r="BC140" s="424"/>
      <c r="BD140" s="424"/>
      <c r="BE140" s="424"/>
      <c r="BF140" s="424"/>
      <c r="BG140" s="424"/>
      <c r="BH140" s="424"/>
      <c r="BI140" s="424"/>
      <c r="BJ140" s="424"/>
      <c r="BK140" s="424"/>
      <c r="BL140" s="424"/>
      <c r="BM140" s="424"/>
      <c r="BN140" s="424"/>
      <c r="BO140" s="424"/>
      <c r="BP140" s="424"/>
      <c r="BQ140" s="424"/>
      <c r="BR140" s="424"/>
      <c r="BS140" s="424"/>
      <c r="BT140" s="424"/>
      <c r="BU140" s="424"/>
      <c r="BV140" s="424"/>
      <c r="BW140" s="424"/>
      <c r="BX140" s="424"/>
      <c r="BY140" s="424"/>
      <c r="BZ140" s="424"/>
      <c r="CA140" s="424"/>
      <c r="CB140" s="424"/>
      <c r="CC140" s="424"/>
      <c r="CD140" s="424"/>
      <c r="CE140" s="424"/>
      <c r="CF140" s="424"/>
      <c r="CG140" s="424"/>
      <c r="CH140" s="424"/>
      <c r="CI140" s="424"/>
      <c r="CJ140" s="424"/>
      <c r="CK140" s="424"/>
      <c r="CL140" s="424"/>
      <c r="CM140" s="424"/>
      <c r="CN140" s="424"/>
      <c r="CO140" s="424"/>
      <c r="CP140" s="424"/>
      <c r="CQ140" s="424"/>
      <c r="CR140" s="424"/>
      <c r="CS140" s="424"/>
      <c r="CT140" s="424"/>
      <c r="CU140" s="424"/>
      <c r="CV140" s="424"/>
      <c r="CW140" s="424"/>
      <c r="CX140" s="424"/>
      <c r="CY140" s="424"/>
      <c r="CZ140" s="424"/>
      <c r="DA140" s="424"/>
      <c r="DB140" s="424"/>
      <c r="DC140" s="424"/>
      <c r="DD140" s="424"/>
      <c r="DE140" s="424"/>
      <c r="DF140" s="424"/>
      <c r="DG140" s="424"/>
      <c r="DH140" s="424"/>
      <c r="DI140" s="424"/>
      <c r="DJ140" s="424"/>
      <c r="DK140" s="424"/>
      <c r="DL140" s="424"/>
    </row>
    <row r="141" spans="11:116" ht="12.75" hidden="1" customHeight="1">
      <c r="K141" s="424"/>
      <c r="L141" s="424"/>
      <c r="M141" s="424"/>
      <c r="N141" s="424"/>
      <c r="O141" s="424"/>
      <c r="P141" s="424"/>
      <c r="Q141" s="424"/>
      <c r="R141" s="424"/>
      <c r="S141" s="424"/>
      <c r="T141" s="424"/>
      <c r="U141" s="424"/>
      <c r="V141" s="424"/>
      <c r="W141" s="424"/>
      <c r="X141" s="424"/>
      <c r="Y141" s="424"/>
      <c r="Z141" s="424"/>
      <c r="AA141" s="424"/>
      <c r="AB141" s="424"/>
      <c r="AC141" s="424"/>
      <c r="AD141" s="424"/>
      <c r="AE141" s="424"/>
      <c r="AF141" s="424"/>
      <c r="AG141" s="424"/>
      <c r="AH141" s="424"/>
      <c r="AI141" s="424"/>
      <c r="AJ141" s="424"/>
      <c r="AK141" s="424"/>
      <c r="AL141" s="424"/>
      <c r="AM141" s="424"/>
      <c r="AN141" s="424"/>
      <c r="AO141" s="424"/>
      <c r="AP141" s="424"/>
      <c r="AQ141" s="424"/>
      <c r="AR141" s="424"/>
      <c r="AS141" s="424"/>
      <c r="AT141" s="424"/>
      <c r="AU141" s="424"/>
      <c r="AV141" s="424"/>
      <c r="AW141" s="424"/>
      <c r="AX141" s="424"/>
      <c r="AY141" s="424"/>
      <c r="AZ141" s="424"/>
      <c r="BA141" s="424"/>
      <c r="BB141" s="424"/>
      <c r="BC141" s="424"/>
      <c r="BD141" s="424"/>
      <c r="BE141" s="424"/>
      <c r="BF141" s="424"/>
      <c r="BG141" s="424"/>
      <c r="BH141" s="424"/>
      <c r="BI141" s="424"/>
      <c r="BJ141" s="424"/>
      <c r="BK141" s="424"/>
      <c r="BL141" s="424"/>
      <c r="BM141" s="424"/>
      <c r="BN141" s="424"/>
      <c r="BO141" s="424"/>
      <c r="BP141" s="424"/>
      <c r="BQ141" s="424"/>
      <c r="BR141" s="424"/>
      <c r="BS141" s="424"/>
      <c r="BT141" s="424"/>
      <c r="BU141" s="424"/>
      <c r="BV141" s="424"/>
      <c r="BW141" s="424"/>
      <c r="BX141" s="424"/>
      <c r="BY141" s="424"/>
      <c r="BZ141" s="424"/>
      <c r="CA141" s="424"/>
      <c r="CB141" s="424"/>
      <c r="CC141" s="424"/>
      <c r="CD141" s="424"/>
      <c r="CE141" s="424"/>
      <c r="CF141" s="424"/>
      <c r="CG141" s="424"/>
      <c r="CH141" s="424"/>
      <c r="CI141" s="424"/>
      <c r="CJ141" s="424"/>
      <c r="CK141" s="424"/>
      <c r="CL141" s="424"/>
      <c r="CM141" s="424"/>
      <c r="CN141" s="424"/>
      <c r="CO141" s="424"/>
      <c r="CP141" s="424"/>
      <c r="CQ141" s="424"/>
      <c r="CR141" s="424"/>
      <c r="CS141" s="424"/>
      <c r="CT141" s="424"/>
      <c r="CU141" s="424"/>
      <c r="CV141" s="424"/>
      <c r="CW141" s="424"/>
      <c r="CX141" s="424"/>
      <c r="CY141" s="424"/>
      <c r="CZ141" s="424"/>
      <c r="DA141" s="424"/>
      <c r="DB141" s="424"/>
      <c r="DC141" s="424"/>
      <c r="DD141" s="424"/>
      <c r="DE141" s="424"/>
      <c r="DF141" s="424"/>
      <c r="DG141" s="424"/>
      <c r="DH141" s="424"/>
      <c r="DI141" s="424"/>
      <c r="DJ141" s="424"/>
      <c r="DK141" s="424"/>
      <c r="DL141" s="424"/>
    </row>
    <row r="142" spans="11:116" ht="12.75" hidden="1" customHeight="1">
      <c r="K142" s="424"/>
      <c r="L142" s="424"/>
      <c r="M142" s="424"/>
      <c r="N142" s="424"/>
      <c r="O142" s="424"/>
      <c r="P142" s="424"/>
      <c r="Q142" s="424"/>
      <c r="R142" s="424"/>
      <c r="S142" s="424"/>
      <c r="T142" s="424"/>
      <c r="U142" s="424"/>
      <c r="V142" s="424"/>
      <c r="W142" s="424"/>
      <c r="X142" s="424"/>
      <c r="Y142" s="424"/>
      <c r="Z142" s="424"/>
      <c r="AA142" s="424"/>
      <c r="AB142" s="424"/>
      <c r="AC142" s="424"/>
      <c r="AD142" s="424"/>
      <c r="AE142" s="424"/>
      <c r="AF142" s="424"/>
      <c r="AG142" s="424"/>
      <c r="AH142" s="424"/>
      <c r="AI142" s="424"/>
      <c r="AJ142" s="424"/>
      <c r="AK142" s="424"/>
      <c r="AL142" s="424"/>
      <c r="AM142" s="424"/>
      <c r="AN142" s="424"/>
      <c r="AO142" s="424"/>
      <c r="AP142" s="424"/>
      <c r="AQ142" s="424"/>
      <c r="AR142" s="424"/>
      <c r="AS142" s="424"/>
      <c r="AT142" s="424"/>
      <c r="AU142" s="424"/>
      <c r="AV142" s="424"/>
      <c r="AW142" s="424"/>
      <c r="AX142" s="424"/>
      <c r="AY142" s="424"/>
      <c r="AZ142" s="424"/>
      <c r="BA142" s="424"/>
      <c r="BB142" s="424"/>
      <c r="BC142" s="424"/>
      <c r="BD142" s="424"/>
      <c r="BE142" s="424"/>
      <c r="BF142" s="424"/>
      <c r="BG142" s="424"/>
      <c r="BH142" s="424"/>
      <c r="BI142" s="424"/>
      <c r="BJ142" s="424"/>
      <c r="BK142" s="424"/>
      <c r="BL142" s="424"/>
      <c r="BM142" s="424"/>
      <c r="BN142" s="424"/>
      <c r="BO142" s="424"/>
      <c r="BP142" s="424"/>
      <c r="BQ142" s="424"/>
      <c r="BR142" s="424"/>
      <c r="BS142" s="424"/>
      <c r="BT142" s="424"/>
      <c r="BU142" s="424"/>
      <c r="BV142" s="424"/>
      <c r="BW142" s="424"/>
      <c r="BX142" s="424"/>
      <c r="BY142" s="424"/>
      <c r="BZ142" s="424"/>
      <c r="CA142" s="424"/>
      <c r="CB142" s="424"/>
      <c r="CC142" s="424"/>
      <c r="CD142" s="424"/>
      <c r="CE142" s="424"/>
      <c r="CF142" s="424"/>
      <c r="CG142" s="424"/>
      <c r="CH142" s="424"/>
      <c r="CI142" s="424"/>
      <c r="CJ142" s="424"/>
      <c r="CK142" s="424"/>
      <c r="CL142" s="424"/>
      <c r="CM142" s="424"/>
      <c r="CN142" s="424"/>
      <c r="CO142" s="424"/>
      <c r="CP142" s="424"/>
      <c r="CQ142" s="424"/>
      <c r="CR142" s="424"/>
      <c r="CS142" s="424"/>
      <c r="CT142" s="424"/>
      <c r="CU142" s="424"/>
      <c r="CV142" s="424"/>
      <c r="CW142" s="424"/>
      <c r="CX142" s="424"/>
      <c r="CY142" s="424"/>
      <c r="CZ142" s="424"/>
      <c r="DA142" s="424"/>
      <c r="DB142" s="424"/>
      <c r="DC142" s="424"/>
      <c r="DD142" s="424"/>
      <c r="DE142" s="424"/>
      <c r="DF142" s="424"/>
      <c r="DG142" s="424"/>
      <c r="DH142" s="424"/>
      <c r="DI142" s="424"/>
      <c r="DJ142" s="424"/>
      <c r="DK142" s="424"/>
      <c r="DL142" s="424"/>
    </row>
    <row r="143" spans="11:116" ht="12.75" hidden="1" customHeight="1">
      <c r="K143" s="424"/>
      <c r="L143" s="424"/>
      <c r="M143" s="424"/>
      <c r="N143" s="424"/>
      <c r="O143" s="424"/>
      <c r="P143" s="424"/>
      <c r="Q143" s="424"/>
      <c r="R143" s="424"/>
      <c r="S143" s="424"/>
      <c r="T143" s="424"/>
      <c r="U143" s="424"/>
      <c r="V143" s="424"/>
      <c r="W143" s="424"/>
      <c r="X143" s="424"/>
      <c r="Y143" s="424"/>
      <c r="Z143" s="424"/>
      <c r="AA143" s="424"/>
      <c r="AB143" s="424"/>
      <c r="AC143" s="424"/>
      <c r="AD143" s="424"/>
      <c r="AE143" s="424"/>
      <c r="AF143" s="424"/>
      <c r="AG143" s="424"/>
      <c r="AH143" s="424"/>
      <c r="AI143" s="424"/>
      <c r="AJ143" s="424"/>
      <c r="AK143" s="424"/>
      <c r="AL143" s="424"/>
      <c r="AM143" s="424"/>
      <c r="AN143" s="424"/>
      <c r="AO143" s="424"/>
      <c r="AP143" s="424"/>
      <c r="AQ143" s="424"/>
      <c r="AR143" s="424"/>
      <c r="AS143" s="424"/>
      <c r="AT143" s="424"/>
      <c r="AU143" s="424"/>
      <c r="AV143" s="424"/>
      <c r="AW143" s="424"/>
      <c r="AX143" s="424"/>
      <c r="AY143" s="424"/>
      <c r="AZ143" s="424"/>
      <c r="BA143" s="424"/>
      <c r="BB143" s="424"/>
      <c r="BC143" s="424"/>
      <c r="BD143" s="424"/>
      <c r="BE143" s="424"/>
      <c r="BF143" s="424"/>
      <c r="BG143" s="424"/>
      <c r="BH143" s="424"/>
      <c r="BI143" s="424"/>
      <c r="BJ143" s="424"/>
      <c r="BK143" s="424"/>
      <c r="BL143" s="424"/>
      <c r="BM143" s="424"/>
      <c r="BN143" s="424"/>
      <c r="BO143" s="424"/>
      <c r="BP143" s="424"/>
      <c r="BQ143" s="424"/>
      <c r="BR143" s="424"/>
      <c r="BS143" s="424"/>
      <c r="BT143" s="424"/>
      <c r="BU143" s="424"/>
      <c r="BV143" s="424"/>
      <c r="BW143" s="424"/>
      <c r="BX143" s="424"/>
      <c r="BY143" s="424"/>
      <c r="BZ143" s="424"/>
      <c r="CA143" s="424"/>
      <c r="CB143" s="424"/>
      <c r="CC143" s="424"/>
      <c r="CD143" s="424"/>
      <c r="CE143" s="424"/>
      <c r="CF143" s="424"/>
      <c r="CG143" s="424"/>
      <c r="CH143" s="424"/>
      <c r="CI143" s="424"/>
      <c r="CJ143" s="424"/>
      <c r="CK143" s="424"/>
      <c r="CL143" s="424"/>
      <c r="CM143" s="424"/>
      <c r="CN143" s="424"/>
      <c r="CO143" s="424"/>
      <c r="CP143" s="424"/>
      <c r="CQ143" s="424"/>
      <c r="CR143" s="424"/>
      <c r="CS143" s="424"/>
      <c r="CT143" s="424"/>
      <c r="CU143" s="424"/>
      <c r="CV143" s="424"/>
      <c r="CW143" s="424"/>
      <c r="CX143" s="424"/>
      <c r="CY143" s="424"/>
      <c r="CZ143" s="424"/>
      <c r="DA143" s="424"/>
      <c r="DB143" s="424"/>
      <c r="DC143" s="424"/>
      <c r="DD143" s="424"/>
      <c r="DE143" s="424"/>
      <c r="DF143" s="424"/>
      <c r="DG143" s="424"/>
      <c r="DH143" s="424"/>
      <c r="DI143" s="424"/>
      <c r="DJ143" s="424"/>
      <c r="DK143" s="424"/>
      <c r="DL143" s="424"/>
    </row>
    <row r="144" spans="11:116" ht="12.75" hidden="1" customHeight="1">
      <c r="K144" s="424"/>
      <c r="L144" s="424"/>
      <c r="M144" s="424"/>
      <c r="N144" s="424"/>
      <c r="O144" s="424"/>
      <c r="P144" s="424"/>
      <c r="Q144" s="424"/>
      <c r="R144" s="424"/>
      <c r="S144" s="424"/>
      <c r="T144" s="424"/>
      <c r="U144" s="424"/>
      <c r="V144" s="424"/>
      <c r="W144" s="424"/>
      <c r="X144" s="424"/>
      <c r="Y144" s="424"/>
      <c r="Z144" s="424"/>
      <c r="AA144" s="424"/>
      <c r="AB144" s="424"/>
      <c r="AC144" s="424"/>
      <c r="AD144" s="424"/>
      <c r="AE144" s="424"/>
      <c r="AF144" s="424"/>
      <c r="AG144" s="424"/>
      <c r="AH144" s="424"/>
      <c r="AI144" s="424"/>
      <c r="AJ144" s="424"/>
      <c r="AK144" s="424"/>
      <c r="AL144" s="424"/>
      <c r="AM144" s="424"/>
      <c r="AN144" s="424"/>
      <c r="AO144" s="424"/>
      <c r="AP144" s="424"/>
      <c r="AQ144" s="424"/>
      <c r="AR144" s="424"/>
      <c r="AS144" s="424"/>
      <c r="AT144" s="424"/>
      <c r="AU144" s="424"/>
      <c r="AV144" s="424"/>
      <c r="AW144" s="424"/>
      <c r="AX144" s="424"/>
      <c r="AY144" s="424"/>
      <c r="AZ144" s="424"/>
      <c r="BA144" s="424"/>
      <c r="BB144" s="424"/>
      <c r="BC144" s="424"/>
      <c r="BD144" s="424"/>
      <c r="BE144" s="424"/>
      <c r="BF144" s="424"/>
      <c r="BG144" s="424"/>
      <c r="BH144" s="424"/>
      <c r="BI144" s="424"/>
      <c r="BJ144" s="424"/>
      <c r="BK144" s="424"/>
      <c r="BL144" s="424"/>
      <c r="BM144" s="424"/>
      <c r="BN144" s="424"/>
      <c r="BO144" s="424"/>
      <c r="BP144" s="424"/>
      <c r="BQ144" s="424"/>
      <c r="BR144" s="424"/>
      <c r="BS144" s="424"/>
      <c r="BT144" s="424"/>
      <c r="BU144" s="424"/>
      <c r="BV144" s="424"/>
      <c r="BW144" s="424"/>
      <c r="BX144" s="424"/>
      <c r="BY144" s="424"/>
      <c r="BZ144" s="424"/>
      <c r="CA144" s="424"/>
      <c r="CB144" s="424"/>
      <c r="CC144" s="424"/>
      <c r="CD144" s="424"/>
      <c r="CE144" s="424"/>
      <c r="CF144" s="424"/>
      <c r="CG144" s="424"/>
      <c r="CH144" s="424"/>
      <c r="CI144" s="424"/>
      <c r="CJ144" s="424"/>
      <c r="CK144" s="424"/>
      <c r="CL144" s="424"/>
      <c r="CM144" s="424"/>
      <c r="CN144" s="424"/>
      <c r="CO144" s="424"/>
      <c r="CP144" s="424"/>
      <c r="CQ144" s="424"/>
      <c r="CR144" s="424"/>
      <c r="CS144" s="424"/>
      <c r="CT144" s="424"/>
      <c r="CU144" s="424"/>
      <c r="CV144" s="424"/>
      <c r="CW144" s="424"/>
      <c r="CX144" s="424"/>
      <c r="CY144" s="424"/>
      <c r="CZ144" s="424"/>
      <c r="DA144" s="424"/>
      <c r="DB144" s="424"/>
      <c r="DC144" s="424"/>
      <c r="DD144" s="424"/>
      <c r="DE144" s="424"/>
      <c r="DF144" s="424"/>
      <c r="DG144" s="424"/>
      <c r="DH144" s="424"/>
      <c r="DI144" s="424"/>
      <c r="DJ144" s="424"/>
      <c r="DK144" s="424"/>
      <c r="DL144" s="424"/>
    </row>
    <row r="145" spans="11:116" ht="12.75" hidden="1" customHeight="1">
      <c r="K145" s="424"/>
      <c r="L145" s="424"/>
      <c r="M145" s="424"/>
      <c r="N145" s="424"/>
      <c r="O145" s="424"/>
      <c r="P145" s="424"/>
      <c r="Q145" s="424"/>
      <c r="R145" s="424"/>
      <c r="S145" s="424"/>
      <c r="T145" s="424"/>
      <c r="U145" s="424"/>
      <c r="V145" s="424"/>
      <c r="W145" s="424"/>
      <c r="X145" s="424"/>
      <c r="Y145" s="424"/>
      <c r="Z145" s="424"/>
      <c r="AA145" s="424"/>
      <c r="AB145" s="424"/>
      <c r="AC145" s="424"/>
      <c r="AD145" s="424"/>
      <c r="AE145" s="424"/>
      <c r="AF145" s="424"/>
      <c r="AG145" s="424"/>
      <c r="AH145" s="424"/>
      <c r="AI145" s="424"/>
      <c r="AJ145" s="424"/>
      <c r="AK145" s="424"/>
      <c r="AL145" s="424"/>
      <c r="AM145" s="424"/>
      <c r="AN145" s="424"/>
      <c r="AO145" s="424"/>
      <c r="AP145" s="424"/>
      <c r="AQ145" s="424"/>
      <c r="AR145" s="424"/>
      <c r="AS145" s="424"/>
      <c r="AT145" s="424"/>
      <c r="AU145" s="424"/>
      <c r="AV145" s="424"/>
      <c r="AW145" s="424"/>
      <c r="AX145" s="424"/>
      <c r="AY145" s="424"/>
      <c r="AZ145" s="424"/>
      <c r="BA145" s="424"/>
      <c r="BB145" s="424"/>
      <c r="BC145" s="424"/>
      <c r="BD145" s="424"/>
      <c r="BE145" s="424"/>
      <c r="BF145" s="424"/>
      <c r="BG145" s="424"/>
      <c r="BH145" s="424"/>
      <c r="BI145" s="424"/>
      <c r="BJ145" s="424"/>
      <c r="BK145" s="424"/>
      <c r="BL145" s="424"/>
      <c r="BM145" s="424"/>
      <c r="BN145" s="424"/>
      <c r="BO145" s="424"/>
      <c r="BP145" s="424"/>
      <c r="BQ145" s="424"/>
      <c r="BR145" s="424"/>
      <c r="BS145" s="424"/>
      <c r="BT145" s="424"/>
      <c r="BU145" s="424"/>
      <c r="BV145" s="424"/>
      <c r="BW145" s="424"/>
      <c r="BX145" s="424"/>
      <c r="BY145" s="424"/>
      <c r="BZ145" s="424"/>
      <c r="CA145" s="424"/>
      <c r="CB145" s="424"/>
      <c r="CC145" s="424"/>
      <c r="CD145" s="424"/>
      <c r="CE145" s="424"/>
      <c r="CF145" s="424"/>
      <c r="CG145" s="424"/>
      <c r="CH145" s="424"/>
      <c r="CI145" s="424"/>
      <c r="CJ145" s="424"/>
      <c r="CK145" s="424"/>
      <c r="CL145" s="424"/>
      <c r="CM145" s="424"/>
      <c r="CN145" s="424"/>
      <c r="CO145" s="424"/>
      <c r="CP145" s="424"/>
      <c r="CQ145" s="424"/>
      <c r="CR145" s="424"/>
      <c r="CS145" s="424"/>
      <c r="CT145" s="424"/>
      <c r="CU145" s="424"/>
      <c r="CV145" s="424"/>
      <c r="CW145" s="424"/>
      <c r="CX145" s="424"/>
      <c r="CY145" s="424"/>
      <c r="CZ145" s="424"/>
      <c r="DA145" s="424"/>
      <c r="DB145" s="424"/>
      <c r="DC145" s="424"/>
      <c r="DD145" s="424"/>
      <c r="DE145" s="424"/>
      <c r="DF145" s="424"/>
      <c r="DG145" s="424"/>
      <c r="DH145" s="424"/>
      <c r="DI145" s="424"/>
      <c r="DJ145" s="424"/>
      <c r="DK145" s="424"/>
      <c r="DL145" s="424"/>
    </row>
    <row r="146" spans="11:116" ht="12.75" hidden="1" customHeight="1">
      <c r="K146" s="424"/>
      <c r="L146" s="424"/>
      <c r="M146" s="424"/>
      <c r="N146" s="424"/>
      <c r="O146" s="424"/>
      <c r="P146" s="424"/>
      <c r="Q146" s="424"/>
      <c r="R146" s="424"/>
      <c r="S146" s="424"/>
      <c r="T146" s="424"/>
      <c r="U146" s="424"/>
      <c r="V146" s="424"/>
      <c r="W146" s="424"/>
      <c r="X146" s="424"/>
      <c r="Y146" s="424"/>
      <c r="Z146" s="424"/>
      <c r="AA146" s="424"/>
      <c r="AB146" s="424"/>
      <c r="AC146" s="424"/>
      <c r="AD146" s="424"/>
      <c r="AE146" s="424"/>
      <c r="AF146" s="424"/>
      <c r="AG146" s="424"/>
      <c r="AH146" s="424"/>
      <c r="AI146" s="424"/>
      <c r="AJ146" s="424"/>
      <c r="AK146" s="424"/>
      <c r="AL146" s="424"/>
      <c r="AM146" s="424"/>
      <c r="AN146" s="424"/>
      <c r="AO146" s="424"/>
      <c r="AP146" s="424"/>
      <c r="AQ146" s="424"/>
      <c r="AR146" s="424"/>
      <c r="AS146" s="424"/>
      <c r="AT146" s="424"/>
      <c r="AU146" s="424"/>
      <c r="AV146" s="424"/>
      <c r="AW146" s="424"/>
      <c r="AX146" s="424"/>
      <c r="AY146" s="424"/>
      <c r="AZ146" s="424"/>
      <c r="BA146" s="424"/>
      <c r="BB146" s="424"/>
      <c r="BC146" s="424"/>
      <c r="BD146" s="424"/>
      <c r="BE146" s="424"/>
      <c r="BF146" s="424"/>
      <c r="BG146" s="424"/>
      <c r="BH146" s="424"/>
      <c r="BI146" s="424"/>
      <c r="BJ146" s="424"/>
      <c r="BK146" s="424"/>
      <c r="BL146" s="424"/>
      <c r="BM146" s="424"/>
      <c r="BN146" s="424"/>
      <c r="BO146" s="424"/>
      <c r="BP146" s="424"/>
      <c r="BQ146" s="424"/>
      <c r="BR146" s="424"/>
      <c r="BS146" s="424"/>
      <c r="BT146" s="424"/>
      <c r="BU146" s="424"/>
      <c r="BV146" s="424"/>
      <c r="BW146" s="424"/>
      <c r="BX146" s="424"/>
      <c r="BY146" s="424"/>
      <c r="BZ146" s="424"/>
      <c r="CA146" s="424"/>
      <c r="CB146" s="424"/>
      <c r="CC146" s="424"/>
      <c r="CD146" s="424"/>
      <c r="CE146" s="424"/>
      <c r="CF146" s="424"/>
      <c r="CG146" s="424"/>
      <c r="CH146" s="424"/>
      <c r="CI146" s="424"/>
      <c r="CJ146" s="424"/>
      <c r="CK146" s="424"/>
      <c r="CL146" s="424"/>
      <c r="CM146" s="424"/>
      <c r="CN146" s="424"/>
      <c r="CO146" s="424"/>
      <c r="CP146" s="424"/>
      <c r="CQ146" s="424"/>
      <c r="CR146" s="424"/>
      <c r="CS146" s="424"/>
      <c r="CT146" s="424"/>
      <c r="CU146" s="424"/>
      <c r="CV146" s="424"/>
      <c r="CW146" s="424"/>
      <c r="CX146" s="424"/>
      <c r="CY146" s="424"/>
      <c r="CZ146" s="424"/>
      <c r="DA146" s="424"/>
      <c r="DB146" s="424"/>
      <c r="DC146" s="424"/>
      <c r="DD146" s="424"/>
      <c r="DE146" s="424"/>
      <c r="DF146" s="424"/>
      <c r="DG146" s="424"/>
      <c r="DH146" s="424"/>
      <c r="DI146" s="424"/>
      <c r="DJ146" s="424"/>
      <c r="DK146" s="424"/>
      <c r="DL146" s="424"/>
    </row>
    <row r="147" spans="11:116" ht="12.75" hidden="1" customHeight="1">
      <c r="K147" s="424"/>
      <c r="L147" s="424"/>
      <c r="M147" s="424"/>
      <c r="N147" s="424"/>
      <c r="O147" s="424"/>
      <c r="P147" s="424"/>
      <c r="Q147" s="424"/>
      <c r="R147" s="424"/>
      <c r="S147" s="424"/>
      <c r="T147" s="424"/>
      <c r="U147" s="424"/>
      <c r="V147" s="424"/>
      <c r="W147" s="424"/>
      <c r="X147" s="424"/>
      <c r="Y147" s="424"/>
      <c r="Z147" s="424"/>
      <c r="AA147" s="424"/>
      <c r="AB147" s="424"/>
      <c r="AC147" s="424"/>
      <c r="AD147" s="424"/>
      <c r="AE147" s="424"/>
      <c r="AF147" s="424"/>
      <c r="AG147" s="424"/>
      <c r="AH147" s="424"/>
      <c r="AI147" s="424"/>
      <c r="AJ147" s="424"/>
      <c r="AK147" s="424"/>
      <c r="AL147" s="424"/>
      <c r="AM147" s="424"/>
      <c r="AN147" s="424"/>
      <c r="AO147" s="424"/>
      <c r="AP147" s="424"/>
      <c r="AQ147" s="424"/>
      <c r="AR147" s="424"/>
      <c r="AS147" s="424"/>
      <c r="AT147" s="424"/>
      <c r="AU147" s="424"/>
      <c r="AV147" s="424"/>
      <c r="AW147" s="424"/>
      <c r="AX147" s="424"/>
      <c r="AY147" s="424"/>
      <c r="AZ147" s="424"/>
      <c r="BA147" s="424"/>
      <c r="BB147" s="424"/>
      <c r="BC147" s="424"/>
      <c r="BD147" s="424"/>
      <c r="BE147" s="424"/>
      <c r="BF147" s="424"/>
      <c r="BG147" s="424"/>
      <c r="BH147" s="424"/>
      <c r="BI147" s="424"/>
      <c r="BJ147" s="424"/>
      <c r="BK147" s="424"/>
      <c r="BL147" s="424"/>
      <c r="BM147" s="424"/>
      <c r="BN147" s="424"/>
      <c r="BO147" s="424"/>
      <c r="BP147" s="424"/>
      <c r="BQ147" s="424"/>
      <c r="BR147" s="424"/>
      <c r="BS147" s="424"/>
      <c r="BT147" s="424"/>
      <c r="BU147" s="424"/>
      <c r="BV147" s="424"/>
      <c r="BW147" s="424"/>
      <c r="BX147" s="424"/>
      <c r="BY147" s="424"/>
      <c r="BZ147" s="424"/>
      <c r="CA147" s="424"/>
      <c r="CB147" s="424"/>
      <c r="CC147" s="424"/>
      <c r="CD147" s="424"/>
      <c r="CE147" s="424"/>
      <c r="CF147" s="424"/>
      <c r="CG147" s="424"/>
      <c r="CH147" s="424"/>
      <c r="CI147" s="424"/>
      <c r="CJ147" s="424"/>
      <c r="CK147" s="424"/>
      <c r="CL147" s="424"/>
      <c r="CM147" s="424"/>
      <c r="CN147" s="424"/>
      <c r="CO147" s="424"/>
      <c r="CP147" s="424"/>
      <c r="CQ147" s="424"/>
      <c r="CR147" s="424"/>
      <c r="CS147" s="424"/>
      <c r="CT147" s="424"/>
      <c r="CU147" s="424"/>
      <c r="CV147" s="424"/>
      <c r="CW147" s="424"/>
      <c r="CX147" s="424"/>
      <c r="CY147" s="424"/>
      <c r="CZ147" s="424"/>
      <c r="DA147" s="424"/>
      <c r="DB147" s="424"/>
      <c r="DC147" s="424"/>
      <c r="DD147" s="424"/>
      <c r="DE147" s="424"/>
      <c r="DF147" s="424"/>
      <c r="DG147" s="424"/>
      <c r="DH147" s="424"/>
      <c r="DI147" s="424"/>
      <c r="DJ147" s="424"/>
      <c r="DK147" s="424"/>
      <c r="DL147" s="424"/>
    </row>
    <row r="148" spans="11:116" ht="12.75" hidden="1" customHeight="1">
      <c r="K148" s="424"/>
      <c r="L148" s="424"/>
      <c r="M148" s="424"/>
      <c r="N148" s="424"/>
      <c r="O148" s="424"/>
      <c r="P148" s="424"/>
      <c r="Q148" s="424"/>
      <c r="R148" s="424"/>
      <c r="S148" s="424"/>
      <c r="T148" s="424"/>
      <c r="U148" s="424"/>
      <c r="V148" s="424"/>
      <c r="W148" s="424"/>
      <c r="X148" s="424"/>
      <c r="Y148" s="424"/>
      <c r="Z148" s="424"/>
      <c r="AA148" s="424"/>
      <c r="AB148" s="424"/>
      <c r="AC148" s="424"/>
      <c r="AD148" s="424"/>
      <c r="AE148" s="424"/>
      <c r="AF148" s="424"/>
      <c r="AG148" s="424"/>
      <c r="AH148" s="424"/>
      <c r="AI148" s="424"/>
      <c r="AJ148" s="424"/>
      <c r="AK148" s="424"/>
      <c r="AL148" s="424"/>
      <c r="AM148" s="424"/>
      <c r="AN148" s="424"/>
      <c r="AO148" s="424"/>
      <c r="AP148" s="424"/>
      <c r="AQ148" s="424"/>
      <c r="AR148" s="424"/>
      <c r="AS148" s="424"/>
      <c r="AT148" s="424"/>
      <c r="AU148" s="424"/>
      <c r="AV148" s="424"/>
      <c r="AW148" s="424"/>
      <c r="AX148" s="424"/>
      <c r="AY148" s="424"/>
      <c r="AZ148" s="424"/>
      <c r="BA148" s="424"/>
      <c r="BB148" s="424"/>
      <c r="BC148" s="424"/>
      <c r="BD148" s="424"/>
      <c r="BE148" s="424"/>
      <c r="BF148" s="424"/>
      <c r="BG148" s="424"/>
      <c r="BH148" s="424"/>
      <c r="BI148" s="424"/>
      <c r="BJ148" s="424"/>
      <c r="BK148" s="424"/>
      <c r="BL148" s="424"/>
      <c r="BM148" s="424"/>
      <c r="BN148" s="424"/>
      <c r="BO148" s="424"/>
      <c r="BP148" s="424"/>
      <c r="BQ148" s="424"/>
      <c r="BR148" s="424"/>
      <c r="BS148" s="424"/>
      <c r="BT148" s="424"/>
      <c r="BU148" s="424"/>
      <c r="BV148" s="424"/>
      <c r="BW148" s="424"/>
      <c r="BX148" s="424"/>
      <c r="BY148" s="424"/>
      <c r="BZ148" s="424"/>
      <c r="CA148" s="424"/>
      <c r="CB148" s="424"/>
      <c r="CC148" s="424"/>
      <c r="CD148" s="424"/>
      <c r="CE148" s="424"/>
      <c r="CF148" s="424"/>
      <c r="CG148" s="424"/>
      <c r="CH148" s="424"/>
      <c r="CI148" s="424"/>
      <c r="CJ148" s="424"/>
      <c r="CK148" s="424"/>
      <c r="CL148" s="424"/>
      <c r="CM148" s="424"/>
      <c r="CN148" s="424"/>
      <c r="CO148" s="424"/>
      <c r="CP148" s="424"/>
      <c r="CQ148" s="424"/>
      <c r="CR148" s="424"/>
      <c r="CS148" s="424"/>
      <c r="CT148" s="424"/>
      <c r="CU148" s="424"/>
      <c r="CV148" s="424"/>
      <c r="CW148" s="424"/>
      <c r="CX148" s="424"/>
      <c r="CY148" s="424"/>
      <c r="CZ148" s="424"/>
      <c r="DA148" s="424"/>
      <c r="DB148" s="424"/>
      <c r="DC148" s="424"/>
      <c r="DD148" s="424"/>
      <c r="DE148" s="424"/>
      <c r="DF148" s="424"/>
      <c r="DG148" s="424"/>
      <c r="DH148" s="424"/>
      <c r="DI148" s="424"/>
      <c r="DJ148" s="424"/>
      <c r="DK148" s="424"/>
      <c r="DL148" s="424"/>
    </row>
    <row r="149" spans="11:116" ht="12.75" hidden="1" customHeight="1">
      <c r="K149" s="424"/>
      <c r="L149" s="424"/>
      <c r="M149" s="424"/>
      <c r="N149" s="424"/>
      <c r="O149" s="424"/>
      <c r="P149" s="424"/>
      <c r="Q149" s="424"/>
      <c r="R149" s="424"/>
      <c r="S149" s="424"/>
      <c r="T149" s="424"/>
      <c r="U149" s="424"/>
      <c r="V149" s="424"/>
      <c r="W149" s="424"/>
      <c r="X149" s="424"/>
      <c r="Y149" s="424"/>
      <c r="Z149" s="424"/>
      <c r="AA149" s="424"/>
      <c r="AB149" s="424"/>
      <c r="AC149" s="424"/>
      <c r="AD149" s="424"/>
      <c r="AE149" s="424"/>
      <c r="AF149" s="424"/>
      <c r="AG149" s="424"/>
      <c r="AH149" s="424"/>
      <c r="AI149" s="424"/>
      <c r="AJ149" s="424"/>
      <c r="AK149" s="424"/>
      <c r="AL149" s="424"/>
      <c r="AM149" s="424"/>
      <c r="AN149" s="424"/>
      <c r="AO149" s="424"/>
      <c r="AP149" s="424"/>
      <c r="AQ149" s="424"/>
      <c r="AR149" s="424"/>
      <c r="AS149" s="424"/>
      <c r="AT149" s="424"/>
      <c r="AU149" s="424"/>
      <c r="AV149" s="424"/>
      <c r="AW149" s="424"/>
      <c r="AX149" s="424"/>
      <c r="AY149" s="424"/>
      <c r="AZ149" s="424"/>
      <c r="BA149" s="424"/>
      <c r="BB149" s="424"/>
      <c r="BC149" s="424"/>
      <c r="BD149" s="424"/>
      <c r="BE149" s="424"/>
      <c r="BF149" s="424"/>
      <c r="BG149" s="424"/>
      <c r="BH149" s="424"/>
      <c r="BI149" s="424"/>
      <c r="BJ149" s="424"/>
      <c r="BK149" s="424"/>
      <c r="BL149" s="424"/>
      <c r="BM149" s="424"/>
      <c r="BN149" s="424"/>
      <c r="BO149" s="424"/>
      <c r="BP149" s="424"/>
      <c r="BQ149" s="424"/>
      <c r="BR149" s="424"/>
      <c r="BS149" s="424"/>
      <c r="BT149" s="424"/>
      <c r="BU149" s="424"/>
      <c r="BV149" s="424"/>
      <c r="BW149" s="424"/>
      <c r="BX149" s="424"/>
      <c r="BY149" s="424"/>
      <c r="BZ149" s="424"/>
      <c r="CA149" s="424"/>
      <c r="CB149" s="424"/>
      <c r="CC149" s="424"/>
      <c r="CD149" s="424"/>
      <c r="CE149" s="424"/>
      <c r="CF149" s="424"/>
      <c r="CG149" s="424"/>
      <c r="CH149" s="424"/>
      <c r="CI149" s="424"/>
      <c r="CJ149" s="424"/>
      <c r="CK149" s="424"/>
      <c r="CL149" s="424"/>
      <c r="CM149" s="424"/>
      <c r="CN149" s="424"/>
      <c r="CO149" s="424"/>
      <c r="CP149" s="424"/>
      <c r="CQ149" s="424"/>
      <c r="CR149" s="424"/>
      <c r="CS149" s="424"/>
      <c r="CT149" s="424"/>
      <c r="CU149" s="424"/>
      <c r="CV149" s="424"/>
      <c r="CW149" s="424"/>
      <c r="CX149" s="424"/>
      <c r="CY149" s="424"/>
      <c r="CZ149" s="424"/>
      <c r="DA149" s="424"/>
      <c r="DB149" s="424"/>
      <c r="DC149" s="424"/>
      <c r="DD149" s="424"/>
      <c r="DE149" s="424"/>
      <c r="DF149" s="424"/>
      <c r="DG149" s="424"/>
      <c r="DH149" s="424"/>
      <c r="DI149" s="424"/>
      <c r="DJ149" s="424"/>
      <c r="DK149" s="424"/>
      <c r="DL149" s="424"/>
    </row>
    <row r="150" spans="11:116" ht="12.75" hidden="1" customHeight="1">
      <c r="K150" s="424"/>
      <c r="L150" s="424"/>
      <c r="M150" s="424"/>
      <c r="N150" s="424"/>
      <c r="O150" s="424"/>
      <c r="P150" s="424"/>
      <c r="Q150" s="424"/>
      <c r="R150" s="424"/>
      <c r="S150" s="424"/>
      <c r="T150" s="424"/>
      <c r="U150" s="424"/>
      <c r="V150" s="424"/>
      <c r="W150" s="424"/>
      <c r="X150" s="424"/>
      <c r="Y150" s="424"/>
      <c r="Z150" s="424"/>
      <c r="AA150" s="424"/>
      <c r="AB150" s="424"/>
      <c r="AC150" s="424"/>
      <c r="AD150" s="424"/>
      <c r="AE150" s="424"/>
      <c r="AF150" s="424"/>
      <c r="AG150" s="424"/>
      <c r="AH150" s="424"/>
      <c r="AI150" s="424"/>
      <c r="AJ150" s="424"/>
      <c r="AK150" s="424"/>
      <c r="AL150" s="424"/>
      <c r="AM150" s="424"/>
      <c r="AN150" s="424"/>
      <c r="AO150" s="424"/>
      <c r="AP150" s="424"/>
      <c r="AQ150" s="424"/>
      <c r="AR150" s="424"/>
      <c r="AS150" s="424"/>
      <c r="AT150" s="424"/>
      <c r="AU150" s="424"/>
      <c r="AV150" s="424"/>
      <c r="AW150" s="424"/>
      <c r="AX150" s="424"/>
      <c r="AY150" s="424"/>
      <c r="AZ150" s="424"/>
      <c r="BA150" s="424"/>
      <c r="BB150" s="424"/>
      <c r="BC150" s="424"/>
      <c r="BD150" s="424"/>
      <c r="BE150" s="424"/>
      <c r="BF150" s="424"/>
      <c r="BG150" s="424"/>
      <c r="BH150" s="424"/>
      <c r="BI150" s="424"/>
      <c r="BJ150" s="424"/>
      <c r="BK150" s="424"/>
      <c r="BL150" s="424"/>
      <c r="BM150" s="424"/>
      <c r="BN150" s="424"/>
      <c r="BO150" s="424"/>
      <c r="BP150" s="424"/>
      <c r="BQ150" s="424"/>
      <c r="BR150" s="424"/>
      <c r="BS150" s="424"/>
      <c r="BT150" s="424"/>
      <c r="BU150" s="424"/>
      <c r="BV150" s="424"/>
      <c r="BW150" s="424"/>
      <c r="BX150" s="424"/>
      <c r="BY150" s="424"/>
      <c r="BZ150" s="424"/>
      <c r="CA150" s="424"/>
      <c r="CB150" s="424"/>
      <c r="CC150" s="424"/>
      <c r="CD150" s="424"/>
      <c r="CE150" s="424"/>
      <c r="CF150" s="424"/>
      <c r="CG150" s="424"/>
      <c r="CH150" s="424"/>
      <c r="CI150" s="424"/>
      <c r="CJ150" s="424"/>
      <c r="CK150" s="424"/>
      <c r="CL150" s="424"/>
      <c r="CM150" s="424"/>
      <c r="CN150" s="424"/>
      <c r="CO150" s="424"/>
      <c r="CP150" s="424"/>
      <c r="CQ150" s="424"/>
      <c r="CR150" s="424"/>
      <c r="CS150" s="424"/>
      <c r="CT150" s="424"/>
      <c r="CU150" s="424"/>
      <c r="CV150" s="424"/>
      <c r="CW150" s="424"/>
      <c r="CX150" s="424"/>
      <c r="CY150" s="424"/>
      <c r="CZ150" s="424"/>
      <c r="DA150" s="424"/>
      <c r="DB150" s="424"/>
      <c r="DC150" s="424"/>
      <c r="DD150" s="424"/>
      <c r="DE150" s="424"/>
      <c r="DF150" s="424"/>
      <c r="DG150" s="424"/>
      <c r="DH150" s="424"/>
      <c r="DI150" s="424"/>
      <c r="DJ150" s="424"/>
      <c r="DK150" s="424"/>
      <c r="DL150" s="424"/>
    </row>
    <row r="151" spans="11:116" ht="12.75" hidden="1" customHeight="1">
      <c r="K151" s="424"/>
      <c r="L151" s="424"/>
      <c r="M151" s="424"/>
      <c r="N151" s="424"/>
      <c r="O151" s="424"/>
      <c r="P151" s="424"/>
      <c r="Q151" s="424"/>
      <c r="R151" s="424"/>
      <c r="S151" s="424"/>
      <c r="T151" s="424"/>
      <c r="U151" s="424"/>
      <c r="V151" s="424"/>
      <c r="W151" s="424"/>
      <c r="X151" s="424"/>
      <c r="Y151" s="424"/>
      <c r="Z151" s="424"/>
      <c r="AA151" s="424"/>
      <c r="AB151" s="424"/>
      <c r="AC151" s="424"/>
      <c r="AD151" s="424"/>
      <c r="AE151" s="424"/>
      <c r="AF151" s="424"/>
      <c r="AG151" s="424"/>
      <c r="AH151" s="424"/>
      <c r="AI151" s="424"/>
      <c r="AJ151" s="424"/>
      <c r="AK151" s="424"/>
      <c r="AL151" s="424"/>
      <c r="AM151" s="424"/>
      <c r="AN151" s="424"/>
      <c r="AO151" s="424"/>
      <c r="AP151" s="424"/>
      <c r="AQ151" s="424"/>
      <c r="AR151" s="424"/>
      <c r="AS151" s="424"/>
      <c r="AT151" s="424"/>
      <c r="AU151" s="424"/>
      <c r="AV151" s="424"/>
      <c r="AW151" s="424"/>
      <c r="AX151" s="424"/>
      <c r="AY151" s="424"/>
      <c r="AZ151" s="424"/>
      <c r="BA151" s="424"/>
      <c r="BB151" s="424"/>
      <c r="BC151" s="424"/>
      <c r="BD151" s="424"/>
      <c r="BE151" s="424"/>
      <c r="BF151" s="424"/>
      <c r="BG151" s="424"/>
      <c r="BH151" s="424"/>
      <c r="BI151" s="424"/>
      <c r="BJ151" s="424"/>
      <c r="BK151" s="424"/>
      <c r="BL151" s="424"/>
      <c r="BM151" s="424"/>
      <c r="BN151" s="424"/>
      <c r="BO151" s="424"/>
      <c r="BP151" s="424"/>
      <c r="BQ151" s="424"/>
      <c r="BR151" s="424"/>
      <c r="BS151" s="424"/>
      <c r="BT151" s="424"/>
      <c r="BU151" s="424"/>
      <c r="BV151" s="424"/>
      <c r="BW151" s="424"/>
      <c r="BX151" s="424"/>
      <c r="BY151" s="424"/>
      <c r="BZ151" s="424"/>
      <c r="CA151" s="424"/>
      <c r="CB151" s="424"/>
      <c r="CC151" s="424"/>
      <c r="CD151" s="424"/>
      <c r="CE151" s="424"/>
      <c r="CF151" s="424"/>
      <c r="CG151" s="424"/>
      <c r="CH151" s="424"/>
      <c r="CI151" s="424"/>
      <c r="CJ151" s="424"/>
      <c r="CK151" s="424"/>
      <c r="CL151" s="424"/>
      <c r="CM151" s="424"/>
      <c r="CN151" s="424"/>
      <c r="CO151" s="424"/>
      <c r="CP151" s="424"/>
      <c r="CQ151" s="424"/>
      <c r="CR151" s="424"/>
      <c r="CS151" s="424"/>
      <c r="CT151" s="424"/>
      <c r="CU151" s="424"/>
      <c r="CV151" s="424"/>
      <c r="CW151" s="424"/>
      <c r="CX151" s="424"/>
      <c r="CY151" s="424"/>
      <c r="CZ151" s="424"/>
      <c r="DA151" s="424"/>
      <c r="DB151" s="424"/>
      <c r="DC151" s="424"/>
      <c r="DD151" s="424"/>
      <c r="DE151" s="424"/>
      <c r="DF151" s="424"/>
      <c r="DG151" s="424"/>
      <c r="DH151" s="424"/>
      <c r="DI151" s="424"/>
      <c r="DJ151" s="424"/>
      <c r="DK151" s="424"/>
      <c r="DL151" s="424"/>
    </row>
    <row r="152" spans="11:116" ht="12.75" hidden="1" customHeight="1">
      <c r="K152" s="424"/>
      <c r="L152" s="424"/>
      <c r="M152" s="424"/>
      <c r="N152" s="424"/>
      <c r="O152" s="424"/>
      <c r="P152" s="424"/>
      <c r="Q152" s="424"/>
      <c r="R152" s="424"/>
      <c r="S152" s="424"/>
      <c r="T152" s="424"/>
      <c r="U152" s="424"/>
      <c r="V152" s="424"/>
      <c r="W152" s="424"/>
      <c r="X152" s="424"/>
      <c r="Y152" s="424"/>
      <c r="Z152" s="424"/>
      <c r="AA152" s="424"/>
      <c r="AB152" s="424"/>
      <c r="AC152" s="424"/>
      <c r="AD152" s="424"/>
      <c r="AE152" s="424"/>
      <c r="AF152" s="424"/>
      <c r="AG152" s="424"/>
      <c r="AH152" s="424"/>
      <c r="AI152" s="424"/>
      <c r="AJ152" s="424"/>
      <c r="AK152" s="424"/>
      <c r="AL152" s="424"/>
      <c r="AM152" s="424"/>
      <c r="AN152" s="424"/>
      <c r="AO152" s="424"/>
      <c r="AP152" s="424"/>
      <c r="AQ152" s="424"/>
      <c r="AR152" s="424"/>
      <c r="AS152" s="424"/>
      <c r="AT152" s="424"/>
      <c r="AU152" s="424"/>
      <c r="AV152" s="424"/>
      <c r="AW152" s="424"/>
      <c r="AX152" s="424"/>
      <c r="AY152" s="424"/>
      <c r="AZ152" s="424"/>
      <c r="BA152" s="424"/>
      <c r="BB152" s="424"/>
      <c r="BC152" s="424"/>
      <c r="BD152" s="424"/>
      <c r="BE152" s="424"/>
      <c r="BF152" s="424"/>
      <c r="BG152" s="424"/>
      <c r="BH152" s="424"/>
      <c r="BI152" s="424"/>
      <c r="BJ152" s="424"/>
      <c r="BK152" s="424"/>
      <c r="BL152" s="424"/>
      <c r="BM152" s="424"/>
      <c r="BN152" s="424"/>
      <c r="BO152" s="424"/>
      <c r="BP152" s="424"/>
      <c r="BQ152" s="424"/>
      <c r="BR152" s="424"/>
      <c r="BS152" s="424"/>
      <c r="BT152" s="424"/>
      <c r="BU152" s="424"/>
      <c r="BV152" s="424"/>
      <c r="BW152" s="424"/>
      <c r="BX152" s="424"/>
      <c r="BY152" s="424"/>
      <c r="BZ152" s="424"/>
      <c r="CA152" s="424"/>
      <c r="CB152" s="424"/>
      <c r="CC152" s="424"/>
      <c r="CD152" s="424"/>
      <c r="CE152" s="424"/>
      <c r="CF152" s="424"/>
      <c r="CG152" s="424"/>
      <c r="CH152" s="424"/>
      <c r="CI152" s="424"/>
      <c r="CJ152" s="424"/>
      <c r="CK152" s="424"/>
      <c r="CL152" s="424"/>
      <c r="CM152" s="424"/>
      <c r="CN152" s="424"/>
      <c r="CO152" s="424"/>
      <c r="CP152" s="424"/>
      <c r="CQ152" s="424"/>
      <c r="CR152" s="424"/>
      <c r="CS152" s="424"/>
      <c r="CT152" s="424"/>
      <c r="CU152" s="424"/>
      <c r="CV152" s="424"/>
      <c r="CW152" s="424"/>
      <c r="CX152" s="424"/>
      <c r="CY152" s="424"/>
      <c r="CZ152" s="424"/>
      <c r="DA152" s="424"/>
      <c r="DB152" s="424"/>
      <c r="DC152" s="424"/>
      <c r="DD152" s="424"/>
      <c r="DE152" s="424"/>
      <c r="DF152" s="424"/>
      <c r="DG152" s="424"/>
      <c r="DH152" s="424"/>
      <c r="DI152" s="424"/>
      <c r="DJ152" s="424"/>
      <c r="DK152" s="424"/>
      <c r="DL152" s="424"/>
    </row>
    <row r="153" spans="11:116" ht="12.75" hidden="1" customHeight="1">
      <c r="K153" s="424"/>
      <c r="L153" s="424"/>
      <c r="M153" s="424"/>
      <c r="N153" s="424"/>
      <c r="O153" s="424"/>
      <c r="P153" s="424"/>
      <c r="Q153" s="424"/>
      <c r="R153" s="424"/>
      <c r="S153" s="424"/>
      <c r="T153" s="424"/>
      <c r="U153" s="424"/>
      <c r="V153" s="424"/>
      <c r="W153" s="424"/>
      <c r="X153" s="424"/>
      <c r="Y153" s="424"/>
      <c r="Z153" s="424"/>
      <c r="AA153" s="424"/>
      <c r="AB153" s="424"/>
      <c r="AC153" s="424"/>
      <c r="AD153" s="424"/>
      <c r="AE153" s="424"/>
      <c r="AF153" s="424"/>
      <c r="AG153" s="424"/>
      <c r="AH153" s="424"/>
      <c r="AI153" s="424"/>
      <c r="AJ153" s="424"/>
      <c r="AK153" s="424"/>
      <c r="AL153" s="424"/>
      <c r="AM153" s="424"/>
      <c r="AN153" s="424"/>
      <c r="AO153" s="424"/>
      <c r="AP153" s="424"/>
      <c r="AQ153" s="424"/>
      <c r="AR153" s="424"/>
      <c r="AS153" s="424"/>
      <c r="AT153" s="424"/>
      <c r="AU153" s="424"/>
      <c r="AV153" s="424"/>
      <c r="AW153" s="424"/>
      <c r="AX153" s="424"/>
      <c r="AY153" s="424"/>
      <c r="AZ153" s="424"/>
      <c r="BA153" s="424"/>
      <c r="BB153" s="424"/>
      <c r="BC153" s="424"/>
      <c r="BD153" s="424"/>
      <c r="BE153" s="424"/>
      <c r="BF153" s="424"/>
      <c r="BG153" s="424"/>
      <c r="BH153" s="424"/>
      <c r="BI153" s="424"/>
      <c r="BJ153" s="424"/>
      <c r="BK153" s="424"/>
      <c r="BL153" s="424"/>
      <c r="BM153" s="424"/>
      <c r="BN153" s="424"/>
      <c r="BO153" s="424"/>
      <c r="BP153" s="424"/>
      <c r="BQ153" s="424"/>
      <c r="BR153" s="424"/>
      <c r="BS153" s="424"/>
      <c r="BT153" s="424"/>
      <c r="BU153" s="424"/>
      <c r="BV153" s="424"/>
      <c r="BW153" s="424"/>
      <c r="BX153" s="424"/>
      <c r="BY153" s="424"/>
      <c r="BZ153" s="424"/>
      <c r="CA153" s="424"/>
      <c r="CB153" s="424"/>
      <c r="CC153" s="424"/>
      <c r="CD153" s="424"/>
      <c r="CE153" s="424"/>
      <c r="CF153" s="424"/>
      <c r="CG153" s="424"/>
      <c r="CH153" s="424"/>
      <c r="CI153" s="424"/>
      <c r="CJ153" s="424"/>
      <c r="CK153" s="424"/>
      <c r="CL153" s="424"/>
      <c r="CM153" s="424"/>
      <c r="CN153" s="424"/>
      <c r="CO153" s="424"/>
      <c r="CP153" s="424"/>
      <c r="CQ153" s="424"/>
      <c r="CR153" s="424"/>
      <c r="CS153" s="424"/>
      <c r="CT153" s="424"/>
      <c r="CU153" s="424"/>
      <c r="CV153" s="424"/>
      <c r="CW153" s="424"/>
      <c r="CX153" s="424"/>
      <c r="CY153" s="424"/>
      <c r="CZ153" s="424"/>
      <c r="DA153" s="424"/>
      <c r="DB153" s="424"/>
      <c r="DC153" s="424"/>
      <c r="DD153" s="424"/>
      <c r="DE153" s="424"/>
      <c r="DF153" s="424"/>
      <c r="DG153" s="424"/>
      <c r="DH153" s="424"/>
      <c r="DI153" s="424"/>
      <c r="DJ153" s="424"/>
      <c r="DK153" s="424"/>
      <c r="DL153" s="424"/>
    </row>
    <row r="154" spans="11:116" ht="12.75" hidden="1" customHeight="1">
      <c r="K154" s="424"/>
      <c r="L154" s="424"/>
      <c r="M154" s="424"/>
      <c r="N154" s="424"/>
      <c r="O154" s="424"/>
      <c r="P154" s="424"/>
      <c r="Q154" s="424"/>
      <c r="R154" s="424"/>
      <c r="S154" s="424"/>
      <c r="T154" s="424"/>
      <c r="U154" s="424"/>
      <c r="V154" s="424"/>
      <c r="W154" s="424"/>
      <c r="X154" s="424"/>
      <c r="Y154" s="424"/>
      <c r="Z154" s="424"/>
      <c r="AA154" s="424"/>
      <c r="AB154" s="424"/>
      <c r="AC154" s="424"/>
      <c r="AD154" s="424"/>
      <c r="AE154" s="424"/>
      <c r="AF154" s="424"/>
      <c r="AG154" s="424"/>
      <c r="AH154" s="424"/>
      <c r="AI154" s="424"/>
      <c r="AJ154" s="424"/>
      <c r="AK154" s="424"/>
      <c r="AL154" s="424"/>
      <c r="AM154" s="424"/>
      <c r="AN154" s="424"/>
      <c r="AO154" s="424"/>
      <c r="AP154" s="424"/>
      <c r="AQ154" s="424"/>
      <c r="AR154" s="424"/>
      <c r="AS154" s="424"/>
      <c r="AT154" s="424"/>
      <c r="AU154" s="424"/>
      <c r="AV154" s="424"/>
      <c r="AW154" s="424"/>
      <c r="AX154" s="424"/>
      <c r="AY154" s="424"/>
      <c r="AZ154" s="424"/>
      <c r="BA154" s="424"/>
      <c r="BB154" s="424"/>
      <c r="BC154" s="424"/>
      <c r="BD154" s="424"/>
      <c r="BE154" s="424"/>
      <c r="BF154" s="424"/>
      <c r="BG154" s="424"/>
      <c r="BH154" s="424"/>
      <c r="BI154" s="424"/>
      <c r="BJ154" s="424"/>
      <c r="BK154" s="424"/>
      <c r="BL154" s="424"/>
      <c r="BM154" s="424"/>
      <c r="BN154" s="424"/>
      <c r="BO154" s="424"/>
      <c r="BP154" s="424"/>
      <c r="BQ154" s="424"/>
      <c r="BR154" s="424"/>
      <c r="BS154" s="424"/>
      <c r="BT154" s="424"/>
      <c r="BU154" s="424"/>
      <c r="BV154" s="424"/>
      <c r="BW154" s="424"/>
      <c r="BX154" s="424"/>
      <c r="BY154" s="424"/>
      <c r="BZ154" s="424"/>
      <c r="CA154" s="424"/>
      <c r="CB154" s="424"/>
      <c r="CC154" s="424"/>
      <c r="CD154" s="424"/>
      <c r="CE154" s="424"/>
      <c r="CF154" s="424"/>
      <c r="CG154" s="424"/>
      <c r="CH154" s="424"/>
      <c r="CI154" s="424"/>
      <c r="CJ154" s="424"/>
      <c r="CK154" s="424"/>
      <c r="CL154" s="424"/>
      <c r="CM154" s="424"/>
      <c r="CN154" s="424"/>
      <c r="CO154" s="424"/>
      <c r="CP154" s="424"/>
      <c r="CQ154" s="424"/>
      <c r="CR154" s="424"/>
      <c r="CS154" s="424"/>
      <c r="CT154" s="424"/>
      <c r="CU154" s="424"/>
      <c r="CV154" s="424"/>
      <c r="CW154" s="424"/>
      <c r="CX154" s="424"/>
      <c r="CY154" s="424"/>
      <c r="CZ154" s="424"/>
      <c r="DA154" s="424"/>
      <c r="DB154" s="424"/>
      <c r="DC154" s="424"/>
      <c r="DD154" s="424"/>
      <c r="DE154" s="424"/>
      <c r="DF154" s="424"/>
      <c r="DG154" s="424"/>
      <c r="DH154" s="424"/>
      <c r="DI154" s="424"/>
      <c r="DJ154" s="424"/>
      <c r="DK154" s="424"/>
      <c r="DL154" s="424"/>
    </row>
    <row r="155" spans="11:116" ht="12.75" hidden="1" customHeight="1">
      <c r="K155" s="424"/>
      <c r="L155" s="424"/>
      <c r="M155" s="424"/>
      <c r="N155" s="424"/>
      <c r="O155" s="424"/>
      <c r="P155" s="424"/>
      <c r="Q155" s="424"/>
      <c r="R155" s="424"/>
      <c r="S155" s="424"/>
      <c r="T155" s="424"/>
      <c r="U155" s="424"/>
      <c r="V155" s="424"/>
      <c r="W155" s="424"/>
      <c r="X155" s="424"/>
      <c r="Y155" s="424"/>
      <c r="Z155" s="424"/>
      <c r="AA155" s="424"/>
      <c r="AB155" s="424"/>
      <c r="AC155" s="424"/>
      <c r="AD155" s="424"/>
      <c r="AE155" s="424"/>
      <c r="AF155" s="424"/>
      <c r="AG155" s="424"/>
      <c r="AH155" s="424"/>
      <c r="AI155" s="424"/>
      <c r="AJ155" s="424"/>
      <c r="AK155" s="424"/>
      <c r="AL155" s="424"/>
      <c r="AM155" s="424"/>
      <c r="AN155" s="424"/>
      <c r="AO155" s="424"/>
      <c r="AP155" s="424"/>
      <c r="AQ155" s="424"/>
      <c r="AR155" s="424"/>
      <c r="AS155" s="424"/>
      <c r="AT155" s="424"/>
      <c r="AU155" s="424"/>
      <c r="AV155" s="424"/>
      <c r="AW155" s="424"/>
      <c r="AX155" s="424"/>
      <c r="AY155" s="424"/>
      <c r="AZ155" s="424"/>
      <c r="BA155" s="424"/>
      <c r="BB155" s="424"/>
      <c r="BC155" s="424"/>
      <c r="BD155" s="424"/>
      <c r="BE155" s="424"/>
      <c r="BF155" s="424"/>
      <c r="BG155" s="424"/>
      <c r="BH155" s="424"/>
      <c r="BI155" s="424"/>
      <c r="BJ155" s="424"/>
      <c r="BK155" s="424"/>
      <c r="BL155" s="424"/>
      <c r="BM155" s="424"/>
      <c r="BN155" s="424"/>
      <c r="BO155" s="424"/>
      <c r="BP155" s="424"/>
      <c r="BQ155" s="424"/>
      <c r="BR155" s="424"/>
      <c r="BS155" s="424"/>
      <c r="BT155" s="424"/>
      <c r="BU155" s="424"/>
      <c r="BV155" s="424"/>
      <c r="BW155" s="424"/>
      <c r="BX155" s="424"/>
      <c r="BY155" s="424"/>
      <c r="BZ155" s="424"/>
      <c r="CA155" s="424"/>
      <c r="CB155" s="424"/>
      <c r="CC155" s="424"/>
      <c r="CD155" s="424"/>
      <c r="CE155" s="424"/>
      <c r="CF155" s="424"/>
      <c r="CG155" s="424"/>
      <c r="CH155" s="424"/>
      <c r="CI155" s="424"/>
      <c r="CJ155" s="424"/>
      <c r="CK155" s="424"/>
      <c r="CL155" s="424"/>
      <c r="CM155" s="424"/>
      <c r="CN155" s="424"/>
      <c r="CO155" s="424"/>
      <c r="CP155" s="424"/>
      <c r="CQ155" s="424"/>
      <c r="CR155" s="424"/>
      <c r="CS155" s="424"/>
      <c r="CT155" s="424"/>
      <c r="CU155" s="424"/>
      <c r="CV155" s="424"/>
      <c r="CW155" s="424"/>
      <c r="CX155" s="424"/>
      <c r="CY155" s="424"/>
      <c r="CZ155" s="424"/>
      <c r="DA155" s="424"/>
      <c r="DB155" s="424"/>
      <c r="DC155" s="424"/>
      <c r="DD155" s="424"/>
      <c r="DE155" s="424"/>
      <c r="DF155" s="424"/>
      <c r="DG155" s="424"/>
      <c r="DH155" s="424"/>
      <c r="DI155" s="424"/>
      <c r="DJ155" s="424"/>
      <c r="DK155" s="424"/>
      <c r="DL155" s="424"/>
    </row>
    <row r="156" spans="11:116" ht="12.75" hidden="1" customHeight="1">
      <c r="K156" s="424"/>
      <c r="L156" s="424"/>
      <c r="M156" s="424"/>
      <c r="N156" s="424"/>
      <c r="O156" s="424"/>
      <c r="P156" s="424"/>
      <c r="Q156" s="424"/>
      <c r="R156" s="424"/>
      <c r="S156" s="424"/>
      <c r="T156" s="424"/>
      <c r="U156" s="424"/>
      <c r="V156" s="424"/>
      <c r="W156" s="424"/>
      <c r="X156" s="424"/>
      <c r="Y156" s="424"/>
      <c r="Z156" s="424"/>
      <c r="AA156" s="424"/>
      <c r="AB156" s="424"/>
      <c r="AC156" s="424"/>
      <c r="AD156" s="424"/>
      <c r="AE156" s="424"/>
      <c r="AF156" s="424"/>
      <c r="AG156" s="424"/>
      <c r="AH156" s="424"/>
      <c r="AI156" s="424"/>
      <c r="AJ156" s="424"/>
      <c r="AK156" s="424"/>
      <c r="AL156" s="424"/>
      <c r="AM156" s="424"/>
      <c r="AN156" s="424"/>
      <c r="AO156" s="424"/>
      <c r="AP156" s="424"/>
      <c r="AQ156" s="424"/>
      <c r="AR156" s="424"/>
      <c r="AS156" s="424"/>
      <c r="AT156" s="424"/>
      <c r="AU156" s="424"/>
      <c r="AV156" s="424"/>
      <c r="AW156" s="424"/>
      <c r="AX156" s="424"/>
      <c r="AY156" s="424"/>
      <c r="AZ156" s="424"/>
      <c r="BA156" s="424"/>
      <c r="BB156" s="424"/>
      <c r="BC156" s="424"/>
      <c r="BD156" s="424"/>
      <c r="BE156" s="424"/>
      <c r="BF156" s="424"/>
      <c r="BG156" s="424"/>
      <c r="BH156" s="424"/>
      <c r="BI156" s="424"/>
      <c r="BJ156" s="424"/>
      <c r="BK156" s="424"/>
      <c r="BL156" s="424"/>
      <c r="BM156" s="424"/>
      <c r="BN156" s="424"/>
      <c r="BO156" s="424"/>
      <c r="BP156" s="424"/>
      <c r="BQ156" s="424"/>
      <c r="BR156" s="424"/>
      <c r="BS156" s="424"/>
      <c r="BT156" s="424"/>
      <c r="BU156" s="424"/>
      <c r="BV156" s="424"/>
      <c r="BW156" s="424"/>
      <c r="BX156" s="424"/>
      <c r="BY156" s="424"/>
      <c r="BZ156" s="424"/>
      <c r="CA156" s="424"/>
      <c r="CB156" s="424"/>
      <c r="CC156" s="424"/>
      <c r="CD156" s="424"/>
      <c r="CE156" s="424"/>
      <c r="CF156" s="424"/>
      <c r="CG156" s="424"/>
      <c r="CH156" s="424"/>
      <c r="CI156" s="424"/>
      <c r="CJ156" s="424"/>
      <c r="CK156" s="424"/>
      <c r="CL156" s="424"/>
      <c r="CM156" s="424"/>
      <c r="CN156" s="424"/>
      <c r="CO156" s="424"/>
      <c r="CP156" s="424"/>
      <c r="CQ156" s="424"/>
      <c r="CR156" s="424"/>
      <c r="CS156" s="424"/>
      <c r="CT156" s="424"/>
      <c r="CU156" s="424"/>
      <c r="CV156" s="424"/>
      <c r="CW156" s="424"/>
      <c r="CX156" s="424"/>
      <c r="CY156" s="424"/>
      <c r="CZ156" s="424"/>
      <c r="DA156" s="424"/>
      <c r="DB156" s="424"/>
      <c r="DC156" s="424"/>
      <c r="DD156" s="424"/>
      <c r="DE156" s="424"/>
      <c r="DF156" s="424"/>
      <c r="DG156" s="424"/>
      <c r="DH156" s="424"/>
      <c r="DI156" s="424"/>
      <c r="DJ156" s="424"/>
      <c r="DK156" s="424"/>
      <c r="DL156" s="424"/>
    </row>
    <row r="157" spans="11:116" ht="12.75" hidden="1" customHeight="1">
      <c r="K157" s="424"/>
      <c r="L157" s="424"/>
      <c r="M157" s="424"/>
      <c r="N157" s="424"/>
      <c r="O157" s="424"/>
      <c r="P157" s="424"/>
      <c r="Q157" s="424"/>
      <c r="R157" s="424"/>
      <c r="S157" s="424"/>
      <c r="T157" s="424"/>
      <c r="U157" s="424"/>
      <c r="V157" s="424"/>
      <c r="W157" s="424"/>
      <c r="X157" s="424"/>
      <c r="Y157" s="424"/>
      <c r="Z157" s="424"/>
      <c r="AA157" s="424"/>
      <c r="AB157" s="424"/>
      <c r="AC157" s="424"/>
      <c r="AD157" s="424"/>
      <c r="AE157" s="424"/>
      <c r="AF157" s="424"/>
      <c r="AG157" s="424"/>
      <c r="AH157" s="424"/>
      <c r="AI157" s="424"/>
      <c r="AJ157" s="424"/>
      <c r="AK157" s="424"/>
      <c r="AL157" s="424"/>
      <c r="AM157" s="424"/>
      <c r="AN157" s="424"/>
      <c r="AO157" s="424"/>
      <c r="AP157" s="424"/>
      <c r="AQ157" s="424"/>
      <c r="AR157" s="424"/>
      <c r="AS157" s="424"/>
      <c r="AT157" s="424"/>
      <c r="AU157" s="424"/>
      <c r="AV157" s="424"/>
      <c r="AW157" s="424"/>
      <c r="AX157" s="424"/>
      <c r="AY157" s="424"/>
      <c r="AZ157" s="424"/>
      <c r="BA157" s="424"/>
      <c r="BB157" s="424"/>
      <c r="BC157" s="424"/>
      <c r="BD157" s="424"/>
      <c r="BE157" s="424"/>
      <c r="BF157" s="424"/>
      <c r="BG157" s="424"/>
      <c r="BH157" s="424"/>
      <c r="BI157" s="424"/>
      <c r="BJ157" s="424"/>
      <c r="BK157" s="424"/>
      <c r="BL157" s="424"/>
      <c r="BM157" s="424"/>
      <c r="BN157" s="424"/>
      <c r="BO157" s="424"/>
      <c r="BP157" s="424"/>
      <c r="BQ157" s="424"/>
      <c r="BR157" s="424"/>
      <c r="BS157" s="424"/>
      <c r="BT157" s="424"/>
      <c r="BU157" s="424"/>
      <c r="BV157" s="424"/>
      <c r="BW157" s="424"/>
      <c r="BX157" s="424"/>
      <c r="BY157" s="424"/>
      <c r="BZ157" s="424"/>
      <c r="CA157" s="424"/>
      <c r="CB157" s="424"/>
      <c r="CC157" s="424"/>
      <c r="CD157" s="424"/>
      <c r="CE157" s="424"/>
      <c r="CF157" s="424"/>
      <c r="CG157" s="424"/>
      <c r="CH157" s="424"/>
      <c r="CI157" s="424"/>
      <c r="CJ157" s="424"/>
      <c r="CK157" s="424"/>
      <c r="CL157" s="424"/>
      <c r="CM157" s="424"/>
      <c r="CN157" s="424"/>
      <c r="CO157" s="424"/>
      <c r="CP157" s="424"/>
      <c r="CQ157" s="424"/>
      <c r="CR157" s="424"/>
      <c r="CS157" s="424"/>
      <c r="CT157" s="424"/>
      <c r="CU157" s="424"/>
      <c r="CV157" s="424"/>
      <c r="CW157" s="424"/>
      <c r="CX157" s="424"/>
      <c r="CY157" s="424"/>
      <c r="CZ157" s="424"/>
      <c r="DA157" s="424"/>
      <c r="DB157" s="424"/>
      <c r="DC157" s="424"/>
      <c r="DD157" s="424"/>
      <c r="DE157" s="424"/>
      <c r="DF157" s="424"/>
      <c r="DG157" s="424"/>
      <c r="DH157" s="424"/>
      <c r="DI157" s="424"/>
      <c r="DJ157" s="424"/>
      <c r="DK157" s="424"/>
      <c r="DL157" s="424"/>
    </row>
    <row r="158" spans="11:116" ht="12.75" hidden="1" customHeight="1">
      <c r="K158" s="424"/>
      <c r="L158" s="424"/>
      <c r="M158" s="424"/>
      <c r="N158" s="424"/>
      <c r="O158" s="424"/>
      <c r="P158" s="424"/>
      <c r="Q158" s="424"/>
      <c r="R158" s="424"/>
      <c r="S158" s="424"/>
      <c r="T158" s="424"/>
      <c r="U158" s="424"/>
      <c r="V158" s="424"/>
      <c r="W158" s="424"/>
      <c r="X158" s="424"/>
      <c r="Y158" s="424"/>
      <c r="Z158" s="424"/>
      <c r="AA158" s="424"/>
      <c r="AB158" s="424"/>
      <c r="AC158" s="424"/>
      <c r="AD158" s="424"/>
      <c r="AE158" s="424"/>
      <c r="AF158" s="424"/>
      <c r="AG158" s="424"/>
      <c r="AH158" s="424"/>
      <c r="AI158" s="424"/>
      <c r="AJ158" s="424"/>
      <c r="AK158" s="424"/>
      <c r="AL158" s="424"/>
      <c r="AM158" s="424"/>
      <c r="AN158" s="424"/>
      <c r="AO158" s="424"/>
      <c r="AP158" s="424"/>
      <c r="AQ158" s="424"/>
      <c r="AR158" s="424"/>
      <c r="AS158" s="424"/>
      <c r="AT158" s="424"/>
      <c r="AU158" s="424"/>
      <c r="AV158" s="424"/>
      <c r="AW158" s="424"/>
      <c r="AX158" s="424"/>
      <c r="AY158" s="424"/>
      <c r="AZ158" s="424"/>
      <c r="BA158" s="424"/>
      <c r="BB158" s="424"/>
      <c r="BC158" s="424"/>
      <c r="BD158" s="424"/>
      <c r="BE158" s="424"/>
      <c r="BF158" s="424"/>
      <c r="BG158" s="424"/>
      <c r="BH158" s="424"/>
      <c r="BI158" s="424"/>
      <c r="BJ158" s="424"/>
      <c r="BK158" s="424"/>
      <c r="BL158" s="424"/>
      <c r="BM158" s="424"/>
      <c r="BN158" s="424"/>
      <c r="BO158" s="424"/>
      <c r="BP158" s="424"/>
      <c r="BQ158" s="424"/>
      <c r="BR158" s="424"/>
      <c r="BS158" s="424"/>
      <c r="BT158" s="424"/>
      <c r="BU158" s="424"/>
      <c r="BV158" s="424"/>
      <c r="BW158" s="424"/>
      <c r="BX158" s="424"/>
      <c r="BY158" s="424"/>
      <c r="BZ158" s="424"/>
      <c r="CA158" s="424"/>
      <c r="CB158" s="424"/>
      <c r="CC158" s="424"/>
      <c r="CD158" s="424"/>
      <c r="CE158" s="424"/>
      <c r="CF158" s="424"/>
      <c r="CG158" s="424"/>
      <c r="CH158" s="424"/>
      <c r="CI158" s="424"/>
      <c r="CJ158" s="424"/>
      <c r="CK158" s="424"/>
      <c r="CL158" s="424"/>
      <c r="CM158" s="424"/>
      <c r="CN158" s="424"/>
      <c r="CO158" s="424"/>
      <c r="CP158" s="424"/>
      <c r="CQ158" s="424"/>
      <c r="CR158" s="424"/>
      <c r="CS158" s="424"/>
      <c r="CT158" s="424"/>
      <c r="CU158" s="424"/>
      <c r="CV158" s="424"/>
      <c r="CW158" s="424"/>
      <c r="CX158" s="424"/>
      <c r="CY158" s="424"/>
      <c r="CZ158" s="424"/>
      <c r="DA158" s="424"/>
      <c r="DB158" s="424"/>
      <c r="DC158" s="424"/>
      <c r="DD158" s="424"/>
      <c r="DE158" s="424"/>
      <c r="DF158" s="424"/>
      <c r="DG158" s="424"/>
      <c r="DH158" s="424"/>
      <c r="DI158" s="424"/>
      <c r="DJ158" s="424"/>
      <c r="DK158" s="424"/>
      <c r="DL158" s="424"/>
    </row>
    <row r="159" spans="11:116" ht="12.75" hidden="1" customHeight="1">
      <c r="K159" s="424"/>
      <c r="L159" s="424"/>
      <c r="M159" s="424"/>
      <c r="N159" s="424"/>
      <c r="O159" s="424"/>
      <c r="P159" s="424"/>
      <c r="Q159" s="424"/>
      <c r="R159" s="424"/>
      <c r="S159" s="424"/>
      <c r="T159" s="424"/>
      <c r="U159" s="424"/>
      <c r="V159" s="424"/>
      <c r="W159" s="424"/>
      <c r="X159" s="424"/>
      <c r="Y159" s="424"/>
      <c r="Z159" s="424"/>
      <c r="AA159" s="424"/>
      <c r="AB159" s="424"/>
      <c r="AC159" s="424"/>
      <c r="AD159" s="424"/>
      <c r="AE159" s="424"/>
      <c r="AF159" s="424"/>
      <c r="AG159" s="424"/>
      <c r="AH159" s="424"/>
      <c r="AI159" s="424"/>
      <c r="AJ159" s="424"/>
      <c r="AK159" s="424"/>
      <c r="AL159" s="424"/>
      <c r="AM159" s="424"/>
      <c r="AN159" s="424"/>
      <c r="AO159" s="424"/>
      <c r="AP159" s="424"/>
      <c r="AQ159" s="424"/>
      <c r="AR159" s="424"/>
      <c r="AS159" s="424"/>
      <c r="AT159" s="424"/>
      <c r="AU159" s="424"/>
      <c r="AV159" s="424"/>
      <c r="AW159" s="424"/>
      <c r="AX159" s="424"/>
      <c r="AY159" s="424"/>
      <c r="AZ159" s="424"/>
      <c r="BA159" s="424"/>
      <c r="BB159" s="424"/>
      <c r="BC159" s="424"/>
      <c r="BD159" s="424"/>
      <c r="BE159" s="424"/>
      <c r="BF159" s="424"/>
      <c r="BG159" s="424"/>
      <c r="BH159" s="424"/>
      <c r="BI159" s="424"/>
      <c r="BJ159" s="424"/>
      <c r="BK159" s="424"/>
      <c r="BL159" s="424"/>
      <c r="BM159" s="424"/>
      <c r="BN159" s="424"/>
      <c r="BO159" s="424"/>
      <c r="BP159" s="424"/>
      <c r="BQ159" s="424"/>
      <c r="BR159" s="424"/>
      <c r="BS159" s="424"/>
      <c r="BT159" s="424"/>
      <c r="BU159" s="424"/>
      <c r="BV159" s="424"/>
      <c r="BW159" s="424"/>
      <c r="BX159" s="424"/>
      <c r="BY159" s="424"/>
      <c r="BZ159" s="424"/>
      <c r="CA159" s="424"/>
      <c r="CB159" s="424"/>
      <c r="CC159" s="424"/>
      <c r="CD159" s="424"/>
      <c r="CE159" s="424"/>
      <c r="CF159" s="424"/>
      <c r="CG159" s="424"/>
      <c r="CH159" s="424"/>
      <c r="CI159" s="424"/>
      <c r="CJ159" s="424"/>
      <c r="CK159" s="424"/>
      <c r="CL159" s="424"/>
      <c r="CM159" s="424"/>
      <c r="CN159" s="424"/>
      <c r="CO159" s="424"/>
      <c r="CP159" s="424"/>
      <c r="CQ159" s="424"/>
      <c r="CR159" s="424"/>
      <c r="CS159" s="424"/>
      <c r="CT159" s="424"/>
      <c r="CU159" s="424"/>
      <c r="CV159" s="424"/>
      <c r="CW159" s="424"/>
      <c r="CX159" s="424"/>
      <c r="CY159" s="424"/>
      <c r="CZ159" s="424"/>
      <c r="DA159" s="424"/>
      <c r="DB159" s="424"/>
      <c r="DC159" s="424"/>
      <c r="DD159" s="424"/>
      <c r="DE159" s="424"/>
      <c r="DF159" s="424"/>
      <c r="DG159" s="424"/>
      <c r="DH159" s="424"/>
      <c r="DI159" s="424"/>
      <c r="DJ159" s="424"/>
      <c r="DK159" s="424"/>
      <c r="DL159" s="424"/>
    </row>
    <row r="160" spans="11:116" ht="12.75" hidden="1" customHeight="1">
      <c r="K160" s="424"/>
      <c r="L160" s="424"/>
      <c r="M160" s="424"/>
      <c r="N160" s="424"/>
      <c r="O160" s="424"/>
      <c r="P160" s="424"/>
      <c r="Q160" s="424"/>
      <c r="R160" s="424"/>
      <c r="S160" s="424"/>
      <c r="T160" s="424"/>
      <c r="U160" s="424"/>
      <c r="V160" s="424"/>
      <c r="W160" s="424"/>
      <c r="X160" s="424"/>
      <c r="Y160" s="424"/>
      <c r="Z160" s="424"/>
      <c r="AA160" s="424"/>
      <c r="AB160" s="424"/>
      <c r="AC160" s="424"/>
      <c r="AD160" s="424"/>
      <c r="AE160" s="424"/>
      <c r="AF160" s="424"/>
      <c r="AG160" s="424"/>
      <c r="AH160" s="424"/>
      <c r="AI160" s="424"/>
      <c r="AJ160" s="424"/>
      <c r="AK160" s="424"/>
      <c r="AL160" s="424"/>
      <c r="AM160" s="424"/>
      <c r="AN160" s="424"/>
      <c r="AO160" s="424"/>
      <c r="AP160" s="424"/>
      <c r="AQ160" s="424"/>
      <c r="AR160" s="424"/>
      <c r="AS160" s="424"/>
      <c r="AT160" s="424"/>
      <c r="AU160" s="424"/>
      <c r="AV160" s="424"/>
      <c r="AW160" s="424"/>
      <c r="AX160" s="424"/>
      <c r="AY160" s="424"/>
      <c r="AZ160" s="424"/>
      <c r="BA160" s="424"/>
      <c r="BB160" s="424"/>
      <c r="BC160" s="424"/>
      <c r="BD160" s="424"/>
      <c r="BE160" s="424"/>
      <c r="BF160" s="424"/>
      <c r="BG160" s="424"/>
      <c r="BH160" s="424"/>
      <c r="BI160" s="424"/>
      <c r="BJ160" s="424"/>
      <c r="BK160" s="424"/>
      <c r="BL160" s="424"/>
      <c r="BM160" s="424"/>
      <c r="BN160" s="424"/>
      <c r="BO160" s="424"/>
      <c r="BP160" s="424"/>
      <c r="BQ160" s="424"/>
      <c r="BR160" s="424"/>
      <c r="BS160" s="424"/>
      <c r="BT160" s="424"/>
      <c r="BU160" s="424"/>
      <c r="BV160" s="424"/>
      <c r="BW160" s="424"/>
      <c r="BX160" s="424"/>
      <c r="BY160" s="424"/>
      <c r="BZ160" s="424"/>
      <c r="CA160" s="424"/>
      <c r="CB160" s="424"/>
      <c r="CC160" s="424"/>
      <c r="CD160" s="424"/>
      <c r="CE160" s="424"/>
      <c r="CF160" s="424"/>
      <c r="CG160" s="424"/>
      <c r="CH160" s="424"/>
      <c r="CI160" s="424"/>
      <c r="CJ160" s="424"/>
      <c r="CK160" s="424"/>
      <c r="CL160" s="424"/>
      <c r="CM160" s="424"/>
      <c r="CN160" s="424"/>
      <c r="CO160" s="424"/>
      <c r="CP160" s="424"/>
      <c r="CQ160" s="424"/>
      <c r="CR160" s="424"/>
      <c r="CS160" s="424"/>
      <c r="CT160" s="424"/>
      <c r="CU160" s="424"/>
      <c r="CV160" s="424"/>
      <c r="CW160" s="424"/>
      <c r="CX160" s="424"/>
      <c r="CY160" s="424"/>
      <c r="CZ160" s="424"/>
      <c r="DA160" s="424"/>
      <c r="DB160" s="424"/>
      <c r="DC160" s="424"/>
      <c r="DD160" s="424"/>
      <c r="DE160" s="424"/>
      <c r="DF160" s="424"/>
      <c r="DG160" s="424"/>
      <c r="DH160" s="424"/>
      <c r="DI160" s="424"/>
      <c r="DJ160" s="424"/>
      <c r="DK160" s="424"/>
      <c r="DL160" s="424"/>
    </row>
    <row r="161" spans="11:116" ht="12.75" hidden="1" customHeight="1">
      <c r="K161" s="424"/>
      <c r="L161" s="424"/>
      <c r="M161" s="424"/>
      <c r="N161" s="424"/>
      <c r="O161" s="424"/>
      <c r="P161" s="424"/>
      <c r="Q161" s="424"/>
      <c r="R161" s="424"/>
      <c r="S161" s="424"/>
      <c r="T161" s="424"/>
      <c r="U161" s="424"/>
      <c r="V161" s="424"/>
      <c r="W161" s="424"/>
      <c r="X161" s="424"/>
      <c r="Y161" s="424"/>
      <c r="Z161" s="424"/>
      <c r="AA161" s="424"/>
      <c r="AB161" s="424"/>
      <c r="AC161" s="424"/>
      <c r="AD161" s="424"/>
      <c r="AE161" s="424"/>
      <c r="AF161" s="424"/>
      <c r="AG161" s="424"/>
      <c r="AH161" s="424"/>
      <c r="AI161" s="424"/>
      <c r="AJ161" s="424"/>
      <c r="AK161" s="424"/>
      <c r="AL161" s="424"/>
      <c r="AM161" s="424"/>
      <c r="AN161" s="424"/>
      <c r="AO161" s="424"/>
      <c r="AP161" s="424"/>
      <c r="AQ161" s="424"/>
      <c r="AR161" s="424"/>
      <c r="AS161" s="424"/>
      <c r="AT161" s="424"/>
      <c r="AU161" s="424"/>
      <c r="AV161" s="424"/>
      <c r="AW161" s="424"/>
      <c r="AX161" s="424"/>
      <c r="AY161" s="424"/>
      <c r="AZ161" s="424"/>
      <c r="BA161" s="424"/>
      <c r="BB161" s="424"/>
      <c r="BC161" s="424"/>
      <c r="BD161" s="424"/>
      <c r="BE161" s="424"/>
      <c r="BF161" s="424"/>
      <c r="BG161" s="424"/>
      <c r="BH161" s="424"/>
      <c r="BI161" s="424"/>
      <c r="BJ161" s="424"/>
      <c r="BK161" s="424"/>
      <c r="BL161" s="424"/>
      <c r="BM161" s="424"/>
      <c r="BN161" s="424"/>
      <c r="BO161" s="424"/>
      <c r="BP161" s="424"/>
      <c r="BQ161" s="424"/>
      <c r="BR161" s="424"/>
      <c r="BS161" s="424"/>
      <c r="BT161" s="424"/>
      <c r="BU161" s="424"/>
      <c r="BV161" s="424"/>
      <c r="BW161" s="424"/>
      <c r="BX161" s="424"/>
      <c r="BY161" s="424"/>
      <c r="BZ161" s="424"/>
      <c r="CA161" s="424"/>
      <c r="CB161" s="424"/>
      <c r="CC161" s="424"/>
      <c r="CD161" s="424"/>
      <c r="CE161" s="424"/>
      <c r="CF161" s="424"/>
      <c r="CG161" s="424"/>
      <c r="CH161" s="424"/>
      <c r="CI161" s="424"/>
      <c r="CJ161" s="424"/>
      <c r="CK161" s="424"/>
      <c r="CL161" s="424"/>
      <c r="CM161" s="424"/>
      <c r="CN161" s="424"/>
      <c r="CO161" s="424"/>
      <c r="CP161" s="424"/>
      <c r="CQ161" s="424"/>
      <c r="CR161" s="424"/>
      <c r="CS161" s="424"/>
      <c r="CT161" s="424"/>
      <c r="CU161" s="424"/>
      <c r="CV161" s="424"/>
      <c r="CW161" s="424"/>
      <c r="CX161" s="424"/>
      <c r="CY161" s="424"/>
      <c r="CZ161" s="424"/>
      <c r="DA161" s="424"/>
      <c r="DB161" s="424"/>
      <c r="DC161" s="424"/>
      <c r="DD161" s="424"/>
      <c r="DE161" s="424"/>
      <c r="DF161" s="424"/>
      <c r="DG161" s="424"/>
      <c r="DH161" s="424"/>
      <c r="DI161" s="424"/>
      <c r="DJ161" s="424"/>
      <c r="DK161" s="424"/>
      <c r="DL161" s="424"/>
    </row>
    <row r="162" spans="11:116" ht="12.75" hidden="1" customHeight="1">
      <c r="K162" s="424"/>
      <c r="L162" s="424"/>
      <c r="M162" s="424"/>
      <c r="N162" s="424"/>
      <c r="O162" s="424"/>
      <c r="P162" s="424"/>
      <c r="Q162" s="424"/>
      <c r="R162" s="424"/>
      <c r="S162" s="424"/>
      <c r="T162" s="424"/>
      <c r="U162" s="424"/>
      <c r="V162" s="424"/>
      <c r="W162" s="424"/>
      <c r="X162" s="424"/>
      <c r="Y162" s="424"/>
      <c r="Z162" s="424"/>
      <c r="AA162" s="424"/>
      <c r="AB162" s="424"/>
      <c r="AC162" s="424"/>
      <c r="AD162" s="424"/>
      <c r="AE162" s="424"/>
      <c r="AF162" s="424"/>
      <c r="AG162" s="424"/>
      <c r="AH162" s="424"/>
      <c r="AI162" s="424"/>
      <c r="AJ162" s="424"/>
      <c r="AK162" s="424"/>
      <c r="AL162" s="424"/>
      <c r="AM162" s="424"/>
      <c r="AN162" s="424"/>
      <c r="AO162" s="424"/>
      <c r="AP162" s="424"/>
      <c r="AQ162" s="424"/>
      <c r="AR162" s="424"/>
      <c r="AS162" s="424"/>
      <c r="AT162" s="424"/>
      <c r="AU162" s="424"/>
      <c r="AV162" s="424"/>
      <c r="AW162" s="424"/>
      <c r="AX162" s="424"/>
      <c r="AY162" s="424"/>
      <c r="AZ162" s="424"/>
      <c r="BA162" s="424"/>
      <c r="BB162" s="424"/>
      <c r="BC162" s="424"/>
      <c r="BD162" s="424"/>
      <c r="BE162" s="424"/>
      <c r="BF162" s="424"/>
      <c r="BG162" s="424"/>
      <c r="BH162" s="424"/>
      <c r="BI162" s="424"/>
      <c r="BJ162" s="424"/>
      <c r="BK162" s="424"/>
      <c r="BL162" s="424"/>
      <c r="BM162" s="424"/>
      <c r="BN162" s="424"/>
      <c r="BO162" s="424"/>
      <c r="BP162" s="424"/>
      <c r="BQ162" s="424"/>
      <c r="BR162" s="424"/>
      <c r="BS162" s="424"/>
      <c r="BT162" s="424"/>
      <c r="BU162" s="424"/>
      <c r="BV162" s="424"/>
      <c r="BW162" s="424"/>
      <c r="BX162" s="424"/>
      <c r="BY162" s="424"/>
      <c r="BZ162" s="424"/>
      <c r="CA162" s="424"/>
      <c r="CB162" s="424"/>
      <c r="CC162" s="424"/>
      <c r="CD162" s="424"/>
      <c r="CE162" s="424"/>
      <c r="CF162" s="424"/>
      <c r="CG162" s="424"/>
      <c r="CH162" s="424"/>
      <c r="CI162" s="424"/>
      <c r="CJ162" s="424"/>
      <c r="CK162" s="424"/>
      <c r="CL162" s="424"/>
      <c r="CM162" s="424"/>
      <c r="CN162" s="424"/>
      <c r="CO162" s="424"/>
      <c r="CP162" s="424"/>
      <c r="CQ162" s="424"/>
      <c r="CR162" s="424"/>
      <c r="CS162" s="424"/>
      <c r="CT162" s="424"/>
      <c r="CU162" s="424"/>
      <c r="CV162" s="424"/>
      <c r="CW162" s="424"/>
      <c r="CX162" s="424"/>
      <c r="CY162" s="424"/>
      <c r="CZ162" s="424"/>
      <c r="DA162" s="424"/>
      <c r="DB162" s="424"/>
      <c r="DC162" s="424"/>
      <c r="DD162" s="424"/>
      <c r="DE162" s="424"/>
      <c r="DF162" s="424"/>
      <c r="DG162" s="424"/>
      <c r="DH162" s="424"/>
      <c r="DI162" s="424"/>
      <c r="DJ162" s="424"/>
      <c r="DK162" s="424"/>
      <c r="DL162" s="424"/>
    </row>
    <row r="163" spans="11:116" ht="12.75" hidden="1" customHeight="1">
      <c r="K163" s="424"/>
      <c r="L163" s="424"/>
      <c r="M163" s="424"/>
      <c r="N163" s="424"/>
      <c r="O163" s="424"/>
      <c r="P163" s="424"/>
      <c r="Q163" s="424"/>
      <c r="R163" s="424"/>
      <c r="S163" s="424"/>
      <c r="T163" s="424"/>
      <c r="U163" s="424"/>
      <c r="V163" s="424"/>
      <c r="W163" s="424"/>
      <c r="X163" s="424"/>
      <c r="Y163" s="424"/>
      <c r="Z163" s="424"/>
      <c r="AA163" s="424"/>
      <c r="AB163" s="424"/>
      <c r="AC163" s="424"/>
      <c r="AD163" s="424"/>
      <c r="AE163" s="424"/>
      <c r="AF163" s="424"/>
      <c r="AG163" s="424"/>
      <c r="AH163" s="424"/>
      <c r="AI163" s="424"/>
      <c r="AJ163" s="424"/>
      <c r="AK163" s="424"/>
      <c r="AL163" s="424"/>
      <c r="AM163" s="424"/>
      <c r="AN163" s="424"/>
      <c r="AO163" s="424"/>
      <c r="AP163" s="424"/>
      <c r="AQ163" s="424"/>
      <c r="AR163" s="424"/>
      <c r="AS163" s="424"/>
      <c r="AT163" s="424"/>
      <c r="AU163" s="424"/>
      <c r="AV163" s="424"/>
      <c r="AW163" s="424"/>
      <c r="AX163" s="424"/>
      <c r="AY163" s="424"/>
      <c r="AZ163" s="424"/>
      <c r="BA163" s="424"/>
      <c r="BB163" s="424"/>
      <c r="BC163" s="424"/>
      <c r="BD163" s="424"/>
      <c r="BE163" s="424"/>
      <c r="BF163" s="424"/>
      <c r="BG163" s="424"/>
      <c r="BH163" s="424"/>
      <c r="BI163" s="424"/>
      <c r="BJ163" s="424"/>
      <c r="BK163" s="424"/>
      <c r="BL163" s="424"/>
      <c r="BM163" s="424"/>
      <c r="BN163" s="424"/>
      <c r="BO163" s="424"/>
      <c r="BP163" s="424"/>
      <c r="BQ163" s="424"/>
      <c r="BR163" s="424"/>
      <c r="BS163" s="424"/>
      <c r="BT163" s="424"/>
      <c r="BU163" s="424"/>
      <c r="BV163" s="424"/>
      <c r="BW163" s="424"/>
      <c r="BX163" s="424"/>
      <c r="BY163" s="424"/>
      <c r="BZ163" s="424"/>
      <c r="CA163" s="424"/>
      <c r="CB163" s="424"/>
      <c r="CC163" s="424"/>
      <c r="CD163" s="424"/>
      <c r="CE163" s="424"/>
      <c r="CF163" s="424"/>
      <c r="CG163" s="424"/>
      <c r="CH163" s="424"/>
      <c r="CI163" s="424"/>
      <c r="CJ163" s="424"/>
      <c r="CK163" s="424"/>
      <c r="CL163" s="424"/>
      <c r="CM163" s="424"/>
      <c r="CN163" s="424"/>
      <c r="CO163" s="424"/>
      <c r="CP163" s="424"/>
      <c r="CQ163" s="424"/>
      <c r="CR163" s="424"/>
      <c r="CS163" s="424"/>
      <c r="CT163" s="424"/>
      <c r="CU163" s="424"/>
      <c r="CV163" s="424"/>
      <c r="CW163" s="424"/>
      <c r="CX163" s="424"/>
      <c r="CY163" s="424"/>
      <c r="CZ163" s="424"/>
      <c r="DA163" s="424"/>
      <c r="DB163" s="424"/>
      <c r="DC163" s="424"/>
      <c r="DD163" s="424"/>
      <c r="DE163" s="424"/>
      <c r="DF163" s="424"/>
      <c r="DG163" s="424"/>
      <c r="DH163" s="424"/>
      <c r="DI163" s="424"/>
      <c r="DJ163" s="424"/>
      <c r="DK163" s="424"/>
      <c r="DL163" s="424"/>
    </row>
    <row r="164" spans="11:116" ht="12.75" hidden="1" customHeight="1">
      <c r="K164" s="424"/>
      <c r="L164" s="424"/>
      <c r="M164" s="424"/>
      <c r="N164" s="424"/>
      <c r="O164" s="424"/>
      <c r="P164" s="424"/>
      <c r="Q164" s="424"/>
      <c r="R164" s="424"/>
      <c r="S164" s="424"/>
      <c r="T164" s="424"/>
      <c r="U164" s="424"/>
      <c r="V164" s="424"/>
      <c r="W164" s="424"/>
      <c r="X164" s="424"/>
      <c r="Y164" s="424"/>
      <c r="Z164" s="424"/>
      <c r="AA164" s="424"/>
      <c r="AB164" s="424"/>
      <c r="AC164" s="424"/>
      <c r="AD164" s="424"/>
      <c r="AE164" s="424"/>
      <c r="AF164" s="424"/>
      <c r="AG164" s="424"/>
      <c r="AH164" s="424"/>
      <c r="AI164" s="424"/>
      <c r="AJ164" s="424"/>
      <c r="AK164" s="424"/>
      <c r="AL164" s="424"/>
      <c r="AM164" s="424"/>
      <c r="AN164" s="424"/>
      <c r="AO164" s="424"/>
      <c r="AP164" s="424"/>
      <c r="AQ164" s="424"/>
      <c r="AR164" s="424"/>
      <c r="AS164" s="424"/>
      <c r="AT164" s="424"/>
      <c r="AU164" s="424"/>
      <c r="AV164" s="424"/>
      <c r="AW164" s="424"/>
      <c r="AX164" s="424"/>
      <c r="AY164" s="424"/>
      <c r="AZ164" s="424"/>
      <c r="BA164" s="424"/>
      <c r="BB164" s="424"/>
      <c r="BC164" s="424"/>
      <c r="BD164" s="424"/>
      <c r="BE164" s="424"/>
      <c r="BF164" s="424"/>
      <c r="BG164" s="424"/>
      <c r="BH164" s="424"/>
      <c r="BI164" s="424"/>
      <c r="BJ164" s="424"/>
      <c r="BK164" s="424"/>
      <c r="BL164" s="424"/>
      <c r="BM164" s="424"/>
      <c r="BN164" s="424"/>
      <c r="BO164" s="424"/>
      <c r="BP164" s="424"/>
      <c r="BQ164" s="424"/>
      <c r="BR164" s="424"/>
      <c r="BS164" s="424"/>
      <c r="BT164" s="424"/>
      <c r="BU164" s="424"/>
      <c r="BV164" s="424"/>
      <c r="BW164" s="424"/>
      <c r="BX164" s="424"/>
      <c r="BY164" s="424"/>
      <c r="BZ164" s="424"/>
      <c r="CA164" s="424"/>
      <c r="CB164" s="424"/>
      <c r="CC164" s="424"/>
      <c r="CD164" s="424"/>
      <c r="CE164" s="424"/>
      <c r="CF164" s="424"/>
      <c r="CG164" s="424"/>
      <c r="CH164" s="424"/>
      <c r="CI164" s="424"/>
      <c r="CJ164" s="424"/>
      <c r="CK164" s="424"/>
      <c r="CL164" s="424"/>
      <c r="CM164" s="424"/>
      <c r="CN164" s="424"/>
      <c r="CO164" s="424"/>
      <c r="CP164" s="424"/>
      <c r="CQ164" s="424"/>
      <c r="CR164" s="424"/>
      <c r="CS164" s="424"/>
      <c r="CT164" s="424"/>
      <c r="CU164" s="424"/>
      <c r="CV164" s="424"/>
      <c r="CW164" s="424"/>
      <c r="CX164" s="424"/>
      <c r="CY164" s="424"/>
      <c r="CZ164" s="424"/>
      <c r="DA164" s="424"/>
      <c r="DB164" s="424"/>
      <c r="DC164" s="424"/>
      <c r="DD164" s="424"/>
      <c r="DE164" s="424"/>
      <c r="DF164" s="424"/>
      <c r="DG164" s="424"/>
      <c r="DH164" s="424"/>
      <c r="DI164" s="424"/>
      <c r="DJ164" s="424"/>
      <c r="DK164" s="424"/>
      <c r="DL164" s="424"/>
    </row>
    <row r="165" spans="11:116" ht="12.75" hidden="1" customHeight="1">
      <c r="K165" s="424"/>
      <c r="L165" s="424"/>
      <c r="M165" s="424"/>
      <c r="N165" s="424"/>
      <c r="O165" s="424"/>
      <c r="P165" s="424"/>
      <c r="Q165" s="424"/>
      <c r="R165" s="424"/>
      <c r="S165" s="424"/>
      <c r="T165" s="424"/>
      <c r="U165" s="424"/>
      <c r="V165" s="424"/>
      <c r="W165" s="424"/>
      <c r="X165" s="424"/>
      <c r="Y165" s="424"/>
      <c r="Z165" s="424"/>
      <c r="AA165" s="424"/>
      <c r="AB165" s="424"/>
      <c r="AC165" s="424"/>
      <c r="AD165" s="424"/>
      <c r="AE165" s="424"/>
      <c r="AF165" s="424"/>
      <c r="AG165" s="424"/>
      <c r="AH165" s="424"/>
      <c r="AI165" s="424"/>
      <c r="AJ165" s="424"/>
      <c r="AK165" s="424"/>
      <c r="AL165" s="424"/>
      <c r="AM165" s="424"/>
      <c r="AN165" s="424"/>
      <c r="AO165" s="424"/>
      <c r="AP165" s="424"/>
      <c r="AQ165" s="424"/>
      <c r="AR165" s="424"/>
      <c r="AS165" s="424"/>
      <c r="AT165" s="424"/>
      <c r="AU165" s="424"/>
      <c r="AV165" s="424"/>
      <c r="AW165" s="424"/>
      <c r="AX165" s="424"/>
      <c r="AY165" s="424"/>
      <c r="AZ165" s="424"/>
      <c r="BA165" s="424"/>
      <c r="BB165" s="424"/>
      <c r="BC165" s="424"/>
      <c r="BD165" s="424"/>
      <c r="BE165" s="424"/>
      <c r="BF165" s="424"/>
      <c r="BG165" s="424"/>
      <c r="BH165" s="424"/>
      <c r="BI165" s="424"/>
      <c r="BJ165" s="424"/>
      <c r="BK165" s="424"/>
      <c r="BL165" s="424"/>
      <c r="BM165" s="424"/>
      <c r="BN165" s="424"/>
      <c r="BO165" s="424"/>
      <c r="BP165" s="424"/>
      <c r="BQ165" s="424"/>
      <c r="BR165" s="424"/>
      <c r="BS165" s="424"/>
      <c r="BT165" s="424"/>
      <c r="BU165" s="424"/>
      <c r="BV165" s="424"/>
      <c r="BW165" s="424"/>
      <c r="BX165" s="424"/>
      <c r="BY165" s="424"/>
      <c r="BZ165" s="424"/>
      <c r="CA165" s="424"/>
      <c r="CB165" s="424"/>
      <c r="CC165" s="424"/>
      <c r="CD165" s="424"/>
      <c r="CE165" s="424"/>
      <c r="CF165" s="424"/>
      <c r="CG165" s="424"/>
      <c r="CH165" s="424"/>
      <c r="CI165" s="424"/>
      <c r="CJ165" s="424"/>
      <c r="CK165" s="424"/>
      <c r="CL165" s="424"/>
      <c r="CM165" s="424"/>
      <c r="CN165" s="424"/>
      <c r="CO165" s="424"/>
      <c r="CP165" s="424"/>
      <c r="CQ165" s="424"/>
      <c r="CR165" s="424"/>
      <c r="CS165" s="424"/>
      <c r="CT165" s="424"/>
      <c r="CU165" s="424"/>
      <c r="CV165" s="424"/>
      <c r="CW165" s="424"/>
      <c r="CX165" s="424"/>
      <c r="CY165" s="424"/>
      <c r="CZ165" s="424"/>
      <c r="DA165" s="424"/>
      <c r="DB165" s="424"/>
      <c r="DC165" s="424"/>
      <c r="DD165" s="424"/>
      <c r="DE165" s="424"/>
      <c r="DF165" s="424"/>
      <c r="DG165" s="424"/>
      <c r="DH165" s="424"/>
      <c r="DI165" s="424"/>
      <c r="DJ165" s="424"/>
      <c r="DK165" s="424"/>
      <c r="DL165" s="424"/>
    </row>
    <row r="166" spans="11:116" ht="12.75" hidden="1" customHeight="1">
      <c r="K166" s="424"/>
      <c r="L166" s="424"/>
      <c r="M166" s="424"/>
      <c r="N166" s="424"/>
      <c r="O166" s="424"/>
      <c r="P166" s="424"/>
      <c r="Q166" s="424"/>
      <c r="R166" s="424"/>
      <c r="S166" s="424"/>
      <c r="T166" s="424"/>
      <c r="U166" s="424"/>
      <c r="V166" s="424"/>
      <c r="W166" s="424"/>
      <c r="X166" s="424"/>
      <c r="Y166" s="424"/>
      <c r="Z166" s="424"/>
      <c r="AA166" s="424"/>
      <c r="AB166" s="424"/>
      <c r="AC166" s="424"/>
      <c r="AD166" s="424"/>
      <c r="AE166" s="424"/>
      <c r="AF166" s="424"/>
      <c r="AG166" s="424"/>
      <c r="AH166" s="424"/>
      <c r="AI166" s="424"/>
      <c r="AJ166" s="424"/>
      <c r="AK166" s="424"/>
      <c r="AL166" s="424"/>
      <c r="AM166" s="424"/>
      <c r="AN166" s="424"/>
      <c r="AO166" s="424"/>
      <c r="AP166" s="424"/>
      <c r="AQ166" s="424"/>
      <c r="AR166" s="424"/>
      <c r="AS166" s="424"/>
      <c r="AT166" s="424"/>
      <c r="AU166" s="424"/>
      <c r="AV166" s="424"/>
      <c r="AW166" s="424"/>
      <c r="AX166" s="424"/>
      <c r="AY166" s="424"/>
      <c r="AZ166" s="424"/>
      <c r="BA166" s="424"/>
      <c r="BB166" s="424"/>
      <c r="BC166" s="424"/>
      <c r="BD166" s="424"/>
      <c r="BE166" s="424"/>
      <c r="BF166" s="424"/>
      <c r="BG166" s="424"/>
      <c r="BH166" s="424"/>
      <c r="BI166" s="424"/>
      <c r="BJ166" s="424"/>
      <c r="BK166" s="424"/>
      <c r="BL166" s="424"/>
      <c r="BM166" s="424"/>
      <c r="BN166" s="424"/>
      <c r="BO166" s="424"/>
      <c r="BP166" s="424"/>
      <c r="BQ166" s="424"/>
      <c r="BR166" s="424"/>
      <c r="BS166" s="424"/>
      <c r="BT166" s="424"/>
      <c r="BU166" s="424"/>
      <c r="BV166" s="424"/>
      <c r="BW166" s="424"/>
      <c r="BX166" s="424"/>
      <c r="BY166" s="424"/>
      <c r="BZ166" s="424"/>
      <c r="CA166" s="424"/>
      <c r="CB166" s="424"/>
      <c r="CC166" s="424"/>
      <c r="CD166" s="424"/>
      <c r="CE166" s="424"/>
      <c r="CF166" s="424"/>
      <c r="CG166" s="424"/>
      <c r="CH166" s="424"/>
      <c r="CI166" s="424"/>
      <c r="CJ166" s="424"/>
      <c r="CK166" s="424"/>
      <c r="CL166" s="424"/>
      <c r="CM166" s="424"/>
      <c r="CN166" s="424"/>
      <c r="CO166" s="424"/>
      <c r="CP166" s="424"/>
      <c r="CQ166" s="424"/>
      <c r="CR166" s="424"/>
      <c r="CS166" s="424"/>
      <c r="CT166" s="424"/>
      <c r="CU166" s="424"/>
      <c r="CV166" s="424"/>
      <c r="CW166" s="424"/>
      <c r="CX166" s="424"/>
      <c r="CY166" s="424"/>
      <c r="CZ166" s="424"/>
      <c r="DA166" s="424"/>
      <c r="DB166" s="424"/>
      <c r="DC166" s="424"/>
      <c r="DD166" s="424"/>
      <c r="DE166" s="424"/>
      <c r="DF166" s="424"/>
      <c r="DG166" s="424"/>
      <c r="DH166" s="424"/>
      <c r="DI166" s="424"/>
      <c r="DJ166" s="424"/>
      <c r="DK166" s="424"/>
      <c r="DL166" s="424"/>
    </row>
    <row r="167" spans="11:116" ht="12.75" hidden="1" customHeight="1">
      <c r="K167" s="424"/>
      <c r="L167" s="424"/>
      <c r="M167" s="424"/>
      <c r="N167" s="424"/>
      <c r="O167" s="424"/>
      <c r="P167" s="424"/>
      <c r="Q167" s="424"/>
      <c r="R167" s="424"/>
      <c r="S167" s="424"/>
      <c r="T167" s="424"/>
      <c r="U167" s="424"/>
      <c r="V167" s="424"/>
      <c r="W167" s="424"/>
      <c r="X167" s="424"/>
      <c r="Y167" s="424"/>
      <c r="Z167" s="424"/>
      <c r="AA167" s="424"/>
      <c r="AB167" s="424"/>
      <c r="AC167" s="424"/>
      <c r="AD167" s="424"/>
      <c r="AE167" s="424"/>
      <c r="AF167" s="424"/>
      <c r="AG167" s="424"/>
      <c r="AH167" s="424"/>
      <c r="AI167" s="424"/>
      <c r="AJ167" s="424"/>
      <c r="AK167" s="424"/>
      <c r="AL167" s="424"/>
      <c r="AM167" s="424"/>
      <c r="AN167" s="424"/>
      <c r="AO167" s="424"/>
      <c r="AP167" s="424"/>
      <c r="AQ167" s="424"/>
      <c r="AR167" s="424"/>
      <c r="AS167" s="424"/>
      <c r="AT167" s="424"/>
      <c r="AU167" s="424"/>
      <c r="AV167" s="424"/>
      <c r="AW167" s="424"/>
      <c r="AX167" s="424"/>
      <c r="AY167" s="424"/>
      <c r="AZ167" s="424"/>
      <c r="BA167" s="424"/>
      <c r="BB167" s="424"/>
      <c r="BC167" s="424"/>
      <c r="BD167" s="424"/>
      <c r="BE167" s="424"/>
      <c r="BF167" s="424"/>
      <c r="BG167" s="424"/>
      <c r="BH167" s="424"/>
      <c r="BI167" s="424"/>
      <c r="BJ167" s="424"/>
      <c r="BK167" s="424"/>
      <c r="BL167" s="424"/>
      <c r="BM167" s="424"/>
      <c r="BN167" s="424"/>
      <c r="BO167" s="424"/>
      <c r="BP167" s="424"/>
      <c r="BQ167" s="424"/>
      <c r="BR167" s="424"/>
      <c r="BS167" s="424"/>
      <c r="BT167" s="424"/>
      <c r="BU167" s="424"/>
      <c r="BV167" s="424"/>
      <c r="BW167" s="424"/>
      <c r="BX167" s="424"/>
      <c r="BY167" s="424"/>
      <c r="BZ167" s="424"/>
      <c r="CA167" s="424"/>
      <c r="CB167" s="424"/>
      <c r="CC167" s="424"/>
      <c r="CD167" s="424"/>
      <c r="CE167" s="424"/>
      <c r="CF167" s="424"/>
      <c r="CG167" s="424"/>
      <c r="CH167" s="424"/>
      <c r="CI167" s="424"/>
      <c r="CJ167" s="424"/>
      <c r="CK167" s="424"/>
      <c r="CL167" s="424"/>
      <c r="CM167" s="424"/>
      <c r="CN167" s="424"/>
      <c r="CO167" s="424"/>
      <c r="CP167" s="424"/>
      <c r="CQ167" s="424"/>
      <c r="CR167" s="424"/>
      <c r="CS167" s="424"/>
      <c r="CT167" s="424"/>
      <c r="CU167" s="424"/>
      <c r="CV167" s="424"/>
      <c r="CW167" s="424"/>
      <c r="CX167" s="424"/>
      <c r="CY167" s="424"/>
      <c r="CZ167" s="424"/>
      <c r="DA167" s="424"/>
      <c r="DB167" s="424"/>
      <c r="DC167" s="424"/>
      <c r="DD167" s="424"/>
      <c r="DE167" s="424"/>
      <c r="DF167" s="424"/>
      <c r="DG167" s="424"/>
      <c r="DH167" s="424"/>
      <c r="DI167" s="424"/>
      <c r="DJ167" s="424"/>
      <c r="DK167" s="424"/>
      <c r="DL167" s="424"/>
    </row>
    <row r="168" spans="11:116" ht="12.75" hidden="1" customHeight="1">
      <c r="K168" s="424"/>
      <c r="L168" s="424"/>
      <c r="M168" s="424"/>
      <c r="N168" s="424"/>
      <c r="O168" s="424"/>
      <c r="P168" s="424"/>
      <c r="Q168" s="424"/>
      <c r="R168" s="424"/>
      <c r="S168" s="424"/>
      <c r="T168" s="424"/>
      <c r="U168" s="424"/>
      <c r="V168" s="424"/>
      <c r="W168" s="424"/>
      <c r="X168" s="424"/>
      <c r="Y168" s="424"/>
      <c r="Z168" s="424"/>
      <c r="AA168" s="424"/>
      <c r="AB168" s="424"/>
      <c r="AC168" s="424"/>
      <c r="AD168" s="424"/>
      <c r="AE168" s="424"/>
      <c r="AF168" s="424"/>
      <c r="AG168" s="424"/>
      <c r="AH168" s="424"/>
      <c r="AI168" s="424"/>
      <c r="AJ168" s="424"/>
      <c r="AK168" s="424"/>
      <c r="AL168" s="424"/>
      <c r="AM168" s="424"/>
      <c r="AN168" s="424"/>
      <c r="AO168" s="424"/>
      <c r="AP168" s="424"/>
      <c r="AQ168" s="424"/>
      <c r="AR168" s="424"/>
      <c r="AS168" s="424"/>
      <c r="AT168" s="424"/>
      <c r="AU168" s="424"/>
      <c r="AV168" s="424"/>
      <c r="AW168" s="424"/>
      <c r="AX168" s="424"/>
      <c r="AY168" s="424"/>
      <c r="AZ168" s="424"/>
      <c r="BA168" s="424"/>
      <c r="BB168" s="424"/>
      <c r="BC168" s="424"/>
      <c r="BD168" s="424"/>
      <c r="BE168" s="424"/>
      <c r="BF168" s="424"/>
      <c r="BG168" s="424"/>
      <c r="BH168" s="424"/>
      <c r="BI168" s="424"/>
      <c r="BJ168" s="424"/>
      <c r="BK168" s="424"/>
      <c r="BL168" s="424"/>
      <c r="BM168" s="424"/>
      <c r="BN168" s="424"/>
      <c r="BO168" s="424"/>
      <c r="BP168" s="424"/>
      <c r="BQ168" s="424"/>
      <c r="BR168" s="424"/>
      <c r="BS168" s="424"/>
      <c r="BT168" s="424"/>
      <c r="BU168" s="424"/>
      <c r="BV168" s="424"/>
      <c r="BW168" s="424"/>
      <c r="BX168" s="424"/>
      <c r="BY168" s="424"/>
      <c r="BZ168" s="424"/>
      <c r="CA168" s="424"/>
      <c r="CB168" s="424"/>
      <c r="CC168" s="424"/>
      <c r="CD168" s="424"/>
      <c r="CE168" s="424"/>
      <c r="CF168" s="424"/>
      <c r="CG168" s="424"/>
      <c r="CH168" s="424"/>
      <c r="CI168" s="424"/>
      <c r="CJ168" s="424"/>
      <c r="CK168" s="424"/>
      <c r="CL168" s="424"/>
      <c r="CM168" s="424"/>
      <c r="CN168" s="424"/>
      <c r="CO168" s="424"/>
      <c r="CP168" s="424"/>
      <c r="CQ168" s="424"/>
      <c r="CR168" s="424"/>
      <c r="CS168" s="424"/>
      <c r="CT168" s="424"/>
      <c r="CU168" s="424"/>
      <c r="CV168" s="424"/>
      <c r="CW168" s="424"/>
      <c r="CX168" s="424"/>
      <c r="CY168" s="424"/>
      <c r="CZ168" s="424"/>
      <c r="DA168" s="424"/>
      <c r="DB168" s="424"/>
      <c r="DC168" s="424"/>
      <c r="DD168" s="424"/>
      <c r="DE168" s="424"/>
      <c r="DF168" s="424"/>
      <c r="DG168" s="424"/>
      <c r="DH168" s="424"/>
      <c r="DI168" s="424"/>
      <c r="DJ168" s="424"/>
      <c r="DK168" s="424"/>
      <c r="DL168" s="424"/>
    </row>
    <row r="169" spans="11:116" ht="12.75" hidden="1" customHeight="1">
      <c r="K169" s="424"/>
      <c r="L169" s="424"/>
      <c r="M169" s="424"/>
      <c r="N169" s="424"/>
      <c r="O169" s="424"/>
      <c r="P169" s="424"/>
      <c r="Q169" s="424"/>
      <c r="R169" s="424"/>
      <c r="S169" s="424"/>
      <c r="T169" s="424"/>
      <c r="U169" s="424"/>
      <c r="V169" s="424"/>
      <c r="W169" s="424"/>
      <c r="X169" s="424"/>
      <c r="Y169" s="424"/>
      <c r="Z169" s="424"/>
      <c r="AA169" s="424"/>
      <c r="AB169" s="424"/>
      <c r="AC169" s="424"/>
      <c r="AD169" s="424"/>
      <c r="AE169" s="424"/>
      <c r="AF169" s="424"/>
      <c r="AG169" s="424"/>
      <c r="AH169" s="424"/>
      <c r="AI169" s="424"/>
      <c r="AJ169" s="424"/>
      <c r="AK169" s="424"/>
      <c r="AL169" s="424"/>
      <c r="AM169" s="424"/>
      <c r="AN169" s="424"/>
      <c r="AO169" s="424"/>
      <c r="AP169" s="424"/>
      <c r="AQ169" s="424"/>
      <c r="AR169" s="424"/>
      <c r="AS169" s="424"/>
      <c r="AT169" s="424"/>
      <c r="AU169" s="424"/>
      <c r="AV169" s="424"/>
      <c r="AW169" s="424"/>
      <c r="AX169" s="424"/>
      <c r="AY169" s="424"/>
      <c r="AZ169" s="424"/>
      <c r="BA169" s="424"/>
      <c r="BB169" s="424"/>
      <c r="BC169" s="424"/>
      <c r="BD169" s="424"/>
      <c r="BE169" s="424"/>
      <c r="BF169" s="424"/>
      <c r="BG169" s="424"/>
      <c r="BH169" s="424"/>
      <c r="BI169" s="424"/>
      <c r="BJ169" s="424"/>
      <c r="BK169" s="424"/>
      <c r="BL169" s="424"/>
      <c r="BM169" s="424"/>
      <c r="BN169" s="424"/>
      <c r="BO169" s="424"/>
      <c r="BP169" s="424"/>
      <c r="BQ169" s="424"/>
      <c r="BR169" s="424"/>
      <c r="BS169" s="424"/>
      <c r="BT169" s="424"/>
      <c r="BU169" s="424"/>
      <c r="BV169" s="424"/>
      <c r="BW169" s="424"/>
      <c r="BX169" s="424"/>
      <c r="BY169" s="424"/>
      <c r="BZ169" s="424"/>
      <c r="CA169" s="424"/>
      <c r="CB169" s="424"/>
      <c r="CC169" s="424"/>
      <c r="CD169" s="424"/>
      <c r="CE169" s="424"/>
      <c r="CF169" s="424"/>
      <c r="CG169" s="424"/>
      <c r="CH169" s="424"/>
      <c r="CI169" s="424"/>
      <c r="CJ169" s="424"/>
      <c r="CK169" s="424"/>
      <c r="CL169" s="424"/>
      <c r="CM169" s="424"/>
      <c r="CN169" s="424"/>
      <c r="CO169" s="424"/>
      <c r="CP169" s="424"/>
      <c r="CQ169" s="424"/>
      <c r="CR169" s="424"/>
      <c r="CS169" s="424"/>
      <c r="CT169" s="424"/>
      <c r="CU169" s="424"/>
      <c r="CV169" s="424"/>
      <c r="CW169" s="424"/>
      <c r="CX169" s="424"/>
      <c r="CY169" s="424"/>
      <c r="CZ169" s="424"/>
      <c r="DA169" s="424"/>
      <c r="DB169" s="424"/>
      <c r="DC169" s="424"/>
      <c r="DD169" s="424"/>
      <c r="DE169" s="424"/>
      <c r="DF169" s="424"/>
      <c r="DG169" s="424"/>
      <c r="DH169" s="424"/>
      <c r="DI169" s="424"/>
      <c r="DJ169" s="424"/>
      <c r="DK169" s="424"/>
      <c r="DL169" s="424"/>
    </row>
    <row r="170" spans="11:116" ht="12.75" hidden="1" customHeight="1">
      <c r="K170" s="424"/>
      <c r="L170" s="424"/>
      <c r="M170" s="424"/>
      <c r="N170" s="424"/>
      <c r="O170" s="424"/>
      <c r="P170" s="424"/>
      <c r="Q170" s="424"/>
      <c r="R170" s="424"/>
      <c r="S170" s="424"/>
      <c r="T170" s="424"/>
      <c r="U170" s="424"/>
      <c r="V170" s="424"/>
      <c r="W170" s="424"/>
      <c r="X170" s="424"/>
      <c r="Y170" s="424"/>
      <c r="Z170" s="424"/>
      <c r="AA170" s="424"/>
      <c r="AB170" s="424"/>
      <c r="AC170" s="424"/>
      <c r="AD170" s="424"/>
      <c r="AE170" s="424"/>
      <c r="AF170" s="424"/>
      <c r="AG170" s="424"/>
      <c r="AH170" s="424"/>
      <c r="AI170" s="424"/>
      <c r="AJ170" s="424"/>
      <c r="AK170" s="424"/>
      <c r="AL170" s="424"/>
      <c r="AM170" s="424"/>
      <c r="AN170" s="424"/>
      <c r="AO170" s="424"/>
      <c r="AP170" s="424"/>
      <c r="AQ170" s="424"/>
      <c r="AR170" s="424"/>
      <c r="AS170" s="424"/>
      <c r="AT170" s="424"/>
      <c r="AU170" s="424"/>
      <c r="AV170" s="424"/>
      <c r="AW170" s="424"/>
      <c r="AX170" s="424"/>
      <c r="AY170" s="424"/>
      <c r="AZ170" s="424"/>
      <c r="BA170" s="424"/>
      <c r="BB170" s="424"/>
      <c r="BC170" s="424"/>
      <c r="BD170" s="424"/>
      <c r="BE170" s="424"/>
      <c r="BF170" s="424"/>
      <c r="BG170" s="424"/>
      <c r="BH170" s="424"/>
      <c r="BI170" s="424"/>
      <c r="BJ170" s="424"/>
      <c r="BK170" s="424"/>
      <c r="BL170" s="424"/>
      <c r="BM170" s="424"/>
      <c r="BN170" s="424"/>
      <c r="BO170" s="424"/>
      <c r="BP170" s="424"/>
      <c r="BQ170" s="424"/>
      <c r="BR170" s="424"/>
      <c r="BS170" s="424"/>
      <c r="BT170" s="424"/>
      <c r="BU170" s="424"/>
      <c r="BV170" s="424"/>
      <c r="BW170" s="424"/>
      <c r="BX170" s="424"/>
      <c r="BY170" s="424"/>
      <c r="BZ170" s="424"/>
      <c r="CA170" s="424"/>
      <c r="CB170" s="424"/>
      <c r="CC170" s="424"/>
      <c r="CD170" s="424"/>
      <c r="CE170" s="424"/>
      <c r="CF170" s="424"/>
      <c r="CG170" s="424"/>
      <c r="CH170" s="424"/>
      <c r="CI170" s="424"/>
      <c r="CJ170" s="424"/>
      <c r="CK170" s="424"/>
      <c r="CL170" s="424"/>
      <c r="CM170" s="424"/>
      <c r="CN170" s="424"/>
      <c r="CO170" s="424"/>
      <c r="CP170" s="424"/>
      <c r="CQ170" s="424"/>
      <c r="CR170" s="424"/>
      <c r="CS170" s="424"/>
      <c r="CT170" s="424"/>
      <c r="CU170" s="424"/>
      <c r="CV170" s="424"/>
      <c r="CW170" s="424"/>
      <c r="CX170" s="424"/>
      <c r="CY170" s="424"/>
      <c r="CZ170" s="424"/>
      <c r="DA170" s="424"/>
      <c r="DB170" s="424"/>
      <c r="DC170" s="424"/>
      <c r="DD170" s="424"/>
      <c r="DE170" s="424"/>
      <c r="DF170" s="424"/>
      <c r="DG170" s="424"/>
      <c r="DH170" s="424"/>
      <c r="DI170" s="424"/>
      <c r="DJ170" s="424"/>
      <c r="DK170" s="424"/>
      <c r="DL170" s="424"/>
    </row>
    <row r="171" spans="11:116" ht="12.75" hidden="1" customHeight="1">
      <c r="K171" s="424"/>
      <c r="L171" s="424"/>
      <c r="M171" s="424"/>
      <c r="N171" s="424"/>
      <c r="O171" s="424"/>
      <c r="P171" s="424"/>
      <c r="Q171" s="424"/>
      <c r="R171" s="424"/>
      <c r="S171" s="424"/>
      <c r="T171" s="424"/>
      <c r="U171" s="424"/>
      <c r="V171" s="424"/>
      <c r="W171" s="424"/>
      <c r="X171" s="424"/>
      <c r="Y171" s="424"/>
      <c r="Z171" s="424"/>
      <c r="AA171" s="424"/>
      <c r="AB171" s="424"/>
      <c r="AC171" s="424"/>
      <c r="AD171" s="424"/>
      <c r="AE171" s="424"/>
      <c r="AF171" s="424"/>
      <c r="AG171" s="424"/>
      <c r="AH171" s="424"/>
      <c r="AI171" s="424"/>
      <c r="AJ171" s="424"/>
      <c r="AK171" s="424"/>
      <c r="AL171" s="424"/>
      <c r="AM171" s="424"/>
      <c r="AN171" s="424"/>
      <c r="AO171" s="424"/>
      <c r="AP171" s="424"/>
      <c r="AQ171" s="424"/>
      <c r="AR171" s="424"/>
      <c r="AS171" s="424"/>
      <c r="AT171" s="424"/>
      <c r="AU171" s="424"/>
      <c r="AV171" s="424"/>
      <c r="AW171" s="424"/>
      <c r="AX171" s="424"/>
      <c r="AY171" s="424"/>
      <c r="AZ171" s="424"/>
      <c r="BA171" s="424"/>
      <c r="BB171" s="424"/>
      <c r="BC171" s="424"/>
      <c r="BD171" s="424"/>
      <c r="BE171" s="424"/>
      <c r="BF171" s="424"/>
      <c r="BG171" s="424"/>
      <c r="BH171" s="424"/>
      <c r="BI171" s="424"/>
      <c r="BJ171" s="424"/>
      <c r="BK171" s="424"/>
      <c r="BL171" s="424"/>
      <c r="BM171" s="424"/>
      <c r="BN171" s="424"/>
      <c r="BO171" s="424"/>
      <c r="BP171" s="424"/>
      <c r="BQ171" s="424"/>
      <c r="BR171" s="424"/>
      <c r="BS171" s="424"/>
      <c r="BT171" s="424"/>
      <c r="BU171" s="424"/>
      <c r="BV171" s="424"/>
      <c r="BW171" s="424"/>
      <c r="BX171" s="424"/>
      <c r="BY171" s="424"/>
      <c r="BZ171" s="424"/>
      <c r="CA171" s="424"/>
      <c r="CB171" s="424"/>
      <c r="CC171" s="424"/>
      <c r="CD171" s="424"/>
      <c r="CE171" s="424"/>
      <c r="CF171" s="424"/>
      <c r="CG171" s="424"/>
      <c r="CH171" s="424"/>
      <c r="CI171" s="424"/>
      <c r="CJ171" s="424"/>
      <c r="CK171" s="424"/>
      <c r="CL171" s="424"/>
      <c r="CM171" s="424"/>
      <c r="CN171" s="424"/>
      <c r="CO171" s="424"/>
      <c r="CP171" s="424"/>
      <c r="CQ171" s="424"/>
      <c r="CR171" s="424"/>
      <c r="CS171" s="424"/>
      <c r="CT171" s="424"/>
      <c r="CU171" s="424"/>
      <c r="CV171" s="424"/>
      <c r="CW171" s="424"/>
      <c r="CX171" s="424"/>
      <c r="CY171" s="424"/>
      <c r="CZ171" s="424"/>
      <c r="DA171" s="424"/>
      <c r="DB171" s="424"/>
      <c r="DC171" s="424"/>
      <c r="DD171" s="424"/>
      <c r="DE171" s="424"/>
      <c r="DF171" s="424"/>
      <c r="DG171" s="424"/>
      <c r="DH171" s="424"/>
      <c r="DI171" s="424"/>
      <c r="DJ171" s="424"/>
      <c r="DK171" s="424"/>
      <c r="DL171" s="424"/>
    </row>
    <row r="172" spans="11:116" ht="12.75" hidden="1" customHeight="1">
      <c r="K172" s="424"/>
      <c r="L172" s="424"/>
      <c r="M172" s="424"/>
      <c r="N172" s="424"/>
      <c r="O172" s="424"/>
      <c r="P172" s="424"/>
      <c r="Q172" s="424"/>
      <c r="R172" s="424"/>
      <c r="S172" s="424"/>
      <c r="T172" s="424"/>
      <c r="U172" s="424"/>
      <c r="V172" s="424"/>
      <c r="W172" s="424"/>
      <c r="X172" s="424"/>
      <c r="Y172" s="424"/>
      <c r="Z172" s="424"/>
      <c r="AA172" s="424"/>
      <c r="AB172" s="424"/>
      <c r="AC172" s="424"/>
      <c r="AD172" s="424"/>
      <c r="AE172" s="424"/>
      <c r="AF172" s="424"/>
      <c r="AG172" s="424"/>
      <c r="AH172" s="424"/>
      <c r="AI172" s="424"/>
      <c r="AJ172" s="424"/>
      <c r="AK172" s="424"/>
      <c r="AL172" s="424"/>
      <c r="AM172" s="424"/>
      <c r="AN172" s="424"/>
      <c r="AO172" s="424"/>
      <c r="AP172" s="424"/>
      <c r="AQ172" s="424"/>
      <c r="AR172" s="424"/>
      <c r="AS172" s="424"/>
      <c r="AT172" s="424"/>
      <c r="AU172" s="424"/>
      <c r="AV172" s="424"/>
      <c r="AW172" s="424"/>
      <c r="AX172" s="424"/>
      <c r="AY172" s="424"/>
      <c r="AZ172" s="424"/>
      <c r="BA172" s="424"/>
      <c r="BB172" s="424"/>
      <c r="BC172" s="424"/>
      <c r="BD172" s="424"/>
      <c r="BE172" s="424"/>
      <c r="BF172" s="424"/>
      <c r="BG172" s="424"/>
      <c r="BH172" s="424"/>
      <c r="BI172" s="424"/>
      <c r="BJ172" s="424"/>
      <c r="BK172" s="424"/>
      <c r="BL172" s="424"/>
      <c r="BM172" s="424"/>
      <c r="BN172" s="424"/>
      <c r="BO172" s="424"/>
      <c r="BP172" s="424"/>
      <c r="BQ172" s="424"/>
      <c r="BR172" s="424"/>
      <c r="BS172" s="424"/>
      <c r="BT172" s="424"/>
      <c r="BU172" s="424"/>
      <c r="BV172" s="424"/>
      <c r="BW172" s="424"/>
      <c r="BX172" s="424"/>
      <c r="BY172" s="424"/>
      <c r="BZ172" s="424"/>
      <c r="CA172" s="424"/>
      <c r="CB172" s="424"/>
      <c r="CC172" s="424"/>
      <c r="CD172" s="424"/>
      <c r="CE172" s="424"/>
      <c r="CF172" s="424"/>
      <c r="CG172" s="424"/>
      <c r="CH172" s="424"/>
      <c r="CI172" s="424"/>
      <c r="CJ172" s="424"/>
      <c r="CK172" s="424"/>
      <c r="CL172" s="424"/>
      <c r="CM172" s="424"/>
      <c r="CN172" s="424"/>
      <c r="CO172" s="424"/>
      <c r="CP172" s="424"/>
      <c r="CQ172" s="424"/>
      <c r="CR172" s="424"/>
      <c r="CS172" s="424"/>
      <c r="CT172" s="424"/>
      <c r="CU172" s="424"/>
      <c r="CV172" s="424"/>
      <c r="CW172" s="424"/>
      <c r="CX172" s="424"/>
      <c r="CY172" s="424"/>
      <c r="CZ172" s="424"/>
      <c r="DA172" s="424"/>
      <c r="DB172" s="424"/>
      <c r="DC172" s="424"/>
      <c r="DD172" s="424"/>
      <c r="DE172" s="424"/>
      <c r="DF172" s="424"/>
      <c r="DG172" s="424"/>
      <c r="DH172" s="424"/>
      <c r="DI172" s="424"/>
      <c r="DJ172" s="424"/>
      <c r="DK172" s="424"/>
      <c r="DL172" s="424"/>
    </row>
    <row r="173" spans="11:116" ht="12.75" hidden="1" customHeight="1">
      <c r="K173" s="424"/>
      <c r="L173" s="424"/>
      <c r="M173" s="424"/>
      <c r="N173" s="424"/>
      <c r="O173" s="424"/>
      <c r="P173" s="424"/>
      <c r="Q173" s="424"/>
      <c r="R173" s="424"/>
      <c r="S173" s="424"/>
      <c r="T173" s="424"/>
      <c r="U173" s="424"/>
      <c r="V173" s="424"/>
      <c r="W173" s="424"/>
      <c r="X173" s="424"/>
      <c r="Y173" s="424"/>
      <c r="Z173" s="424"/>
      <c r="AA173" s="424"/>
      <c r="AB173" s="424"/>
      <c r="AC173" s="424"/>
      <c r="AD173" s="424"/>
      <c r="AE173" s="424"/>
      <c r="AF173" s="424"/>
      <c r="AG173" s="424"/>
      <c r="AH173" s="424"/>
      <c r="AI173" s="424"/>
      <c r="AJ173" s="424"/>
      <c r="AK173" s="424"/>
      <c r="AL173" s="424"/>
      <c r="AM173" s="424"/>
      <c r="AN173" s="424"/>
      <c r="AO173" s="424"/>
      <c r="AP173" s="424"/>
      <c r="AQ173" s="424"/>
      <c r="AR173" s="424"/>
      <c r="AS173" s="424"/>
      <c r="AT173" s="424"/>
      <c r="AU173" s="424"/>
      <c r="AV173" s="424"/>
      <c r="AW173" s="424"/>
      <c r="AX173" s="424"/>
      <c r="AY173" s="424"/>
      <c r="AZ173" s="424"/>
      <c r="BA173" s="424"/>
      <c r="BB173" s="424"/>
      <c r="BC173" s="424"/>
      <c r="BD173" s="424"/>
      <c r="BE173" s="424"/>
      <c r="BF173" s="424"/>
      <c r="BG173" s="424"/>
      <c r="BH173" s="424"/>
      <c r="BI173" s="424"/>
      <c r="BJ173" s="424"/>
      <c r="BK173" s="424"/>
      <c r="BL173" s="424"/>
      <c r="BM173" s="424"/>
      <c r="BN173" s="424"/>
      <c r="BO173" s="424"/>
      <c r="BP173" s="424"/>
      <c r="BQ173" s="424"/>
      <c r="BR173" s="424"/>
      <c r="BS173" s="424"/>
      <c r="BT173" s="424"/>
      <c r="BU173" s="424"/>
      <c r="BV173" s="424"/>
      <c r="BW173" s="424"/>
      <c r="BX173" s="424"/>
      <c r="BY173" s="424"/>
      <c r="BZ173" s="424"/>
      <c r="CA173" s="424"/>
      <c r="CB173" s="424"/>
      <c r="CC173" s="424"/>
      <c r="CD173" s="424"/>
      <c r="CE173" s="424"/>
      <c r="CF173" s="424"/>
      <c r="CG173" s="424"/>
      <c r="CH173" s="424"/>
      <c r="CI173" s="424"/>
      <c r="CJ173" s="424"/>
      <c r="CK173" s="424"/>
      <c r="CL173" s="424"/>
      <c r="CM173" s="424"/>
      <c r="CN173" s="424"/>
      <c r="CO173" s="424"/>
      <c r="CP173" s="424"/>
      <c r="CQ173" s="424"/>
      <c r="CR173" s="424"/>
      <c r="CS173" s="424"/>
      <c r="CT173" s="424"/>
      <c r="CU173" s="424"/>
      <c r="CV173" s="424"/>
      <c r="CW173" s="424"/>
      <c r="CX173" s="424"/>
      <c r="CY173" s="424"/>
      <c r="CZ173" s="424"/>
      <c r="DA173" s="424"/>
      <c r="DB173" s="424"/>
      <c r="DC173" s="424"/>
      <c r="DD173" s="424"/>
      <c r="DE173" s="424"/>
      <c r="DF173" s="424"/>
      <c r="DG173" s="424"/>
      <c r="DH173" s="424"/>
      <c r="DI173" s="424"/>
      <c r="DJ173" s="424"/>
      <c r="DK173" s="424"/>
      <c r="DL173" s="424"/>
    </row>
    <row r="174" spans="11:116" ht="12.75" hidden="1" customHeight="1">
      <c r="K174" s="424"/>
      <c r="L174" s="424"/>
      <c r="M174" s="424"/>
      <c r="N174" s="424"/>
      <c r="O174" s="424"/>
      <c r="P174" s="424"/>
      <c r="Q174" s="424"/>
      <c r="R174" s="424"/>
      <c r="S174" s="424"/>
      <c r="T174" s="424"/>
      <c r="U174" s="424"/>
      <c r="V174" s="424"/>
      <c r="W174" s="424"/>
      <c r="X174" s="424"/>
      <c r="Y174" s="424"/>
      <c r="Z174" s="424"/>
      <c r="AA174" s="424"/>
      <c r="AB174" s="424"/>
      <c r="AC174" s="424"/>
      <c r="AD174" s="424"/>
      <c r="AE174" s="424"/>
      <c r="AF174" s="424"/>
      <c r="AG174" s="424"/>
      <c r="AH174" s="424"/>
      <c r="AI174" s="424"/>
      <c r="AJ174" s="424"/>
      <c r="AK174" s="424"/>
      <c r="AL174" s="424"/>
      <c r="AM174" s="424"/>
      <c r="AN174" s="424"/>
      <c r="AO174" s="424"/>
      <c r="AP174" s="424"/>
      <c r="AQ174" s="424"/>
      <c r="AR174" s="424"/>
      <c r="AS174" s="424"/>
      <c r="AT174" s="424"/>
      <c r="AU174" s="424"/>
      <c r="AV174" s="424"/>
      <c r="AW174" s="424"/>
      <c r="AX174" s="424"/>
      <c r="AY174" s="424"/>
      <c r="AZ174" s="424"/>
      <c r="BA174" s="424"/>
      <c r="BB174" s="424"/>
      <c r="BC174" s="424"/>
      <c r="BD174" s="424"/>
      <c r="BE174" s="424"/>
      <c r="BF174" s="424"/>
      <c r="BG174" s="424"/>
      <c r="BH174" s="424"/>
      <c r="BI174" s="424"/>
      <c r="BJ174" s="424"/>
      <c r="BK174" s="424"/>
      <c r="BL174" s="424"/>
      <c r="BM174" s="424"/>
      <c r="BN174" s="424"/>
      <c r="BO174" s="424"/>
      <c r="BP174" s="424"/>
      <c r="BQ174" s="424"/>
      <c r="BR174" s="424"/>
      <c r="BS174" s="424"/>
      <c r="BT174" s="424"/>
      <c r="BU174" s="424"/>
      <c r="BV174" s="424"/>
      <c r="BW174" s="424"/>
      <c r="BX174" s="424"/>
      <c r="BY174" s="424"/>
      <c r="BZ174" s="424"/>
      <c r="CA174" s="424"/>
      <c r="CB174" s="424"/>
      <c r="CC174" s="424"/>
      <c r="CD174" s="424"/>
      <c r="CE174" s="424"/>
      <c r="CF174" s="424"/>
      <c r="CG174" s="424"/>
      <c r="CH174" s="424"/>
      <c r="CI174" s="424"/>
      <c r="CJ174" s="424"/>
      <c r="CK174" s="424"/>
      <c r="CL174" s="424"/>
      <c r="CM174" s="424"/>
      <c r="CN174" s="424"/>
      <c r="CO174" s="424"/>
      <c r="CP174" s="424"/>
      <c r="CQ174" s="424"/>
      <c r="CR174" s="424"/>
      <c r="CS174" s="424"/>
      <c r="CT174" s="424"/>
      <c r="CU174" s="424"/>
      <c r="CV174" s="424"/>
      <c r="CW174" s="424"/>
      <c r="CX174" s="424"/>
      <c r="CY174" s="424"/>
      <c r="CZ174" s="424"/>
      <c r="DA174" s="424"/>
      <c r="DB174" s="424"/>
      <c r="DC174" s="424"/>
      <c r="DD174" s="424"/>
      <c r="DE174" s="424"/>
      <c r="DF174" s="424"/>
      <c r="DG174" s="424"/>
      <c r="DH174" s="424"/>
      <c r="DI174" s="424"/>
      <c r="DJ174" s="424"/>
      <c r="DK174" s="424"/>
      <c r="DL174" s="424"/>
    </row>
    <row r="175" spans="11:116" ht="12.75" hidden="1" customHeight="1">
      <c r="K175" s="424"/>
      <c r="L175" s="424"/>
      <c r="M175" s="424"/>
      <c r="N175" s="424"/>
      <c r="O175" s="424"/>
      <c r="P175" s="424"/>
      <c r="Q175" s="424"/>
      <c r="R175" s="424"/>
      <c r="S175" s="424"/>
      <c r="T175" s="424"/>
      <c r="U175" s="424"/>
      <c r="V175" s="424"/>
      <c r="W175" s="424"/>
      <c r="X175" s="424"/>
      <c r="Y175" s="424"/>
      <c r="Z175" s="424"/>
      <c r="AA175" s="424"/>
      <c r="AB175" s="424"/>
      <c r="AC175" s="424"/>
      <c r="AD175" s="424"/>
      <c r="AE175" s="424"/>
      <c r="AF175" s="424"/>
      <c r="AG175" s="424"/>
      <c r="AH175" s="424"/>
      <c r="AI175" s="424"/>
      <c r="AJ175" s="424"/>
      <c r="AK175" s="424"/>
      <c r="AL175" s="424"/>
      <c r="AM175" s="424"/>
      <c r="AN175" s="424"/>
      <c r="AO175" s="424"/>
      <c r="AP175" s="424"/>
      <c r="AQ175" s="424"/>
      <c r="AR175" s="424"/>
      <c r="AS175" s="424"/>
      <c r="AT175" s="424"/>
      <c r="AU175" s="424"/>
      <c r="AV175" s="424"/>
      <c r="AW175" s="424"/>
      <c r="AX175" s="424"/>
      <c r="AY175" s="424"/>
      <c r="AZ175" s="424"/>
      <c r="BA175" s="424"/>
      <c r="BB175" s="424"/>
      <c r="BC175" s="424"/>
      <c r="BD175" s="424"/>
      <c r="BE175" s="424"/>
      <c r="BF175" s="424"/>
      <c r="BG175" s="424"/>
      <c r="BH175" s="424"/>
      <c r="BI175" s="424"/>
      <c r="BJ175" s="424"/>
      <c r="BK175" s="424"/>
      <c r="BL175" s="424"/>
      <c r="BM175" s="424"/>
      <c r="BN175" s="424"/>
      <c r="BO175" s="424"/>
      <c r="BP175" s="424"/>
      <c r="BQ175" s="424"/>
      <c r="BR175" s="424"/>
      <c r="BS175" s="424"/>
      <c r="BT175" s="424"/>
      <c r="BU175" s="424"/>
      <c r="BV175" s="424"/>
      <c r="BW175" s="424"/>
      <c r="BX175" s="424"/>
      <c r="BY175" s="424"/>
      <c r="BZ175" s="424"/>
      <c r="CA175" s="424"/>
      <c r="CB175" s="424"/>
      <c r="CC175" s="424"/>
      <c r="CD175" s="424"/>
      <c r="CE175" s="424"/>
      <c r="CF175" s="424"/>
      <c r="CG175" s="424"/>
      <c r="CH175" s="424"/>
      <c r="CI175" s="424"/>
      <c r="CJ175" s="424"/>
      <c r="CK175" s="424"/>
      <c r="CL175" s="424"/>
      <c r="CM175" s="424"/>
      <c r="CN175" s="424"/>
      <c r="CO175" s="424"/>
      <c r="CP175" s="424"/>
      <c r="CQ175" s="424"/>
      <c r="CR175" s="424"/>
      <c r="CS175" s="424"/>
      <c r="CT175" s="424"/>
      <c r="CU175" s="424"/>
      <c r="CV175" s="424"/>
      <c r="CW175" s="424"/>
      <c r="CX175" s="424"/>
      <c r="CY175" s="424"/>
      <c r="CZ175" s="424"/>
      <c r="DA175" s="424"/>
      <c r="DB175" s="424"/>
      <c r="DC175" s="424"/>
      <c r="DD175" s="424"/>
      <c r="DE175" s="424"/>
      <c r="DF175" s="424"/>
      <c r="DG175" s="424"/>
      <c r="DH175" s="424"/>
      <c r="DI175" s="424"/>
      <c r="DJ175" s="424"/>
      <c r="DK175" s="424"/>
      <c r="DL175" s="424"/>
    </row>
    <row r="176" spans="11:116" ht="12.75" hidden="1" customHeight="1">
      <c r="K176" s="424"/>
      <c r="L176" s="424"/>
      <c r="M176" s="424"/>
      <c r="N176" s="424"/>
      <c r="O176" s="424"/>
      <c r="P176" s="424"/>
      <c r="Q176" s="424"/>
      <c r="R176" s="424"/>
      <c r="S176" s="424"/>
      <c r="T176" s="424"/>
      <c r="U176" s="424"/>
      <c r="V176" s="424"/>
      <c r="W176" s="424"/>
      <c r="X176" s="424"/>
      <c r="Y176" s="424"/>
      <c r="Z176" s="424"/>
      <c r="AA176" s="424"/>
      <c r="AB176" s="424"/>
      <c r="AC176" s="424"/>
      <c r="AD176" s="424"/>
      <c r="AE176" s="424"/>
      <c r="AF176" s="424"/>
      <c r="AG176" s="424"/>
      <c r="AH176" s="424"/>
      <c r="AI176" s="424"/>
      <c r="AJ176" s="424"/>
      <c r="AK176" s="424"/>
      <c r="AL176" s="424"/>
      <c r="AM176" s="424"/>
      <c r="AN176" s="424"/>
      <c r="AO176" s="424"/>
      <c r="AP176" s="424"/>
      <c r="AQ176" s="424"/>
      <c r="AR176" s="424"/>
      <c r="AS176" s="424"/>
      <c r="AT176" s="424"/>
      <c r="AU176" s="424"/>
      <c r="AV176" s="424"/>
      <c r="AW176" s="424"/>
      <c r="AX176" s="424"/>
      <c r="AY176" s="424"/>
      <c r="AZ176" s="424"/>
      <c r="BA176" s="424"/>
      <c r="BB176" s="424"/>
      <c r="BC176" s="424"/>
      <c r="BD176" s="424"/>
      <c r="BE176" s="424"/>
      <c r="BF176" s="424"/>
      <c r="BG176" s="424"/>
      <c r="BH176" s="424"/>
      <c r="BI176" s="424"/>
      <c r="BJ176" s="424"/>
      <c r="BK176" s="424"/>
      <c r="BL176" s="424"/>
      <c r="BM176" s="424"/>
      <c r="BN176" s="424"/>
      <c r="BO176" s="424"/>
      <c r="BP176" s="424"/>
      <c r="BQ176" s="424"/>
      <c r="BR176" s="424"/>
      <c r="BS176" s="424"/>
      <c r="BT176" s="424"/>
      <c r="BU176" s="424"/>
      <c r="BV176" s="424"/>
      <c r="BW176" s="424"/>
      <c r="BX176" s="424"/>
      <c r="BY176" s="424"/>
      <c r="BZ176" s="424"/>
      <c r="CA176" s="424"/>
      <c r="CB176" s="424"/>
      <c r="CC176" s="424"/>
      <c r="CD176" s="424"/>
      <c r="CE176" s="424"/>
      <c r="CF176" s="424"/>
      <c r="CG176" s="424"/>
      <c r="CH176" s="424"/>
      <c r="CI176" s="424"/>
      <c r="CJ176" s="424"/>
      <c r="CK176" s="424"/>
      <c r="CL176" s="424"/>
      <c r="CM176" s="424"/>
      <c r="CN176" s="424"/>
      <c r="CO176" s="424"/>
      <c r="CP176" s="424"/>
      <c r="CQ176" s="424"/>
      <c r="CR176" s="424"/>
      <c r="CS176" s="424"/>
      <c r="CT176" s="424"/>
      <c r="CU176" s="424"/>
      <c r="CV176" s="424"/>
      <c r="CW176" s="424"/>
      <c r="CX176" s="424"/>
      <c r="CY176" s="424"/>
      <c r="CZ176" s="424"/>
      <c r="DA176" s="424"/>
      <c r="DB176" s="424"/>
      <c r="DC176" s="424"/>
      <c r="DD176" s="424"/>
      <c r="DE176" s="424"/>
      <c r="DF176" s="424"/>
      <c r="DG176" s="424"/>
      <c r="DH176" s="424"/>
      <c r="DI176" s="424"/>
      <c r="DJ176" s="424"/>
      <c r="DK176" s="424"/>
      <c r="DL176" s="424"/>
    </row>
    <row r="177" spans="11:116" ht="12.75" hidden="1" customHeight="1">
      <c r="K177" s="424"/>
      <c r="L177" s="424"/>
      <c r="M177" s="424"/>
      <c r="N177" s="424"/>
      <c r="O177" s="424"/>
      <c r="P177" s="424"/>
      <c r="Q177" s="424"/>
      <c r="R177" s="424"/>
      <c r="S177" s="424"/>
      <c r="T177" s="424"/>
      <c r="U177" s="424"/>
      <c r="V177" s="424"/>
      <c r="W177" s="424"/>
      <c r="X177" s="424"/>
      <c r="Y177" s="424"/>
      <c r="Z177" s="424"/>
      <c r="AA177" s="424"/>
      <c r="AB177" s="424"/>
      <c r="AC177" s="424"/>
      <c r="AD177" s="424"/>
      <c r="AE177" s="424"/>
      <c r="AF177" s="424"/>
      <c r="AG177" s="424"/>
      <c r="AH177" s="424"/>
      <c r="AI177" s="424"/>
      <c r="AJ177" s="424"/>
      <c r="AK177" s="424"/>
      <c r="AL177" s="424"/>
      <c r="AM177" s="424"/>
      <c r="AN177" s="424"/>
      <c r="AO177" s="424"/>
      <c r="AP177" s="424"/>
      <c r="AQ177" s="424"/>
      <c r="AR177" s="424"/>
      <c r="AS177" s="424"/>
      <c r="AT177" s="424"/>
      <c r="AU177" s="424"/>
      <c r="AV177" s="424"/>
      <c r="AW177" s="424"/>
      <c r="AX177" s="424"/>
      <c r="AY177" s="424"/>
      <c r="AZ177" s="424"/>
      <c r="BA177" s="424"/>
      <c r="BB177" s="424"/>
      <c r="BC177" s="424"/>
      <c r="BD177" s="424"/>
      <c r="BE177" s="424"/>
      <c r="BF177" s="424"/>
      <c r="BG177" s="424"/>
      <c r="BH177" s="424"/>
      <c r="BI177" s="424"/>
      <c r="BJ177" s="424"/>
      <c r="BK177" s="424"/>
      <c r="BL177" s="424"/>
      <c r="BM177" s="424"/>
      <c r="BN177" s="424"/>
      <c r="BO177" s="424"/>
      <c r="BP177" s="424"/>
      <c r="BQ177" s="424"/>
      <c r="BR177" s="424"/>
      <c r="BS177" s="424"/>
      <c r="BT177" s="424"/>
      <c r="BU177" s="424"/>
      <c r="BV177" s="424"/>
      <c r="BW177" s="424"/>
      <c r="BX177" s="424"/>
      <c r="BY177" s="424"/>
      <c r="BZ177" s="424"/>
      <c r="CA177" s="424"/>
      <c r="CB177" s="424"/>
      <c r="CC177" s="424"/>
      <c r="CD177" s="424"/>
      <c r="CE177" s="424"/>
      <c r="CF177" s="424"/>
      <c r="CG177" s="424"/>
      <c r="CH177" s="424"/>
      <c r="CI177" s="424"/>
      <c r="CJ177" s="424"/>
      <c r="CK177" s="424"/>
      <c r="CL177" s="424"/>
      <c r="CM177" s="424"/>
      <c r="CN177" s="424"/>
      <c r="CO177" s="424"/>
      <c r="CP177" s="424"/>
      <c r="CQ177" s="424"/>
      <c r="CR177" s="424"/>
      <c r="CS177" s="424"/>
      <c r="CT177" s="424"/>
      <c r="CU177" s="424"/>
      <c r="CV177" s="424"/>
      <c r="CW177" s="424"/>
      <c r="CX177" s="424"/>
      <c r="CY177" s="424"/>
      <c r="CZ177" s="424"/>
      <c r="DA177" s="424"/>
      <c r="DB177" s="424"/>
      <c r="DC177" s="424"/>
      <c r="DD177" s="424"/>
      <c r="DE177" s="424"/>
      <c r="DF177" s="424"/>
      <c r="DG177" s="424"/>
      <c r="DH177" s="424"/>
      <c r="DI177" s="424"/>
      <c r="DJ177" s="424"/>
      <c r="DK177" s="424"/>
      <c r="DL177" s="424"/>
    </row>
    <row r="178" spans="11:116" ht="12.75" hidden="1" customHeight="1">
      <c r="K178" s="424"/>
      <c r="L178" s="424"/>
      <c r="M178" s="424"/>
      <c r="N178" s="424"/>
      <c r="O178" s="424"/>
      <c r="P178" s="424"/>
      <c r="Q178" s="424"/>
      <c r="R178" s="424"/>
      <c r="S178" s="424"/>
      <c r="T178" s="424"/>
      <c r="U178" s="424"/>
      <c r="V178" s="424"/>
      <c r="W178" s="424"/>
      <c r="X178" s="424"/>
      <c r="Y178" s="424"/>
      <c r="Z178" s="424"/>
      <c r="AA178" s="424"/>
      <c r="AB178" s="424"/>
      <c r="AC178" s="424"/>
      <c r="AD178" s="424"/>
      <c r="AE178" s="424"/>
      <c r="AF178" s="424"/>
      <c r="AG178" s="424"/>
      <c r="AH178" s="424"/>
      <c r="AI178" s="424"/>
      <c r="AJ178" s="424"/>
      <c r="AK178" s="424"/>
      <c r="AL178" s="424"/>
      <c r="AM178" s="424"/>
      <c r="AN178" s="424"/>
      <c r="AO178" s="424"/>
      <c r="AP178" s="424"/>
      <c r="AQ178" s="424"/>
      <c r="AR178" s="424"/>
      <c r="AS178" s="424"/>
      <c r="AT178" s="424"/>
      <c r="AU178" s="424"/>
      <c r="AV178" s="424"/>
      <c r="AW178" s="424"/>
      <c r="AX178" s="424"/>
      <c r="AY178" s="424"/>
      <c r="AZ178" s="424"/>
      <c r="BA178" s="424"/>
      <c r="BB178" s="424"/>
      <c r="BC178" s="424"/>
      <c r="BD178" s="424"/>
      <c r="BE178" s="424"/>
      <c r="BF178" s="424"/>
      <c r="BG178" s="424"/>
      <c r="BH178" s="424"/>
      <c r="BI178" s="424"/>
      <c r="BJ178" s="424"/>
      <c r="BK178" s="424"/>
      <c r="BL178" s="424"/>
      <c r="BM178" s="424"/>
      <c r="BN178" s="424"/>
      <c r="BO178" s="424"/>
      <c r="BP178" s="424"/>
      <c r="BQ178" s="424"/>
      <c r="BR178" s="424"/>
      <c r="BS178" s="424"/>
      <c r="BT178" s="424"/>
      <c r="BU178" s="424"/>
      <c r="BV178" s="424"/>
      <c r="BW178" s="424"/>
      <c r="BX178" s="424"/>
      <c r="BY178" s="424"/>
      <c r="BZ178" s="424"/>
      <c r="CA178" s="424"/>
      <c r="CB178" s="424"/>
      <c r="CC178" s="424"/>
      <c r="CD178" s="424"/>
      <c r="CE178" s="424"/>
      <c r="CF178" s="424"/>
      <c r="CG178" s="424"/>
      <c r="CH178" s="424"/>
      <c r="CI178" s="424"/>
      <c r="CJ178" s="424"/>
      <c r="CK178" s="424"/>
      <c r="CL178" s="424"/>
      <c r="CM178" s="424"/>
      <c r="CN178" s="424"/>
      <c r="CO178" s="424"/>
      <c r="CP178" s="424"/>
      <c r="CQ178" s="424"/>
      <c r="CR178" s="424"/>
      <c r="CS178" s="424"/>
      <c r="CT178" s="424"/>
      <c r="CU178" s="424"/>
      <c r="CV178" s="424"/>
      <c r="CW178" s="424"/>
      <c r="CX178" s="424"/>
      <c r="CY178" s="424"/>
      <c r="CZ178" s="424"/>
      <c r="DA178" s="424"/>
      <c r="DB178" s="424"/>
      <c r="DC178" s="424"/>
      <c r="DD178" s="424"/>
      <c r="DE178" s="424"/>
      <c r="DF178" s="424"/>
      <c r="DG178" s="424"/>
      <c r="DH178" s="424"/>
      <c r="DI178" s="424"/>
      <c r="DJ178" s="424"/>
      <c r="DK178" s="424"/>
      <c r="DL178" s="424"/>
    </row>
    <row r="179" spans="11:116" ht="12.75" hidden="1" customHeight="1">
      <c r="K179" s="424"/>
      <c r="L179" s="424"/>
      <c r="M179" s="424"/>
      <c r="N179" s="424"/>
      <c r="O179" s="424"/>
      <c r="P179" s="424"/>
      <c r="Q179" s="424"/>
      <c r="R179" s="424"/>
      <c r="S179" s="424"/>
      <c r="T179" s="424"/>
      <c r="U179" s="424"/>
      <c r="V179" s="424"/>
      <c r="W179" s="424"/>
      <c r="X179" s="424"/>
      <c r="Y179" s="424"/>
      <c r="Z179" s="424"/>
      <c r="AA179" s="424"/>
      <c r="AB179" s="424"/>
      <c r="AC179" s="424"/>
      <c r="AD179" s="424"/>
      <c r="AE179" s="424"/>
      <c r="AF179" s="424"/>
      <c r="AG179" s="424"/>
      <c r="AH179" s="424"/>
      <c r="AI179" s="424"/>
      <c r="AJ179" s="424"/>
      <c r="AK179" s="424"/>
      <c r="AL179" s="424"/>
      <c r="AM179" s="424"/>
      <c r="AN179" s="424"/>
      <c r="AO179" s="424"/>
      <c r="AP179" s="424"/>
      <c r="AQ179" s="424"/>
      <c r="AR179" s="424"/>
      <c r="AS179" s="424"/>
      <c r="AT179" s="424"/>
      <c r="AU179" s="424"/>
      <c r="AV179" s="424"/>
      <c r="AW179" s="424"/>
      <c r="AX179" s="424"/>
      <c r="AY179" s="424"/>
      <c r="AZ179" s="424"/>
      <c r="BA179" s="424"/>
      <c r="BB179" s="424"/>
      <c r="BC179" s="424"/>
      <c r="BD179" s="424"/>
      <c r="BE179" s="424"/>
      <c r="BF179" s="424"/>
      <c r="BG179" s="424"/>
      <c r="BH179" s="424"/>
      <c r="BI179" s="424"/>
      <c r="BJ179" s="424"/>
      <c r="BK179" s="424"/>
      <c r="BL179" s="424"/>
      <c r="BM179" s="424"/>
      <c r="BN179" s="424"/>
      <c r="BO179" s="424"/>
      <c r="BP179" s="424"/>
      <c r="BQ179" s="424"/>
      <c r="BR179" s="424"/>
      <c r="BS179" s="424"/>
      <c r="BT179" s="424"/>
      <c r="BU179" s="424"/>
      <c r="BV179" s="424"/>
      <c r="BW179" s="424"/>
      <c r="BX179" s="424"/>
      <c r="BY179" s="424"/>
      <c r="BZ179" s="424"/>
      <c r="CA179" s="424"/>
      <c r="CB179" s="424"/>
      <c r="CC179" s="424"/>
      <c r="CD179" s="424"/>
      <c r="CE179" s="424"/>
      <c r="CF179" s="424"/>
      <c r="CG179" s="424"/>
      <c r="CH179" s="424"/>
      <c r="CI179" s="424"/>
      <c r="CJ179" s="424"/>
      <c r="CK179" s="424"/>
      <c r="CL179" s="424"/>
      <c r="CM179" s="424"/>
      <c r="CN179" s="424"/>
      <c r="CO179" s="424"/>
      <c r="CP179" s="424"/>
      <c r="CQ179" s="424"/>
      <c r="CR179" s="424"/>
      <c r="CS179" s="424"/>
      <c r="CT179" s="424"/>
      <c r="CU179" s="424"/>
      <c r="CV179" s="424"/>
      <c r="CW179" s="424"/>
      <c r="CX179" s="424"/>
      <c r="CY179" s="424"/>
      <c r="CZ179" s="424"/>
      <c r="DA179" s="424"/>
      <c r="DB179" s="424"/>
      <c r="DC179" s="424"/>
      <c r="DD179" s="424"/>
      <c r="DE179" s="424"/>
      <c r="DF179" s="424"/>
      <c r="DG179" s="424"/>
      <c r="DH179" s="424"/>
      <c r="DI179" s="424"/>
      <c r="DJ179" s="424"/>
      <c r="DK179" s="424"/>
      <c r="DL179" s="424"/>
    </row>
    <row r="180" spans="11:116" ht="12.75" hidden="1" customHeight="1">
      <c r="K180" s="424"/>
      <c r="L180" s="424"/>
      <c r="M180" s="424"/>
      <c r="N180" s="424"/>
      <c r="O180" s="424"/>
      <c r="P180" s="424"/>
      <c r="Q180" s="424"/>
      <c r="R180" s="424"/>
      <c r="S180" s="424"/>
      <c r="T180" s="424"/>
      <c r="U180" s="424"/>
      <c r="V180" s="424"/>
      <c r="W180" s="424"/>
      <c r="X180" s="424"/>
      <c r="Y180" s="424"/>
      <c r="Z180" s="424"/>
      <c r="AA180" s="424"/>
      <c r="AB180" s="424"/>
      <c r="AC180" s="424"/>
      <c r="AD180" s="424"/>
      <c r="AE180" s="424"/>
      <c r="AF180" s="424"/>
      <c r="AG180" s="424"/>
      <c r="AH180" s="424"/>
      <c r="AI180" s="424"/>
      <c r="AJ180" s="424"/>
      <c r="AK180" s="424"/>
      <c r="AL180" s="424"/>
      <c r="AM180" s="424"/>
      <c r="AN180" s="424"/>
      <c r="AO180" s="424"/>
      <c r="AP180" s="424"/>
      <c r="AQ180" s="424"/>
      <c r="AR180" s="424"/>
      <c r="AS180" s="424"/>
      <c r="AT180" s="424"/>
      <c r="AU180" s="424"/>
      <c r="AV180" s="424"/>
      <c r="AW180" s="424"/>
      <c r="AX180" s="424"/>
      <c r="AY180" s="424"/>
      <c r="AZ180" s="424"/>
      <c r="BA180" s="424"/>
      <c r="BB180" s="424"/>
      <c r="BC180" s="424"/>
      <c r="BD180" s="424"/>
      <c r="BE180" s="424"/>
      <c r="BF180" s="424"/>
      <c r="BG180" s="424"/>
      <c r="BH180" s="424"/>
      <c r="BI180" s="424"/>
      <c r="BJ180" s="424"/>
      <c r="BK180" s="424"/>
      <c r="BL180" s="424"/>
      <c r="BM180" s="424"/>
      <c r="BN180" s="424"/>
      <c r="BO180" s="424"/>
      <c r="BP180" s="424"/>
      <c r="BQ180" s="424"/>
      <c r="BR180" s="424"/>
      <c r="BS180" s="424"/>
      <c r="BT180" s="424"/>
      <c r="BU180" s="424"/>
      <c r="BV180" s="424"/>
      <c r="BW180" s="424"/>
      <c r="BX180" s="424"/>
      <c r="BY180" s="424"/>
      <c r="BZ180" s="424"/>
      <c r="CA180" s="424"/>
      <c r="CB180" s="424"/>
      <c r="CC180" s="424"/>
      <c r="CD180" s="424"/>
      <c r="CE180" s="424"/>
      <c r="CF180" s="424"/>
      <c r="CG180" s="424"/>
      <c r="CH180" s="424"/>
      <c r="CI180" s="424"/>
      <c r="CJ180" s="424"/>
      <c r="CK180" s="424"/>
      <c r="CL180" s="424"/>
      <c r="CM180" s="424"/>
      <c r="CN180" s="424"/>
      <c r="CO180" s="424"/>
      <c r="CP180" s="424"/>
      <c r="CQ180" s="424"/>
      <c r="CR180" s="424"/>
      <c r="CS180" s="424"/>
      <c r="CT180" s="424"/>
      <c r="CU180" s="424"/>
      <c r="CV180" s="424"/>
      <c r="CW180" s="424"/>
      <c r="CX180" s="424"/>
      <c r="CY180" s="424"/>
      <c r="CZ180" s="424"/>
      <c r="DA180" s="424"/>
      <c r="DB180" s="424"/>
      <c r="DC180" s="424"/>
      <c r="DD180" s="424"/>
      <c r="DE180" s="424"/>
      <c r="DF180" s="424"/>
      <c r="DG180" s="424"/>
      <c r="DH180" s="424"/>
      <c r="DI180" s="424"/>
      <c r="DJ180" s="424"/>
      <c r="DK180" s="424"/>
      <c r="DL180" s="424"/>
    </row>
    <row r="181" spans="11:116" ht="12.75" hidden="1" customHeight="1">
      <c r="K181" s="424"/>
      <c r="L181" s="424"/>
      <c r="M181" s="424"/>
      <c r="N181" s="424"/>
      <c r="O181" s="424"/>
      <c r="P181" s="424"/>
      <c r="Q181" s="424"/>
      <c r="R181" s="424"/>
      <c r="S181" s="424"/>
      <c r="T181" s="424"/>
      <c r="U181" s="424"/>
      <c r="V181" s="424"/>
      <c r="W181" s="424"/>
      <c r="X181" s="424"/>
      <c r="Y181" s="424"/>
      <c r="Z181" s="424"/>
      <c r="AA181" s="424"/>
      <c r="AB181" s="424"/>
      <c r="AC181" s="424"/>
      <c r="AD181" s="424"/>
      <c r="AE181" s="424"/>
      <c r="AF181" s="424"/>
      <c r="AG181" s="424"/>
      <c r="AH181" s="424"/>
      <c r="AI181" s="424"/>
      <c r="AJ181" s="424"/>
      <c r="AK181" s="424"/>
      <c r="AL181" s="424"/>
      <c r="AM181" s="424"/>
      <c r="AN181" s="424"/>
      <c r="AO181" s="424"/>
      <c r="AP181" s="424"/>
      <c r="AQ181" s="424"/>
      <c r="AR181" s="424"/>
      <c r="AS181" s="424"/>
      <c r="AT181" s="424"/>
      <c r="AU181" s="424"/>
      <c r="AV181" s="424"/>
      <c r="AW181" s="424"/>
      <c r="AX181" s="424"/>
      <c r="AY181" s="424"/>
      <c r="AZ181" s="424"/>
      <c r="BA181" s="424"/>
      <c r="BB181" s="424"/>
      <c r="BC181" s="424"/>
      <c r="BD181" s="424"/>
      <c r="BE181" s="424"/>
      <c r="BF181" s="424"/>
      <c r="BG181" s="424"/>
      <c r="BH181" s="424"/>
      <c r="BI181" s="424"/>
      <c r="BJ181" s="424"/>
      <c r="BK181" s="424"/>
      <c r="BL181" s="424"/>
      <c r="BM181" s="424"/>
      <c r="BN181" s="424"/>
      <c r="BO181" s="424"/>
      <c r="BP181" s="424"/>
      <c r="BQ181" s="424"/>
      <c r="BR181" s="424"/>
      <c r="BS181" s="424"/>
      <c r="BT181" s="424"/>
      <c r="BU181" s="424"/>
      <c r="BV181" s="424"/>
      <c r="BW181" s="424"/>
      <c r="BX181" s="424"/>
      <c r="BY181" s="424"/>
      <c r="BZ181" s="424"/>
      <c r="CA181" s="424"/>
      <c r="CB181" s="424"/>
      <c r="CC181" s="424"/>
      <c r="CD181" s="424"/>
      <c r="CE181" s="424"/>
      <c r="CF181" s="424"/>
      <c r="CG181" s="424"/>
      <c r="CH181" s="424"/>
      <c r="CI181" s="424"/>
      <c r="CJ181" s="424"/>
      <c r="CK181" s="424"/>
      <c r="CL181" s="424"/>
      <c r="CM181" s="424"/>
      <c r="CN181" s="424"/>
      <c r="CO181" s="424"/>
      <c r="CP181" s="424"/>
      <c r="CQ181" s="424"/>
      <c r="CR181" s="424"/>
      <c r="CS181" s="424"/>
      <c r="CT181" s="424"/>
      <c r="CU181" s="424"/>
      <c r="CV181" s="424"/>
      <c r="CW181" s="424"/>
      <c r="CX181" s="424"/>
      <c r="CY181" s="424"/>
      <c r="CZ181" s="424"/>
      <c r="DA181" s="424"/>
      <c r="DB181" s="424"/>
      <c r="DC181" s="424"/>
      <c r="DD181" s="424"/>
      <c r="DE181" s="424"/>
      <c r="DF181" s="424"/>
      <c r="DG181" s="424"/>
      <c r="DH181" s="424"/>
      <c r="DI181" s="424"/>
      <c r="DJ181" s="424"/>
      <c r="DK181" s="424"/>
      <c r="DL181" s="424"/>
    </row>
    <row r="182" spans="11:116" ht="12.75" hidden="1" customHeight="1">
      <c r="K182" s="424"/>
      <c r="L182" s="424"/>
      <c r="M182" s="424"/>
      <c r="N182" s="424"/>
      <c r="O182" s="424"/>
      <c r="P182" s="424"/>
      <c r="Q182" s="424"/>
      <c r="R182" s="424"/>
      <c r="S182" s="424"/>
      <c r="T182" s="424"/>
      <c r="U182" s="424"/>
      <c r="V182" s="424"/>
      <c r="W182" s="424"/>
      <c r="X182" s="424"/>
      <c r="Y182" s="424"/>
      <c r="Z182" s="424"/>
      <c r="AA182" s="424"/>
      <c r="AB182" s="424"/>
      <c r="AC182" s="424"/>
      <c r="AD182" s="424"/>
      <c r="AE182" s="424"/>
      <c r="AF182" s="424"/>
      <c r="AG182" s="424"/>
      <c r="AH182" s="424"/>
      <c r="AI182" s="424"/>
      <c r="AJ182" s="424"/>
      <c r="AK182" s="424"/>
      <c r="AL182" s="424"/>
      <c r="AM182" s="424"/>
      <c r="AN182" s="424"/>
      <c r="AO182" s="424"/>
      <c r="AP182" s="424"/>
      <c r="AQ182" s="424"/>
      <c r="AR182" s="424"/>
      <c r="AS182" s="424"/>
      <c r="AT182" s="424"/>
      <c r="AU182" s="424"/>
      <c r="AV182" s="424"/>
      <c r="AW182" s="424"/>
      <c r="AX182" s="424"/>
      <c r="AY182" s="424"/>
      <c r="AZ182" s="424"/>
      <c r="BA182" s="424"/>
      <c r="BB182" s="424"/>
      <c r="BC182" s="424"/>
      <c r="BD182" s="424"/>
      <c r="BE182" s="424"/>
      <c r="BF182" s="424"/>
      <c r="BG182" s="424"/>
      <c r="BH182" s="424"/>
      <c r="BI182" s="424"/>
      <c r="BJ182" s="424"/>
      <c r="BK182" s="424"/>
      <c r="BL182" s="424"/>
      <c r="BM182" s="424"/>
      <c r="BN182" s="424"/>
      <c r="BO182" s="424"/>
      <c r="BP182" s="424"/>
      <c r="BQ182" s="424"/>
      <c r="BR182" s="424"/>
      <c r="BS182" s="424"/>
      <c r="BT182" s="424"/>
      <c r="BU182" s="424"/>
      <c r="BV182" s="424"/>
      <c r="BW182" s="424"/>
      <c r="BX182" s="424"/>
      <c r="BY182" s="424"/>
      <c r="BZ182" s="424"/>
      <c r="CA182" s="424"/>
      <c r="CB182" s="424"/>
      <c r="CC182" s="424"/>
      <c r="CD182" s="424"/>
      <c r="CE182" s="424"/>
      <c r="CF182" s="424"/>
      <c r="CG182" s="424"/>
      <c r="CH182" s="424"/>
      <c r="CI182" s="424"/>
      <c r="CJ182" s="424"/>
      <c r="CK182" s="424"/>
      <c r="CL182" s="424"/>
      <c r="CM182" s="424"/>
      <c r="CN182" s="424"/>
      <c r="CO182" s="424"/>
      <c r="CP182" s="424"/>
      <c r="CQ182" s="424"/>
      <c r="CR182" s="424"/>
      <c r="CS182" s="424"/>
      <c r="CT182" s="424"/>
      <c r="CU182" s="424"/>
      <c r="CV182" s="424"/>
      <c r="CW182" s="424"/>
      <c r="CX182" s="424"/>
      <c r="CY182" s="424"/>
      <c r="CZ182" s="424"/>
      <c r="DA182" s="424"/>
      <c r="DB182" s="424"/>
      <c r="DC182" s="424"/>
      <c r="DD182" s="424"/>
      <c r="DE182" s="424"/>
      <c r="DF182" s="424"/>
      <c r="DG182" s="424"/>
      <c r="DH182" s="424"/>
      <c r="DI182" s="424"/>
      <c r="DJ182" s="424"/>
      <c r="DK182" s="424"/>
      <c r="DL182" s="424"/>
    </row>
    <row r="183" spans="11:116" ht="12.75" hidden="1" customHeight="1">
      <c r="K183" s="424"/>
      <c r="L183" s="424"/>
      <c r="M183" s="424"/>
      <c r="N183" s="424"/>
      <c r="O183" s="424"/>
      <c r="P183" s="424"/>
      <c r="Q183" s="424"/>
      <c r="R183" s="424"/>
      <c r="S183" s="424"/>
      <c r="T183" s="424"/>
      <c r="U183" s="424"/>
      <c r="V183" s="424"/>
      <c r="W183" s="424"/>
      <c r="X183" s="424"/>
      <c r="Y183" s="424"/>
      <c r="Z183" s="424"/>
      <c r="AA183" s="424"/>
      <c r="AB183" s="424"/>
      <c r="AC183" s="424"/>
      <c r="AD183" s="424"/>
      <c r="AE183" s="424"/>
      <c r="AF183" s="424"/>
      <c r="AG183" s="424"/>
      <c r="AH183" s="424"/>
      <c r="AI183" s="424"/>
      <c r="AJ183" s="424"/>
      <c r="AK183" s="424"/>
      <c r="AL183" s="424"/>
      <c r="AM183" s="424"/>
      <c r="AN183" s="424"/>
      <c r="AO183" s="424"/>
      <c r="AP183" s="424"/>
      <c r="AQ183" s="424"/>
      <c r="AR183" s="424"/>
      <c r="AS183" s="424"/>
      <c r="AT183" s="424"/>
      <c r="AU183" s="424"/>
      <c r="AV183" s="424"/>
      <c r="AW183" s="424"/>
      <c r="AX183" s="424"/>
      <c r="AY183" s="424"/>
      <c r="AZ183" s="424"/>
      <c r="BA183" s="424"/>
      <c r="BB183" s="424"/>
      <c r="BC183" s="424"/>
      <c r="BD183" s="424"/>
      <c r="BE183" s="424"/>
      <c r="BF183" s="424"/>
      <c r="BG183" s="424"/>
      <c r="BH183" s="424"/>
      <c r="BI183" s="424"/>
      <c r="BJ183" s="424"/>
      <c r="BK183" s="424"/>
      <c r="BL183" s="424"/>
      <c r="BM183" s="424"/>
      <c r="BN183" s="424"/>
      <c r="BO183" s="424"/>
      <c r="BP183" s="424"/>
      <c r="BQ183" s="424"/>
      <c r="BR183" s="424"/>
      <c r="BS183" s="424"/>
      <c r="BT183" s="424"/>
      <c r="BU183" s="424"/>
      <c r="BV183" s="424"/>
      <c r="BW183" s="424"/>
      <c r="BX183" s="424"/>
      <c r="BY183" s="424"/>
      <c r="BZ183" s="424"/>
      <c r="CA183" s="424"/>
      <c r="CB183" s="424"/>
      <c r="CC183" s="424"/>
      <c r="CD183" s="424"/>
      <c r="CE183" s="424"/>
      <c r="CF183" s="424"/>
      <c r="CG183" s="424"/>
      <c r="CH183" s="424"/>
      <c r="CI183" s="424"/>
      <c r="CJ183" s="424"/>
      <c r="CK183" s="424"/>
      <c r="CL183" s="424"/>
      <c r="CM183" s="424"/>
      <c r="CN183" s="424"/>
      <c r="CO183" s="424"/>
      <c r="CP183" s="424"/>
      <c r="CQ183" s="424"/>
      <c r="CR183" s="424"/>
      <c r="CS183" s="424"/>
      <c r="CT183" s="424"/>
      <c r="CU183" s="424"/>
      <c r="CV183" s="424"/>
      <c r="CW183" s="424"/>
      <c r="CX183" s="424"/>
      <c r="CY183" s="424"/>
      <c r="CZ183" s="424"/>
      <c r="DA183" s="424"/>
      <c r="DB183" s="424"/>
      <c r="DC183" s="424"/>
      <c r="DD183" s="424"/>
      <c r="DE183" s="424"/>
      <c r="DF183" s="424"/>
      <c r="DG183" s="424"/>
      <c r="DH183" s="424"/>
      <c r="DI183" s="424"/>
      <c r="DJ183" s="424"/>
      <c r="DK183" s="424"/>
      <c r="DL183" s="424"/>
    </row>
    <row r="184" spans="11:116" ht="12.75" hidden="1" customHeight="1">
      <c r="K184" s="424"/>
      <c r="L184" s="424"/>
      <c r="M184" s="424"/>
      <c r="N184" s="424"/>
      <c r="O184" s="424"/>
      <c r="P184" s="424"/>
      <c r="Q184" s="424"/>
      <c r="R184" s="424"/>
      <c r="S184" s="424"/>
      <c r="T184" s="424"/>
      <c r="U184" s="424"/>
      <c r="V184" s="424"/>
      <c r="W184" s="424"/>
      <c r="X184" s="424"/>
      <c r="Y184" s="424"/>
      <c r="Z184" s="424"/>
      <c r="AA184" s="424"/>
      <c r="AB184" s="424"/>
      <c r="AC184" s="424"/>
      <c r="AD184" s="424"/>
      <c r="AE184" s="424"/>
      <c r="AF184" s="424"/>
      <c r="AG184" s="424"/>
      <c r="AH184" s="424"/>
      <c r="AI184" s="424"/>
      <c r="AJ184" s="424"/>
      <c r="AK184" s="424"/>
      <c r="AL184" s="424"/>
      <c r="AM184" s="424"/>
      <c r="AN184" s="424"/>
      <c r="AO184" s="424"/>
      <c r="AP184" s="424"/>
      <c r="AQ184" s="424"/>
      <c r="AR184" s="424"/>
      <c r="AS184" s="424"/>
      <c r="AT184" s="424"/>
      <c r="AU184" s="424"/>
      <c r="AV184" s="424"/>
      <c r="AW184" s="424"/>
      <c r="AX184" s="424"/>
      <c r="AY184" s="424"/>
      <c r="AZ184" s="424"/>
      <c r="BA184" s="424"/>
      <c r="BB184" s="424"/>
      <c r="BC184" s="424"/>
      <c r="BD184" s="424"/>
      <c r="BE184" s="424"/>
      <c r="BF184" s="424"/>
      <c r="BG184" s="424"/>
      <c r="BH184" s="424"/>
      <c r="BI184" s="424"/>
      <c r="BJ184" s="424"/>
      <c r="BK184" s="424"/>
      <c r="BL184" s="424"/>
      <c r="BM184" s="424"/>
      <c r="BN184" s="424"/>
      <c r="BO184" s="424"/>
      <c r="BP184" s="424"/>
      <c r="BQ184" s="424"/>
      <c r="BR184" s="424"/>
      <c r="BS184" s="424"/>
      <c r="BT184" s="424"/>
      <c r="BU184" s="424"/>
      <c r="BV184" s="424"/>
      <c r="BW184" s="424"/>
      <c r="BX184" s="424"/>
      <c r="BY184" s="424"/>
      <c r="BZ184" s="424"/>
      <c r="CA184" s="424"/>
      <c r="CB184" s="424"/>
      <c r="CC184" s="424"/>
      <c r="CD184" s="424"/>
      <c r="CE184" s="424"/>
      <c r="CF184" s="424"/>
      <c r="CG184" s="424"/>
      <c r="CH184" s="424"/>
      <c r="CI184" s="424"/>
      <c r="CJ184" s="424"/>
      <c r="CK184" s="424"/>
      <c r="CL184" s="424"/>
      <c r="CM184" s="424"/>
      <c r="CN184" s="424"/>
      <c r="CO184" s="424"/>
      <c r="CP184" s="424"/>
      <c r="CQ184" s="424"/>
      <c r="CR184" s="424"/>
      <c r="CS184" s="424"/>
      <c r="CT184" s="424"/>
      <c r="CU184" s="424"/>
      <c r="CV184" s="424"/>
      <c r="CW184" s="424"/>
      <c r="CX184" s="424"/>
      <c r="CY184" s="424"/>
      <c r="CZ184" s="424"/>
      <c r="DA184" s="424"/>
      <c r="DB184" s="424"/>
      <c r="DC184" s="424"/>
      <c r="DD184" s="424"/>
      <c r="DE184" s="424"/>
      <c r="DF184" s="424"/>
      <c r="DG184" s="424"/>
      <c r="DH184" s="424"/>
      <c r="DI184" s="424"/>
      <c r="DJ184" s="424"/>
      <c r="DK184" s="424"/>
      <c r="DL184" s="424"/>
    </row>
    <row r="185" spans="11:116" ht="12.75" hidden="1" customHeight="1">
      <c r="K185" s="424"/>
      <c r="L185" s="424"/>
      <c r="M185" s="424"/>
      <c r="N185" s="424"/>
      <c r="O185" s="424"/>
      <c r="P185" s="424"/>
      <c r="Q185" s="424"/>
      <c r="R185" s="424"/>
      <c r="S185" s="424"/>
      <c r="T185" s="424"/>
      <c r="U185" s="424"/>
      <c r="V185" s="424"/>
      <c r="W185" s="424"/>
      <c r="X185" s="424"/>
      <c r="Y185" s="424"/>
      <c r="Z185" s="424"/>
      <c r="AA185" s="424"/>
      <c r="AB185" s="424"/>
      <c r="AC185" s="424"/>
      <c r="AD185" s="424"/>
      <c r="AE185" s="424"/>
      <c r="AF185" s="424"/>
      <c r="AG185" s="424"/>
      <c r="AH185" s="424"/>
      <c r="AI185" s="424"/>
      <c r="AJ185" s="424"/>
      <c r="AK185" s="424"/>
      <c r="AL185" s="424"/>
      <c r="AM185" s="424"/>
      <c r="AN185" s="424"/>
      <c r="AO185" s="424"/>
      <c r="AP185" s="424"/>
      <c r="AQ185" s="424"/>
      <c r="AR185" s="424"/>
      <c r="AS185" s="424"/>
      <c r="AT185" s="424"/>
      <c r="AU185" s="424"/>
      <c r="AV185" s="424"/>
      <c r="AW185" s="424"/>
      <c r="AX185" s="424"/>
      <c r="AY185" s="424"/>
      <c r="AZ185" s="424"/>
      <c r="BA185" s="424"/>
      <c r="BB185" s="424"/>
      <c r="BC185" s="424"/>
      <c r="BD185" s="424"/>
      <c r="BE185" s="424"/>
      <c r="BF185" s="424"/>
      <c r="BG185" s="424"/>
      <c r="BH185" s="424"/>
      <c r="BI185" s="424"/>
      <c r="BJ185" s="424"/>
      <c r="BK185" s="424"/>
      <c r="BL185" s="424"/>
      <c r="BM185" s="424"/>
      <c r="BN185" s="424"/>
      <c r="BO185" s="424"/>
      <c r="BP185" s="424"/>
      <c r="BQ185" s="424"/>
      <c r="BR185" s="424"/>
      <c r="BS185" s="424"/>
      <c r="BT185" s="424"/>
      <c r="BU185" s="424"/>
      <c r="BV185" s="424"/>
      <c r="BW185" s="424"/>
      <c r="BX185" s="424"/>
      <c r="BY185" s="424"/>
      <c r="BZ185" s="424"/>
      <c r="CA185" s="424"/>
      <c r="CB185" s="424"/>
      <c r="CC185" s="424"/>
      <c r="CD185" s="424"/>
      <c r="CE185" s="424"/>
      <c r="CF185" s="424"/>
      <c r="CG185" s="424"/>
      <c r="CH185" s="424"/>
      <c r="CI185" s="424"/>
      <c r="CJ185" s="424"/>
      <c r="CK185" s="424"/>
      <c r="CL185" s="424"/>
      <c r="CM185" s="424"/>
      <c r="CN185" s="424"/>
      <c r="CO185" s="424"/>
      <c r="CP185" s="424"/>
      <c r="CQ185" s="424"/>
      <c r="CR185" s="424"/>
      <c r="CS185" s="424"/>
      <c r="CT185" s="424"/>
      <c r="CU185" s="424"/>
      <c r="CV185" s="424"/>
      <c r="CW185" s="424"/>
      <c r="CX185" s="424"/>
      <c r="CY185" s="424"/>
      <c r="CZ185" s="424"/>
      <c r="DA185" s="424"/>
      <c r="DB185" s="424"/>
      <c r="DC185" s="424"/>
      <c r="DD185" s="424"/>
      <c r="DE185" s="424"/>
      <c r="DF185" s="424"/>
      <c r="DG185" s="424"/>
      <c r="DH185" s="424"/>
      <c r="DI185" s="424"/>
      <c r="DJ185" s="424"/>
      <c r="DK185" s="424"/>
      <c r="DL185" s="424"/>
    </row>
    <row r="186" spans="11:116" ht="12.75" hidden="1" customHeight="1">
      <c r="K186" s="424"/>
      <c r="L186" s="424"/>
      <c r="M186" s="424"/>
      <c r="N186" s="424"/>
      <c r="O186" s="424"/>
      <c r="P186" s="424"/>
      <c r="Q186" s="424"/>
      <c r="R186" s="424"/>
      <c r="S186" s="424"/>
      <c r="T186" s="424"/>
      <c r="U186" s="424"/>
      <c r="V186" s="424"/>
      <c r="W186" s="424"/>
      <c r="X186" s="424"/>
      <c r="Y186" s="424"/>
      <c r="Z186" s="424"/>
      <c r="AA186" s="424"/>
      <c r="AB186" s="424"/>
      <c r="AC186" s="424"/>
      <c r="AD186" s="424"/>
      <c r="AE186" s="424"/>
      <c r="AF186" s="424"/>
      <c r="AG186" s="424"/>
      <c r="AH186" s="424"/>
      <c r="AI186" s="424"/>
      <c r="AJ186" s="424"/>
      <c r="AK186" s="424"/>
      <c r="AL186" s="424"/>
      <c r="AM186" s="424"/>
      <c r="AN186" s="424"/>
      <c r="AO186" s="424"/>
      <c r="AP186" s="424"/>
      <c r="AQ186" s="424"/>
      <c r="AR186" s="424"/>
      <c r="AS186" s="424"/>
      <c r="AT186" s="424"/>
      <c r="AU186" s="424"/>
      <c r="AV186" s="424"/>
      <c r="AW186" s="424"/>
      <c r="AX186" s="424"/>
      <c r="AY186" s="424"/>
      <c r="AZ186" s="424"/>
      <c r="BA186" s="424"/>
      <c r="BB186" s="424"/>
      <c r="BC186" s="424"/>
      <c r="BD186" s="424"/>
      <c r="BE186" s="424"/>
      <c r="BF186" s="424"/>
      <c r="BG186" s="424"/>
      <c r="BH186" s="424"/>
      <c r="BI186" s="424"/>
      <c r="BJ186" s="424"/>
      <c r="BK186" s="424"/>
      <c r="BL186" s="424"/>
      <c r="BM186" s="424"/>
      <c r="BN186" s="424"/>
      <c r="BO186" s="424"/>
      <c r="BP186" s="424"/>
      <c r="BQ186" s="424"/>
      <c r="BR186" s="424"/>
      <c r="BS186" s="424"/>
      <c r="BT186" s="424"/>
      <c r="BU186" s="424"/>
      <c r="BV186" s="424"/>
      <c r="BW186" s="424"/>
      <c r="BX186" s="424"/>
      <c r="BY186" s="424"/>
      <c r="BZ186" s="424"/>
      <c r="CA186" s="424"/>
      <c r="CB186" s="424"/>
      <c r="CC186" s="424"/>
      <c r="CD186" s="424"/>
      <c r="CE186" s="424"/>
      <c r="CF186" s="424"/>
      <c r="CG186" s="424"/>
      <c r="CH186" s="424"/>
      <c r="CI186" s="424"/>
      <c r="CJ186" s="424"/>
      <c r="CK186" s="424"/>
      <c r="CL186" s="424"/>
      <c r="CM186" s="424"/>
      <c r="CN186" s="424"/>
      <c r="CO186" s="424"/>
      <c r="CP186" s="424"/>
      <c r="CQ186" s="424"/>
      <c r="CR186" s="424"/>
      <c r="CS186" s="424"/>
      <c r="CT186" s="424"/>
      <c r="CU186" s="424"/>
      <c r="CV186" s="424"/>
      <c r="CW186" s="424"/>
      <c r="CX186" s="424"/>
      <c r="CY186" s="424"/>
      <c r="CZ186" s="424"/>
      <c r="DA186" s="424"/>
      <c r="DB186" s="424"/>
      <c r="DC186" s="424"/>
      <c r="DD186" s="424"/>
      <c r="DE186" s="424"/>
      <c r="DF186" s="424"/>
      <c r="DG186" s="424"/>
      <c r="DH186" s="424"/>
      <c r="DI186" s="424"/>
      <c r="DJ186" s="424"/>
      <c r="DK186" s="424"/>
      <c r="DL186" s="424"/>
    </row>
    <row r="187" spans="11:116" ht="12.75" hidden="1" customHeight="1">
      <c r="K187" s="424"/>
      <c r="L187" s="424"/>
      <c r="M187" s="424"/>
      <c r="N187" s="424"/>
      <c r="O187" s="424"/>
      <c r="P187" s="424"/>
      <c r="Q187" s="424"/>
      <c r="R187" s="424"/>
      <c r="S187" s="424"/>
      <c r="T187" s="424"/>
      <c r="U187" s="424"/>
      <c r="V187" s="424"/>
      <c r="W187" s="424"/>
      <c r="X187" s="424"/>
      <c r="Y187" s="424"/>
      <c r="Z187" s="424"/>
      <c r="AA187" s="424"/>
      <c r="AB187" s="424"/>
      <c r="AC187" s="424"/>
      <c r="AD187" s="424"/>
      <c r="AE187" s="424"/>
      <c r="AF187" s="424"/>
      <c r="AG187" s="424"/>
      <c r="AH187" s="424"/>
      <c r="AI187" s="424"/>
      <c r="AJ187" s="424"/>
      <c r="AK187" s="424"/>
      <c r="AL187" s="424"/>
      <c r="AM187" s="424"/>
      <c r="AN187" s="424"/>
      <c r="AO187" s="424"/>
      <c r="AP187" s="424"/>
      <c r="AQ187" s="424"/>
      <c r="AR187" s="424"/>
      <c r="AS187" s="424"/>
      <c r="AT187" s="424"/>
      <c r="AU187" s="424"/>
      <c r="AV187" s="424"/>
      <c r="AW187" s="424"/>
      <c r="AX187" s="424"/>
      <c r="AY187" s="424"/>
      <c r="AZ187" s="424"/>
      <c r="BA187" s="424"/>
      <c r="BB187" s="424"/>
      <c r="BC187" s="424"/>
      <c r="BD187" s="424"/>
      <c r="BE187" s="424"/>
      <c r="BF187" s="424"/>
      <c r="BG187" s="424"/>
      <c r="BH187" s="424"/>
      <c r="BI187" s="424"/>
      <c r="BJ187" s="424"/>
      <c r="BK187" s="424"/>
      <c r="BL187" s="424"/>
      <c r="BM187" s="424"/>
      <c r="BN187" s="424"/>
      <c r="BO187" s="424"/>
      <c r="BP187" s="424"/>
      <c r="BQ187" s="424"/>
      <c r="BR187" s="424"/>
      <c r="BS187" s="424"/>
      <c r="BT187" s="424"/>
      <c r="BU187" s="424"/>
      <c r="BV187" s="424"/>
      <c r="BW187" s="424"/>
      <c r="BX187" s="424"/>
      <c r="BY187" s="424"/>
      <c r="BZ187" s="424"/>
      <c r="CA187" s="424"/>
      <c r="CB187" s="424"/>
      <c r="CC187" s="424"/>
      <c r="CD187" s="424"/>
      <c r="CE187" s="424"/>
      <c r="CF187" s="424"/>
      <c r="CG187" s="424"/>
      <c r="CH187" s="424"/>
      <c r="CI187" s="424"/>
      <c r="CJ187" s="424"/>
      <c r="CK187" s="424"/>
      <c r="CL187" s="424"/>
      <c r="CM187" s="424"/>
      <c r="CN187" s="424"/>
      <c r="CO187" s="424"/>
      <c r="CP187" s="424"/>
      <c r="CQ187" s="424"/>
      <c r="CR187" s="424"/>
      <c r="CS187" s="424"/>
      <c r="CT187" s="424"/>
      <c r="CU187" s="424"/>
      <c r="CV187" s="424"/>
      <c r="CW187" s="424"/>
      <c r="CX187" s="424"/>
      <c r="CY187" s="424"/>
      <c r="CZ187" s="424"/>
      <c r="DA187" s="424"/>
      <c r="DB187" s="424"/>
      <c r="DC187" s="424"/>
      <c r="DD187" s="424"/>
      <c r="DE187" s="424"/>
      <c r="DF187" s="424"/>
      <c r="DG187" s="424"/>
      <c r="DH187" s="424"/>
      <c r="DI187" s="424"/>
      <c r="DJ187" s="424"/>
      <c r="DK187" s="424"/>
      <c r="DL187" s="424"/>
    </row>
    <row r="188" spans="11:116" ht="12.75" hidden="1" customHeight="1">
      <c r="K188" s="424"/>
      <c r="L188" s="424"/>
      <c r="M188" s="424"/>
      <c r="N188" s="424"/>
      <c r="O188" s="424"/>
      <c r="P188" s="424"/>
      <c r="Q188" s="424"/>
      <c r="R188" s="424"/>
      <c r="S188" s="424"/>
      <c r="T188" s="424"/>
      <c r="U188" s="424"/>
      <c r="V188" s="424"/>
      <c r="W188" s="424"/>
      <c r="X188" s="424"/>
      <c r="Y188" s="424"/>
      <c r="Z188" s="424"/>
      <c r="AA188" s="424"/>
      <c r="AB188" s="424"/>
      <c r="AC188" s="424"/>
      <c r="AD188" s="424"/>
      <c r="AE188" s="424"/>
      <c r="AF188" s="424"/>
      <c r="AG188" s="424"/>
      <c r="AH188" s="424"/>
      <c r="AI188" s="424"/>
      <c r="AJ188" s="424"/>
      <c r="AK188" s="424"/>
      <c r="AL188" s="424"/>
      <c r="AM188" s="424"/>
      <c r="AN188" s="424"/>
      <c r="AO188" s="424"/>
      <c r="AP188" s="424"/>
      <c r="AQ188" s="424"/>
      <c r="AR188" s="424"/>
      <c r="AS188" s="424"/>
      <c r="AT188" s="424"/>
      <c r="AU188" s="424"/>
      <c r="AV188" s="424"/>
      <c r="AW188" s="424"/>
      <c r="AX188" s="424"/>
      <c r="AY188" s="424"/>
      <c r="AZ188" s="424"/>
      <c r="BA188" s="424"/>
      <c r="BB188" s="424"/>
      <c r="BC188" s="424"/>
      <c r="BD188" s="424"/>
      <c r="BE188" s="424"/>
      <c r="BF188" s="424"/>
      <c r="BG188" s="424"/>
      <c r="BH188" s="424"/>
      <c r="BI188" s="424"/>
      <c r="BJ188" s="424"/>
      <c r="BK188" s="424"/>
      <c r="BL188" s="424"/>
      <c r="BM188" s="424"/>
      <c r="BN188" s="424"/>
      <c r="BO188" s="424"/>
      <c r="BP188" s="424"/>
      <c r="BQ188" s="424"/>
      <c r="BR188" s="424"/>
      <c r="BS188" s="424"/>
      <c r="BT188" s="424"/>
      <c r="BU188" s="424"/>
      <c r="BV188" s="424"/>
      <c r="BW188" s="424"/>
      <c r="BX188" s="424"/>
      <c r="BY188" s="424"/>
      <c r="BZ188" s="424"/>
      <c r="CA188" s="424"/>
      <c r="CB188" s="424"/>
      <c r="CC188" s="424"/>
      <c r="CD188" s="424"/>
      <c r="CE188" s="424"/>
      <c r="CF188" s="424"/>
      <c r="CG188" s="424"/>
      <c r="CH188" s="424"/>
      <c r="CI188" s="424"/>
      <c r="CJ188" s="424"/>
      <c r="CK188" s="424"/>
      <c r="CL188" s="424"/>
      <c r="CM188" s="424"/>
      <c r="CN188" s="424"/>
      <c r="CO188" s="424"/>
      <c r="CP188" s="424"/>
      <c r="CQ188" s="424"/>
      <c r="CR188" s="424"/>
      <c r="CS188" s="424"/>
      <c r="CT188" s="424"/>
      <c r="CU188" s="424"/>
      <c r="CV188" s="424"/>
      <c r="CW188" s="424"/>
      <c r="CX188" s="424"/>
      <c r="CY188" s="424"/>
      <c r="CZ188" s="424"/>
      <c r="DA188" s="424"/>
      <c r="DB188" s="424"/>
      <c r="DC188" s="424"/>
      <c r="DD188" s="424"/>
      <c r="DE188" s="424"/>
      <c r="DF188" s="424"/>
      <c r="DG188" s="424"/>
      <c r="DH188" s="424"/>
      <c r="DI188" s="424"/>
      <c r="DJ188" s="424"/>
      <c r="DK188" s="424"/>
      <c r="DL188" s="424"/>
    </row>
    <row r="189" spans="11:116" ht="12.75" hidden="1" customHeight="1">
      <c r="K189" s="424"/>
      <c r="L189" s="424"/>
      <c r="M189" s="424"/>
      <c r="N189" s="424"/>
      <c r="O189" s="424"/>
      <c r="P189" s="424"/>
      <c r="Q189" s="424"/>
      <c r="R189" s="424"/>
      <c r="S189" s="424"/>
      <c r="T189" s="424"/>
      <c r="U189" s="424"/>
      <c r="V189" s="424"/>
      <c r="W189" s="424"/>
      <c r="X189" s="424"/>
      <c r="Y189" s="424"/>
      <c r="Z189" s="424"/>
      <c r="AA189" s="424"/>
      <c r="AB189" s="424"/>
      <c r="AC189" s="424"/>
      <c r="AD189" s="424"/>
      <c r="AE189" s="424"/>
      <c r="AF189" s="424"/>
      <c r="AG189" s="424"/>
      <c r="AH189" s="424"/>
      <c r="AI189" s="424"/>
      <c r="AJ189" s="424"/>
      <c r="AK189" s="424"/>
      <c r="AL189" s="424"/>
      <c r="AM189" s="424"/>
      <c r="AN189" s="424"/>
      <c r="AO189" s="424"/>
      <c r="AP189" s="424"/>
      <c r="AQ189" s="424"/>
      <c r="AR189" s="424"/>
      <c r="AS189" s="424"/>
      <c r="AT189" s="424"/>
      <c r="AU189" s="424"/>
      <c r="AV189" s="424"/>
      <c r="AW189" s="424"/>
      <c r="AX189" s="424"/>
      <c r="AY189" s="424"/>
      <c r="AZ189" s="424"/>
      <c r="BA189" s="424"/>
      <c r="BB189" s="424"/>
      <c r="BC189" s="424"/>
      <c r="BD189" s="424"/>
      <c r="BE189" s="424"/>
      <c r="BF189" s="424"/>
      <c r="BG189" s="424"/>
      <c r="BH189" s="424"/>
      <c r="BI189" s="424"/>
      <c r="BJ189" s="424"/>
      <c r="BK189" s="424"/>
      <c r="BL189" s="424"/>
      <c r="BM189" s="424"/>
      <c r="BN189" s="424"/>
      <c r="BO189" s="424"/>
      <c r="BP189" s="424"/>
      <c r="BQ189" s="424"/>
      <c r="BR189" s="424"/>
      <c r="BS189" s="424"/>
      <c r="BT189" s="424"/>
      <c r="BU189" s="424"/>
      <c r="BV189" s="424"/>
      <c r="BW189" s="424"/>
      <c r="BX189" s="424"/>
      <c r="BY189" s="424"/>
      <c r="BZ189" s="424"/>
      <c r="CA189" s="424"/>
      <c r="CB189" s="424"/>
      <c r="CC189" s="424"/>
      <c r="CD189" s="424"/>
      <c r="CE189" s="424"/>
      <c r="CF189" s="424"/>
      <c r="CG189" s="424"/>
      <c r="CH189" s="424"/>
      <c r="CI189" s="424"/>
      <c r="CJ189" s="424"/>
      <c r="CK189" s="424"/>
      <c r="CL189" s="424"/>
      <c r="CM189" s="424"/>
      <c r="CN189" s="424"/>
      <c r="CO189" s="424"/>
      <c r="CP189" s="424"/>
      <c r="CQ189" s="424"/>
      <c r="CR189" s="424"/>
      <c r="CS189" s="424"/>
      <c r="CT189" s="424"/>
      <c r="CU189" s="424"/>
      <c r="CV189" s="424"/>
      <c r="CW189" s="424"/>
      <c r="CX189" s="424"/>
      <c r="CY189" s="424"/>
      <c r="CZ189" s="424"/>
      <c r="DA189" s="424"/>
      <c r="DB189" s="424"/>
      <c r="DC189" s="424"/>
      <c r="DD189" s="424"/>
      <c r="DE189" s="424"/>
      <c r="DF189" s="424"/>
      <c r="DG189" s="424"/>
      <c r="DH189" s="424"/>
      <c r="DI189" s="424"/>
      <c r="DJ189" s="424"/>
      <c r="DK189" s="424"/>
      <c r="DL189" s="424"/>
    </row>
    <row r="190" spans="11:116" ht="12.75" hidden="1" customHeight="1">
      <c r="K190" s="424"/>
      <c r="L190" s="424"/>
      <c r="M190" s="424"/>
      <c r="N190" s="424"/>
      <c r="O190" s="424"/>
      <c r="P190" s="424"/>
      <c r="Q190" s="424"/>
      <c r="R190" s="424"/>
      <c r="S190" s="424"/>
      <c r="T190" s="424"/>
      <c r="U190" s="424"/>
      <c r="V190" s="424"/>
      <c r="W190" s="424"/>
      <c r="X190" s="424"/>
      <c r="Y190" s="424"/>
      <c r="Z190" s="424"/>
      <c r="AA190" s="424"/>
      <c r="AB190" s="424"/>
      <c r="AC190" s="424"/>
      <c r="AD190" s="424"/>
      <c r="AE190" s="424"/>
      <c r="AF190" s="424"/>
      <c r="AG190" s="424"/>
      <c r="AH190" s="424"/>
      <c r="AI190" s="424"/>
      <c r="AJ190" s="424"/>
      <c r="AK190" s="424"/>
      <c r="AL190" s="424"/>
      <c r="AM190" s="424"/>
      <c r="AN190" s="424"/>
      <c r="AO190" s="424"/>
      <c r="AP190" s="424"/>
      <c r="AQ190" s="424"/>
      <c r="AR190" s="424"/>
      <c r="AS190" s="424"/>
      <c r="AT190" s="424"/>
      <c r="AU190" s="424"/>
      <c r="AV190" s="424"/>
      <c r="AW190" s="424"/>
      <c r="AX190" s="424"/>
      <c r="AY190" s="424"/>
      <c r="AZ190" s="424"/>
      <c r="BA190" s="424"/>
      <c r="BB190" s="424"/>
      <c r="BC190" s="424"/>
      <c r="BD190" s="424"/>
      <c r="BE190" s="424"/>
      <c r="BF190" s="424"/>
      <c r="BG190" s="424"/>
      <c r="BH190" s="424"/>
      <c r="BI190" s="424"/>
      <c r="BJ190" s="424"/>
      <c r="BK190" s="424"/>
      <c r="BL190" s="424"/>
      <c r="BM190" s="424"/>
      <c r="BN190" s="424"/>
      <c r="BO190" s="424"/>
      <c r="BP190" s="424"/>
      <c r="BQ190" s="424"/>
      <c r="BR190" s="424"/>
      <c r="BS190" s="424"/>
      <c r="BT190" s="424"/>
      <c r="BU190" s="424"/>
      <c r="BV190" s="424"/>
      <c r="BW190" s="424"/>
      <c r="BX190" s="424"/>
      <c r="BY190" s="424"/>
      <c r="BZ190" s="424"/>
      <c r="CA190" s="424"/>
      <c r="CB190" s="424"/>
      <c r="CC190" s="424"/>
      <c r="CD190" s="424"/>
      <c r="CE190" s="424"/>
      <c r="CF190" s="424"/>
      <c r="CG190" s="424"/>
      <c r="CH190" s="424"/>
      <c r="CI190" s="424"/>
      <c r="CJ190" s="424"/>
      <c r="CK190" s="424"/>
      <c r="CL190" s="424"/>
      <c r="CM190" s="424"/>
      <c r="CN190" s="424"/>
      <c r="CO190" s="424"/>
      <c r="CP190" s="424"/>
      <c r="CQ190" s="424"/>
      <c r="CR190" s="424"/>
      <c r="CS190" s="424"/>
      <c r="CT190" s="424"/>
      <c r="CU190" s="424"/>
      <c r="CV190" s="424"/>
      <c r="CW190" s="424"/>
      <c r="CX190" s="424"/>
      <c r="CY190" s="424"/>
      <c r="CZ190" s="424"/>
      <c r="DA190" s="424"/>
      <c r="DB190" s="424"/>
      <c r="DC190" s="424"/>
      <c r="DD190" s="424"/>
      <c r="DE190" s="424"/>
      <c r="DF190" s="424"/>
      <c r="DG190" s="424"/>
      <c r="DH190" s="424"/>
      <c r="DI190" s="424"/>
      <c r="DJ190" s="424"/>
      <c r="DK190" s="424"/>
      <c r="DL190" s="424"/>
    </row>
    <row r="191" spans="11:116" ht="12.75" hidden="1" customHeight="1">
      <c r="K191" s="424"/>
      <c r="L191" s="424"/>
      <c r="M191" s="424"/>
      <c r="N191" s="424"/>
      <c r="O191" s="424"/>
      <c r="P191" s="424"/>
      <c r="Q191" s="424"/>
      <c r="R191" s="424"/>
      <c r="S191" s="424"/>
      <c r="T191" s="424"/>
      <c r="U191" s="424"/>
      <c r="V191" s="424"/>
      <c r="W191" s="424"/>
      <c r="X191" s="424"/>
      <c r="Y191" s="424"/>
      <c r="Z191" s="424"/>
      <c r="AA191" s="424"/>
      <c r="AB191" s="424"/>
      <c r="AC191" s="424"/>
      <c r="AD191" s="424"/>
      <c r="AE191" s="424"/>
      <c r="AF191" s="424"/>
      <c r="AG191" s="424"/>
      <c r="AH191" s="424"/>
      <c r="AI191" s="424"/>
      <c r="AJ191" s="424"/>
      <c r="AK191" s="424"/>
      <c r="AL191" s="424"/>
      <c r="AM191" s="424"/>
      <c r="AN191" s="424"/>
      <c r="AO191" s="424"/>
      <c r="AP191" s="424"/>
      <c r="AQ191" s="424"/>
      <c r="AR191" s="424"/>
      <c r="AS191" s="424"/>
      <c r="AT191" s="424"/>
      <c r="AU191" s="424"/>
      <c r="AV191" s="424"/>
      <c r="AW191" s="424"/>
      <c r="AX191" s="424"/>
      <c r="AY191" s="424"/>
      <c r="AZ191" s="424"/>
      <c r="BA191" s="424"/>
      <c r="BB191" s="424"/>
      <c r="BC191" s="424"/>
      <c r="BD191" s="424"/>
      <c r="BE191" s="424"/>
      <c r="BF191" s="424"/>
      <c r="BG191" s="424"/>
      <c r="BH191" s="424"/>
      <c r="BI191" s="424"/>
      <c r="BJ191" s="424"/>
      <c r="BK191" s="424"/>
      <c r="BL191" s="424"/>
      <c r="BM191" s="424"/>
      <c r="BN191" s="424"/>
      <c r="BO191" s="424"/>
      <c r="BP191" s="424"/>
      <c r="BQ191" s="424"/>
      <c r="BR191" s="424"/>
      <c r="BS191" s="424"/>
      <c r="BT191" s="424"/>
      <c r="BU191" s="424"/>
      <c r="BV191" s="424"/>
      <c r="BW191" s="424"/>
      <c r="BX191" s="424"/>
      <c r="BY191" s="424"/>
      <c r="BZ191" s="424"/>
      <c r="CA191" s="424"/>
      <c r="CB191" s="424"/>
      <c r="CC191" s="424"/>
      <c r="CD191" s="424"/>
      <c r="CE191" s="424"/>
      <c r="CF191" s="424"/>
      <c r="CG191" s="424"/>
      <c r="CH191" s="424"/>
      <c r="CI191" s="424"/>
      <c r="CJ191" s="424"/>
      <c r="CK191" s="424"/>
      <c r="CL191" s="424"/>
      <c r="CM191" s="424"/>
      <c r="CN191" s="424"/>
      <c r="CO191" s="424"/>
      <c r="CP191" s="424"/>
      <c r="CQ191" s="424"/>
      <c r="CR191" s="424"/>
      <c r="CS191" s="424"/>
      <c r="CT191" s="424"/>
      <c r="CU191" s="424"/>
      <c r="CV191" s="424"/>
      <c r="CW191" s="424"/>
      <c r="CX191" s="424"/>
      <c r="CY191" s="424"/>
      <c r="CZ191" s="424"/>
      <c r="DA191" s="424"/>
      <c r="DB191" s="424"/>
      <c r="DC191" s="424"/>
      <c r="DD191" s="424"/>
      <c r="DE191" s="424"/>
      <c r="DF191" s="424"/>
      <c r="DG191" s="424"/>
      <c r="DH191" s="424"/>
      <c r="DI191" s="424"/>
      <c r="DJ191" s="424"/>
      <c r="DK191" s="424"/>
      <c r="DL191" s="424"/>
    </row>
    <row r="192" spans="11:116" ht="12.75" hidden="1" customHeight="1">
      <c r="K192" s="424"/>
      <c r="L192" s="424"/>
      <c r="M192" s="424"/>
      <c r="N192" s="424"/>
      <c r="O192" s="424"/>
      <c r="P192" s="424"/>
      <c r="Q192" s="424"/>
      <c r="R192" s="424"/>
      <c r="S192" s="424"/>
      <c r="T192" s="424"/>
      <c r="U192" s="424"/>
      <c r="V192" s="424"/>
      <c r="W192" s="424"/>
      <c r="X192" s="424"/>
      <c r="Y192" s="424"/>
      <c r="Z192" s="424"/>
      <c r="AA192" s="424"/>
      <c r="AB192" s="424"/>
      <c r="AC192" s="424"/>
      <c r="AD192" s="424"/>
      <c r="AE192" s="424"/>
      <c r="AF192" s="424"/>
      <c r="AG192" s="424"/>
      <c r="AH192" s="424"/>
      <c r="AI192" s="424"/>
      <c r="AJ192" s="424"/>
      <c r="AK192" s="424"/>
      <c r="AL192" s="424"/>
      <c r="AM192" s="424"/>
      <c r="AN192" s="424"/>
      <c r="AO192" s="424"/>
      <c r="AP192" s="424"/>
      <c r="AQ192" s="424"/>
      <c r="AR192" s="424"/>
      <c r="AS192" s="424"/>
      <c r="AT192" s="424"/>
      <c r="AU192" s="424"/>
      <c r="AV192" s="424"/>
      <c r="AW192" s="424"/>
      <c r="AX192" s="424"/>
      <c r="AY192" s="424"/>
      <c r="AZ192" s="424"/>
      <c r="BA192" s="424"/>
      <c r="BB192" s="424"/>
      <c r="BC192" s="424"/>
      <c r="BD192" s="424"/>
      <c r="BE192" s="424"/>
      <c r="BF192" s="424"/>
      <c r="BG192" s="424"/>
      <c r="BH192" s="424"/>
      <c r="BI192" s="424"/>
      <c r="BJ192" s="424"/>
      <c r="BK192" s="424"/>
      <c r="BL192" s="424"/>
      <c r="BM192" s="424"/>
      <c r="BN192" s="424"/>
      <c r="BO192" s="424"/>
      <c r="BP192" s="424"/>
      <c r="BQ192" s="424"/>
      <c r="BR192" s="424"/>
      <c r="BS192" s="424"/>
      <c r="BT192" s="424"/>
      <c r="BU192" s="424"/>
      <c r="BV192" s="424"/>
      <c r="BW192" s="424"/>
      <c r="BX192" s="424"/>
      <c r="BY192" s="424"/>
      <c r="BZ192" s="424"/>
      <c r="CA192" s="424"/>
      <c r="CB192" s="424"/>
      <c r="CC192" s="424"/>
      <c r="CD192" s="424"/>
      <c r="CE192" s="424"/>
      <c r="CF192" s="424"/>
      <c r="CG192" s="424"/>
      <c r="CH192" s="424"/>
      <c r="CI192" s="424"/>
      <c r="CJ192" s="424"/>
      <c r="CK192" s="424"/>
      <c r="CL192" s="424"/>
      <c r="CM192" s="424"/>
      <c r="CN192" s="424"/>
      <c r="CO192" s="424"/>
      <c r="CP192" s="424"/>
      <c r="CQ192" s="424"/>
      <c r="CR192" s="424"/>
      <c r="CS192" s="424"/>
      <c r="CT192" s="424"/>
      <c r="CU192" s="424"/>
      <c r="CV192" s="424"/>
      <c r="CW192" s="424"/>
      <c r="CX192" s="424"/>
      <c r="CY192" s="424"/>
      <c r="CZ192" s="424"/>
      <c r="DA192" s="424"/>
      <c r="DB192" s="424"/>
      <c r="DC192" s="424"/>
      <c r="DD192" s="424"/>
      <c r="DE192" s="424"/>
      <c r="DF192" s="424"/>
      <c r="DG192" s="424"/>
      <c r="DH192" s="424"/>
      <c r="DI192" s="424"/>
      <c r="DJ192" s="424"/>
      <c r="DK192" s="424"/>
      <c r="DL192" s="424"/>
    </row>
    <row r="193" spans="11:116" ht="12.75" hidden="1" customHeight="1">
      <c r="K193" s="424"/>
      <c r="L193" s="424"/>
      <c r="M193" s="424"/>
      <c r="N193" s="424"/>
      <c r="O193" s="424"/>
      <c r="P193" s="424"/>
      <c r="Q193" s="424"/>
      <c r="R193" s="424"/>
      <c r="S193" s="424"/>
      <c r="T193" s="424"/>
      <c r="U193" s="424"/>
      <c r="V193" s="424"/>
      <c r="W193" s="424"/>
      <c r="X193" s="424"/>
      <c r="Y193" s="424"/>
      <c r="Z193" s="424"/>
      <c r="AA193" s="424"/>
      <c r="AB193" s="424"/>
      <c r="AC193" s="424"/>
      <c r="AD193" s="424"/>
      <c r="AE193" s="424"/>
      <c r="AF193" s="424"/>
      <c r="AG193" s="424"/>
      <c r="AH193" s="424"/>
      <c r="AI193" s="424"/>
      <c r="AJ193" s="424"/>
      <c r="AK193" s="424"/>
      <c r="AL193" s="424"/>
      <c r="AM193" s="424"/>
      <c r="AN193" s="424"/>
      <c r="AO193" s="424"/>
      <c r="AP193" s="424"/>
      <c r="AQ193" s="424"/>
      <c r="AR193" s="424"/>
      <c r="AS193" s="424"/>
      <c r="AT193" s="424"/>
      <c r="AU193" s="424"/>
      <c r="AV193" s="424"/>
      <c r="AW193" s="424"/>
      <c r="AX193" s="424"/>
      <c r="AY193" s="424"/>
      <c r="AZ193" s="424"/>
      <c r="BA193" s="424"/>
      <c r="BB193" s="424"/>
      <c r="BC193" s="424"/>
      <c r="BD193" s="424"/>
      <c r="BE193" s="424"/>
      <c r="BF193" s="424"/>
      <c r="BG193" s="424"/>
      <c r="BH193" s="424"/>
      <c r="BI193" s="424"/>
      <c r="BJ193" s="424"/>
      <c r="BK193" s="424"/>
      <c r="BL193" s="424"/>
      <c r="BM193" s="424"/>
      <c r="BN193" s="424"/>
      <c r="BO193" s="424"/>
      <c r="BP193" s="424"/>
      <c r="BQ193" s="424"/>
      <c r="BR193" s="424"/>
      <c r="BS193" s="424"/>
      <c r="BT193" s="424"/>
      <c r="BU193" s="424"/>
      <c r="BV193" s="424"/>
      <c r="BW193" s="424"/>
      <c r="BX193" s="424"/>
      <c r="BY193" s="424"/>
      <c r="BZ193" s="424"/>
      <c r="CA193" s="424"/>
      <c r="CB193" s="424"/>
      <c r="CC193" s="424"/>
      <c r="CD193" s="424"/>
      <c r="CE193" s="424"/>
      <c r="CF193" s="424"/>
      <c r="CG193" s="424"/>
      <c r="CH193" s="424"/>
      <c r="CI193" s="424"/>
      <c r="CJ193" s="424"/>
      <c r="CK193" s="424"/>
      <c r="CL193" s="424"/>
      <c r="CM193" s="424"/>
      <c r="CN193" s="424"/>
      <c r="CO193" s="424"/>
      <c r="CP193" s="424"/>
      <c r="CQ193" s="424"/>
      <c r="CR193" s="424"/>
      <c r="CS193" s="424"/>
      <c r="CT193" s="424"/>
      <c r="CU193" s="424"/>
      <c r="CV193" s="424"/>
      <c r="CW193" s="424"/>
      <c r="CX193" s="424"/>
      <c r="CY193" s="424"/>
      <c r="CZ193" s="424"/>
      <c r="DA193" s="424"/>
      <c r="DB193" s="424"/>
      <c r="DC193" s="424"/>
      <c r="DD193" s="424"/>
      <c r="DE193" s="424"/>
      <c r="DF193" s="424"/>
      <c r="DG193" s="424"/>
      <c r="DH193" s="424"/>
      <c r="DI193" s="424"/>
      <c r="DJ193" s="424"/>
      <c r="DK193" s="424"/>
      <c r="DL193" s="424"/>
    </row>
    <row r="194" spans="11:116" ht="12.75" hidden="1" customHeight="1">
      <c r="K194" s="424"/>
      <c r="L194" s="424"/>
      <c r="M194" s="424"/>
      <c r="N194" s="424"/>
      <c r="O194" s="424"/>
      <c r="P194" s="424"/>
      <c r="Q194" s="424"/>
      <c r="R194" s="424"/>
      <c r="S194" s="424"/>
      <c r="T194" s="424"/>
      <c r="U194" s="424"/>
      <c r="V194" s="424"/>
      <c r="W194" s="424"/>
      <c r="X194" s="424"/>
      <c r="Y194" s="424"/>
      <c r="Z194" s="424"/>
      <c r="AA194" s="424"/>
      <c r="AB194" s="424"/>
      <c r="AC194" s="424"/>
      <c r="AD194" s="424"/>
      <c r="AE194" s="424"/>
      <c r="AF194" s="424"/>
      <c r="AG194" s="424"/>
      <c r="AH194" s="424"/>
      <c r="AI194" s="424"/>
      <c r="AJ194" s="424"/>
      <c r="AK194" s="424"/>
      <c r="AL194" s="424"/>
      <c r="AM194" s="424"/>
      <c r="AN194" s="424"/>
      <c r="AO194" s="424"/>
      <c r="AP194" s="424"/>
      <c r="AQ194" s="424"/>
      <c r="AR194" s="424"/>
      <c r="AS194" s="424"/>
      <c r="AT194" s="424"/>
      <c r="AU194" s="424"/>
      <c r="AV194" s="424"/>
      <c r="AW194" s="424"/>
      <c r="AX194" s="424"/>
      <c r="AY194" s="424"/>
      <c r="AZ194" s="424"/>
      <c r="BA194" s="424"/>
      <c r="BB194" s="424"/>
      <c r="BC194" s="424"/>
      <c r="BD194" s="424"/>
      <c r="BE194" s="424"/>
      <c r="BF194" s="424"/>
      <c r="BG194" s="424"/>
      <c r="BH194" s="424"/>
      <c r="BI194" s="424"/>
      <c r="BJ194" s="424"/>
      <c r="BK194" s="424"/>
      <c r="BL194" s="424"/>
      <c r="BM194" s="424"/>
      <c r="BN194" s="424"/>
      <c r="BO194" s="424"/>
      <c r="BP194" s="424"/>
      <c r="BQ194" s="424"/>
      <c r="BR194" s="424"/>
      <c r="BS194" s="424"/>
      <c r="BT194" s="424"/>
      <c r="BU194" s="424"/>
      <c r="BV194" s="424"/>
      <c r="BW194" s="424"/>
      <c r="BX194" s="424"/>
      <c r="BY194" s="424"/>
      <c r="BZ194" s="424"/>
      <c r="CA194" s="424"/>
      <c r="CB194" s="424"/>
      <c r="CC194" s="424"/>
      <c r="CD194" s="424"/>
      <c r="CE194" s="424"/>
      <c r="CF194" s="424"/>
      <c r="CG194" s="424"/>
      <c r="CH194" s="424"/>
      <c r="CI194" s="424"/>
      <c r="CJ194" s="424"/>
      <c r="CK194" s="424"/>
      <c r="CL194" s="424"/>
      <c r="CM194" s="424"/>
      <c r="CN194" s="424"/>
      <c r="CO194" s="424"/>
      <c r="CP194" s="424"/>
      <c r="CQ194" s="424"/>
      <c r="CR194" s="424"/>
      <c r="CS194" s="424"/>
      <c r="CT194" s="424"/>
      <c r="CU194" s="424"/>
      <c r="CV194" s="424"/>
      <c r="CW194" s="424"/>
      <c r="CX194" s="424"/>
      <c r="CY194" s="424"/>
      <c r="CZ194" s="424"/>
      <c r="DA194" s="424"/>
      <c r="DB194" s="424"/>
      <c r="DC194" s="424"/>
      <c r="DD194" s="424"/>
      <c r="DE194" s="424"/>
      <c r="DF194" s="424"/>
      <c r="DG194" s="424"/>
      <c r="DH194" s="424"/>
      <c r="DI194" s="424"/>
      <c r="DJ194" s="424"/>
      <c r="DK194" s="424"/>
      <c r="DL194" s="424"/>
    </row>
    <row r="195" spans="11:116" ht="12.75" hidden="1" customHeight="1">
      <c r="K195" s="424"/>
      <c r="L195" s="424"/>
      <c r="M195" s="424"/>
      <c r="N195" s="424"/>
      <c r="O195" s="424"/>
      <c r="P195" s="424"/>
      <c r="Q195" s="424"/>
      <c r="R195" s="424"/>
      <c r="S195" s="424"/>
      <c r="T195" s="424"/>
      <c r="U195" s="424"/>
      <c r="V195" s="424"/>
      <c r="W195" s="424"/>
      <c r="X195" s="424"/>
      <c r="Y195" s="424"/>
      <c r="Z195" s="424"/>
      <c r="AA195" s="424"/>
      <c r="AB195" s="424"/>
      <c r="AC195" s="424"/>
      <c r="AD195" s="424"/>
      <c r="AE195" s="424"/>
      <c r="AF195" s="424"/>
      <c r="AG195" s="424"/>
      <c r="AH195" s="424"/>
      <c r="AI195" s="424"/>
      <c r="AJ195" s="424"/>
      <c r="AK195" s="424"/>
      <c r="AL195" s="424"/>
      <c r="AM195" s="424"/>
      <c r="AN195" s="424"/>
      <c r="AO195" s="424"/>
      <c r="AP195" s="424"/>
      <c r="AQ195" s="424"/>
      <c r="AR195" s="424"/>
      <c r="AS195" s="424"/>
      <c r="AT195" s="424"/>
      <c r="AU195" s="424"/>
      <c r="AV195" s="424"/>
      <c r="AW195" s="424"/>
      <c r="AX195" s="424"/>
      <c r="AY195" s="424"/>
      <c r="AZ195" s="424"/>
      <c r="BA195" s="424"/>
      <c r="BB195" s="424"/>
      <c r="BC195" s="424"/>
      <c r="BD195" s="424"/>
      <c r="BE195" s="424"/>
      <c r="BF195" s="424"/>
      <c r="BG195" s="424"/>
      <c r="BH195" s="424"/>
      <c r="BI195" s="424"/>
      <c r="BJ195" s="424"/>
      <c r="BK195" s="424"/>
      <c r="BL195" s="424"/>
      <c r="BM195" s="424"/>
      <c r="BN195" s="424"/>
      <c r="BO195" s="424"/>
      <c r="BP195" s="424"/>
      <c r="BQ195" s="424"/>
      <c r="BR195" s="424"/>
      <c r="BS195" s="424"/>
      <c r="BT195" s="424"/>
      <c r="BU195" s="424"/>
      <c r="BV195" s="424"/>
      <c r="BW195" s="424"/>
      <c r="BX195" s="424"/>
      <c r="BY195" s="424"/>
      <c r="BZ195" s="424"/>
      <c r="CA195" s="424"/>
      <c r="CB195" s="424"/>
      <c r="CC195" s="424"/>
      <c r="CD195" s="424"/>
      <c r="CE195" s="424"/>
      <c r="CF195" s="424"/>
      <c r="CG195" s="424"/>
      <c r="CH195" s="424"/>
      <c r="CI195" s="424"/>
      <c r="CJ195" s="424"/>
      <c r="CK195" s="424"/>
      <c r="CL195" s="424"/>
      <c r="CM195" s="424"/>
      <c r="CN195" s="424"/>
      <c r="CO195" s="424"/>
      <c r="CP195" s="424"/>
      <c r="CQ195" s="424"/>
      <c r="CR195" s="424"/>
      <c r="CS195" s="424"/>
      <c r="CT195" s="424"/>
      <c r="CU195" s="424"/>
      <c r="CV195" s="424"/>
      <c r="CW195" s="424"/>
      <c r="CX195" s="424"/>
      <c r="CY195" s="424"/>
      <c r="CZ195" s="424"/>
      <c r="DA195" s="424"/>
      <c r="DB195" s="424"/>
      <c r="DC195" s="424"/>
      <c r="DD195" s="424"/>
      <c r="DE195" s="424"/>
      <c r="DF195" s="424"/>
      <c r="DG195" s="424"/>
      <c r="DH195" s="424"/>
      <c r="DI195" s="424"/>
      <c r="DJ195" s="424"/>
      <c r="DK195" s="424"/>
      <c r="DL195" s="424"/>
    </row>
    <row r="196" spans="11:116" ht="12.75" hidden="1" customHeight="1">
      <c r="K196" s="424"/>
      <c r="L196" s="424"/>
      <c r="M196" s="424"/>
      <c r="N196" s="424"/>
      <c r="O196" s="424"/>
      <c r="P196" s="424"/>
      <c r="Q196" s="424"/>
      <c r="R196" s="424"/>
      <c r="S196" s="424"/>
      <c r="T196" s="424"/>
      <c r="U196" s="424"/>
      <c r="V196" s="424"/>
      <c r="W196" s="424"/>
      <c r="X196" s="424"/>
      <c r="Y196" s="424"/>
      <c r="Z196" s="424"/>
      <c r="AA196" s="424"/>
      <c r="AB196" s="424"/>
      <c r="AC196" s="424"/>
      <c r="AD196" s="424"/>
      <c r="AE196" s="424"/>
      <c r="AF196" s="424"/>
      <c r="AG196" s="424"/>
      <c r="AH196" s="424"/>
      <c r="AI196" s="424"/>
      <c r="AJ196" s="424"/>
      <c r="AK196" s="424"/>
      <c r="AL196" s="424"/>
      <c r="AM196" s="424"/>
      <c r="AN196" s="424"/>
      <c r="AO196" s="424"/>
      <c r="AP196" s="424"/>
      <c r="AQ196" s="424"/>
      <c r="AR196" s="424"/>
      <c r="AS196" s="424"/>
      <c r="AT196" s="424"/>
      <c r="AU196" s="424"/>
      <c r="AV196" s="424"/>
      <c r="AW196" s="424"/>
      <c r="AX196" s="424"/>
      <c r="AY196" s="424"/>
      <c r="AZ196" s="424"/>
      <c r="BA196" s="424"/>
      <c r="BB196" s="424"/>
      <c r="BC196" s="424"/>
      <c r="BD196" s="424"/>
      <c r="BE196" s="424"/>
      <c r="BF196" s="424"/>
      <c r="BG196" s="424"/>
      <c r="BH196" s="424"/>
      <c r="BI196" s="424"/>
      <c r="BJ196" s="424"/>
      <c r="BK196" s="424"/>
      <c r="BL196" s="424"/>
      <c r="BM196" s="424"/>
      <c r="BN196" s="424"/>
      <c r="BO196" s="424"/>
      <c r="BP196" s="424"/>
      <c r="BQ196" s="424"/>
      <c r="BR196" s="424"/>
      <c r="BS196" s="424"/>
      <c r="BT196" s="424"/>
      <c r="BU196" s="424"/>
      <c r="BV196" s="424"/>
      <c r="BW196" s="424"/>
      <c r="BX196" s="424"/>
      <c r="BY196" s="424"/>
      <c r="BZ196" s="424"/>
      <c r="CA196" s="424"/>
      <c r="CB196" s="424"/>
      <c r="CC196" s="424"/>
      <c r="CD196" s="424"/>
      <c r="CE196" s="424"/>
      <c r="CF196" s="424"/>
      <c r="CG196" s="424"/>
      <c r="CH196" s="424"/>
      <c r="CI196" s="424"/>
      <c r="CJ196" s="424"/>
      <c r="CK196" s="424"/>
      <c r="CL196" s="424"/>
      <c r="CM196" s="424"/>
      <c r="CN196" s="424"/>
      <c r="CO196" s="424"/>
      <c r="CP196" s="424"/>
      <c r="CQ196" s="424"/>
      <c r="CR196" s="424"/>
      <c r="CS196" s="424"/>
      <c r="CT196" s="424"/>
      <c r="CU196" s="424"/>
      <c r="CV196" s="424"/>
      <c r="CW196" s="424"/>
      <c r="CX196" s="424"/>
      <c r="CY196" s="424"/>
      <c r="CZ196" s="424"/>
      <c r="DA196" s="424"/>
      <c r="DB196" s="424"/>
      <c r="DC196" s="424"/>
      <c r="DD196" s="424"/>
      <c r="DE196" s="424"/>
      <c r="DF196" s="424"/>
      <c r="DG196" s="424"/>
      <c r="DH196" s="424"/>
      <c r="DI196" s="424"/>
      <c r="DJ196" s="424"/>
      <c r="DK196" s="424"/>
      <c r="DL196" s="424"/>
    </row>
    <row r="197" spans="11:116" ht="12.75" hidden="1" customHeight="1">
      <c r="K197" s="424"/>
      <c r="L197" s="424"/>
      <c r="M197" s="424"/>
      <c r="N197" s="424"/>
      <c r="O197" s="424"/>
      <c r="P197" s="424"/>
      <c r="Q197" s="424"/>
      <c r="R197" s="424"/>
      <c r="S197" s="424"/>
      <c r="T197" s="424"/>
      <c r="U197" s="424"/>
      <c r="V197" s="424"/>
      <c r="W197" s="424"/>
      <c r="X197" s="424"/>
      <c r="Y197" s="424"/>
      <c r="Z197" s="424"/>
      <c r="AA197" s="424"/>
      <c r="AB197" s="424"/>
      <c r="AC197" s="424"/>
      <c r="AD197" s="424"/>
      <c r="AE197" s="424"/>
      <c r="AF197" s="424"/>
      <c r="AG197" s="424"/>
      <c r="AH197" s="424"/>
      <c r="AI197" s="424"/>
      <c r="AJ197" s="424"/>
      <c r="AK197" s="424"/>
      <c r="AL197" s="424"/>
      <c r="AM197" s="424"/>
      <c r="AN197" s="424"/>
      <c r="AO197" s="424"/>
      <c r="AP197" s="424"/>
      <c r="AQ197" s="424"/>
      <c r="AR197" s="424"/>
      <c r="AS197" s="424"/>
      <c r="AT197" s="424"/>
      <c r="AU197" s="424"/>
      <c r="AV197" s="424"/>
      <c r="AW197" s="424"/>
      <c r="AX197" s="424"/>
      <c r="AY197" s="424"/>
      <c r="AZ197" s="424"/>
      <c r="BA197" s="424"/>
      <c r="BB197" s="424"/>
      <c r="BC197" s="424"/>
      <c r="BD197" s="424"/>
      <c r="BE197" s="424"/>
      <c r="BF197" s="424"/>
      <c r="BG197" s="424"/>
      <c r="BH197" s="424"/>
      <c r="BI197" s="424"/>
      <c r="BJ197" s="424"/>
      <c r="BK197" s="424"/>
      <c r="BL197" s="424"/>
      <c r="BM197" s="424"/>
      <c r="BN197" s="424"/>
      <c r="BO197" s="424"/>
      <c r="BP197" s="424"/>
      <c r="BQ197" s="424"/>
      <c r="BR197" s="424"/>
      <c r="BS197" s="424"/>
      <c r="BT197" s="424"/>
      <c r="BU197" s="424"/>
      <c r="BV197" s="424"/>
      <c r="BW197" s="424"/>
      <c r="BX197" s="424"/>
      <c r="BY197" s="424"/>
      <c r="BZ197" s="424"/>
      <c r="CA197" s="424"/>
      <c r="CB197" s="424"/>
      <c r="CC197" s="424"/>
      <c r="CD197" s="424"/>
      <c r="CE197" s="424"/>
      <c r="CF197" s="424"/>
      <c r="CG197" s="424"/>
      <c r="CH197" s="424"/>
      <c r="CI197" s="424"/>
      <c r="CJ197" s="424"/>
      <c r="CK197" s="424"/>
      <c r="CL197" s="424"/>
      <c r="CM197" s="424"/>
      <c r="CN197" s="424"/>
      <c r="CO197" s="424"/>
      <c r="CP197" s="424"/>
      <c r="CQ197" s="424"/>
      <c r="CR197" s="424"/>
      <c r="CS197" s="424"/>
      <c r="CT197" s="424"/>
      <c r="CU197" s="424"/>
      <c r="CV197" s="424"/>
      <c r="CW197" s="424"/>
      <c r="CX197" s="424"/>
      <c r="CY197" s="424"/>
      <c r="CZ197" s="424"/>
      <c r="DA197" s="424"/>
      <c r="DB197" s="424"/>
      <c r="DC197" s="424"/>
      <c r="DD197" s="424"/>
      <c r="DE197" s="424"/>
      <c r="DF197" s="424"/>
      <c r="DG197" s="424"/>
      <c r="DH197" s="424"/>
      <c r="DI197" s="424"/>
      <c r="DJ197" s="424"/>
      <c r="DK197" s="424"/>
      <c r="DL197" s="424"/>
    </row>
    <row r="198" spans="11:116" ht="12.75" hidden="1" customHeight="1">
      <c r="K198" s="424"/>
      <c r="L198" s="424"/>
      <c r="M198" s="424"/>
      <c r="N198" s="424"/>
      <c r="O198" s="424"/>
      <c r="P198" s="424"/>
      <c r="Q198" s="424"/>
      <c r="R198" s="424"/>
      <c r="S198" s="424"/>
      <c r="T198" s="424"/>
      <c r="U198" s="424"/>
      <c r="V198" s="424"/>
      <c r="W198" s="424"/>
      <c r="X198" s="424"/>
      <c r="Y198" s="424"/>
      <c r="Z198" s="424"/>
      <c r="AA198" s="424"/>
      <c r="AB198" s="424"/>
      <c r="AC198" s="424"/>
      <c r="AD198" s="424"/>
      <c r="AE198" s="424"/>
      <c r="AF198" s="424"/>
      <c r="AG198" s="424"/>
      <c r="AH198" s="424"/>
      <c r="AI198" s="424"/>
      <c r="AJ198" s="424"/>
      <c r="AK198" s="424"/>
      <c r="AL198" s="424"/>
      <c r="AM198" s="424"/>
      <c r="AN198" s="424"/>
      <c r="AO198" s="424"/>
      <c r="AP198" s="424"/>
      <c r="AQ198" s="424"/>
      <c r="AR198" s="424"/>
      <c r="AS198" s="424"/>
      <c r="AT198" s="424"/>
      <c r="AU198" s="424"/>
      <c r="AV198" s="424"/>
      <c r="AW198" s="424"/>
      <c r="AX198" s="424"/>
      <c r="AY198" s="424"/>
      <c r="AZ198" s="424"/>
      <c r="BA198" s="424"/>
      <c r="BB198" s="424"/>
      <c r="BC198" s="424"/>
      <c r="BD198" s="424"/>
      <c r="BE198" s="424"/>
      <c r="BF198" s="424"/>
      <c r="BG198" s="424"/>
      <c r="BH198" s="424"/>
      <c r="BI198" s="424"/>
      <c r="BJ198" s="424"/>
      <c r="BK198" s="424"/>
      <c r="BL198" s="424"/>
      <c r="BM198" s="424"/>
      <c r="BN198" s="424"/>
      <c r="BO198" s="424"/>
      <c r="BP198" s="424"/>
      <c r="BQ198" s="424"/>
      <c r="BR198" s="424"/>
      <c r="BS198" s="424"/>
      <c r="BT198" s="424"/>
      <c r="BU198" s="424"/>
      <c r="BV198" s="424"/>
      <c r="BW198" s="424"/>
      <c r="BX198" s="424"/>
      <c r="BY198" s="424"/>
      <c r="BZ198" s="424"/>
      <c r="CA198" s="424"/>
      <c r="CB198" s="424"/>
      <c r="CC198" s="424"/>
      <c r="CD198" s="424"/>
      <c r="CE198" s="424"/>
      <c r="CF198" s="424"/>
      <c r="CG198" s="424"/>
      <c r="CH198" s="424"/>
      <c r="CI198" s="424"/>
      <c r="CJ198" s="424"/>
      <c r="CK198" s="424"/>
      <c r="CL198" s="424"/>
      <c r="CM198" s="424"/>
      <c r="CN198" s="424"/>
      <c r="CO198" s="424"/>
      <c r="CP198" s="424"/>
      <c r="CQ198" s="424"/>
      <c r="CR198" s="424"/>
      <c r="CS198" s="424"/>
      <c r="CT198" s="424"/>
      <c r="CU198" s="424"/>
      <c r="CV198" s="424"/>
      <c r="CW198" s="424"/>
      <c r="CX198" s="424"/>
      <c r="CY198" s="424"/>
      <c r="CZ198" s="424"/>
      <c r="DA198" s="424"/>
      <c r="DB198" s="424"/>
      <c r="DC198" s="424"/>
      <c r="DD198" s="424"/>
      <c r="DE198" s="424"/>
      <c r="DF198" s="424"/>
      <c r="DG198" s="424"/>
      <c r="DH198" s="424"/>
      <c r="DI198" s="424"/>
      <c r="DJ198" s="424"/>
      <c r="DK198" s="424"/>
      <c r="DL198" s="424"/>
    </row>
    <row r="199" spans="11:116" ht="12.75" hidden="1" customHeight="1">
      <c r="K199" s="424"/>
      <c r="L199" s="424"/>
      <c r="M199" s="424"/>
      <c r="N199" s="424"/>
      <c r="O199" s="424"/>
      <c r="P199" s="424"/>
      <c r="Q199" s="424"/>
      <c r="R199" s="424"/>
      <c r="S199" s="424"/>
      <c r="T199" s="424"/>
      <c r="U199" s="424"/>
      <c r="V199" s="424"/>
      <c r="W199" s="424"/>
      <c r="X199" s="424"/>
      <c r="Y199" s="424"/>
      <c r="Z199" s="424"/>
      <c r="AA199" s="424"/>
      <c r="AB199" s="424"/>
      <c r="AC199" s="424"/>
      <c r="AD199" s="424"/>
      <c r="AE199" s="424"/>
      <c r="AF199" s="424"/>
      <c r="AG199" s="424"/>
      <c r="AH199" s="424"/>
      <c r="AI199" s="424"/>
      <c r="AJ199" s="424"/>
      <c r="AK199" s="424"/>
      <c r="AL199" s="424"/>
      <c r="AM199" s="424"/>
      <c r="AN199" s="424"/>
      <c r="AO199" s="424"/>
      <c r="AP199" s="424"/>
      <c r="AQ199" s="424"/>
      <c r="AR199" s="424"/>
      <c r="AS199" s="424"/>
      <c r="AT199" s="424"/>
      <c r="AU199" s="424"/>
      <c r="AV199" s="424"/>
      <c r="AW199" s="424"/>
      <c r="AX199" s="424"/>
      <c r="AY199" s="424"/>
      <c r="AZ199" s="424"/>
      <c r="BA199" s="424"/>
      <c r="BB199" s="424"/>
      <c r="BC199" s="424"/>
      <c r="BD199" s="424"/>
      <c r="BE199" s="424"/>
      <c r="BF199" s="424"/>
      <c r="BG199" s="424"/>
      <c r="BH199" s="424"/>
      <c r="BI199" s="424"/>
      <c r="BJ199" s="424"/>
      <c r="BK199" s="424"/>
      <c r="BL199" s="424"/>
      <c r="BM199" s="424"/>
      <c r="BN199" s="424"/>
      <c r="BO199" s="424"/>
      <c r="BP199" s="424"/>
      <c r="BQ199" s="424"/>
      <c r="BR199" s="424"/>
      <c r="BS199" s="424"/>
      <c r="BT199" s="424"/>
      <c r="BU199" s="424"/>
      <c r="BV199" s="424"/>
      <c r="BW199" s="424"/>
      <c r="BX199" s="424"/>
      <c r="BY199" s="424"/>
      <c r="BZ199" s="424"/>
      <c r="CA199" s="424"/>
      <c r="CB199" s="424"/>
      <c r="CC199" s="424"/>
      <c r="CD199" s="424"/>
      <c r="CE199" s="424"/>
      <c r="CF199" s="424"/>
      <c r="CG199" s="424"/>
      <c r="CH199" s="424"/>
      <c r="CI199" s="424"/>
      <c r="CJ199" s="424"/>
      <c r="CK199" s="424"/>
      <c r="CL199" s="424"/>
      <c r="CM199" s="424"/>
      <c r="CN199" s="424"/>
      <c r="CO199" s="424"/>
      <c r="CP199" s="424"/>
      <c r="CQ199" s="424"/>
      <c r="CR199" s="424"/>
      <c r="CS199" s="424"/>
      <c r="CT199" s="424"/>
      <c r="CU199" s="424"/>
      <c r="CV199" s="424"/>
      <c r="CW199" s="424"/>
      <c r="CX199" s="424"/>
      <c r="CY199" s="424"/>
      <c r="CZ199" s="424"/>
      <c r="DA199" s="424"/>
      <c r="DB199" s="424"/>
      <c r="DC199" s="424"/>
      <c r="DD199" s="424"/>
      <c r="DE199" s="424"/>
      <c r="DF199" s="424"/>
      <c r="DG199" s="424"/>
      <c r="DH199" s="424"/>
      <c r="DI199" s="424"/>
      <c r="DJ199" s="424"/>
      <c r="DK199" s="424"/>
      <c r="DL199" s="424"/>
    </row>
    <row r="200" spans="11:116" ht="12.75" hidden="1" customHeight="1">
      <c r="K200" s="424"/>
      <c r="L200" s="424"/>
      <c r="M200" s="424"/>
      <c r="N200" s="424"/>
      <c r="O200" s="424"/>
      <c r="P200" s="424"/>
      <c r="Q200" s="424"/>
      <c r="R200" s="424"/>
      <c r="S200" s="424"/>
      <c r="T200" s="424"/>
      <c r="U200" s="424"/>
      <c r="V200" s="424"/>
      <c r="W200" s="424"/>
      <c r="X200" s="424"/>
      <c r="Y200" s="424"/>
      <c r="Z200" s="424"/>
      <c r="AA200" s="424"/>
      <c r="AB200" s="424"/>
      <c r="AC200" s="424"/>
      <c r="AD200" s="424"/>
      <c r="AE200" s="424"/>
      <c r="AF200" s="424"/>
      <c r="AG200" s="424"/>
      <c r="AH200" s="424"/>
      <c r="AI200" s="424"/>
      <c r="AJ200" s="424"/>
      <c r="AK200" s="424"/>
      <c r="AL200" s="424"/>
      <c r="AM200" s="424"/>
      <c r="AN200" s="424"/>
      <c r="AO200" s="424"/>
      <c r="AP200" s="424"/>
      <c r="AQ200" s="424"/>
      <c r="AR200" s="424"/>
      <c r="AS200" s="424"/>
      <c r="AT200" s="424"/>
      <c r="AU200" s="424"/>
      <c r="AV200" s="424"/>
      <c r="AW200" s="424"/>
      <c r="AX200" s="424"/>
      <c r="AY200" s="424"/>
      <c r="AZ200" s="424"/>
      <c r="BA200" s="424"/>
      <c r="BB200" s="424"/>
      <c r="BC200" s="424"/>
      <c r="BD200" s="424"/>
      <c r="BE200" s="424"/>
      <c r="BF200" s="424"/>
      <c r="BG200" s="424"/>
      <c r="BH200" s="424"/>
      <c r="BI200" s="424"/>
      <c r="BJ200" s="424"/>
      <c r="BK200" s="424"/>
      <c r="BL200" s="424"/>
      <c r="BM200" s="424"/>
      <c r="BN200" s="424"/>
      <c r="BO200" s="424"/>
      <c r="BP200" s="424"/>
      <c r="BQ200" s="424"/>
      <c r="BR200" s="424"/>
      <c r="BS200" s="424"/>
      <c r="BT200" s="424"/>
      <c r="BU200" s="424"/>
      <c r="BV200" s="424"/>
      <c r="BW200" s="424"/>
      <c r="BX200" s="424"/>
      <c r="BY200" s="424"/>
      <c r="BZ200" s="424"/>
      <c r="CA200" s="424"/>
      <c r="CB200" s="424"/>
      <c r="CC200" s="424"/>
      <c r="CD200" s="424"/>
      <c r="CE200" s="424"/>
      <c r="CF200" s="424"/>
      <c r="CG200" s="424"/>
      <c r="CH200" s="424"/>
      <c r="CI200" s="424"/>
      <c r="CJ200" s="424"/>
      <c r="CK200" s="424"/>
      <c r="CL200" s="424"/>
      <c r="CM200" s="424"/>
      <c r="CN200" s="424"/>
      <c r="CO200" s="424"/>
      <c r="CP200" s="424"/>
      <c r="CQ200" s="424"/>
      <c r="CR200" s="424"/>
      <c r="CS200" s="424"/>
      <c r="CT200" s="424"/>
      <c r="CU200" s="424"/>
      <c r="CV200" s="424"/>
      <c r="CW200" s="424"/>
      <c r="CX200" s="424"/>
      <c r="CY200" s="424"/>
      <c r="CZ200" s="424"/>
      <c r="DA200" s="424"/>
      <c r="DB200" s="424"/>
      <c r="DC200" s="424"/>
      <c r="DD200" s="424"/>
      <c r="DE200" s="424"/>
      <c r="DF200" s="424"/>
      <c r="DG200" s="424"/>
      <c r="DH200" s="424"/>
      <c r="DI200" s="424"/>
      <c r="DJ200" s="424"/>
      <c r="DK200" s="424"/>
      <c r="DL200" s="424"/>
    </row>
    <row r="201" spans="11:116" ht="12.75" hidden="1" customHeight="1">
      <c r="K201" s="424"/>
      <c r="L201" s="424"/>
      <c r="M201" s="424"/>
      <c r="N201" s="424"/>
      <c r="O201" s="424"/>
      <c r="P201" s="424"/>
      <c r="Q201" s="424"/>
      <c r="R201" s="424"/>
      <c r="S201" s="424"/>
      <c r="T201" s="424"/>
      <c r="U201" s="424"/>
      <c r="V201" s="424"/>
      <c r="W201" s="424"/>
      <c r="X201" s="424"/>
      <c r="Y201" s="424"/>
      <c r="Z201" s="424"/>
      <c r="AA201" s="424"/>
      <c r="AB201" s="424"/>
      <c r="AC201" s="424"/>
      <c r="AD201" s="424"/>
      <c r="AE201" s="424"/>
      <c r="AF201" s="424"/>
      <c r="AG201" s="424"/>
      <c r="AH201" s="424"/>
      <c r="AI201" s="424"/>
      <c r="AJ201" s="424"/>
      <c r="AK201" s="424"/>
      <c r="AL201" s="424"/>
      <c r="AM201" s="424"/>
      <c r="AN201" s="424"/>
      <c r="AO201" s="424"/>
      <c r="AP201" s="424"/>
      <c r="AQ201" s="424"/>
      <c r="AR201" s="424"/>
      <c r="AS201" s="424"/>
      <c r="AT201" s="424"/>
      <c r="AU201" s="424"/>
      <c r="AV201" s="424"/>
      <c r="AW201" s="424"/>
      <c r="AX201" s="424"/>
      <c r="AY201" s="424"/>
      <c r="AZ201" s="424"/>
      <c r="BA201" s="424"/>
      <c r="BB201" s="424"/>
      <c r="BC201" s="424"/>
      <c r="BD201" s="424"/>
      <c r="BE201" s="424"/>
      <c r="BF201" s="424"/>
      <c r="BG201" s="424"/>
      <c r="BH201" s="424"/>
      <c r="BI201" s="424"/>
      <c r="BJ201" s="424"/>
      <c r="BK201" s="424"/>
      <c r="BL201" s="424"/>
      <c r="BM201" s="424"/>
      <c r="BN201" s="424"/>
      <c r="BO201" s="424"/>
      <c r="BP201" s="424"/>
      <c r="BQ201" s="424"/>
      <c r="BR201" s="424"/>
      <c r="BS201" s="424"/>
      <c r="BT201" s="424"/>
      <c r="BU201" s="424"/>
      <c r="BV201" s="424"/>
      <c r="BW201" s="424"/>
      <c r="BX201" s="424"/>
      <c r="BY201" s="424"/>
      <c r="BZ201" s="424"/>
      <c r="CA201" s="424"/>
      <c r="CB201" s="424"/>
      <c r="CC201" s="424"/>
      <c r="CD201" s="424"/>
      <c r="CE201" s="424"/>
      <c r="CF201" s="424"/>
      <c r="CG201" s="424"/>
      <c r="CH201" s="424"/>
      <c r="CI201" s="424"/>
      <c r="CJ201" s="424"/>
      <c r="CK201" s="424"/>
      <c r="CL201" s="424"/>
      <c r="CM201" s="424"/>
      <c r="CN201" s="424"/>
      <c r="CO201" s="424"/>
      <c r="CP201" s="424"/>
      <c r="CQ201" s="424"/>
      <c r="CR201" s="424"/>
      <c r="CS201" s="424"/>
      <c r="CT201" s="424"/>
      <c r="CU201" s="424"/>
      <c r="CV201" s="424"/>
      <c r="CW201" s="424"/>
      <c r="CX201" s="424"/>
      <c r="CY201" s="424"/>
      <c r="CZ201" s="424"/>
      <c r="DA201" s="424"/>
      <c r="DB201" s="424"/>
      <c r="DC201" s="424"/>
      <c r="DD201" s="424"/>
      <c r="DE201" s="424"/>
      <c r="DF201" s="424"/>
      <c r="DG201" s="424"/>
      <c r="DH201" s="424"/>
      <c r="DI201" s="424"/>
      <c r="DJ201" s="424"/>
      <c r="DK201" s="424"/>
      <c r="DL201" s="424"/>
    </row>
    <row r="202" spans="11:116" ht="12.75" hidden="1" customHeight="1">
      <c r="K202" s="424"/>
      <c r="L202" s="424"/>
      <c r="M202" s="424"/>
      <c r="N202" s="424"/>
      <c r="O202" s="424"/>
      <c r="P202" s="424"/>
      <c r="Q202" s="424"/>
      <c r="R202" s="424"/>
      <c r="S202" s="424"/>
      <c r="T202" s="424"/>
      <c r="U202" s="424"/>
      <c r="V202" s="424"/>
      <c r="W202" s="424"/>
      <c r="X202" s="424"/>
      <c r="Y202" s="424"/>
      <c r="Z202" s="424"/>
      <c r="AA202" s="424"/>
      <c r="AB202" s="424"/>
      <c r="AC202" s="424"/>
      <c r="AD202" s="424"/>
      <c r="AE202" s="424"/>
      <c r="AF202" s="424"/>
      <c r="AG202" s="424"/>
      <c r="AH202" s="424"/>
      <c r="AI202" s="424"/>
      <c r="AJ202" s="424"/>
      <c r="AK202" s="424"/>
      <c r="AL202" s="424"/>
      <c r="AM202" s="424"/>
      <c r="AN202" s="424"/>
      <c r="AO202" s="424"/>
      <c r="AP202" s="424"/>
      <c r="AQ202" s="424"/>
      <c r="AR202" s="424"/>
      <c r="AS202" s="424"/>
      <c r="AT202" s="424"/>
      <c r="AU202" s="424"/>
      <c r="AV202" s="424"/>
      <c r="AW202" s="424"/>
      <c r="AX202" s="424"/>
      <c r="AY202" s="424"/>
      <c r="AZ202" s="424"/>
      <c r="BA202" s="424"/>
      <c r="BB202" s="424"/>
      <c r="BC202" s="424"/>
      <c r="BD202" s="424"/>
      <c r="BE202" s="424"/>
      <c r="BF202" s="424"/>
      <c r="BG202" s="424"/>
      <c r="BH202" s="424"/>
      <c r="BI202" s="424"/>
      <c r="BJ202" s="424"/>
      <c r="BK202" s="424"/>
      <c r="BL202" s="424"/>
      <c r="BM202" s="424"/>
      <c r="BN202" s="424"/>
      <c r="BO202" s="424"/>
      <c r="BP202" s="424"/>
      <c r="BQ202" s="424"/>
      <c r="BR202" s="424"/>
      <c r="BS202" s="424"/>
      <c r="BT202" s="424"/>
      <c r="BU202" s="424"/>
      <c r="BV202" s="424"/>
      <c r="BW202" s="424"/>
      <c r="BX202" s="424"/>
      <c r="BY202" s="424"/>
      <c r="BZ202" s="424"/>
      <c r="CA202" s="424"/>
      <c r="CB202" s="424"/>
      <c r="CC202" s="424"/>
      <c r="CD202" s="424"/>
      <c r="CE202" s="424"/>
      <c r="CF202" s="424"/>
      <c r="CG202" s="424"/>
      <c r="CH202" s="424"/>
      <c r="CI202" s="424"/>
      <c r="CJ202" s="424"/>
      <c r="CK202" s="424"/>
      <c r="CL202" s="424"/>
      <c r="CM202" s="424"/>
      <c r="CN202" s="424"/>
      <c r="CO202" s="424"/>
      <c r="CP202" s="424"/>
      <c r="CQ202" s="424"/>
      <c r="CR202" s="424"/>
      <c r="CS202" s="424"/>
      <c r="CT202" s="424"/>
      <c r="CU202" s="424"/>
      <c r="CV202" s="424"/>
      <c r="CW202" s="424"/>
      <c r="CX202" s="424"/>
      <c r="CY202" s="424"/>
      <c r="CZ202" s="424"/>
      <c r="DA202" s="424"/>
      <c r="DB202" s="424"/>
      <c r="DC202" s="424"/>
      <c r="DD202" s="424"/>
      <c r="DE202" s="424"/>
      <c r="DF202" s="424"/>
      <c r="DG202" s="424"/>
      <c r="DH202" s="424"/>
      <c r="DI202" s="424"/>
      <c r="DJ202" s="424"/>
      <c r="DK202" s="424"/>
      <c r="DL202" s="424"/>
    </row>
    <row r="203" spans="11:116" ht="12.75" hidden="1" customHeight="1">
      <c r="K203" s="424"/>
      <c r="L203" s="424"/>
      <c r="M203" s="424"/>
      <c r="N203" s="424"/>
      <c r="O203" s="424"/>
      <c r="P203" s="424"/>
      <c r="Q203" s="424"/>
      <c r="R203" s="424"/>
      <c r="S203" s="424"/>
      <c r="T203" s="424"/>
      <c r="U203" s="424"/>
      <c r="V203" s="424"/>
      <c r="W203" s="424"/>
      <c r="X203" s="424"/>
      <c r="Y203" s="424"/>
      <c r="Z203" s="424"/>
      <c r="AA203" s="424"/>
      <c r="AB203" s="424"/>
      <c r="AC203" s="424"/>
      <c r="AD203" s="424"/>
      <c r="AE203" s="424"/>
      <c r="AF203" s="424"/>
      <c r="AG203" s="424"/>
      <c r="AH203" s="424"/>
      <c r="AI203" s="424"/>
      <c r="AJ203" s="424"/>
      <c r="AK203" s="424"/>
      <c r="AL203" s="424"/>
      <c r="AM203" s="424"/>
      <c r="AN203" s="424"/>
      <c r="AO203" s="424"/>
      <c r="AP203" s="424"/>
      <c r="AQ203" s="424"/>
      <c r="AR203" s="424"/>
      <c r="AS203" s="424"/>
      <c r="AT203" s="424"/>
      <c r="AU203" s="424"/>
      <c r="AV203" s="424"/>
      <c r="AW203" s="424"/>
      <c r="AX203" s="424"/>
      <c r="AY203" s="424"/>
      <c r="AZ203" s="424"/>
      <c r="BA203" s="424"/>
      <c r="BB203" s="424"/>
      <c r="BC203" s="424"/>
      <c r="BD203" s="424"/>
      <c r="BE203" s="424"/>
      <c r="BF203" s="424"/>
      <c r="BG203" s="424"/>
      <c r="BH203" s="424"/>
      <c r="BI203" s="424"/>
      <c r="BJ203" s="424"/>
      <c r="BK203" s="424"/>
      <c r="BL203" s="424"/>
      <c r="BM203" s="424"/>
      <c r="BN203" s="424"/>
      <c r="BO203" s="424"/>
      <c r="BP203" s="424"/>
      <c r="BQ203" s="424"/>
      <c r="BR203" s="424"/>
      <c r="BS203" s="424"/>
      <c r="BT203" s="424"/>
      <c r="BU203" s="424"/>
      <c r="BV203" s="424"/>
      <c r="BW203" s="424"/>
      <c r="BX203" s="424"/>
      <c r="BY203" s="424"/>
      <c r="BZ203" s="424"/>
      <c r="CA203" s="424"/>
      <c r="CB203" s="424"/>
      <c r="CC203" s="424"/>
      <c r="CD203" s="424"/>
      <c r="CE203" s="424"/>
      <c r="CF203" s="424"/>
      <c r="CG203" s="424"/>
      <c r="CH203" s="424"/>
      <c r="CI203" s="424"/>
      <c r="CJ203" s="424"/>
      <c r="CK203" s="424"/>
      <c r="CL203" s="424"/>
      <c r="CM203" s="424"/>
      <c r="CN203" s="424"/>
      <c r="CO203" s="424"/>
      <c r="CP203" s="424"/>
      <c r="CQ203" s="424"/>
      <c r="CR203" s="424"/>
      <c r="CS203" s="424"/>
      <c r="CT203" s="424"/>
      <c r="CU203" s="424"/>
      <c r="CV203" s="424"/>
      <c r="CW203" s="424"/>
      <c r="CX203" s="424"/>
      <c r="CY203" s="424"/>
      <c r="CZ203" s="424"/>
      <c r="DA203" s="424"/>
      <c r="DB203" s="424"/>
      <c r="DC203" s="424"/>
      <c r="DD203" s="424"/>
      <c r="DE203" s="424"/>
      <c r="DF203" s="424"/>
      <c r="DG203" s="424"/>
      <c r="DH203" s="424"/>
      <c r="DI203" s="424"/>
      <c r="DJ203" s="424"/>
      <c r="DK203" s="424"/>
      <c r="DL203" s="424"/>
    </row>
    <row r="204" spans="11:116" ht="12.75" hidden="1" customHeight="1">
      <c r="K204" s="424"/>
      <c r="L204" s="424"/>
      <c r="M204" s="424"/>
      <c r="N204" s="424"/>
      <c r="O204" s="424"/>
      <c r="P204" s="424"/>
      <c r="Q204" s="424"/>
      <c r="R204" s="424"/>
      <c r="S204" s="424"/>
      <c r="T204" s="424"/>
      <c r="U204" s="424"/>
      <c r="V204" s="424"/>
      <c r="W204" s="424"/>
      <c r="X204" s="424"/>
      <c r="Y204" s="424"/>
      <c r="Z204" s="424"/>
      <c r="AA204" s="424"/>
      <c r="AB204" s="424"/>
      <c r="AC204" s="424"/>
      <c r="AD204" s="424"/>
      <c r="AE204" s="424"/>
      <c r="AF204" s="424"/>
      <c r="AG204" s="424"/>
      <c r="AH204" s="424"/>
      <c r="AI204" s="424"/>
      <c r="AJ204" s="424"/>
      <c r="AK204" s="424"/>
      <c r="AL204" s="424"/>
      <c r="AM204" s="424"/>
      <c r="AN204" s="424"/>
      <c r="AO204" s="424"/>
      <c r="AP204" s="424"/>
      <c r="AQ204" s="424"/>
      <c r="AR204" s="424"/>
      <c r="AS204" s="424"/>
      <c r="AT204" s="424"/>
      <c r="AU204" s="424"/>
      <c r="AV204" s="424"/>
      <c r="AW204" s="424"/>
      <c r="AX204" s="424"/>
      <c r="AY204" s="424"/>
      <c r="AZ204" s="424"/>
      <c r="BA204" s="424"/>
      <c r="BB204" s="424"/>
      <c r="BC204" s="424"/>
      <c r="BD204" s="424"/>
      <c r="BE204" s="424"/>
      <c r="BF204" s="424"/>
      <c r="BG204" s="424"/>
      <c r="BH204" s="424"/>
      <c r="BI204" s="424"/>
      <c r="BJ204" s="424"/>
      <c r="BK204" s="424"/>
      <c r="BL204" s="424"/>
      <c r="BM204" s="424"/>
      <c r="BN204" s="424"/>
      <c r="BO204" s="424"/>
      <c r="BP204" s="424"/>
      <c r="BQ204" s="424"/>
      <c r="BR204" s="424"/>
      <c r="BS204" s="424"/>
      <c r="BT204" s="424"/>
      <c r="BU204" s="424"/>
      <c r="BV204" s="424"/>
      <c r="BW204" s="424"/>
      <c r="BX204" s="424"/>
      <c r="BY204" s="424"/>
      <c r="BZ204" s="424"/>
      <c r="CA204" s="424"/>
      <c r="CB204" s="424"/>
      <c r="CC204" s="424"/>
      <c r="CD204" s="424"/>
      <c r="CE204" s="424"/>
      <c r="CF204" s="424"/>
      <c r="CG204" s="424"/>
      <c r="CH204" s="424"/>
      <c r="CI204" s="424"/>
      <c r="CJ204" s="424"/>
      <c r="CK204" s="424"/>
      <c r="CL204" s="424"/>
      <c r="CM204" s="424"/>
      <c r="CN204" s="424"/>
      <c r="CO204" s="424"/>
      <c r="CP204" s="424"/>
      <c r="CQ204" s="424"/>
      <c r="CR204" s="424"/>
      <c r="CS204" s="424"/>
      <c r="CT204" s="424"/>
      <c r="CU204" s="424"/>
      <c r="CV204" s="424"/>
      <c r="CW204" s="424"/>
      <c r="CX204" s="424"/>
      <c r="CY204" s="424"/>
      <c r="CZ204" s="424"/>
      <c r="DA204" s="424"/>
      <c r="DB204" s="424"/>
      <c r="DC204" s="424"/>
      <c r="DD204" s="424"/>
      <c r="DE204" s="424"/>
      <c r="DF204" s="424"/>
      <c r="DG204" s="424"/>
      <c r="DH204" s="424"/>
      <c r="DI204" s="424"/>
      <c r="DJ204" s="424"/>
      <c r="DK204" s="424"/>
      <c r="DL204" s="424"/>
    </row>
    <row r="205" spans="11:116" ht="12.75" hidden="1" customHeight="1">
      <c r="K205" s="424"/>
      <c r="L205" s="424"/>
      <c r="M205" s="424"/>
      <c r="N205" s="424"/>
      <c r="O205" s="424"/>
      <c r="P205" s="424"/>
      <c r="Q205" s="424"/>
      <c r="R205" s="424"/>
      <c r="S205" s="424"/>
      <c r="T205" s="424"/>
      <c r="U205" s="424"/>
      <c r="V205" s="424"/>
      <c r="W205" s="424"/>
      <c r="X205" s="424"/>
      <c r="Y205" s="424"/>
      <c r="Z205" s="424"/>
      <c r="AA205" s="424"/>
      <c r="AB205" s="424"/>
      <c r="AC205" s="424"/>
      <c r="AD205" s="424"/>
      <c r="AE205" s="424"/>
      <c r="AF205" s="424"/>
      <c r="AG205" s="424"/>
      <c r="AH205" s="424"/>
      <c r="AI205" s="424"/>
      <c r="AJ205" s="424"/>
      <c r="AK205" s="424"/>
      <c r="AL205" s="424"/>
      <c r="AM205" s="424"/>
      <c r="AN205" s="424"/>
      <c r="AO205" s="424"/>
      <c r="AP205" s="424"/>
      <c r="AQ205" s="424"/>
      <c r="AR205" s="424"/>
      <c r="AS205" s="424"/>
      <c r="AT205" s="424"/>
      <c r="AU205" s="424"/>
      <c r="AV205" s="424"/>
      <c r="AW205" s="424"/>
      <c r="AX205" s="424"/>
      <c r="AY205" s="424"/>
      <c r="AZ205" s="424"/>
      <c r="BA205" s="424"/>
      <c r="BB205" s="424"/>
      <c r="BC205" s="424"/>
      <c r="BD205" s="424"/>
      <c r="BE205" s="424"/>
      <c r="BF205" s="424"/>
      <c r="BG205" s="424"/>
      <c r="BH205" s="424"/>
      <c r="BI205" s="424"/>
      <c r="BJ205" s="424"/>
      <c r="BK205" s="424"/>
      <c r="BL205" s="424"/>
      <c r="BM205" s="424"/>
      <c r="BN205" s="424"/>
      <c r="BO205" s="424"/>
      <c r="BP205" s="424"/>
      <c r="BQ205" s="424"/>
      <c r="BR205" s="424"/>
      <c r="BS205" s="424"/>
      <c r="BT205" s="424"/>
      <c r="BU205" s="424"/>
      <c r="BV205" s="424"/>
      <c r="BW205" s="424"/>
      <c r="BX205" s="424"/>
      <c r="BY205" s="424"/>
      <c r="BZ205" s="424"/>
      <c r="CA205" s="424"/>
      <c r="CB205" s="424"/>
      <c r="CC205" s="424"/>
      <c r="CD205" s="424"/>
      <c r="CE205" s="424"/>
      <c r="CF205" s="424"/>
      <c r="CG205" s="424"/>
      <c r="CH205" s="424"/>
      <c r="CI205" s="424"/>
      <c r="CJ205" s="424"/>
      <c r="CK205" s="424"/>
      <c r="CL205" s="424"/>
      <c r="CM205" s="424"/>
      <c r="CN205" s="424"/>
      <c r="CO205" s="424"/>
      <c r="CP205" s="424"/>
      <c r="CQ205" s="424"/>
      <c r="CR205" s="424"/>
      <c r="CS205" s="424"/>
      <c r="CT205" s="424"/>
      <c r="CU205" s="424"/>
      <c r="CV205" s="424"/>
      <c r="CW205" s="424"/>
      <c r="CX205" s="424"/>
      <c r="CY205" s="424"/>
      <c r="CZ205" s="424"/>
      <c r="DA205" s="424"/>
      <c r="DB205" s="424"/>
      <c r="DC205" s="424"/>
      <c r="DD205" s="424"/>
      <c r="DE205" s="424"/>
      <c r="DF205" s="424"/>
      <c r="DG205" s="424"/>
      <c r="DH205" s="424"/>
      <c r="DI205" s="424"/>
      <c r="DJ205" s="424"/>
      <c r="DK205" s="424"/>
      <c r="DL205" s="424"/>
    </row>
    <row r="206" spans="11:116" ht="12.75" hidden="1" customHeight="1">
      <c r="K206" s="424"/>
      <c r="L206" s="424"/>
      <c r="M206" s="424"/>
      <c r="N206" s="424"/>
      <c r="O206" s="424"/>
      <c r="P206" s="424"/>
      <c r="Q206" s="424"/>
      <c r="R206" s="424"/>
      <c r="S206" s="424"/>
      <c r="T206" s="424"/>
      <c r="U206" s="424"/>
      <c r="V206" s="424"/>
      <c r="W206" s="424"/>
      <c r="X206" s="424"/>
      <c r="Y206" s="424"/>
      <c r="Z206" s="424"/>
      <c r="AA206" s="424"/>
      <c r="AB206" s="424"/>
      <c r="AC206" s="424"/>
      <c r="AD206" s="424"/>
      <c r="AE206" s="424"/>
      <c r="AF206" s="424"/>
      <c r="AG206" s="424"/>
      <c r="AH206" s="424"/>
      <c r="AI206" s="424"/>
      <c r="AJ206" s="424"/>
      <c r="AK206" s="424"/>
      <c r="AL206" s="424"/>
      <c r="AM206" s="424"/>
      <c r="AN206" s="424"/>
      <c r="AO206" s="424"/>
      <c r="AP206" s="424"/>
      <c r="AQ206" s="424"/>
      <c r="AR206" s="424"/>
      <c r="AS206" s="424"/>
      <c r="AT206" s="424"/>
      <c r="AU206" s="424"/>
      <c r="AV206" s="424"/>
      <c r="AW206" s="424"/>
      <c r="AX206" s="424"/>
      <c r="AY206" s="424"/>
      <c r="AZ206" s="424"/>
      <c r="BA206" s="424"/>
      <c r="BB206" s="424"/>
      <c r="BC206" s="424"/>
      <c r="BD206" s="424"/>
      <c r="BE206" s="424"/>
      <c r="BF206" s="424"/>
      <c r="BG206" s="424"/>
      <c r="BH206" s="424"/>
      <c r="BI206" s="424"/>
      <c r="BJ206" s="424"/>
      <c r="BK206" s="424"/>
      <c r="BL206" s="424"/>
      <c r="BM206" s="424"/>
      <c r="BN206" s="424"/>
      <c r="BO206" s="424"/>
      <c r="BP206" s="424"/>
      <c r="BQ206" s="424"/>
      <c r="BR206" s="424"/>
      <c r="BS206" s="424"/>
      <c r="BT206" s="424"/>
      <c r="BU206" s="424"/>
      <c r="BV206" s="424"/>
      <c r="BW206" s="424"/>
      <c r="BX206" s="424"/>
      <c r="BY206" s="424"/>
      <c r="BZ206" s="424"/>
      <c r="CA206" s="424"/>
      <c r="CB206" s="424"/>
      <c r="CC206" s="424"/>
      <c r="CD206" s="424"/>
      <c r="CE206" s="424"/>
      <c r="CF206" s="424"/>
      <c r="CG206" s="424"/>
      <c r="CH206" s="424"/>
      <c r="CI206" s="424"/>
      <c r="CJ206" s="424"/>
      <c r="CK206" s="424"/>
      <c r="CL206" s="424"/>
      <c r="CM206" s="424"/>
      <c r="CN206" s="424"/>
      <c r="CO206" s="424"/>
      <c r="CP206" s="424"/>
      <c r="CQ206" s="424"/>
      <c r="CR206" s="424"/>
      <c r="CS206" s="424"/>
      <c r="CT206" s="424"/>
      <c r="CU206" s="424"/>
      <c r="CV206" s="424"/>
      <c r="CW206" s="424"/>
      <c r="CX206" s="424"/>
      <c r="CY206" s="424"/>
      <c r="CZ206" s="424"/>
      <c r="DA206" s="424"/>
      <c r="DB206" s="424"/>
      <c r="DC206" s="424"/>
      <c r="DD206" s="424"/>
      <c r="DE206" s="424"/>
      <c r="DF206" s="424"/>
      <c r="DG206" s="424"/>
      <c r="DH206" s="424"/>
      <c r="DI206" s="424"/>
      <c r="DJ206" s="424"/>
      <c r="DK206" s="424"/>
      <c r="DL206" s="424"/>
    </row>
    <row r="207" spans="11:116" ht="12.75" hidden="1" customHeight="1">
      <c r="K207" s="424"/>
      <c r="L207" s="424"/>
      <c r="M207" s="424"/>
      <c r="N207" s="424"/>
      <c r="O207" s="424"/>
      <c r="P207" s="424"/>
      <c r="Q207" s="424"/>
      <c r="R207" s="424"/>
      <c r="S207" s="424"/>
      <c r="T207" s="424"/>
      <c r="U207" s="424"/>
      <c r="V207" s="424"/>
      <c r="W207" s="424"/>
      <c r="X207" s="424"/>
      <c r="Y207" s="424"/>
      <c r="Z207" s="424"/>
      <c r="AA207" s="424"/>
      <c r="AB207" s="424"/>
      <c r="AC207" s="424"/>
      <c r="AD207" s="424"/>
      <c r="AE207" s="424"/>
      <c r="AF207" s="424"/>
      <c r="AG207" s="424"/>
      <c r="AH207" s="424"/>
      <c r="AI207" s="424"/>
      <c r="AJ207" s="424"/>
      <c r="AK207" s="424"/>
      <c r="AL207" s="424"/>
      <c r="AM207" s="424"/>
      <c r="AN207" s="424"/>
      <c r="AO207" s="424"/>
      <c r="AP207" s="424"/>
      <c r="AQ207" s="424"/>
      <c r="AR207" s="424"/>
      <c r="AS207" s="424"/>
      <c r="AT207" s="424"/>
      <c r="AU207" s="424"/>
      <c r="AV207" s="424"/>
      <c r="AW207" s="424"/>
      <c r="AX207" s="424"/>
      <c r="AY207" s="424"/>
      <c r="AZ207" s="424"/>
      <c r="BA207" s="424"/>
      <c r="BB207" s="424"/>
      <c r="BC207" s="424"/>
      <c r="BD207" s="424"/>
      <c r="BE207" s="424"/>
      <c r="BF207" s="424"/>
      <c r="BG207" s="424"/>
      <c r="BH207" s="424"/>
      <c r="BI207" s="424"/>
      <c r="BJ207" s="424"/>
      <c r="BK207" s="424"/>
      <c r="BL207" s="424"/>
      <c r="BM207" s="424"/>
      <c r="BN207" s="424"/>
      <c r="BO207" s="424"/>
      <c r="BP207" s="424"/>
      <c r="BQ207" s="424"/>
      <c r="BR207" s="424"/>
      <c r="BS207" s="424"/>
      <c r="BT207" s="424"/>
      <c r="BU207" s="424"/>
      <c r="BV207" s="424"/>
      <c r="BW207" s="424"/>
      <c r="BX207" s="424"/>
      <c r="BY207" s="424"/>
      <c r="BZ207" s="424"/>
      <c r="CA207" s="424"/>
      <c r="CB207" s="424"/>
      <c r="CC207" s="424"/>
      <c r="CD207" s="424"/>
      <c r="CE207" s="424"/>
      <c r="CF207" s="424"/>
      <c r="CG207" s="424"/>
      <c r="CH207" s="424"/>
      <c r="CI207" s="424"/>
      <c r="CJ207" s="424"/>
      <c r="CK207" s="424"/>
      <c r="CL207" s="424"/>
      <c r="CM207" s="424"/>
      <c r="CN207" s="424"/>
      <c r="CO207" s="424"/>
      <c r="CP207" s="424"/>
      <c r="CQ207" s="424"/>
      <c r="CR207" s="424"/>
      <c r="CS207" s="424"/>
      <c r="CT207" s="424"/>
      <c r="CU207" s="424"/>
      <c r="CV207" s="424"/>
      <c r="CW207" s="424"/>
      <c r="CX207" s="424"/>
      <c r="CY207" s="424"/>
      <c r="CZ207" s="424"/>
      <c r="DA207" s="424"/>
      <c r="DB207" s="424"/>
      <c r="DC207" s="424"/>
      <c r="DD207" s="424"/>
      <c r="DE207" s="424"/>
      <c r="DF207" s="424"/>
      <c r="DG207" s="424"/>
      <c r="DH207" s="424"/>
      <c r="DI207" s="424"/>
      <c r="DJ207" s="424"/>
      <c r="DK207" s="424"/>
      <c r="DL207" s="424"/>
    </row>
    <row r="208" spans="11:116" ht="12.75" hidden="1" customHeight="1">
      <c r="K208" s="424"/>
      <c r="L208" s="424"/>
      <c r="M208" s="424"/>
      <c r="N208" s="424"/>
      <c r="O208" s="424"/>
      <c r="P208" s="424"/>
      <c r="Q208" s="424"/>
      <c r="R208" s="424"/>
      <c r="S208" s="424"/>
      <c r="T208" s="424"/>
      <c r="U208" s="424"/>
      <c r="V208" s="424"/>
      <c r="W208" s="424"/>
      <c r="X208" s="424"/>
      <c r="Y208" s="424"/>
      <c r="Z208" s="424"/>
      <c r="AA208" s="424"/>
      <c r="AB208" s="424"/>
      <c r="AC208" s="424"/>
      <c r="AD208" s="424"/>
      <c r="AE208" s="424"/>
      <c r="AF208" s="424"/>
      <c r="AG208" s="424"/>
      <c r="AH208" s="424"/>
      <c r="AI208" s="424"/>
      <c r="AJ208" s="424"/>
      <c r="AK208" s="424"/>
      <c r="AL208" s="424"/>
      <c r="AM208" s="424"/>
      <c r="AN208" s="424"/>
      <c r="AO208" s="424"/>
      <c r="AP208" s="424"/>
      <c r="AQ208" s="424"/>
      <c r="AR208" s="424"/>
      <c r="AS208" s="424"/>
      <c r="AT208" s="424"/>
      <c r="AU208" s="424"/>
      <c r="AV208" s="424"/>
      <c r="AW208" s="424"/>
      <c r="AX208" s="424"/>
      <c r="AY208" s="424"/>
      <c r="AZ208" s="424"/>
      <c r="BA208" s="424"/>
      <c r="BB208" s="424"/>
      <c r="BC208" s="424"/>
      <c r="BD208" s="424"/>
      <c r="BE208" s="424"/>
      <c r="BF208" s="424"/>
      <c r="BG208" s="424"/>
      <c r="BH208" s="424"/>
      <c r="BI208" s="424"/>
      <c r="BJ208" s="424"/>
      <c r="BK208" s="424"/>
      <c r="BL208" s="424"/>
      <c r="BM208" s="424"/>
      <c r="BN208" s="424"/>
      <c r="BO208" s="424"/>
      <c r="BP208" s="424"/>
      <c r="BQ208" s="424"/>
      <c r="BR208" s="424"/>
      <c r="BS208" s="424"/>
      <c r="BT208" s="424"/>
      <c r="BU208" s="424"/>
      <c r="BV208" s="424"/>
      <c r="BW208" s="424"/>
      <c r="BX208" s="424"/>
      <c r="BY208" s="424"/>
      <c r="BZ208" s="424"/>
      <c r="CA208" s="424"/>
      <c r="CB208" s="424"/>
      <c r="CC208" s="424"/>
      <c r="CD208" s="424"/>
      <c r="CE208" s="424"/>
      <c r="CF208" s="424"/>
      <c r="CG208" s="424"/>
      <c r="CH208" s="424"/>
      <c r="CI208" s="424"/>
      <c r="CJ208" s="424"/>
      <c r="CK208" s="424"/>
      <c r="CL208" s="424"/>
      <c r="CM208" s="424"/>
      <c r="CN208" s="424"/>
      <c r="CO208" s="424"/>
      <c r="CP208" s="424"/>
      <c r="CQ208" s="424"/>
      <c r="CR208" s="424"/>
      <c r="CS208" s="424"/>
      <c r="CT208" s="424"/>
      <c r="CU208" s="424"/>
      <c r="CV208" s="424"/>
      <c r="CW208" s="424"/>
      <c r="CX208" s="424"/>
      <c r="CY208" s="424"/>
      <c r="CZ208" s="424"/>
      <c r="DA208" s="424"/>
      <c r="DB208" s="424"/>
      <c r="DC208" s="424"/>
      <c r="DD208" s="424"/>
      <c r="DE208" s="424"/>
      <c r="DF208" s="424"/>
      <c r="DG208" s="424"/>
      <c r="DH208" s="424"/>
      <c r="DI208" s="424"/>
      <c r="DJ208" s="424"/>
      <c r="DK208" s="424"/>
      <c r="DL208" s="424"/>
    </row>
    <row r="209" spans="11:116" ht="12.75" hidden="1" customHeight="1">
      <c r="K209" s="424"/>
      <c r="L209" s="424"/>
      <c r="M209" s="424"/>
      <c r="N209" s="424"/>
      <c r="O209" s="424"/>
      <c r="P209" s="424"/>
      <c r="Q209" s="424"/>
      <c r="R209" s="424"/>
      <c r="S209" s="424"/>
      <c r="T209" s="424"/>
      <c r="U209" s="424"/>
      <c r="V209" s="424"/>
      <c r="W209" s="424"/>
      <c r="X209" s="424"/>
      <c r="Y209" s="424"/>
      <c r="Z209" s="424"/>
      <c r="AA209" s="424"/>
      <c r="AB209" s="424"/>
      <c r="AC209" s="424"/>
      <c r="AD209" s="424"/>
      <c r="AE209" s="424"/>
      <c r="AF209" s="424"/>
      <c r="AG209" s="424"/>
      <c r="AH209" s="424"/>
      <c r="AI209" s="424"/>
      <c r="AJ209" s="424"/>
      <c r="AK209" s="424"/>
      <c r="AL209" s="424"/>
      <c r="AM209" s="424"/>
      <c r="AN209" s="424"/>
      <c r="AO209" s="424"/>
      <c r="AP209" s="424"/>
      <c r="AQ209" s="424"/>
      <c r="AR209" s="424"/>
      <c r="AS209" s="424"/>
      <c r="AT209" s="424"/>
      <c r="AU209" s="424"/>
      <c r="AV209" s="424"/>
      <c r="AW209" s="424"/>
      <c r="AX209" s="424"/>
      <c r="AY209" s="424"/>
      <c r="AZ209" s="424"/>
      <c r="BA209" s="424"/>
      <c r="BB209" s="424"/>
      <c r="BC209" s="424"/>
      <c r="BD209" s="424"/>
      <c r="BE209" s="424"/>
      <c r="BF209" s="424"/>
      <c r="BG209" s="424"/>
      <c r="BH209" s="424"/>
      <c r="BI209" s="424"/>
      <c r="BJ209" s="424"/>
      <c r="BK209" s="424"/>
      <c r="BL209" s="424"/>
      <c r="BM209" s="424"/>
      <c r="BN209" s="424"/>
      <c r="BO209" s="424"/>
      <c r="BP209" s="424"/>
      <c r="BQ209" s="424"/>
      <c r="BR209" s="424"/>
      <c r="BS209" s="424"/>
      <c r="BT209" s="424"/>
      <c r="BU209" s="424"/>
      <c r="BV209" s="424"/>
      <c r="BW209" s="424"/>
      <c r="BX209" s="424"/>
      <c r="BY209" s="424"/>
      <c r="BZ209" s="424"/>
      <c r="CA209" s="424"/>
      <c r="CB209" s="424"/>
      <c r="CC209" s="424"/>
      <c r="CD209" s="424"/>
      <c r="CE209" s="424"/>
      <c r="CF209" s="424"/>
      <c r="CG209" s="424"/>
      <c r="CH209" s="424"/>
      <c r="CI209" s="424"/>
      <c r="CJ209" s="424"/>
      <c r="CK209" s="424"/>
      <c r="CL209" s="424"/>
      <c r="CM209" s="424"/>
      <c r="CN209" s="424"/>
      <c r="CO209" s="424"/>
      <c r="CP209" s="424"/>
      <c r="CQ209" s="424"/>
      <c r="CR209" s="424"/>
      <c r="CS209" s="424"/>
      <c r="CT209" s="424"/>
      <c r="CU209" s="424"/>
      <c r="CV209" s="424"/>
      <c r="CW209" s="424"/>
      <c r="CX209" s="424"/>
      <c r="CY209" s="424"/>
      <c r="CZ209" s="424"/>
      <c r="DA209" s="424"/>
      <c r="DB209" s="424"/>
      <c r="DC209" s="424"/>
      <c r="DD209" s="424"/>
      <c r="DE209" s="424"/>
      <c r="DF209" s="424"/>
      <c r="DG209" s="424"/>
      <c r="DH209" s="424"/>
      <c r="DI209" s="424"/>
      <c r="DJ209" s="424"/>
      <c r="DK209" s="424"/>
      <c r="DL209" s="424"/>
    </row>
    <row r="210" spans="11:116" ht="12.75" hidden="1" customHeight="1">
      <c r="K210" s="424"/>
      <c r="L210" s="424"/>
      <c r="M210" s="424"/>
      <c r="N210" s="424"/>
      <c r="O210" s="424"/>
      <c r="P210" s="424"/>
      <c r="Q210" s="424"/>
      <c r="R210" s="424"/>
      <c r="S210" s="424"/>
      <c r="T210" s="424"/>
      <c r="U210" s="424"/>
      <c r="V210" s="424"/>
      <c r="W210" s="424"/>
      <c r="X210" s="424"/>
      <c r="Y210" s="424"/>
      <c r="Z210" s="424"/>
      <c r="AA210" s="424"/>
      <c r="AB210" s="424"/>
      <c r="AC210" s="424"/>
      <c r="AD210" s="424"/>
      <c r="AE210" s="424"/>
      <c r="AF210" s="424"/>
      <c r="AG210" s="424"/>
      <c r="AH210" s="424"/>
      <c r="AI210" s="424"/>
      <c r="AJ210" s="424"/>
      <c r="AK210" s="424"/>
      <c r="AL210" s="424"/>
      <c r="AM210" s="424"/>
      <c r="AN210" s="424"/>
      <c r="AO210" s="424"/>
      <c r="AP210" s="424"/>
      <c r="AQ210" s="424"/>
      <c r="AR210" s="424"/>
      <c r="AS210" s="424"/>
      <c r="AT210" s="424"/>
      <c r="AU210" s="424"/>
      <c r="AV210" s="424"/>
      <c r="AW210" s="424"/>
      <c r="AX210" s="424"/>
      <c r="AY210" s="424"/>
      <c r="AZ210" s="424"/>
      <c r="BA210" s="424"/>
      <c r="BB210" s="424"/>
      <c r="BC210" s="424"/>
      <c r="BD210" s="424"/>
      <c r="BE210" s="424"/>
      <c r="BF210" s="424"/>
      <c r="BG210" s="424"/>
      <c r="BH210" s="424"/>
      <c r="BI210" s="424"/>
      <c r="BJ210" s="424"/>
      <c r="BK210" s="424"/>
      <c r="BL210" s="424"/>
      <c r="BM210" s="424"/>
      <c r="BN210" s="424"/>
      <c r="BO210" s="424"/>
      <c r="BP210" s="424"/>
      <c r="BQ210" s="424"/>
      <c r="BR210" s="424"/>
      <c r="BS210" s="424"/>
      <c r="BT210" s="424"/>
      <c r="BU210" s="424"/>
      <c r="BV210" s="424"/>
      <c r="BW210" s="424"/>
      <c r="BX210" s="424"/>
      <c r="BY210" s="424"/>
      <c r="BZ210" s="424"/>
      <c r="CA210" s="424"/>
      <c r="CB210" s="424"/>
      <c r="CC210" s="424"/>
      <c r="CD210" s="424"/>
      <c r="CE210" s="424"/>
      <c r="CF210" s="424"/>
      <c r="CG210" s="424"/>
      <c r="CH210" s="424"/>
      <c r="CI210" s="424"/>
      <c r="CJ210" s="424"/>
      <c r="CK210" s="424"/>
      <c r="CL210" s="424"/>
      <c r="CM210" s="424"/>
      <c r="CN210" s="424"/>
      <c r="CO210" s="424"/>
      <c r="CP210" s="424"/>
      <c r="CQ210" s="424"/>
      <c r="CR210" s="424"/>
      <c r="CS210" s="424"/>
      <c r="CT210" s="424"/>
      <c r="CU210" s="424"/>
      <c r="CV210" s="424"/>
      <c r="CW210" s="424"/>
      <c r="CX210" s="424"/>
      <c r="CY210" s="424"/>
      <c r="CZ210" s="424"/>
      <c r="DA210" s="424"/>
      <c r="DB210" s="424"/>
      <c r="DC210" s="424"/>
      <c r="DD210" s="424"/>
      <c r="DE210" s="424"/>
      <c r="DF210" s="424"/>
      <c r="DG210" s="424"/>
      <c r="DH210" s="424"/>
      <c r="DI210" s="424"/>
      <c r="DJ210" s="424"/>
      <c r="DK210" s="424"/>
      <c r="DL210" s="424"/>
    </row>
    <row r="211" spans="11:116" ht="12.75" hidden="1" customHeight="1">
      <c r="K211" s="424"/>
      <c r="L211" s="424"/>
      <c r="M211" s="424"/>
      <c r="N211" s="424"/>
      <c r="O211" s="424"/>
      <c r="P211" s="424"/>
      <c r="Q211" s="424"/>
      <c r="R211" s="424"/>
      <c r="S211" s="424"/>
      <c r="T211" s="424"/>
      <c r="U211" s="424"/>
      <c r="V211" s="424"/>
      <c r="W211" s="424"/>
      <c r="X211" s="424"/>
      <c r="Y211" s="424"/>
      <c r="Z211" s="424"/>
      <c r="AA211" s="424"/>
      <c r="AB211" s="424"/>
      <c r="AC211" s="424"/>
      <c r="AD211" s="424"/>
      <c r="AE211" s="424"/>
      <c r="AF211" s="424"/>
      <c r="AG211" s="424"/>
      <c r="AH211" s="424"/>
      <c r="AI211" s="424"/>
      <c r="AJ211" s="424"/>
      <c r="AK211" s="424"/>
      <c r="AL211" s="424"/>
      <c r="AM211" s="424"/>
      <c r="AN211" s="424"/>
      <c r="AO211" s="424"/>
      <c r="AP211" s="424"/>
      <c r="AQ211" s="424"/>
      <c r="AR211" s="424"/>
      <c r="AS211" s="424"/>
      <c r="AT211" s="424"/>
      <c r="AU211" s="424"/>
      <c r="AV211" s="424"/>
      <c r="AW211" s="424"/>
      <c r="AX211" s="424"/>
      <c r="AY211" s="424"/>
      <c r="AZ211" s="424"/>
      <c r="BA211" s="424"/>
      <c r="BB211" s="424"/>
      <c r="BC211" s="424"/>
      <c r="BD211" s="424"/>
      <c r="BE211" s="424"/>
      <c r="BF211" s="424"/>
      <c r="BG211" s="424"/>
      <c r="BH211" s="424"/>
      <c r="BI211" s="424"/>
      <c r="BJ211" s="424"/>
      <c r="BK211" s="424"/>
      <c r="BL211" s="424"/>
      <c r="BM211" s="424"/>
      <c r="BN211" s="424"/>
      <c r="BO211" s="424"/>
      <c r="BP211" s="424"/>
      <c r="BQ211" s="424"/>
      <c r="BR211" s="424"/>
      <c r="BS211" s="424"/>
      <c r="BT211" s="424"/>
      <c r="BU211" s="424"/>
      <c r="BV211" s="424"/>
      <c r="BW211" s="424"/>
      <c r="BX211" s="424"/>
      <c r="BY211" s="424"/>
      <c r="BZ211" s="424"/>
      <c r="CA211" s="424"/>
      <c r="CB211" s="424"/>
      <c r="CC211" s="424"/>
      <c r="CD211" s="424"/>
      <c r="CE211" s="424"/>
      <c r="CF211" s="424"/>
      <c r="CG211" s="424"/>
      <c r="CH211" s="424"/>
      <c r="CI211" s="424"/>
      <c r="CJ211" s="424"/>
      <c r="CK211" s="424"/>
      <c r="CL211" s="424"/>
      <c r="CM211" s="424"/>
      <c r="CN211" s="424"/>
      <c r="CO211" s="424"/>
      <c r="CP211" s="424"/>
      <c r="CQ211" s="424"/>
      <c r="CR211" s="424"/>
      <c r="CS211" s="424"/>
      <c r="CT211" s="424"/>
      <c r="CU211" s="424"/>
      <c r="CV211" s="424"/>
      <c r="CW211" s="424"/>
      <c r="CX211" s="424"/>
      <c r="CY211" s="424"/>
      <c r="CZ211" s="424"/>
      <c r="DA211" s="424"/>
      <c r="DB211" s="424"/>
      <c r="DC211" s="424"/>
      <c r="DD211" s="424"/>
      <c r="DE211" s="424"/>
      <c r="DF211" s="424"/>
      <c r="DG211" s="424"/>
      <c r="DH211" s="424"/>
      <c r="DI211" s="424"/>
      <c r="DJ211" s="424"/>
      <c r="DK211" s="424"/>
      <c r="DL211" s="424"/>
    </row>
    <row r="212" spans="11:116" ht="12.75" hidden="1" customHeight="1">
      <c r="K212" s="424"/>
      <c r="L212" s="424"/>
      <c r="M212" s="424"/>
      <c r="N212" s="424"/>
      <c r="O212" s="424"/>
      <c r="P212" s="424"/>
      <c r="Q212" s="424"/>
      <c r="R212" s="424"/>
      <c r="S212" s="424"/>
      <c r="T212" s="424"/>
      <c r="U212" s="424"/>
      <c r="V212" s="424"/>
      <c r="W212" s="424"/>
      <c r="X212" s="424"/>
      <c r="Y212" s="424"/>
      <c r="Z212" s="424"/>
      <c r="AA212" s="424"/>
      <c r="AB212" s="424"/>
      <c r="AC212" s="424"/>
      <c r="AD212" s="424"/>
      <c r="AE212" s="424"/>
      <c r="AF212" s="424"/>
      <c r="AG212" s="424"/>
      <c r="AH212" s="424"/>
      <c r="AI212" s="424"/>
      <c r="AJ212" s="424"/>
      <c r="AK212" s="424"/>
      <c r="AL212" s="424"/>
      <c r="AM212" s="424"/>
      <c r="AN212" s="424"/>
      <c r="AO212" s="424"/>
      <c r="AP212" s="424"/>
      <c r="AQ212" s="424"/>
      <c r="AR212" s="424"/>
      <c r="AS212" s="424"/>
      <c r="AT212" s="424"/>
      <c r="AU212" s="424"/>
      <c r="AV212" s="424"/>
      <c r="AW212" s="424"/>
      <c r="AX212" s="424"/>
      <c r="AY212" s="424"/>
      <c r="AZ212" s="424"/>
      <c r="BA212" s="424"/>
      <c r="BB212" s="424"/>
      <c r="BC212" s="424"/>
      <c r="BD212" s="424"/>
      <c r="BE212" s="424"/>
      <c r="BF212" s="424"/>
      <c r="BG212" s="424"/>
      <c r="BH212" s="424"/>
      <c r="BI212" s="424"/>
      <c r="BJ212" s="424"/>
      <c r="BK212" s="424"/>
      <c r="BL212" s="424"/>
      <c r="BM212" s="424"/>
      <c r="BN212" s="424"/>
      <c r="BO212" s="424"/>
      <c r="BP212" s="424"/>
      <c r="BQ212" s="424"/>
      <c r="BR212" s="424"/>
      <c r="BS212" s="424"/>
      <c r="BT212" s="424"/>
      <c r="BU212" s="424"/>
      <c r="BV212" s="424"/>
      <c r="BW212" s="424"/>
      <c r="BX212" s="424"/>
      <c r="BY212" s="424"/>
      <c r="BZ212" s="424"/>
      <c r="CA212" s="424"/>
      <c r="CB212" s="424"/>
      <c r="CC212" s="424"/>
      <c r="CD212" s="424"/>
      <c r="CE212" s="424"/>
      <c r="CF212" s="424"/>
      <c r="CG212" s="424"/>
      <c r="CH212" s="424"/>
      <c r="CI212" s="424"/>
      <c r="CJ212" s="424"/>
      <c r="CK212" s="424"/>
      <c r="CL212" s="424"/>
      <c r="CM212" s="424"/>
      <c r="CN212" s="424"/>
      <c r="CO212" s="424"/>
      <c r="CP212" s="424"/>
      <c r="CQ212" s="424"/>
      <c r="CR212" s="424"/>
      <c r="CS212" s="424"/>
      <c r="CT212" s="424"/>
      <c r="CU212" s="424"/>
      <c r="CV212" s="424"/>
      <c r="CW212" s="424"/>
      <c r="CX212" s="424"/>
      <c r="CY212" s="424"/>
      <c r="CZ212" s="424"/>
      <c r="DA212" s="424"/>
      <c r="DB212" s="424"/>
      <c r="DC212" s="424"/>
      <c r="DD212" s="424"/>
      <c r="DE212" s="424"/>
      <c r="DF212" s="424"/>
      <c r="DG212" s="424"/>
      <c r="DH212" s="424"/>
      <c r="DI212" s="424"/>
      <c r="DJ212" s="424"/>
      <c r="DK212" s="424"/>
      <c r="DL212" s="424"/>
    </row>
    <row r="213" spans="11:116" ht="12.75" hidden="1" customHeight="1">
      <c r="K213" s="424"/>
      <c r="L213" s="424"/>
      <c r="M213" s="424"/>
      <c r="N213" s="424"/>
      <c r="O213" s="424"/>
      <c r="P213" s="424"/>
      <c r="Q213" s="424"/>
      <c r="R213" s="424"/>
      <c r="S213" s="424"/>
      <c r="T213" s="424"/>
      <c r="U213" s="424"/>
      <c r="V213" s="424"/>
      <c r="W213" s="424"/>
      <c r="X213" s="424"/>
      <c r="Y213" s="424"/>
      <c r="Z213" s="424"/>
      <c r="AA213" s="424"/>
      <c r="AB213" s="424"/>
      <c r="AC213" s="424"/>
      <c r="AD213" s="424"/>
      <c r="AE213" s="424"/>
      <c r="AF213" s="424"/>
      <c r="AG213" s="424"/>
      <c r="AH213" s="424"/>
      <c r="AI213" s="424"/>
      <c r="AJ213" s="424"/>
      <c r="AK213" s="424"/>
      <c r="AL213" s="424"/>
      <c r="AM213" s="424"/>
      <c r="AN213" s="424"/>
      <c r="AO213" s="424"/>
      <c r="AP213" s="424"/>
      <c r="AQ213" s="424"/>
      <c r="AR213" s="424"/>
      <c r="AS213" s="424"/>
      <c r="AT213" s="424"/>
      <c r="AU213" s="424"/>
      <c r="AV213" s="424"/>
      <c r="AW213" s="424"/>
      <c r="AX213" s="424"/>
      <c r="AY213" s="424"/>
      <c r="AZ213" s="424"/>
      <c r="BA213" s="424"/>
      <c r="BB213" s="424"/>
      <c r="BC213" s="424"/>
      <c r="BD213" s="424"/>
      <c r="BE213" s="424"/>
      <c r="BF213" s="424"/>
      <c r="BG213" s="424"/>
      <c r="BH213" s="424"/>
      <c r="BI213" s="424"/>
      <c r="BJ213" s="424"/>
      <c r="BK213" s="424"/>
      <c r="BL213" s="424"/>
      <c r="BM213" s="424"/>
      <c r="BN213" s="424"/>
      <c r="BO213" s="424"/>
      <c r="BP213" s="424"/>
      <c r="BQ213" s="424"/>
      <c r="BR213" s="424"/>
      <c r="BS213" s="424"/>
      <c r="BT213" s="424"/>
      <c r="BU213" s="424"/>
      <c r="BV213" s="424"/>
      <c r="BW213" s="424"/>
      <c r="BX213" s="424"/>
      <c r="BY213" s="424"/>
      <c r="BZ213" s="424"/>
      <c r="CA213" s="424"/>
      <c r="CB213" s="424"/>
      <c r="CC213" s="424"/>
      <c r="CD213" s="424"/>
      <c r="CE213" s="424"/>
      <c r="CF213" s="424"/>
      <c r="CG213" s="424"/>
      <c r="CH213" s="424"/>
      <c r="CI213" s="424"/>
      <c r="CJ213" s="424"/>
      <c r="CK213" s="424"/>
      <c r="CL213" s="424"/>
      <c r="CM213" s="424"/>
      <c r="CN213" s="424"/>
      <c r="CO213" s="424"/>
      <c r="CP213" s="424"/>
      <c r="CQ213" s="424"/>
      <c r="CR213" s="424"/>
      <c r="CS213" s="424"/>
      <c r="CT213" s="424"/>
      <c r="CU213" s="424"/>
      <c r="CV213" s="424"/>
      <c r="CW213" s="424"/>
      <c r="CX213" s="424"/>
      <c r="CY213" s="424"/>
      <c r="CZ213" s="424"/>
      <c r="DA213" s="424"/>
      <c r="DB213" s="424"/>
      <c r="DC213" s="424"/>
      <c r="DD213" s="424"/>
      <c r="DE213" s="424"/>
      <c r="DF213" s="424"/>
      <c r="DG213" s="424"/>
      <c r="DH213" s="424"/>
      <c r="DI213" s="424"/>
      <c r="DJ213" s="424"/>
      <c r="DK213" s="424"/>
      <c r="DL213" s="424"/>
    </row>
    <row r="214" spans="11:116" ht="12.75" hidden="1" customHeight="1">
      <c r="K214" s="424"/>
      <c r="L214" s="424"/>
      <c r="M214" s="424"/>
      <c r="N214" s="424"/>
      <c r="O214" s="424"/>
      <c r="P214" s="424"/>
      <c r="Q214" s="424"/>
      <c r="R214" s="424"/>
      <c r="S214" s="424"/>
      <c r="T214" s="424"/>
      <c r="U214" s="424"/>
      <c r="V214" s="424"/>
      <c r="W214" s="424"/>
      <c r="X214" s="424"/>
      <c r="Y214" s="424"/>
      <c r="Z214" s="424"/>
      <c r="AA214" s="424"/>
      <c r="AB214" s="424"/>
      <c r="AC214" s="424"/>
      <c r="AD214" s="424"/>
      <c r="AE214" s="424"/>
      <c r="AF214" s="424"/>
      <c r="AG214" s="424"/>
      <c r="AH214" s="424"/>
      <c r="AI214" s="424"/>
      <c r="AJ214" s="424"/>
      <c r="AK214" s="424"/>
      <c r="AL214" s="424"/>
      <c r="AM214" s="424"/>
      <c r="AN214" s="424"/>
      <c r="AO214" s="424"/>
      <c r="AP214" s="424"/>
      <c r="AQ214" s="424"/>
      <c r="AR214" s="424"/>
      <c r="AS214" s="424"/>
      <c r="AT214" s="424"/>
      <c r="AU214" s="424"/>
      <c r="AV214" s="424"/>
      <c r="AW214" s="424"/>
      <c r="AX214" s="424"/>
      <c r="AY214" s="424"/>
      <c r="AZ214" s="424"/>
      <c r="BA214" s="424"/>
      <c r="BB214" s="424"/>
      <c r="BC214" s="424"/>
      <c r="BD214" s="424"/>
      <c r="BE214" s="424"/>
      <c r="BF214" s="424"/>
      <c r="BG214" s="424"/>
      <c r="BH214" s="424"/>
      <c r="BI214" s="424"/>
      <c r="BJ214" s="424"/>
      <c r="BK214" s="424"/>
      <c r="BL214" s="424"/>
      <c r="BM214" s="424"/>
      <c r="BN214" s="424"/>
      <c r="BO214" s="424"/>
      <c r="BP214" s="424"/>
      <c r="BQ214" s="424"/>
      <c r="BR214" s="424"/>
      <c r="BS214" s="424"/>
      <c r="BT214" s="424"/>
      <c r="BU214" s="424"/>
      <c r="BV214" s="424"/>
      <c r="BW214" s="424"/>
      <c r="BX214" s="424"/>
      <c r="BY214" s="424"/>
      <c r="BZ214" s="424"/>
      <c r="CA214" s="424"/>
      <c r="CB214" s="424"/>
      <c r="CC214" s="424"/>
      <c r="CD214" s="424"/>
      <c r="CE214" s="424"/>
      <c r="CF214" s="424"/>
      <c r="CG214" s="424"/>
      <c r="CH214" s="424"/>
      <c r="CI214" s="424"/>
      <c r="CJ214" s="424"/>
      <c r="CK214" s="424"/>
      <c r="CL214" s="424"/>
      <c r="CM214" s="424"/>
      <c r="CN214" s="424"/>
      <c r="CO214" s="424"/>
      <c r="CP214" s="424"/>
      <c r="CQ214" s="424"/>
      <c r="CR214" s="424"/>
      <c r="CS214" s="424"/>
      <c r="CT214" s="424"/>
      <c r="CU214" s="424"/>
      <c r="CV214" s="424"/>
      <c r="CW214" s="424"/>
      <c r="CX214" s="424"/>
      <c r="CY214" s="424"/>
      <c r="CZ214" s="424"/>
      <c r="DA214" s="424"/>
      <c r="DB214" s="424"/>
      <c r="DC214" s="424"/>
      <c r="DD214" s="424"/>
      <c r="DE214" s="424"/>
      <c r="DF214" s="424"/>
      <c r="DG214" s="424"/>
      <c r="DH214" s="424"/>
      <c r="DI214" s="424"/>
      <c r="DJ214" s="424"/>
      <c r="DK214" s="424"/>
      <c r="DL214" s="424"/>
    </row>
    <row r="215" spans="11:116" ht="12.75" hidden="1" customHeight="1">
      <c r="K215" s="424"/>
      <c r="L215" s="424"/>
      <c r="M215" s="424"/>
      <c r="N215" s="424"/>
      <c r="O215" s="424"/>
      <c r="P215" s="424"/>
      <c r="Q215" s="424"/>
      <c r="R215" s="424"/>
      <c r="S215" s="424"/>
      <c r="T215" s="424"/>
      <c r="U215" s="424"/>
      <c r="V215" s="424"/>
      <c r="W215" s="424"/>
      <c r="X215" s="424"/>
      <c r="Y215" s="424"/>
      <c r="Z215" s="424"/>
      <c r="AA215" s="424"/>
      <c r="AB215" s="424"/>
      <c r="AC215" s="424"/>
      <c r="AD215" s="424"/>
      <c r="AE215" s="424"/>
      <c r="AF215" s="424"/>
      <c r="AG215" s="424"/>
      <c r="AH215" s="424"/>
      <c r="AI215" s="424"/>
      <c r="AJ215" s="424"/>
      <c r="AK215" s="424"/>
      <c r="AL215" s="424"/>
      <c r="AM215" s="424"/>
      <c r="AN215" s="424"/>
      <c r="AO215" s="424"/>
      <c r="AP215" s="424"/>
      <c r="AQ215" s="424"/>
      <c r="AR215" s="424"/>
      <c r="AS215" s="424"/>
      <c r="AT215" s="424"/>
      <c r="AU215" s="424"/>
      <c r="AV215" s="424"/>
      <c r="AW215" s="424"/>
      <c r="AX215" s="424"/>
      <c r="AY215" s="424"/>
      <c r="AZ215" s="424"/>
      <c r="BA215" s="424"/>
      <c r="BB215" s="424"/>
      <c r="BC215" s="424"/>
      <c r="BD215" s="424"/>
      <c r="BE215" s="424"/>
      <c r="BF215" s="424"/>
      <c r="BG215" s="424"/>
      <c r="BH215" s="424"/>
      <c r="BI215" s="424"/>
      <c r="BJ215" s="424"/>
      <c r="BK215" s="424"/>
      <c r="BL215" s="424"/>
      <c r="BM215" s="424"/>
      <c r="BN215" s="424"/>
      <c r="BO215" s="424"/>
      <c r="BP215" s="424"/>
      <c r="BQ215" s="424"/>
      <c r="BR215" s="424"/>
      <c r="BS215" s="424"/>
      <c r="BT215" s="424"/>
      <c r="BU215" s="424"/>
      <c r="BV215" s="424"/>
      <c r="BW215" s="424"/>
      <c r="BX215" s="424"/>
      <c r="BY215" s="424"/>
      <c r="BZ215" s="424"/>
      <c r="CA215" s="424"/>
      <c r="CB215" s="424"/>
      <c r="CC215" s="424"/>
      <c r="CD215" s="424"/>
      <c r="CE215" s="424"/>
      <c r="CF215" s="424"/>
      <c r="CG215" s="424"/>
      <c r="CH215" s="424"/>
      <c r="CI215" s="424"/>
      <c r="CJ215" s="424"/>
      <c r="CK215" s="424"/>
      <c r="CL215" s="424"/>
      <c r="CM215" s="424"/>
      <c r="CN215" s="424"/>
      <c r="CO215" s="424"/>
      <c r="CP215" s="424"/>
      <c r="CQ215" s="424"/>
      <c r="CR215" s="424"/>
      <c r="CS215" s="424"/>
      <c r="CT215" s="424"/>
      <c r="CU215" s="424"/>
      <c r="CV215" s="424"/>
      <c r="CW215" s="424"/>
      <c r="CX215" s="424"/>
      <c r="CY215" s="424"/>
      <c r="CZ215" s="424"/>
      <c r="DA215" s="424"/>
      <c r="DB215" s="424"/>
      <c r="DC215" s="424"/>
      <c r="DD215" s="424"/>
      <c r="DE215" s="424"/>
      <c r="DF215" s="424"/>
      <c r="DG215" s="424"/>
      <c r="DH215" s="424"/>
      <c r="DI215" s="424"/>
      <c r="DJ215" s="424"/>
      <c r="DK215" s="424"/>
      <c r="DL215" s="424"/>
    </row>
    <row r="216" spans="11:116" ht="12.75" hidden="1" customHeight="1">
      <c r="K216" s="424"/>
      <c r="L216" s="424"/>
      <c r="M216" s="424"/>
      <c r="N216" s="424"/>
      <c r="O216" s="424"/>
      <c r="P216" s="424"/>
      <c r="Q216" s="424"/>
      <c r="R216" s="424"/>
      <c r="S216" s="424"/>
      <c r="T216" s="424"/>
      <c r="U216" s="424"/>
      <c r="V216" s="424"/>
      <c r="W216" s="424"/>
      <c r="X216" s="424"/>
      <c r="Y216" s="424"/>
      <c r="Z216" s="424"/>
      <c r="AA216" s="424"/>
      <c r="AB216" s="424"/>
      <c r="AC216" s="424"/>
      <c r="AD216" s="424"/>
      <c r="AE216" s="424"/>
      <c r="AF216" s="424"/>
      <c r="AG216" s="424"/>
      <c r="AH216" s="424"/>
      <c r="AI216" s="424"/>
      <c r="AJ216" s="424"/>
      <c r="AK216" s="424"/>
      <c r="AL216" s="424"/>
      <c r="AM216" s="424"/>
      <c r="AN216" s="424"/>
      <c r="AO216" s="424"/>
      <c r="AP216" s="424"/>
      <c r="AQ216" s="424"/>
      <c r="AR216" s="424"/>
      <c r="AS216" s="424"/>
      <c r="AT216" s="424"/>
      <c r="AU216" s="424"/>
      <c r="AV216" s="424"/>
      <c r="AW216" s="424"/>
      <c r="AX216" s="424"/>
      <c r="AY216" s="424"/>
      <c r="AZ216" s="424"/>
      <c r="BA216" s="424"/>
      <c r="BB216" s="424"/>
      <c r="BC216" s="424"/>
      <c r="BD216" s="424"/>
      <c r="BE216" s="424"/>
      <c r="BF216" s="424"/>
      <c r="BG216" s="424"/>
      <c r="BH216" s="424"/>
      <c r="BI216" s="424"/>
      <c r="BJ216" s="424"/>
      <c r="BK216" s="424"/>
      <c r="BL216" s="424"/>
      <c r="BM216" s="424"/>
      <c r="BN216" s="424"/>
      <c r="BO216" s="424"/>
      <c r="BP216" s="424"/>
      <c r="BQ216" s="424"/>
      <c r="BR216" s="424"/>
      <c r="BS216" s="424"/>
      <c r="BT216" s="424"/>
      <c r="BU216" s="424"/>
      <c r="BV216" s="424"/>
      <c r="BW216" s="424"/>
      <c r="BX216" s="424"/>
      <c r="BY216" s="424"/>
      <c r="BZ216" s="424"/>
      <c r="CA216" s="424"/>
      <c r="CB216" s="424"/>
      <c r="CC216" s="424"/>
      <c r="CD216" s="424"/>
      <c r="CE216" s="424"/>
      <c r="CF216" s="424"/>
      <c r="CG216" s="424"/>
      <c r="CH216" s="424"/>
      <c r="CI216" s="424"/>
      <c r="CJ216" s="424"/>
      <c r="CK216" s="424"/>
      <c r="CL216" s="424"/>
      <c r="CM216" s="424"/>
      <c r="CN216" s="424"/>
      <c r="CO216" s="424"/>
      <c r="CP216" s="424"/>
      <c r="CQ216" s="424"/>
      <c r="CR216" s="424"/>
      <c r="CS216" s="424"/>
      <c r="CT216" s="424"/>
      <c r="CU216" s="424"/>
      <c r="CV216" s="424"/>
      <c r="CW216" s="424"/>
      <c r="CX216" s="424"/>
      <c r="CY216" s="424"/>
      <c r="CZ216" s="424"/>
      <c r="DA216" s="424"/>
      <c r="DB216" s="424"/>
      <c r="DC216" s="424"/>
      <c r="DD216" s="424"/>
      <c r="DE216" s="424"/>
      <c r="DF216" s="424"/>
      <c r="DG216" s="424"/>
      <c r="DH216" s="424"/>
      <c r="DI216" s="424"/>
      <c r="DJ216" s="424"/>
      <c r="DK216" s="424"/>
      <c r="DL216" s="424"/>
    </row>
    <row r="217" spans="11:116" ht="12.75" hidden="1" customHeight="1">
      <c r="K217" s="424"/>
      <c r="L217" s="424"/>
      <c r="M217" s="424"/>
      <c r="N217" s="424"/>
      <c r="O217" s="424"/>
      <c r="P217" s="424"/>
      <c r="Q217" s="424"/>
      <c r="R217" s="424"/>
      <c r="S217" s="424"/>
      <c r="T217" s="424"/>
      <c r="U217" s="424"/>
      <c r="V217" s="424"/>
      <c r="W217" s="424"/>
      <c r="X217" s="424"/>
      <c r="Y217" s="424"/>
      <c r="Z217" s="424"/>
      <c r="AA217" s="424"/>
      <c r="AB217" s="424"/>
      <c r="AC217" s="424"/>
      <c r="AD217" s="424"/>
      <c r="AE217" s="424"/>
      <c r="AF217" s="424"/>
      <c r="AG217" s="424"/>
      <c r="AH217" s="424"/>
      <c r="AI217" s="424"/>
      <c r="AJ217" s="424"/>
      <c r="AK217" s="424"/>
      <c r="AL217" s="424"/>
      <c r="AM217" s="424"/>
      <c r="AN217" s="424"/>
      <c r="AO217" s="424"/>
      <c r="AP217" s="424"/>
      <c r="AQ217" s="424"/>
      <c r="AR217" s="424"/>
      <c r="AS217" s="424"/>
      <c r="AT217" s="424"/>
      <c r="AU217" s="424"/>
      <c r="AV217" s="424"/>
      <c r="AW217" s="424"/>
      <c r="AX217" s="424"/>
      <c r="AY217" s="424"/>
      <c r="AZ217" s="424"/>
      <c r="BA217" s="424"/>
      <c r="BB217" s="424"/>
      <c r="BC217" s="424"/>
      <c r="BD217" s="424"/>
      <c r="BE217" s="424"/>
      <c r="BF217" s="424"/>
      <c r="BG217" s="424"/>
      <c r="BH217" s="424"/>
      <c r="BI217" s="424"/>
      <c r="BJ217" s="424"/>
      <c r="BK217" s="424"/>
      <c r="BL217" s="424"/>
      <c r="BM217" s="424"/>
      <c r="BN217" s="424"/>
      <c r="BO217" s="424"/>
      <c r="BP217" s="424"/>
      <c r="BQ217" s="424"/>
      <c r="BR217" s="424"/>
      <c r="BS217" s="424"/>
      <c r="BT217" s="424"/>
      <c r="BU217" s="424"/>
      <c r="BV217" s="424"/>
      <c r="BW217" s="424"/>
      <c r="BX217" s="424"/>
      <c r="BY217" s="424"/>
      <c r="BZ217" s="424"/>
      <c r="CA217" s="424"/>
      <c r="CB217" s="424"/>
      <c r="CC217" s="424"/>
      <c r="CD217" s="424"/>
      <c r="CE217" s="424"/>
      <c r="CF217" s="424"/>
      <c r="CG217" s="424"/>
      <c r="CH217" s="424"/>
      <c r="CI217" s="424"/>
      <c r="CJ217" s="424"/>
      <c r="CK217" s="424"/>
      <c r="CL217" s="424"/>
      <c r="CM217" s="424"/>
      <c r="CN217" s="424"/>
      <c r="CO217" s="424"/>
      <c r="CP217" s="424"/>
      <c r="CQ217" s="424"/>
      <c r="CR217" s="424"/>
      <c r="CS217" s="424"/>
      <c r="CT217" s="424"/>
      <c r="CU217" s="424"/>
      <c r="CV217" s="424"/>
      <c r="CW217" s="424"/>
      <c r="CX217" s="424"/>
      <c r="CY217" s="424"/>
      <c r="CZ217" s="424"/>
      <c r="DA217" s="424"/>
      <c r="DB217" s="424"/>
      <c r="DC217" s="424"/>
      <c r="DD217" s="424"/>
      <c r="DE217" s="424"/>
      <c r="DF217" s="424"/>
      <c r="DG217" s="424"/>
      <c r="DH217" s="424"/>
      <c r="DI217" s="424"/>
      <c r="DJ217" s="424"/>
      <c r="DK217" s="424"/>
      <c r="DL217" s="424"/>
    </row>
    <row r="218" spans="11:116" ht="12.75" hidden="1" customHeight="1">
      <c r="K218" s="424"/>
      <c r="L218" s="424"/>
      <c r="M218" s="424"/>
      <c r="N218" s="424"/>
      <c r="O218" s="424"/>
      <c r="P218" s="424"/>
      <c r="Q218" s="424"/>
      <c r="R218" s="424"/>
      <c r="S218" s="424"/>
      <c r="T218" s="424"/>
      <c r="U218" s="424"/>
      <c r="V218" s="424"/>
      <c r="W218" s="424"/>
      <c r="X218" s="424"/>
      <c r="Y218" s="424"/>
      <c r="Z218" s="424"/>
      <c r="AA218" s="424"/>
      <c r="AB218" s="424"/>
      <c r="AC218" s="424"/>
      <c r="AD218" s="424"/>
      <c r="AE218" s="424"/>
      <c r="AF218" s="424"/>
      <c r="AG218" s="424"/>
      <c r="AH218" s="424"/>
      <c r="AI218" s="424"/>
      <c r="AJ218" s="424"/>
      <c r="AK218" s="424"/>
      <c r="AL218" s="424"/>
      <c r="AM218" s="424"/>
      <c r="AN218" s="424"/>
      <c r="AO218" s="424"/>
      <c r="AP218" s="424"/>
      <c r="AQ218" s="424"/>
      <c r="AR218" s="424"/>
      <c r="AS218" s="424"/>
      <c r="AT218" s="424"/>
      <c r="AU218" s="424"/>
      <c r="AV218" s="424"/>
      <c r="AW218" s="424"/>
      <c r="AX218" s="424"/>
      <c r="AY218" s="424"/>
      <c r="AZ218" s="424"/>
      <c r="BA218" s="424"/>
      <c r="BB218" s="424"/>
      <c r="BC218" s="424"/>
      <c r="BD218" s="424"/>
      <c r="BE218" s="424"/>
      <c r="BF218" s="424"/>
      <c r="BG218" s="424"/>
      <c r="BH218" s="424"/>
      <c r="BI218" s="424"/>
      <c r="BJ218" s="424"/>
      <c r="BK218" s="424"/>
      <c r="BL218" s="424"/>
      <c r="BM218" s="424"/>
      <c r="BN218" s="424"/>
      <c r="BO218" s="424"/>
      <c r="BP218" s="424"/>
      <c r="BQ218" s="424"/>
      <c r="BR218" s="424"/>
      <c r="BS218" s="424"/>
      <c r="BT218" s="424"/>
      <c r="BU218" s="424"/>
      <c r="BV218" s="424"/>
      <c r="BW218" s="424"/>
      <c r="BX218" s="424"/>
      <c r="BY218" s="424"/>
      <c r="BZ218" s="424"/>
      <c r="CA218" s="424"/>
      <c r="CB218" s="424"/>
      <c r="CC218" s="424"/>
      <c r="CD218" s="424"/>
      <c r="CE218" s="424"/>
      <c r="CF218" s="424"/>
      <c r="CG218" s="424"/>
      <c r="CH218" s="424"/>
      <c r="CI218" s="424"/>
      <c r="CJ218" s="424"/>
      <c r="CK218" s="424"/>
      <c r="CL218" s="424"/>
      <c r="CM218" s="424"/>
      <c r="CN218" s="424"/>
      <c r="CO218" s="424"/>
      <c r="CP218" s="424"/>
      <c r="CQ218" s="424"/>
      <c r="CR218" s="424"/>
      <c r="CS218" s="424"/>
      <c r="CT218" s="424"/>
      <c r="CU218" s="424"/>
      <c r="CV218" s="424"/>
      <c r="CW218" s="424"/>
      <c r="CX218" s="424"/>
      <c r="CY218" s="424"/>
      <c r="CZ218" s="424"/>
      <c r="DA218" s="424"/>
      <c r="DB218" s="424"/>
      <c r="DC218" s="424"/>
      <c r="DD218" s="424"/>
      <c r="DE218" s="424"/>
      <c r="DF218" s="424"/>
      <c r="DG218" s="424"/>
      <c r="DH218" s="424"/>
      <c r="DI218" s="424"/>
      <c r="DJ218" s="424"/>
      <c r="DK218" s="424"/>
      <c r="DL218" s="424"/>
    </row>
    <row r="219" spans="11:116" ht="12.75" hidden="1" customHeight="1">
      <c r="K219" s="424"/>
      <c r="L219" s="424"/>
      <c r="M219" s="424"/>
      <c r="N219" s="424"/>
      <c r="O219" s="424"/>
      <c r="P219" s="424"/>
      <c r="Q219" s="424"/>
      <c r="R219" s="424"/>
      <c r="S219" s="424"/>
      <c r="T219" s="424"/>
      <c r="U219" s="424"/>
      <c r="V219" s="424"/>
      <c r="W219" s="424"/>
      <c r="X219" s="424"/>
      <c r="Y219" s="424"/>
      <c r="Z219" s="424"/>
      <c r="AA219" s="424"/>
      <c r="AB219" s="424"/>
      <c r="AC219" s="424"/>
      <c r="AD219" s="424"/>
      <c r="AE219" s="424"/>
      <c r="AF219" s="424"/>
      <c r="AG219" s="424"/>
      <c r="AH219" s="424"/>
      <c r="AI219" s="424"/>
      <c r="AJ219" s="424"/>
      <c r="AK219" s="424"/>
      <c r="AL219" s="424"/>
      <c r="AM219" s="424"/>
      <c r="AN219" s="424"/>
      <c r="AO219" s="424"/>
      <c r="AP219" s="424"/>
      <c r="AQ219" s="424"/>
      <c r="AR219" s="424"/>
      <c r="AS219" s="424"/>
      <c r="AT219" s="424"/>
      <c r="AU219" s="424"/>
      <c r="AV219" s="424"/>
      <c r="AW219" s="424"/>
      <c r="AX219" s="424"/>
      <c r="AY219" s="424"/>
      <c r="AZ219" s="424"/>
      <c r="BA219" s="424"/>
      <c r="BB219" s="424"/>
      <c r="BC219" s="424"/>
      <c r="BD219" s="424"/>
      <c r="BE219" s="424"/>
      <c r="BF219" s="424"/>
      <c r="BG219" s="424"/>
      <c r="BH219" s="424"/>
      <c r="BI219" s="424"/>
      <c r="BJ219" s="424"/>
      <c r="BK219" s="424"/>
      <c r="BL219" s="424"/>
      <c r="BM219" s="424"/>
      <c r="BN219" s="424"/>
      <c r="BO219" s="424"/>
      <c r="BP219" s="424"/>
      <c r="BQ219" s="424"/>
      <c r="BR219" s="424"/>
      <c r="BS219" s="424"/>
      <c r="BT219" s="424"/>
      <c r="BU219" s="424"/>
      <c r="BV219" s="424"/>
      <c r="BW219" s="424"/>
      <c r="BX219" s="424"/>
      <c r="BY219" s="424"/>
      <c r="BZ219" s="424"/>
      <c r="CA219" s="424"/>
      <c r="CB219" s="424"/>
      <c r="CC219" s="424"/>
      <c r="CD219" s="424"/>
      <c r="CE219" s="424"/>
      <c r="CF219" s="424"/>
      <c r="CG219" s="424"/>
      <c r="CH219" s="424"/>
      <c r="CI219" s="424"/>
      <c r="CJ219" s="424"/>
      <c r="CK219" s="424"/>
      <c r="CL219" s="424"/>
      <c r="CM219" s="424"/>
      <c r="CN219" s="424"/>
      <c r="CO219" s="424"/>
      <c r="CP219" s="424"/>
      <c r="CQ219" s="424"/>
      <c r="CR219" s="424"/>
      <c r="CS219" s="424"/>
      <c r="CT219" s="424"/>
      <c r="CU219" s="424"/>
      <c r="CV219" s="424"/>
      <c r="CW219" s="424"/>
      <c r="CX219" s="424"/>
      <c r="CY219" s="424"/>
      <c r="CZ219" s="424"/>
      <c r="DA219" s="424"/>
      <c r="DB219" s="424"/>
      <c r="DC219" s="424"/>
      <c r="DD219" s="424"/>
      <c r="DE219" s="424"/>
      <c r="DF219" s="424"/>
      <c r="DG219" s="424"/>
      <c r="DH219" s="424"/>
      <c r="DI219" s="424"/>
      <c r="DJ219" s="424"/>
      <c r="DK219" s="424"/>
      <c r="DL219" s="424"/>
    </row>
    <row r="220" spans="11:116" ht="12.75" hidden="1" customHeight="1">
      <c r="K220" s="424"/>
      <c r="L220" s="424"/>
      <c r="M220" s="424"/>
      <c r="N220" s="424"/>
      <c r="O220" s="424"/>
      <c r="P220" s="424"/>
      <c r="Q220" s="424"/>
      <c r="R220" s="424"/>
      <c r="S220" s="424"/>
      <c r="T220" s="424"/>
      <c r="U220" s="424"/>
      <c r="V220" s="424"/>
      <c r="W220" s="424"/>
      <c r="X220" s="424"/>
      <c r="Y220" s="424"/>
      <c r="Z220" s="424"/>
      <c r="AA220" s="424"/>
      <c r="AB220" s="424"/>
      <c r="AC220" s="424"/>
      <c r="AD220" s="424"/>
      <c r="AE220" s="424"/>
      <c r="AF220" s="424"/>
      <c r="AG220" s="424"/>
      <c r="AH220" s="424"/>
      <c r="AI220" s="424"/>
      <c r="AJ220" s="424"/>
      <c r="AK220" s="424"/>
      <c r="AL220" s="424"/>
      <c r="AM220" s="424"/>
      <c r="AN220" s="424"/>
      <c r="AO220" s="424"/>
      <c r="AP220" s="424"/>
      <c r="AQ220" s="424"/>
      <c r="AR220" s="424"/>
      <c r="AS220" s="424"/>
      <c r="AT220" s="424"/>
      <c r="AU220" s="424"/>
      <c r="AV220" s="424"/>
      <c r="AW220" s="424"/>
      <c r="AX220" s="424"/>
      <c r="AY220" s="424"/>
      <c r="AZ220" s="424"/>
      <c r="BA220" s="424"/>
      <c r="BB220" s="424"/>
      <c r="BC220" s="424"/>
      <c r="BD220" s="424"/>
      <c r="BE220" s="424"/>
      <c r="BF220" s="424"/>
      <c r="BG220" s="424"/>
      <c r="BH220" s="424"/>
      <c r="BI220" s="424"/>
      <c r="BJ220" s="424"/>
      <c r="BK220" s="424"/>
      <c r="BL220" s="424"/>
      <c r="BM220" s="424"/>
      <c r="BN220" s="424"/>
      <c r="BO220" s="424"/>
      <c r="BP220" s="424"/>
      <c r="BQ220" s="424"/>
      <c r="BR220" s="424"/>
      <c r="BS220" s="424"/>
      <c r="BT220" s="424"/>
      <c r="BU220" s="424"/>
      <c r="BV220" s="424"/>
      <c r="BW220" s="424"/>
      <c r="BX220" s="424"/>
      <c r="BY220" s="424"/>
      <c r="BZ220" s="424"/>
      <c r="CA220" s="424"/>
      <c r="CB220" s="424"/>
      <c r="CC220" s="424"/>
      <c r="CD220" s="424"/>
      <c r="CE220" s="424"/>
      <c r="CF220" s="424"/>
      <c r="CG220" s="424"/>
      <c r="CH220" s="424"/>
      <c r="CI220" s="424"/>
      <c r="CJ220" s="424"/>
      <c r="CK220" s="424"/>
      <c r="CL220" s="424"/>
      <c r="CM220" s="424"/>
      <c r="CN220" s="424"/>
      <c r="CO220" s="424"/>
      <c r="CP220" s="424"/>
      <c r="CQ220" s="424"/>
      <c r="CR220" s="424"/>
      <c r="CS220" s="424"/>
      <c r="CT220" s="424"/>
      <c r="CU220" s="424"/>
      <c r="CV220" s="424"/>
      <c r="CW220" s="424"/>
      <c r="CX220" s="424"/>
      <c r="CY220" s="424"/>
      <c r="CZ220" s="424"/>
      <c r="DA220" s="424"/>
      <c r="DB220" s="424"/>
      <c r="DC220" s="424"/>
      <c r="DD220" s="424"/>
      <c r="DE220" s="424"/>
      <c r="DF220" s="424"/>
      <c r="DG220" s="424"/>
      <c r="DH220" s="424"/>
      <c r="DI220" s="424"/>
      <c r="DJ220" s="424"/>
      <c r="DK220" s="424"/>
      <c r="DL220" s="424"/>
    </row>
    <row r="221" spans="11:116" ht="12.75" hidden="1" customHeight="1">
      <c r="K221" s="424"/>
      <c r="L221" s="424"/>
      <c r="M221" s="424"/>
      <c r="N221" s="424"/>
      <c r="O221" s="424"/>
      <c r="P221" s="424"/>
      <c r="Q221" s="424"/>
      <c r="R221" s="424"/>
      <c r="S221" s="424"/>
      <c r="T221" s="424"/>
      <c r="U221" s="424"/>
      <c r="V221" s="424"/>
      <c r="W221" s="424"/>
      <c r="X221" s="424"/>
      <c r="Y221" s="424"/>
      <c r="Z221" s="424"/>
      <c r="AA221" s="424"/>
      <c r="AB221" s="424"/>
      <c r="AC221" s="424"/>
      <c r="AD221" s="424"/>
      <c r="AE221" s="424"/>
      <c r="AF221" s="424"/>
      <c r="AG221" s="424"/>
      <c r="AH221" s="424"/>
      <c r="AI221" s="424"/>
      <c r="AJ221" s="424"/>
      <c r="AK221" s="424"/>
      <c r="AL221" s="424"/>
      <c r="AM221" s="424"/>
      <c r="AN221" s="424"/>
      <c r="AO221" s="424"/>
      <c r="AP221" s="424"/>
      <c r="AQ221" s="424"/>
      <c r="AR221" s="424"/>
      <c r="AS221" s="424"/>
      <c r="AT221" s="424"/>
      <c r="AU221" s="424"/>
      <c r="AV221" s="424"/>
      <c r="AW221" s="424"/>
      <c r="AX221" s="424"/>
      <c r="AY221" s="424"/>
      <c r="AZ221" s="424"/>
      <c r="BA221" s="424"/>
      <c r="BB221" s="424"/>
      <c r="BC221" s="424"/>
      <c r="BD221" s="424"/>
      <c r="BE221" s="424"/>
      <c r="BF221" s="424"/>
      <c r="BG221" s="424"/>
      <c r="BH221" s="424"/>
      <c r="BI221" s="424"/>
      <c r="BJ221" s="424"/>
      <c r="BK221" s="424"/>
      <c r="BL221" s="424"/>
      <c r="BM221" s="424"/>
      <c r="BN221" s="424"/>
      <c r="BO221" s="424"/>
      <c r="BP221" s="424"/>
      <c r="BQ221" s="424"/>
      <c r="BR221" s="424"/>
      <c r="BS221" s="424"/>
      <c r="BT221" s="424"/>
      <c r="BU221" s="424"/>
      <c r="BV221" s="424"/>
      <c r="BW221" s="424"/>
      <c r="BX221" s="424"/>
      <c r="BY221" s="424"/>
      <c r="BZ221" s="424"/>
      <c r="CA221" s="424"/>
      <c r="CB221" s="424"/>
      <c r="CC221" s="424"/>
      <c r="CD221" s="424"/>
      <c r="CE221" s="424"/>
      <c r="CF221" s="424"/>
      <c r="CG221" s="424"/>
      <c r="CH221" s="424"/>
      <c r="CI221" s="424"/>
      <c r="CJ221" s="424"/>
      <c r="CK221" s="424"/>
      <c r="CL221" s="424"/>
      <c r="CM221" s="424"/>
      <c r="CN221" s="424"/>
      <c r="CO221" s="424"/>
      <c r="CP221" s="424"/>
      <c r="CQ221" s="424"/>
      <c r="CR221" s="424"/>
      <c r="CS221" s="424"/>
      <c r="CT221" s="424"/>
      <c r="CU221" s="424"/>
      <c r="CV221" s="424"/>
      <c r="CW221" s="424"/>
      <c r="CX221" s="424"/>
      <c r="CY221" s="424"/>
      <c r="CZ221" s="424"/>
      <c r="DA221" s="424"/>
      <c r="DB221" s="424"/>
      <c r="DC221" s="424"/>
      <c r="DD221" s="424"/>
      <c r="DE221" s="424"/>
      <c r="DF221" s="424"/>
      <c r="DG221" s="424"/>
      <c r="DH221" s="424"/>
      <c r="DI221" s="424"/>
      <c r="DJ221" s="424"/>
      <c r="DK221" s="424"/>
      <c r="DL221" s="424"/>
    </row>
    <row r="222" spans="11:116" ht="12.75" hidden="1" customHeight="1">
      <c r="K222" s="424"/>
      <c r="L222" s="424"/>
      <c r="M222" s="424"/>
      <c r="N222" s="424"/>
      <c r="O222" s="424"/>
      <c r="P222" s="424"/>
      <c r="Q222" s="424"/>
      <c r="R222" s="424"/>
      <c r="S222" s="424"/>
      <c r="T222" s="424"/>
      <c r="U222" s="424"/>
      <c r="V222" s="424"/>
      <c r="W222" s="424"/>
      <c r="X222" s="424"/>
      <c r="Y222" s="424"/>
      <c r="Z222" s="424"/>
      <c r="AA222" s="424"/>
      <c r="AB222" s="424"/>
      <c r="AC222" s="424"/>
      <c r="AD222" s="424"/>
      <c r="AE222" s="424"/>
      <c r="AF222" s="424"/>
      <c r="AG222" s="424"/>
      <c r="AH222" s="424"/>
      <c r="AI222" s="424"/>
      <c r="AJ222" s="424"/>
      <c r="AK222" s="424"/>
      <c r="AL222" s="424"/>
      <c r="AM222" s="424"/>
      <c r="AN222" s="424"/>
      <c r="AO222" s="424"/>
      <c r="AP222" s="424"/>
      <c r="AQ222" s="424"/>
      <c r="AR222" s="424"/>
      <c r="AS222" s="424"/>
      <c r="AT222" s="424"/>
      <c r="AU222" s="424"/>
      <c r="AV222" s="424"/>
      <c r="AW222" s="424"/>
      <c r="AX222" s="424"/>
      <c r="AY222" s="424"/>
      <c r="AZ222" s="424"/>
      <c r="BA222" s="424"/>
      <c r="BB222" s="424"/>
      <c r="BC222" s="424"/>
      <c r="BD222" s="424"/>
      <c r="BE222" s="424"/>
      <c r="BF222" s="424"/>
      <c r="BG222" s="424"/>
      <c r="BH222" s="424"/>
      <c r="BI222" s="424"/>
      <c r="BJ222" s="424"/>
      <c r="BK222" s="424"/>
      <c r="BL222" s="424"/>
      <c r="BM222" s="424"/>
      <c r="BN222" s="424"/>
      <c r="BO222" s="424"/>
      <c r="BP222" s="424"/>
      <c r="BQ222" s="424"/>
      <c r="BR222" s="424"/>
      <c r="BS222" s="424"/>
      <c r="BT222" s="424"/>
      <c r="BU222" s="424"/>
      <c r="BV222" s="424"/>
      <c r="BW222" s="424"/>
      <c r="BX222" s="424"/>
      <c r="BY222" s="424"/>
      <c r="BZ222" s="424"/>
      <c r="CA222" s="424"/>
      <c r="CB222" s="424"/>
      <c r="CC222" s="424"/>
      <c r="CD222" s="424"/>
      <c r="CE222" s="424"/>
      <c r="CF222" s="424"/>
      <c r="CG222" s="424"/>
      <c r="CH222" s="424"/>
      <c r="CI222" s="424"/>
      <c r="CJ222" s="424"/>
      <c r="CK222" s="424"/>
      <c r="CL222" s="424"/>
      <c r="CM222" s="424"/>
      <c r="CN222" s="424"/>
      <c r="CO222" s="424"/>
      <c r="CP222" s="424"/>
      <c r="CQ222" s="424"/>
      <c r="CR222" s="424"/>
      <c r="CS222" s="424"/>
      <c r="CT222" s="424"/>
      <c r="CU222" s="424"/>
      <c r="CV222" s="424"/>
      <c r="CW222" s="424"/>
      <c r="CX222" s="424"/>
      <c r="CY222" s="424"/>
      <c r="CZ222" s="424"/>
      <c r="DA222" s="424"/>
      <c r="DB222" s="424"/>
      <c r="DC222" s="424"/>
      <c r="DD222" s="424"/>
      <c r="DE222" s="424"/>
      <c r="DF222" s="424"/>
      <c r="DG222" s="424"/>
      <c r="DH222" s="424"/>
      <c r="DI222" s="424"/>
      <c r="DJ222" s="424"/>
      <c r="DK222" s="424"/>
      <c r="DL222" s="424"/>
    </row>
    <row r="223" spans="11:116" ht="12.75" hidden="1" customHeight="1">
      <c r="K223" s="424"/>
      <c r="L223" s="424"/>
      <c r="M223" s="424"/>
      <c r="N223" s="424"/>
      <c r="O223" s="424"/>
      <c r="P223" s="424"/>
      <c r="Q223" s="424"/>
      <c r="R223" s="424"/>
      <c r="S223" s="424"/>
      <c r="T223" s="424"/>
      <c r="U223" s="424"/>
      <c r="V223" s="424"/>
      <c r="W223" s="424"/>
      <c r="X223" s="424"/>
      <c r="Y223" s="424"/>
      <c r="Z223" s="424"/>
      <c r="AA223" s="424"/>
      <c r="AB223" s="424"/>
      <c r="AC223" s="424"/>
      <c r="AD223" s="424"/>
      <c r="AE223" s="424"/>
      <c r="AF223" s="424"/>
      <c r="AG223" s="424"/>
      <c r="AH223" s="424"/>
      <c r="AI223" s="424"/>
      <c r="AJ223" s="424"/>
      <c r="AK223" s="424"/>
      <c r="AL223" s="424"/>
      <c r="AM223" s="424"/>
      <c r="AN223" s="424"/>
      <c r="AO223" s="424"/>
      <c r="AP223" s="424"/>
      <c r="AQ223" s="424"/>
      <c r="AR223" s="424"/>
      <c r="AS223" s="424"/>
      <c r="AT223" s="424"/>
      <c r="AU223" s="424"/>
      <c r="AV223" s="424"/>
      <c r="AW223" s="424"/>
      <c r="AX223" s="424"/>
      <c r="AY223" s="424"/>
      <c r="AZ223" s="424"/>
      <c r="BA223" s="424"/>
      <c r="BB223" s="424"/>
      <c r="BC223" s="424"/>
      <c r="BD223" s="424"/>
      <c r="BE223" s="424"/>
      <c r="BF223" s="424"/>
      <c r="BG223" s="424"/>
      <c r="BH223" s="424"/>
      <c r="BI223" s="424"/>
      <c r="BJ223" s="424"/>
      <c r="BK223" s="424"/>
      <c r="BL223" s="424"/>
      <c r="BM223" s="424"/>
      <c r="BN223" s="424"/>
      <c r="BO223" s="424"/>
      <c r="BP223" s="424"/>
      <c r="BQ223" s="424"/>
      <c r="BR223" s="424"/>
      <c r="BS223" s="424"/>
      <c r="BT223" s="424"/>
      <c r="BU223" s="424"/>
      <c r="BV223" s="424"/>
      <c r="BW223" s="424"/>
      <c r="BX223" s="424"/>
      <c r="BY223" s="424"/>
      <c r="BZ223" s="424"/>
      <c r="CA223" s="424"/>
      <c r="CB223" s="424"/>
      <c r="CC223" s="424"/>
      <c r="CD223" s="424"/>
      <c r="CE223" s="424"/>
      <c r="CF223" s="424"/>
      <c r="CG223" s="424"/>
      <c r="CH223" s="424"/>
      <c r="CI223" s="424"/>
      <c r="CJ223" s="424"/>
      <c r="CK223" s="424"/>
      <c r="CL223" s="424"/>
      <c r="CM223" s="424"/>
      <c r="CN223" s="424"/>
      <c r="CO223" s="424"/>
      <c r="CP223" s="424"/>
      <c r="CQ223" s="424"/>
      <c r="CR223" s="424"/>
      <c r="CS223" s="424"/>
      <c r="CT223" s="424"/>
      <c r="CU223" s="424"/>
      <c r="CV223" s="424"/>
      <c r="CW223" s="424"/>
      <c r="CX223" s="424"/>
      <c r="CY223" s="424"/>
      <c r="CZ223" s="424"/>
      <c r="DA223" s="424"/>
      <c r="DB223" s="424"/>
      <c r="DC223" s="424"/>
      <c r="DD223" s="424"/>
      <c r="DE223" s="424"/>
      <c r="DF223" s="424"/>
      <c r="DG223" s="424"/>
      <c r="DH223" s="424"/>
      <c r="DI223" s="424"/>
      <c r="DJ223" s="424"/>
      <c r="DK223" s="424"/>
      <c r="DL223" s="424"/>
    </row>
    <row r="224" spans="11:116" ht="12.75" hidden="1" customHeight="1">
      <c r="K224" s="424"/>
      <c r="L224" s="424"/>
      <c r="M224" s="424"/>
      <c r="N224" s="424"/>
      <c r="O224" s="424"/>
      <c r="P224" s="424"/>
      <c r="Q224" s="424"/>
      <c r="R224" s="424"/>
      <c r="S224" s="424"/>
      <c r="T224" s="424"/>
      <c r="U224" s="424"/>
      <c r="V224" s="424"/>
      <c r="W224" s="424"/>
      <c r="X224" s="424"/>
      <c r="Y224" s="424"/>
      <c r="Z224" s="424"/>
      <c r="AA224" s="424"/>
      <c r="AB224" s="424"/>
      <c r="AC224" s="424"/>
      <c r="AD224" s="424"/>
      <c r="AE224" s="424"/>
      <c r="AF224" s="424"/>
      <c r="AG224" s="424"/>
      <c r="AH224" s="424"/>
      <c r="AI224" s="424"/>
      <c r="AJ224" s="424"/>
      <c r="AK224" s="424"/>
      <c r="AL224" s="424"/>
      <c r="AM224" s="424"/>
      <c r="AN224" s="424"/>
      <c r="AO224" s="424"/>
      <c r="AP224" s="424"/>
      <c r="AQ224" s="424"/>
      <c r="AR224" s="424"/>
      <c r="AS224" s="424"/>
      <c r="AT224" s="424"/>
      <c r="AU224" s="424"/>
      <c r="AV224" s="424"/>
      <c r="AW224" s="424"/>
      <c r="AX224" s="424"/>
      <c r="AY224" s="424"/>
      <c r="AZ224" s="424"/>
      <c r="BA224" s="424"/>
      <c r="BB224" s="424"/>
      <c r="BC224" s="424"/>
      <c r="BD224" s="424"/>
      <c r="BE224" s="424"/>
      <c r="BF224" s="424"/>
      <c r="BG224" s="424"/>
      <c r="BH224" s="424"/>
      <c r="BI224" s="424"/>
      <c r="BJ224" s="424"/>
      <c r="BK224" s="424"/>
      <c r="BL224" s="424"/>
      <c r="BM224" s="424"/>
      <c r="BN224" s="424"/>
      <c r="BO224" s="424"/>
      <c r="BP224" s="424"/>
      <c r="BQ224" s="424"/>
      <c r="BR224" s="424"/>
      <c r="BS224" s="424"/>
      <c r="BT224" s="424"/>
      <c r="BU224" s="424"/>
      <c r="BV224" s="424"/>
      <c r="BW224" s="424"/>
      <c r="BX224" s="424"/>
      <c r="BY224" s="424"/>
      <c r="BZ224" s="424"/>
      <c r="CA224" s="424"/>
      <c r="CB224" s="424"/>
      <c r="CC224" s="424"/>
      <c r="CD224" s="424"/>
      <c r="CE224" s="424"/>
      <c r="CF224" s="424"/>
      <c r="CG224" s="424"/>
      <c r="CH224" s="424"/>
      <c r="CI224" s="424"/>
      <c r="CJ224" s="424"/>
      <c r="CK224" s="424"/>
      <c r="CL224" s="424"/>
      <c r="CM224" s="424"/>
      <c r="CN224" s="424"/>
      <c r="CO224" s="424"/>
      <c r="CP224" s="424"/>
      <c r="CQ224" s="424"/>
      <c r="CR224" s="424"/>
      <c r="CS224" s="424"/>
      <c r="CT224" s="424"/>
      <c r="CU224" s="424"/>
      <c r="CV224" s="424"/>
      <c r="CW224" s="424"/>
      <c r="CX224" s="424"/>
      <c r="CY224" s="424"/>
      <c r="CZ224" s="424"/>
      <c r="DA224" s="424"/>
      <c r="DB224" s="424"/>
      <c r="DC224" s="424"/>
      <c r="DD224" s="424"/>
      <c r="DE224" s="424"/>
      <c r="DF224" s="424"/>
      <c r="DG224" s="424"/>
      <c r="DH224" s="424"/>
      <c r="DI224" s="424"/>
      <c r="DJ224" s="424"/>
      <c r="DK224" s="424"/>
      <c r="DL224" s="424"/>
    </row>
    <row r="225" spans="11:116" ht="12.75" hidden="1" customHeight="1">
      <c r="K225" s="424"/>
      <c r="L225" s="424"/>
      <c r="M225" s="424"/>
      <c r="N225" s="424"/>
      <c r="O225" s="424"/>
      <c r="P225" s="424"/>
      <c r="Q225" s="424"/>
      <c r="R225" s="424"/>
      <c r="S225" s="424"/>
      <c r="T225" s="424"/>
      <c r="U225" s="424"/>
      <c r="V225" s="424"/>
      <c r="W225" s="424"/>
      <c r="X225" s="424"/>
      <c r="Y225" s="424"/>
      <c r="Z225" s="424"/>
      <c r="AA225" s="424"/>
      <c r="AB225" s="424"/>
      <c r="AC225" s="424"/>
      <c r="AD225" s="424"/>
      <c r="AE225" s="424"/>
      <c r="AF225" s="424"/>
      <c r="AG225" s="424"/>
      <c r="AH225" s="424"/>
      <c r="AI225" s="424"/>
      <c r="AJ225" s="424"/>
      <c r="AK225" s="424"/>
      <c r="AL225" s="424"/>
      <c r="AM225" s="424"/>
      <c r="AN225" s="424"/>
      <c r="AO225" s="424"/>
      <c r="AP225" s="424"/>
      <c r="AQ225" s="424"/>
      <c r="AR225" s="424"/>
      <c r="AS225" s="424"/>
      <c r="AT225" s="424"/>
      <c r="AU225" s="424"/>
      <c r="AV225" s="424"/>
      <c r="AW225" s="424"/>
      <c r="AX225" s="424"/>
      <c r="AY225" s="424"/>
      <c r="AZ225" s="424"/>
      <c r="BA225" s="424"/>
      <c r="BB225" s="424"/>
      <c r="BC225" s="424"/>
      <c r="BD225" s="424"/>
      <c r="BE225" s="424"/>
      <c r="BF225" s="424"/>
      <c r="BG225" s="424"/>
      <c r="BH225" s="424"/>
      <c r="BI225" s="424"/>
      <c r="BJ225" s="424"/>
      <c r="BK225" s="424"/>
      <c r="BL225" s="424"/>
      <c r="BM225" s="424"/>
      <c r="BN225" s="424"/>
      <c r="BO225" s="424"/>
      <c r="BP225" s="424"/>
      <c r="BQ225" s="424"/>
      <c r="BR225" s="424"/>
      <c r="BS225" s="424"/>
      <c r="BT225" s="424"/>
      <c r="BU225" s="424"/>
      <c r="BV225" s="424"/>
      <c r="BW225" s="424"/>
      <c r="BX225" s="424"/>
      <c r="BY225" s="424"/>
      <c r="BZ225" s="424"/>
      <c r="CA225" s="424"/>
      <c r="CB225" s="424"/>
      <c r="CC225" s="424"/>
      <c r="CD225" s="424"/>
      <c r="CE225" s="424"/>
      <c r="CF225" s="424"/>
      <c r="CG225" s="424"/>
      <c r="CH225" s="424"/>
      <c r="CI225" s="424"/>
      <c r="CJ225" s="424"/>
      <c r="CK225" s="424"/>
      <c r="CL225" s="424"/>
      <c r="CM225" s="424"/>
      <c r="CN225" s="424"/>
      <c r="CO225" s="424"/>
      <c r="CP225" s="424"/>
      <c r="CQ225" s="424"/>
      <c r="CR225" s="424"/>
      <c r="CS225" s="424"/>
      <c r="CT225" s="424"/>
      <c r="CU225" s="424"/>
      <c r="CV225" s="424"/>
      <c r="CW225" s="424"/>
      <c r="CX225" s="424"/>
      <c r="CY225" s="424"/>
      <c r="CZ225" s="424"/>
      <c r="DA225" s="424"/>
      <c r="DB225" s="424"/>
      <c r="DC225" s="424"/>
      <c r="DD225" s="424"/>
      <c r="DE225" s="424"/>
      <c r="DF225" s="424"/>
      <c r="DG225" s="424"/>
      <c r="DH225" s="424"/>
      <c r="DI225" s="424"/>
      <c r="DJ225" s="424"/>
      <c r="DK225" s="424"/>
      <c r="DL225" s="424"/>
    </row>
    <row r="226" spans="11:116" ht="12.75" hidden="1" customHeight="1">
      <c r="K226" s="424"/>
      <c r="L226" s="424"/>
      <c r="M226" s="424"/>
      <c r="N226" s="424"/>
      <c r="O226" s="424"/>
      <c r="P226" s="424"/>
      <c r="Q226" s="424"/>
      <c r="R226" s="424"/>
      <c r="S226" s="424"/>
      <c r="T226" s="424"/>
      <c r="U226" s="424"/>
      <c r="V226" s="424"/>
      <c r="W226" s="424"/>
      <c r="X226" s="424"/>
      <c r="Y226" s="424"/>
      <c r="Z226" s="424"/>
      <c r="AA226" s="424"/>
      <c r="AB226" s="424"/>
      <c r="AC226" s="424"/>
      <c r="AD226" s="424"/>
      <c r="AE226" s="424"/>
      <c r="AF226" s="424"/>
      <c r="AG226" s="424"/>
      <c r="AH226" s="424"/>
      <c r="AI226" s="424"/>
      <c r="AJ226" s="424"/>
      <c r="AK226" s="424"/>
      <c r="AL226" s="424"/>
      <c r="AM226" s="424"/>
      <c r="AN226" s="424"/>
      <c r="AO226" s="424"/>
      <c r="AP226" s="424"/>
      <c r="AQ226" s="424"/>
      <c r="AR226" s="424"/>
      <c r="AS226" s="424"/>
      <c r="AT226" s="424"/>
      <c r="AU226" s="424"/>
      <c r="AV226" s="424"/>
      <c r="AW226" s="424"/>
      <c r="AX226" s="424"/>
      <c r="AY226" s="424"/>
      <c r="AZ226" s="424"/>
      <c r="BA226" s="424"/>
      <c r="BB226" s="424"/>
      <c r="BC226" s="424"/>
      <c r="BD226" s="424"/>
      <c r="BE226" s="424"/>
      <c r="BF226" s="424"/>
      <c r="BG226" s="424"/>
      <c r="BH226" s="424"/>
      <c r="BI226" s="424"/>
      <c r="BJ226" s="424"/>
      <c r="BK226" s="424"/>
      <c r="BL226" s="424"/>
      <c r="BM226" s="424"/>
      <c r="BN226" s="424"/>
      <c r="BO226" s="424"/>
      <c r="BP226" s="424"/>
      <c r="BQ226" s="424"/>
      <c r="BR226" s="424"/>
      <c r="BS226" s="424"/>
      <c r="BT226" s="424"/>
      <c r="BU226" s="424"/>
      <c r="BV226" s="424"/>
      <c r="BW226" s="424"/>
      <c r="BX226" s="424"/>
      <c r="BY226" s="424"/>
      <c r="BZ226" s="424"/>
      <c r="CA226" s="424"/>
      <c r="CB226" s="424"/>
      <c r="CC226" s="424"/>
      <c r="CD226" s="424"/>
      <c r="CE226" s="424"/>
      <c r="CF226" s="424"/>
      <c r="CG226" s="424"/>
      <c r="CH226" s="424"/>
      <c r="CI226" s="424"/>
      <c r="CJ226" s="424"/>
      <c r="CK226" s="424"/>
      <c r="CL226" s="424"/>
      <c r="CM226" s="424"/>
      <c r="CN226" s="424"/>
      <c r="CO226" s="424"/>
      <c r="CP226" s="424"/>
      <c r="CQ226" s="424"/>
      <c r="CR226" s="424"/>
      <c r="CS226" s="424"/>
      <c r="CT226" s="424"/>
      <c r="CU226" s="424"/>
      <c r="CV226" s="424"/>
      <c r="CW226" s="424"/>
      <c r="CX226" s="424"/>
      <c r="CY226" s="424"/>
      <c r="CZ226" s="424"/>
      <c r="DA226" s="424"/>
      <c r="DB226" s="424"/>
      <c r="DC226" s="424"/>
      <c r="DD226" s="424"/>
      <c r="DE226" s="424"/>
      <c r="DF226" s="424"/>
      <c r="DG226" s="424"/>
      <c r="DH226" s="424"/>
      <c r="DI226" s="424"/>
      <c r="DJ226" s="424"/>
      <c r="DK226" s="424"/>
      <c r="DL226" s="424"/>
    </row>
    <row r="227" spans="11:116" ht="12.75" hidden="1" customHeight="1">
      <c r="K227" s="424"/>
      <c r="L227" s="424"/>
      <c r="M227" s="424"/>
      <c r="N227" s="424"/>
      <c r="O227" s="424"/>
      <c r="P227" s="424"/>
      <c r="Q227" s="424"/>
      <c r="R227" s="424"/>
      <c r="S227" s="424"/>
      <c r="T227" s="424"/>
      <c r="U227" s="424"/>
      <c r="V227" s="424"/>
      <c r="W227" s="424"/>
      <c r="X227" s="424"/>
      <c r="Y227" s="424"/>
      <c r="Z227" s="424"/>
      <c r="AA227" s="424"/>
      <c r="AB227" s="424"/>
      <c r="AC227" s="424"/>
      <c r="AD227" s="424"/>
      <c r="AE227" s="424"/>
      <c r="AF227" s="424"/>
      <c r="AG227" s="424"/>
      <c r="AH227" s="424"/>
      <c r="AI227" s="424"/>
      <c r="AJ227" s="424"/>
      <c r="AK227" s="424"/>
      <c r="AL227" s="424"/>
      <c r="AM227" s="424"/>
      <c r="AN227" s="424"/>
      <c r="AO227" s="424"/>
      <c r="AP227" s="424"/>
      <c r="AQ227" s="424"/>
      <c r="AR227" s="424"/>
      <c r="AS227" s="424"/>
      <c r="AT227" s="424"/>
      <c r="AU227" s="424"/>
      <c r="AV227" s="424"/>
      <c r="AW227" s="424"/>
      <c r="AX227" s="424"/>
      <c r="AY227" s="424"/>
      <c r="AZ227" s="424"/>
      <c r="BA227" s="424"/>
      <c r="BB227" s="424"/>
      <c r="BC227" s="424"/>
      <c r="BD227" s="424"/>
      <c r="BE227" s="424"/>
      <c r="BF227" s="424"/>
      <c r="BG227" s="424"/>
      <c r="BH227" s="424"/>
      <c r="BI227" s="424"/>
      <c r="BJ227" s="424"/>
      <c r="BK227" s="424"/>
      <c r="BL227" s="424"/>
      <c r="BM227" s="424"/>
      <c r="BN227" s="424"/>
      <c r="BO227" s="424"/>
      <c r="BP227" s="424"/>
      <c r="BQ227" s="424"/>
      <c r="BR227" s="424"/>
      <c r="BS227" s="424"/>
      <c r="BT227" s="424"/>
      <c r="BU227" s="424"/>
      <c r="BV227" s="424"/>
      <c r="BW227" s="424"/>
      <c r="BX227" s="424"/>
      <c r="BY227" s="424"/>
      <c r="BZ227" s="424"/>
      <c r="CA227" s="424"/>
      <c r="CB227" s="424"/>
      <c r="CC227" s="424"/>
      <c r="CD227" s="424"/>
      <c r="CE227" s="424"/>
      <c r="CF227" s="424"/>
      <c r="CG227" s="424"/>
      <c r="CH227" s="424"/>
      <c r="CI227" s="424"/>
      <c r="CJ227" s="424"/>
      <c r="CK227" s="424"/>
      <c r="CL227" s="424"/>
      <c r="CM227" s="424"/>
      <c r="CN227" s="424"/>
      <c r="CO227" s="424"/>
      <c r="CP227" s="424"/>
      <c r="CQ227" s="424"/>
      <c r="CR227" s="424"/>
      <c r="CS227" s="424"/>
      <c r="CT227" s="424"/>
      <c r="CU227" s="424"/>
      <c r="CV227" s="424"/>
      <c r="CW227" s="424"/>
      <c r="CX227" s="424"/>
      <c r="CY227" s="424"/>
      <c r="CZ227" s="424"/>
      <c r="DA227" s="424"/>
      <c r="DB227" s="424"/>
      <c r="DC227" s="424"/>
      <c r="DD227" s="424"/>
      <c r="DE227" s="424"/>
      <c r="DF227" s="424"/>
      <c r="DG227" s="424"/>
      <c r="DH227" s="424"/>
      <c r="DI227" s="424"/>
      <c r="DJ227" s="424"/>
      <c r="DK227" s="424"/>
      <c r="DL227" s="424"/>
    </row>
    <row r="228" spans="11:116" ht="12.75" hidden="1" customHeight="1">
      <c r="K228" s="424"/>
      <c r="L228" s="424"/>
      <c r="M228" s="424"/>
      <c r="N228" s="424"/>
      <c r="O228" s="424"/>
      <c r="P228" s="424"/>
      <c r="Q228" s="424"/>
      <c r="R228" s="424"/>
      <c r="S228" s="424"/>
      <c r="T228" s="424"/>
      <c r="U228" s="424"/>
      <c r="V228" s="424"/>
      <c r="W228" s="424"/>
      <c r="X228" s="424"/>
      <c r="Y228" s="424"/>
      <c r="Z228" s="424"/>
      <c r="AA228" s="424"/>
      <c r="AB228" s="424"/>
      <c r="AC228" s="424"/>
      <c r="AD228" s="424"/>
      <c r="AE228" s="424"/>
      <c r="AF228" s="424"/>
      <c r="AG228" s="424"/>
      <c r="AH228" s="424"/>
      <c r="AI228" s="424"/>
      <c r="AJ228" s="424"/>
      <c r="AK228" s="424"/>
      <c r="AL228" s="424"/>
      <c r="AM228" s="424"/>
      <c r="AN228" s="424"/>
      <c r="AO228" s="424"/>
      <c r="AP228" s="424"/>
      <c r="AQ228" s="424"/>
      <c r="AR228" s="424"/>
      <c r="AS228" s="424"/>
      <c r="AT228" s="424"/>
      <c r="AU228" s="424"/>
      <c r="AV228" s="424"/>
      <c r="AW228" s="424"/>
      <c r="AX228" s="424"/>
      <c r="AY228" s="424"/>
      <c r="AZ228" s="424"/>
      <c r="BA228" s="424"/>
      <c r="BB228" s="424"/>
      <c r="BC228" s="424"/>
      <c r="BD228" s="424"/>
      <c r="BE228" s="424"/>
      <c r="BF228" s="424"/>
      <c r="BG228" s="424"/>
      <c r="BH228" s="424"/>
      <c r="BI228" s="424"/>
      <c r="BJ228" s="424"/>
      <c r="BK228" s="424"/>
      <c r="BL228" s="424"/>
      <c r="BM228" s="424"/>
      <c r="BN228" s="424"/>
      <c r="BO228" s="424"/>
      <c r="BP228" s="424"/>
      <c r="BQ228" s="424"/>
      <c r="BR228" s="424"/>
      <c r="BS228" s="424"/>
      <c r="BT228" s="424"/>
      <c r="BU228" s="424"/>
      <c r="BV228" s="424"/>
      <c r="BW228" s="424"/>
      <c r="BX228" s="424"/>
      <c r="BY228" s="424"/>
      <c r="BZ228" s="424"/>
      <c r="CA228" s="424"/>
      <c r="CB228" s="424"/>
      <c r="CC228" s="424"/>
      <c r="CD228" s="424"/>
      <c r="CE228" s="424"/>
      <c r="CF228" s="424"/>
      <c r="CG228" s="424"/>
      <c r="CH228" s="424"/>
      <c r="CI228" s="424"/>
      <c r="CJ228" s="424"/>
      <c r="CK228" s="424"/>
      <c r="CL228" s="424"/>
      <c r="CM228" s="424"/>
      <c r="CN228" s="424"/>
      <c r="CO228" s="424"/>
      <c r="CP228" s="424"/>
      <c r="CQ228" s="424"/>
      <c r="CR228" s="424"/>
      <c r="CS228" s="424"/>
      <c r="CT228" s="424"/>
      <c r="CU228" s="424"/>
      <c r="CV228" s="424"/>
      <c r="CW228" s="424"/>
      <c r="CX228" s="424"/>
      <c r="CY228" s="424"/>
      <c r="CZ228" s="424"/>
      <c r="DA228" s="424"/>
      <c r="DB228" s="424"/>
      <c r="DC228" s="424"/>
      <c r="DD228" s="424"/>
      <c r="DE228" s="424"/>
      <c r="DF228" s="424"/>
      <c r="DG228" s="424"/>
      <c r="DH228" s="424"/>
      <c r="DI228" s="424"/>
      <c r="DJ228" s="424"/>
      <c r="DK228" s="424"/>
      <c r="DL228" s="424"/>
    </row>
    <row r="229" spans="11:116" ht="12.75" hidden="1" customHeight="1">
      <c r="K229" s="424"/>
      <c r="L229" s="424"/>
      <c r="M229" s="424"/>
      <c r="N229" s="424"/>
      <c r="O229" s="424"/>
      <c r="P229" s="424"/>
      <c r="Q229" s="424"/>
      <c r="R229" s="424"/>
      <c r="S229" s="424"/>
      <c r="T229" s="424"/>
      <c r="U229" s="424"/>
      <c r="V229" s="424"/>
      <c r="W229" s="424"/>
      <c r="X229" s="424"/>
      <c r="Y229" s="424"/>
      <c r="Z229" s="424"/>
      <c r="AA229" s="424"/>
      <c r="AB229" s="424"/>
      <c r="AC229" s="424"/>
      <c r="AD229" s="424"/>
      <c r="AE229" s="424"/>
      <c r="AF229" s="424"/>
      <c r="AG229" s="424"/>
      <c r="AH229" s="424"/>
      <c r="AI229" s="424"/>
      <c r="AJ229" s="424"/>
      <c r="AK229" s="424"/>
      <c r="AL229" s="424"/>
      <c r="AM229" s="424"/>
      <c r="AN229" s="424"/>
      <c r="AO229" s="424"/>
      <c r="AP229" s="424"/>
      <c r="AQ229" s="424"/>
      <c r="AR229" s="424"/>
      <c r="AS229" s="424"/>
      <c r="AT229" s="424"/>
      <c r="AU229" s="424"/>
      <c r="AV229" s="424"/>
      <c r="AW229" s="424"/>
      <c r="AX229" s="424"/>
      <c r="AY229" s="424"/>
      <c r="AZ229" s="424"/>
      <c r="BA229" s="424"/>
      <c r="BB229" s="424"/>
      <c r="BC229" s="424"/>
      <c r="BD229" s="424"/>
      <c r="BE229" s="424"/>
      <c r="BF229" s="424"/>
      <c r="BG229" s="424"/>
      <c r="BH229" s="424"/>
      <c r="BI229" s="424"/>
      <c r="BJ229" s="424"/>
      <c r="BK229" s="424"/>
      <c r="BL229" s="424"/>
      <c r="BM229" s="424"/>
      <c r="BN229" s="424"/>
      <c r="BO229" s="424"/>
      <c r="BP229" s="424"/>
      <c r="BQ229" s="424"/>
      <c r="BR229" s="424"/>
      <c r="BS229" s="424"/>
      <c r="BT229" s="424"/>
      <c r="BU229" s="424"/>
      <c r="BV229" s="424"/>
      <c r="BW229" s="424"/>
      <c r="BX229" s="424"/>
      <c r="BY229" s="424"/>
      <c r="BZ229" s="424"/>
      <c r="CA229" s="424"/>
      <c r="CB229" s="424"/>
      <c r="CC229" s="424"/>
      <c r="CD229" s="424"/>
      <c r="CE229" s="424"/>
      <c r="CF229" s="424"/>
      <c r="CG229" s="424"/>
      <c r="CH229" s="424"/>
      <c r="CI229" s="424"/>
      <c r="CJ229" s="424"/>
      <c r="CK229" s="424"/>
      <c r="CL229" s="424"/>
      <c r="CM229" s="424"/>
      <c r="CN229" s="424"/>
      <c r="CO229" s="424"/>
      <c r="CP229" s="424"/>
      <c r="CQ229" s="424"/>
      <c r="CR229" s="424"/>
      <c r="CS229" s="424"/>
      <c r="CT229" s="424"/>
      <c r="CU229" s="424"/>
      <c r="CV229" s="424"/>
      <c r="CW229" s="424"/>
      <c r="CX229" s="424"/>
      <c r="CY229" s="424"/>
      <c r="CZ229" s="424"/>
      <c r="DA229" s="424"/>
      <c r="DB229" s="424"/>
      <c r="DC229" s="424"/>
      <c r="DD229" s="424"/>
      <c r="DE229" s="424"/>
      <c r="DF229" s="424"/>
      <c r="DG229" s="424"/>
      <c r="DH229" s="424"/>
      <c r="DI229" s="424"/>
      <c r="DJ229" s="424"/>
      <c r="DK229" s="424"/>
      <c r="DL229" s="424"/>
    </row>
    <row r="230" spans="11:116" ht="12.75" hidden="1" customHeight="1">
      <c r="K230" s="424"/>
      <c r="L230" s="424"/>
      <c r="M230" s="424"/>
      <c r="N230" s="424"/>
      <c r="O230" s="424"/>
      <c r="P230" s="424"/>
      <c r="Q230" s="424"/>
      <c r="R230" s="424"/>
      <c r="S230" s="424"/>
      <c r="T230" s="424"/>
      <c r="U230" s="424"/>
      <c r="V230" s="424"/>
      <c r="W230" s="424"/>
      <c r="X230" s="424"/>
      <c r="Y230" s="424"/>
      <c r="Z230" s="424"/>
      <c r="AA230" s="424"/>
      <c r="AB230" s="424"/>
      <c r="AC230" s="424"/>
      <c r="AD230" s="424"/>
      <c r="AE230" s="424"/>
      <c r="AF230" s="424"/>
      <c r="AG230" s="424"/>
      <c r="AH230" s="424"/>
      <c r="AI230" s="424"/>
      <c r="AJ230" s="424"/>
      <c r="AK230" s="424"/>
      <c r="AL230" s="424"/>
      <c r="AM230" s="424"/>
      <c r="AN230" s="424"/>
      <c r="AO230" s="424"/>
      <c r="AP230" s="424"/>
      <c r="AQ230" s="424"/>
      <c r="AR230" s="424"/>
      <c r="AS230" s="424"/>
      <c r="AT230" s="424"/>
      <c r="AU230" s="424"/>
      <c r="AV230" s="424"/>
      <c r="AW230" s="424"/>
      <c r="AX230" s="424"/>
      <c r="AY230" s="424"/>
      <c r="AZ230" s="424"/>
      <c r="BA230" s="424"/>
      <c r="BB230" s="424"/>
      <c r="BC230" s="424"/>
      <c r="BD230" s="424"/>
      <c r="BE230" s="424"/>
      <c r="BF230" s="424"/>
      <c r="BG230" s="424"/>
      <c r="BH230" s="424"/>
      <c r="BI230" s="424"/>
      <c r="BJ230" s="424"/>
      <c r="BK230" s="424"/>
      <c r="BL230" s="424"/>
      <c r="BM230" s="424"/>
      <c r="BN230" s="424"/>
      <c r="BO230" s="424"/>
      <c r="BP230" s="424"/>
      <c r="BQ230" s="424"/>
      <c r="BR230" s="424"/>
      <c r="BS230" s="424"/>
      <c r="BT230" s="424"/>
      <c r="BU230" s="424"/>
      <c r="BV230" s="424"/>
      <c r="BW230" s="424"/>
      <c r="BX230" s="424"/>
      <c r="BY230" s="424"/>
      <c r="BZ230" s="424"/>
      <c r="CA230" s="424"/>
      <c r="CB230" s="424"/>
      <c r="CC230" s="424"/>
      <c r="CD230" s="424"/>
      <c r="CE230" s="424"/>
      <c r="CF230" s="424"/>
      <c r="CG230" s="424"/>
      <c r="CH230" s="424"/>
      <c r="CI230" s="424"/>
      <c r="CJ230" s="424"/>
      <c r="CK230" s="424"/>
      <c r="CL230" s="424"/>
      <c r="CM230" s="424"/>
      <c r="CN230" s="424"/>
      <c r="CO230" s="424"/>
      <c r="CP230" s="424"/>
      <c r="CQ230" s="424"/>
      <c r="CR230" s="424"/>
      <c r="CS230" s="424"/>
      <c r="CT230" s="424"/>
      <c r="CU230" s="424"/>
      <c r="CV230" s="424"/>
      <c r="CW230" s="424"/>
      <c r="CX230" s="424"/>
      <c r="CY230" s="424"/>
      <c r="CZ230" s="424"/>
      <c r="DA230" s="424"/>
      <c r="DB230" s="424"/>
      <c r="DC230" s="424"/>
      <c r="DD230" s="424"/>
      <c r="DE230" s="424"/>
      <c r="DF230" s="424"/>
      <c r="DG230" s="424"/>
      <c r="DH230" s="424"/>
      <c r="DI230" s="424"/>
      <c r="DJ230" s="424"/>
      <c r="DK230" s="424"/>
      <c r="DL230" s="424"/>
    </row>
    <row r="231" spans="11:116" ht="12.75" hidden="1" customHeight="1">
      <c r="K231" s="424"/>
      <c r="L231" s="424"/>
      <c r="M231" s="424"/>
      <c r="N231" s="424"/>
      <c r="O231" s="424"/>
      <c r="P231" s="424"/>
      <c r="Q231" s="424"/>
      <c r="R231" s="424"/>
      <c r="S231" s="424"/>
      <c r="T231" s="424"/>
      <c r="U231" s="424"/>
      <c r="V231" s="424"/>
      <c r="W231" s="424"/>
      <c r="X231" s="424"/>
      <c r="Y231" s="424"/>
      <c r="Z231" s="424"/>
      <c r="AA231" s="424"/>
      <c r="AB231" s="424"/>
      <c r="AC231" s="424"/>
      <c r="AD231" s="424"/>
      <c r="AE231" s="424"/>
      <c r="AF231" s="424"/>
      <c r="AG231" s="424"/>
      <c r="AH231" s="424"/>
      <c r="AI231" s="424"/>
      <c r="AJ231" s="424"/>
      <c r="AK231" s="424"/>
      <c r="AL231" s="424"/>
      <c r="AM231" s="424"/>
      <c r="AN231" s="424"/>
      <c r="AO231" s="424"/>
      <c r="AP231" s="424"/>
      <c r="AQ231" s="424"/>
      <c r="AR231" s="424"/>
      <c r="AS231" s="424"/>
      <c r="AT231" s="424"/>
      <c r="AU231" s="424"/>
      <c r="AV231" s="424"/>
      <c r="AW231" s="424"/>
      <c r="AX231" s="424"/>
      <c r="AY231" s="424"/>
      <c r="AZ231" s="424"/>
      <c r="BA231" s="424"/>
      <c r="BB231" s="424"/>
      <c r="BC231" s="424"/>
      <c r="BD231" s="424"/>
      <c r="BE231" s="424"/>
      <c r="BF231" s="424"/>
      <c r="BG231" s="424"/>
      <c r="BH231" s="424"/>
      <c r="BI231" s="424"/>
      <c r="BJ231" s="424"/>
      <c r="BK231" s="424"/>
      <c r="BL231" s="424"/>
      <c r="BM231" s="424"/>
      <c r="BN231" s="424"/>
      <c r="BO231" s="424"/>
      <c r="BP231" s="424"/>
      <c r="BQ231" s="424"/>
      <c r="BR231" s="424"/>
      <c r="BS231" s="424"/>
      <c r="BT231" s="424"/>
      <c r="BU231" s="424"/>
      <c r="BV231" s="424"/>
      <c r="BW231" s="424"/>
      <c r="BX231" s="424"/>
      <c r="BY231" s="424"/>
      <c r="BZ231" s="424"/>
      <c r="CA231" s="424"/>
      <c r="CB231" s="424"/>
      <c r="CC231" s="424"/>
      <c r="CD231" s="424"/>
      <c r="CE231" s="424"/>
      <c r="CF231" s="424"/>
      <c r="CG231" s="424"/>
      <c r="CH231" s="424"/>
      <c r="CI231" s="424"/>
      <c r="CJ231" s="424"/>
      <c r="CK231" s="424"/>
      <c r="CL231" s="424"/>
      <c r="CM231" s="424"/>
      <c r="CN231" s="424"/>
      <c r="CO231" s="424"/>
      <c r="CP231" s="424"/>
      <c r="CQ231" s="424"/>
      <c r="CR231" s="424"/>
      <c r="CS231" s="424"/>
      <c r="CT231" s="424"/>
      <c r="CU231" s="424"/>
      <c r="CV231" s="424"/>
      <c r="CW231" s="424"/>
      <c r="CX231" s="424"/>
      <c r="CY231" s="424"/>
      <c r="CZ231" s="424"/>
      <c r="DA231" s="424"/>
      <c r="DB231" s="424"/>
      <c r="DC231" s="424"/>
      <c r="DD231" s="424"/>
      <c r="DE231" s="424"/>
      <c r="DF231" s="424"/>
      <c r="DG231" s="424"/>
      <c r="DH231" s="424"/>
      <c r="DI231" s="424"/>
      <c r="DJ231" s="424"/>
      <c r="DK231" s="424"/>
      <c r="DL231" s="424"/>
    </row>
    <row r="232" spans="11:116" ht="12.75" hidden="1" customHeight="1">
      <c r="K232" s="424"/>
      <c r="L232" s="424"/>
      <c r="M232" s="424"/>
      <c r="N232" s="424"/>
      <c r="O232" s="424"/>
      <c r="P232" s="424"/>
      <c r="Q232" s="424"/>
      <c r="R232" s="424"/>
      <c r="S232" s="424"/>
      <c r="T232" s="424"/>
      <c r="U232" s="424"/>
      <c r="V232" s="424"/>
      <c r="W232" s="424"/>
      <c r="X232" s="424"/>
      <c r="Y232" s="424"/>
      <c r="Z232" s="424"/>
      <c r="AA232" s="424"/>
      <c r="AB232" s="424"/>
      <c r="AC232" s="424"/>
      <c r="AD232" s="424"/>
      <c r="AE232" s="424"/>
      <c r="AF232" s="424"/>
      <c r="AG232" s="424"/>
      <c r="AH232" s="424"/>
      <c r="AI232" s="424"/>
      <c r="AJ232" s="424"/>
      <c r="AK232" s="424"/>
      <c r="AL232" s="424"/>
      <c r="AM232" s="424"/>
      <c r="AN232" s="424"/>
      <c r="AO232" s="424"/>
      <c r="AP232" s="424"/>
      <c r="AQ232" s="424"/>
      <c r="AR232" s="424"/>
      <c r="AS232" s="424"/>
      <c r="AT232" s="424"/>
      <c r="AU232" s="424"/>
      <c r="AV232" s="424"/>
      <c r="AW232" s="424"/>
      <c r="AX232" s="424"/>
      <c r="AY232" s="424"/>
      <c r="AZ232" s="424"/>
      <c r="BA232" s="424"/>
      <c r="BB232" s="424"/>
      <c r="BC232" s="424"/>
      <c r="BD232" s="424"/>
      <c r="BE232" s="424"/>
      <c r="BF232" s="424"/>
      <c r="BG232" s="424"/>
      <c r="BH232" s="424"/>
      <c r="BI232" s="424"/>
      <c r="BJ232" s="424"/>
      <c r="BK232" s="424"/>
      <c r="BL232" s="424"/>
      <c r="BM232" s="424"/>
      <c r="BN232" s="424"/>
      <c r="BO232" s="424"/>
      <c r="BP232" s="424"/>
      <c r="BQ232" s="424"/>
      <c r="BR232" s="424"/>
      <c r="BS232" s="424"/>
      <c r="BT232" s="424"/>
      <c r="BU232" s="424"/>
      <c r="BV232" s="424"/>
      <c r="BW232" s="424"/>
      <c r="BX232" s="424"/>
      <c r="BY232" s="424"/>
      <c r="BZ232" s="424"/>
      <c r="CA232" s="424"/>
      <c r="CB232" s="424"/>
      <c r="CC232" s="424"/>
      <c r="CD232" s="424"/>
      <c r="CE232" s="424"/>
      <c r="CF232" s="424"/>
      <c r="CG232" s="424"/>
      <c r="CH232" s="424"/>
      <c r="CI232" s="424"/>
      <c r="CJ232" s="424"/>
      <c r="CK232" s="424"/>
      <c r="CL232" s="424"/>
      <c r="CM232" s="424"/>
      <c r="CN232" s="424"/>
      <c r="CO232" s="424"/>
      <c r="CP232" s="424"/>
      <c r="CQ232" s="424"/>
      <c r="CR232" s="424"/>
      <c r="CS232" s="424"/>
      <c r="CT232" s="424"/>
      <c r="CU232" s="424"/>
      <c r="CV232" s="424"/>
      <c r="CW232" s="424"/>
      <c r="CX232" s="424"/>
      <c r="CY232" s="424"/>
      <c r="CZ232" s="424"/>
      <c r="DA232" s="424"/>
      <c r="DB232" s="424"/>
      <c r="DC232" s="424"/>
      <c r="DD232" s="424"/>
      <c r="DE232" s="424"/>
      <c r="DF232" s="424"/>
      <c r="DG232" s="424"/>
      <c r="DH232" s="424"/>
      <c r="DI232" s="424"/>
      <c r="DJ232" s="424"/>
      <c r="DK232" s="424"/>
      <c r="DL232" s="424"/>
    </row>
    <row r="233" spans="11:116" ht="12.75" hidden="1" customHeight="1">
      <c r="K233" s="424"/>
      <c r="L233" s="424"/>
      <c r="M233" s="424"/>
      <c r="N233" s="424"/>
      <c r="O233" s="424"/>
      <c r="P233" s="424"/>
      <c r="Q233" s="424"/>
      <c r="R233" s="424"/>
      <c r="S233" s="424"/>
      <c r="T233" s="424"/>
      <c r="U233" s="424"/>
      <c r="V233" s="424"/>
      <c r="W233" s="424"/>
      <c r="X233" s="424"/>
      <c r="Y233" s="424"/>
      <c r="Z233" s="424"/>
      <c r="AA233" s="424"/>
      <c r="AB233" s="424"/>
      <c r="AC233" s="424"/>
      <c r="AD233" s="424"/>
      <c r="AE233" s="424"/>
      <c r="AF233" s="424"/>
      <c r="AG233" s="424"/>
      <c r="AH233" s="424"/>
      <c r="AI233" s="424"/>
      <c r="AJ233" s="424"/>
      <c r="AK233" s="424"/>
      <c r="AL233" s="424"/>
      <c r="AM233" s="424"/>
      <c r="AN233" s="424"/>
      <c r="AO233" s="424"/>
      <c r="AP233" s="424"/>
      <c r="AQ233" s="424"/>
      <c r="AR233" s="424"/>
      <c r="AS233" s="424"/>
      <c r="AT233" s="424"/>
      <c r="AU233" s="424"/>
      <c r="AV233" s="424"/>
      <c r="AW233" s="424"/>
      <c r="AX233" s="424"/>
      <c r="AY233" s="424"/>
      <c r="AZ233" s="424"/>
      <c r="BA233" s="424"/>
      <c r="BB233" s="424"/>
      <c r="BC233" s="424"/>
      <c r="BD233" s="424"/>
      <c r="BE233" s="424"/>
      <c r="BF233" s="424"/>
      <c r="BG233" s="424"/>
      <c r="BH233" s="424"/>
      <c r="BI233" s="424"/>
      <c r="BJ233" s="424"/>
      <c r="BK233" s="424"/>
      <c r="BL233" s="424"/>
      <c r="BM233" s="424"/>
      <c r="BN233" s="424"/>
      <c r="BO233" s="424"/>
      <c r="BP233" s="424"/>
      <c r="BQ233" s="424"/>
      <c r="BR233" s="424"/>
      <c r="BS233" s="424"/>
      <c r="BT233" s="424"/>
      <c r="BU233" s="424"/>
      <c r="BV233" s="424"/>
      <c r="BW233" s="424"/>
      <c r="BX233" s="424"/>
      <c r="BY233" s="424"/>
      <c r="BZ233" s="424"/>
      <c r="CA233" s="424"/>
      <c r="CB233" s="424"/>
      <c r="CC233" s="424"/>
      <c r="CD233" s="424"/>
      <c r="CE233" s="424"/>
      <c r="CF233" s="424"/>
      <c r="CG233" s="424"/>
      <c r="CH233" s="424"/>
      <c r="CI233" s="424"/>
      <c r="CJ233" s="424"/>
      <c r="CK233" s="424"/>
      <c r="CL233" s="424"/>
      <c r="CM233" s="424"/>
      <c r="CN233" s="424"/>
      <c r="CO233" s="424"/>
      <c r="CP233" s="424"/>
      <c r="CQ233" s="424"/>
      <c r="CR233" s="424"/>
      <c r="CS233" s="424"/>
      <c r="CT233" s="424"/>
      <c r="CU233" s="424"/>
      <c r="CV233" s="424"/>
      <c r="CW233" s="424"/>
      <c r="CX233" s="424"/>
      <c r="CY233" s="424"/>
      <c r="CZ233" s="424"/>
      <c r="DA233" s="424"/>
      <c r="DB233" s="424"/>
      <c r="DC233" s="424"/>
      <c r="DD233" s="424"/>
      <c r="DE233" s="424"/>
      <c r="DF233" s="424"/>
      <c r="DG233" s="424"/>
      <c r="DH233" s="424"/>
      <c r="DI233" s="424"/>
      <c r="DJ233" s="424"/>
      <c r="DK233" s="424"/>
      <c r="DL233" s="424"/>
    </row>
    <row r="234" spans="11:116" ht="12.75" hidden="1" customHeight="1">
      <c r="K234" s="424"/>
      <c r="L234" s="424"/>
      <c r="M234" s="424"/>
      <c r="N234" s="424"/>
      <c r="O234" s="424"/>
      <c r="P234" s="424"/>
      <c r="Q234" s="424"/>
      <c r="R234" s="424"/>
      <c r="S234" s="424"/>
      <c r="T234" s="424"/>
      <c r="U234" s="424"/>
      <c r="V234" s="424"/>
      <c r="W234" s="424"/>
      <c r="X234" s="424"/>
      <c r="Y234" s="424"/>
      <c r="Z234" s="424"/>
      <c r="AA234" s="424"/>
      <c r="AB234" s="424"/>
      <c r="AC234" s="424"/>
      <c r="AD234" s="424"/>
      <c r="AE234" s="424"/>
      <c r="AF234" s="424"/>
      <c r="AG234" s="424"/>
      <c r="AH234" s="424"/>
      <c r="AI234" s="424"/>
      <c r="AJ234" s="424"/>
      <c r="AK234" s="424"/>
      <c r="AL234" s="424"/>
      <c r="AM234" s="424"/>
      <c r="AN234" s="424"/>
      <c r="AO234" s="424"/>
      <c r="AP234" s="424"/>
      <c r="AQ234" s="424"/>
      <c r="AR234" s="424"/>
      <c r="AS234" s="424"/>
      <c r="AT234" s="424"/>
      <c r="AU234" s="424"/>
      <c r="AV234" s="424"/>
      <c r="AW234" s="424"/>
      <c r="AX234" s="424"/>
      <c r="AY234" s="424"/>
      <c r="AZ234" s="424"/>
      <c r="BA234" s="424"/>
      <c r="BB234" s="424"/>
      <c r="BC234" s="424"/>
      <c r="BD234" s="424"/>
      <c r="BE234" s="424"/>
      <c r="BF234" s="424"/>
      <c r="BG234" s="424"/>
      <c r="BH234" s="424"/>
      <c r="BI234" s="424"/>
      <c r="BJ234" s="424"/>
      <c r="BK234" s="424"/>
      <c r="BL234" s="424"/>
      <c r="BM234" s="424"/>
      <c r="BN234" s="424"/>
      <c r="BO234" s="424"/>
      <c r="BP234" s="424"/>
      <c r="BQ234" s="424"/>
      <c r="BR234" s="424"/>
      <c r="BS234" s="424"/>
      <c r="BT234" s="424"/>
      <c r="BU234" s="424"/>
      <c r="BV234" s="424"/>
      <c r="BW234" s="424"/>
      <c r="BX234" s="424"/>
      <c r="BY234" s="424"/>
      <c r="BZ234" s="424"/>
      <c r="CA234" s="424"/>
      <c r="CB234" s="424"/>
      <c r="CC234" s="424"/>
      <c r="CD234" s="424"/>
      <c r="CE234" s="424"/>
      <c r="CF234" s="424"/>
      <c r="CG234" s="424"/>
      <c r="CH234" s="424"/>
      <c r="CI234" s="424"/>
      <c r="CJ234" s="424"/>
      <c r="CK234" s="424"/>
      <c r="CL234" s="424"/>
      <c r="CM234" s="424"/>
      <c r="CN234" s="424"/>
      <c r="CO234" s="424"/>
      <c r="CP234" s="424"/>
      <c r="CQ234" s="424"/>
      <c r="CR234" s="424"/>
      <c r="CS234" s="424"/>
      <c r="CT234" s="424"/>
      <c r="CU234" s="424"/>
      <c r="CV234" s="424"/>
      <c r="CW234" s="424"/>
      <c r="CX234" s="424"/>
      <c r="CY234" s="424"/>
      <c r="CZ234" s="424"/>
      <c r="DA234" s="424"/>
      <c r="DB234" s="424"/>
      <c r="DC234" s="424"/>
      <c r="DD234" s="424"/>
      <c r="DE234" s="424"/>
      <c r="DF234" s="424"/>
      <c r="DG234" s="424"/>
      <c r="DH234" s="424"/>
      <c r="DI234" s="424"/>
      <c r="DJ234" s="424"/>
      <c r="DK234" s="424"/>
      <c r="DL234" s="424"/>
    </row>
    <row r="235" spans="11:116" ht="12.75" hidden="1" customHeight="1">
      <c r="K235" s="424"/>
      <c r="L235" s="424"/>
      <c r="M235" s="424"/>
      <c r="N235" s="424"/>
      <c r="O235" s="424"/>
      <c r="P235" s="424"/>
      <c r="Q235" s="424"/>
      <c r="R235" s="424"/>
      <c r="S235" s="424"/>
      <c r="T235" s="424"/>
      <c r="U235" s="424"/>
      <c r="V235" s="424"/>
      <c r="W235" s="424"/>
      <c r="X235" s="424"/>
      <c r="Y235" s="424"/>
      <c r="Z235" s="424"/>
      <c r="AA235" s="424"/>
      <c r="AB235" s="424"/>
      <c r="AC235" s="424"/>
      <c r="AD235" s="424"/>
      <c r="AE235" s="424"/>
      <c r="AF235" s="424"/>
      <c r="AG235" s="424"/>
      <c r="AH235" s="424"/>
      <c r="AI235" s="424"/>
      <c r="AJ235" s="424"/>
      <c r="AK235" s="424"/>
      <c r="AL235" s="424"/>
      <c r="AM235" s="424"/>
      <c r="AN235" s="424"/>
      <c r="AO235" s="424"/>
      <c r="AP235" s="424"/>
      <c r="AQ235" s="424"/>
      <c r="AR235" s="424"/>
      <c r="AS235" s="424"/>
      <c r="AT235" s="424"/>
      <c r="AU235" s="424"/>
      <c r="AV235" s="424"/>
      <c r="AW235" s="424"/>
      <c r="AX235" s="424"/>
      <c r="AY235" s="424"/>
      <c r="AZ235" s="424"/>
      <c r="BA235" s="424"/>
      <c r="BB235" s="424"/>
      <c r="BC235" s="424"/>
      <c r="BD235" s="424"/>
      <c r="BE235" s="424"/>
      <c r="BF235" s="424"/>
      <c r="BG235" s="424"/>
      <c r="BH235" s="424"/>
      <c r="BI235" s="424"/>
      <c r="BJ235" s="424"/>
      <c r="BK235" s="424"/>
      <c r="BL235" s="424"/>
      <c r="BM235" s="424"/>
      <c r="BN235" s="424"/>
      <c r="BO235" s="424"/>
      <c r="BP235" s="424"/>
      <c r="BQ235" s="424"/>
      <c r="BR235" s="424"/>
      <c r="BS235" s="424"/>
      <c r="BT235" s="424"/>
      <c r="BU235" s="424"/>
      <c r="BV235" s="424"/>
      <c r="BW235" s="424"/>
      <c r="BX235" s="424"/>
      <c r="BY235" s="424"/>
      <c r="BZ235" s="424"/>
      <c r="CA235" s="424"/>
      <c r="CB235" s="424"/>
      <c r="CC235" s="424"/>
      <c r="CD235" s="424"/>
      <c r="CE235" s="424"/>
      <c r="CF235" s="424"/>
      <c r="CG235" s="424"/>
      <c r="CH235" s="424"/>
      <c r="CI235" s="424"/>
      <c r="CJ235" s="424"/>
      <c r="CK235" s="424"/>
      <c r="CL235" s="424"/>
      <c r="CM235" s="424"/>
      <c r="CN235" s="424"/>
      <c r="CO235" s="424"/>
      <c r="CP235" s="424"/>
      <c r="CQ235" s="424"/>
      <c r="CR235" s="424"/>
      <c r="CS235" s="424"/>
      <c r="CT235" s="424"/>
      <c r="CU235" s="424"/>
      <c r="CV235" s="424"/>
      <c r="CW235" s="424"/>
      <c r="CX235" s="424"/>
      <c r="CY235" s="424"/>
      <c r="CZ235" s="424"/>
      <c r="DA235" s="424"/>
      <c r="DB235" s="424"/>
      <c r="DC235" s="424"/>
      <c r="DD235" s="424"/>
      <c r="DE235" s="424"/>
      <c r="DF235" s="424"/>
      <c r="DG235" s="424"/>
      <c r="DH235" s="424"/>
      <c r="DI235" s="424"/>
      <c r="DJ235" s="424"/>
      <c r="DK235" s="424"/>
      <c r="DL235" s="424"/>
    </row>
    <row r="236" spans="11:116" ht="12.75" hidden="1" customHeight="1">
      <c r="K236" s="424"/>
      <c r="L236" s="424"/>
      <c r="M236" s="424"/>
      <c r="N236" s="424"/>
      <c r="O236" s="424"/>
      <c r="P236" s="424"/>
      <c r="Q236" s="424"/>
      <c r="R236" s="424"/>
      <c r="S236" s="424"/>
      <c r="T236" s="424"/>
      <c r="U236" s="424"/>
      <c r="V236" s="424"/>
      <c r="W236" s="424"/>
      <c r="X236" s="424"/>
      <c r="Y236" s="424"/>
      <c r="Z236" s="424"/>
      <c r="AA236" s="424"/>
      <c r="AB236" s="424"/>
      <c r="AC236" s="424"/>
      <c r="AD236" s="424"/>
      <c r="AE236" s="424"/>
      <c r="AF236" s="424"/>
      <c r="AG236" s="424"/>
      <c r="AH236" s="424"/>
      <c r="AI236" s="424"/>
      <c r="AJ236" s="424"/>
      <c r="AK236" s="424"/>
      <c r="AL236" s="424"/>
      <c r="AM236" s="424"/>
      <c r="AN236" s="424"/>
      <c r="AO236" s="424"/>
      <c r="AP236" s="424"/>
      <c r="AQ236" s="424"/>
      <c r="AR236" s="424"/>
      <c r="AS236" s="424"/>
      <c r="AT236" s="424"/>
      <c r="AU236" s="424"/>
      <c r="AV236" s="424"/>
      <c r="AW236" s="424"/>
      <c r="AX236" s="424"/>
      <c r="AY236" s="424"/>
      <c r="AZ236" s="424"/>
      <c r="BA236" s="424"/>
      <c r="BB236" s="424"/>
      <c r="BC236" s="424"/>
      <c r="BD236" s="424"/>
      <c r="BE236" s="424"/>
      <c r="BF236" s="424"/>
      <c r="BG236" s="424"/>
      <c r="BH236" s="424"/>
      <c r="BI236" s="424"/>
      <c r="BJ236" s="424"/>
      <c r="BK236" s="424"/>
      <c r="BL236" s="424"/>
      <c r="BM236" s="424"/>
      <c r="BN236" s="424"/>
      <c r="BO236" s="424"/>
      <c r="BP236" s="424"/>
      <c r="BQ236" s="424"/>
      <c r="BR236" s="424"/>
      <c r="BS236" s="424"/>
      <c r="BT236" s="424"/>
      <c r="BU236" s="424"/>
      <c r="BV236" s="424"/>
      <c r="BW236" s="424"/>
      <c r="BX236" s="424"/>
      <c r="BY236" s="424"/>
      <c r="BZ236" s="424"/>
      <c r="CA236" s="424"/>
      <c r="CB236" s="424"/>
      <c r="CC236" s="424"/>
      <c r="CD236" s="424"/>
      <c r="CE236" s="424"/>
      <c r="CF236" s="424"/>
      <c r="CG236" s="424"/>
      <c r="CH236" s="424"/>
      <c r="CI236" s="424"/>
      <c r="CJ236" s="424"/>
      <c r="CK236" s="424"/>
      <c r="CL236" s="424"/>
      <c r="CM236" s="424"/>
      <c r="CN236" s="424"/>
      <c r="CO236" s="424"/>
      <c r="CP236" s="424"/>
      <c r="CQ236" s="424"/>
      <c r="CR236" s="424"/>
      <c r="CS236" s="424"/>
      <c r="CT236" s="424"/>
      <c r="CU236" s="424"/>
      <c r="CV236" s="424"/>
      <c r="CW236" s="424"/>
      <c r="CX236" s="424"/>
      <c r="CY236" s="424"/>
      <c r="CZ236" s="424"/>
      <c r="DA236" s="424"/>
      <c r="DB236" s="424"/>
      <c r="DC236" s="424"/>
      <c r="DD236" s="424"/>
      <c r="DE236" s="424"/>
      <c r="DF236" s="424"/>
      <c r="DG236" s="424"/>
      <c r="DH236" s="424"/>
      <c r="DI236" s="424"/>
      <c r="DJ236" s="424"/>
      <c r="DK236" s="424"/>
      <c r="DL236" s="424"/>
    </row>
    <row r="237" spans="11:116" ht="12.75" hidden="1" customHeight="1">
      <c r="K237" s="424"/>
      <c r="L237" s="424"/>
      <c r="M237" s="424"/>
      <c r="N237" s="424"/>
      <c r="O237" s="424"/>
      <c r="P237" s="424"/>
      <c r="Q237" s="424"/>
      <c r="R237" s="424"/>
      <c r="S237" s="424"/>
      <c r="T237" s="424"/>
      <c r="U237" s="424"/>
      <c r="V237" s="424"/>
      <c r="W237" s="424"/>
      <c r="X237" s="424"/>
      <c r="Y237" s="424"/>
      <c r="Z237" s="424"/>
      <c r="AA237" s="424"/>
      <c r="AB237" s="424"/>
      <c r="AC237" s="424"/>
      <c r="AD237" s="424"/>
      <c r="AE237" s="424"/>
      <c r="AF237" s="424"/>
      <c r="AG237" s="424"/>
      <c r="AH237" s="424"/>
      <c r="AI237" s="424"/>
      <c r="AJ237" s="424"/>
      <c r="AK237" s="424"/>
      <c r="AL237" s="424"/>
      <c r="AM237" s="424"/>
      <c r="AN237" s="424"/>
      <c r="AO237" s="424"/>
      <c r="AP237" s="424"/>
      <c r="AQ237" s="424"/>
      <c r="AR237" s="424"/>
      <c r="AS237" s="424"/>
      <c r="AT237" s="424"/>
      <c r="AU237" s="424"/>
      <c r="AV237" s="424"/>
      <c r="AW237" s="424"/>
      <c r="AX237" s="424"/>
      <c r="AY237" s="424"/>
      <c r="AZ237" s="424"/>
      <c r="BA237" s="424"/>
      <c r="BB237" s="424"/>
      <c r="BC237" s="424"/>
      <c r="BD237" s="424"/>
      <c r="BE237" s="424"/>
      <c r="BF237" s="424"/>
      <c r="BG237" s="424"/>
      <c r="BH237" s="424"/>
      <c r="BI237" s="424"/>
      <c r="BJ237" s="424"/>
      <c r="BK237" s="424"/>
      <c r="BL237" s="424"/>
      <c r="BM237" s="424"/>
      <c r="BN237" s="424"/>
      <c r="BO237" s="424"/>
      <c r="BP237" s="424"/>
      <c r="BQ237" s="424"/>
      <c r="BR237" s="424"/>
      <c r="BS237" s="424"/>
      <c r="BT237" s="424"/>
      <c r="BU237" s="424"/>
      <c r="BV237" s="424"/>
      <c r="BW237" s="424"/>
      <c r="BX237" s="424"/>
      <c r="BY237" s="424"/>
      <c r="BZ237" s="424"/>
      <c r="CA237" s="424"/>
      <c r="CB237" s="424"/>
      <c r="CC237" s="424"/>
      <c r="CD237" s="424"/>
      <c r="CE237" s="424"/>
      <c r="CF237" s="424"/>
      <c r="CG237" s="424"/>
      <c r="CH237" s="424"/>
      <c r="CI237" s="424"/>
      <c r="CJ237" s="424"/>
      <c r="CK237" s="424"/>
      <c r="CL237" s="424"/>
      <c r="CM237" s="424"/>
      <c r="CN237" s="424"/>
      <c r="CO237" s="424"/>
      <c r="CP237" s="424"/>
      <c r="CQ237" s="424"/>
      <c r="CR237" s="424"/>
      <c r="CS237" s="424"/>
      <c r="CT237" s="424"/>
      <c r="CU237" s="424"/>
      <c r="CV237" s="424"/>
      <c r="CW237" s="424"/>
      <c r="CX237" s="424"/>
      <c r="CY237" s="424"/>
      <c r="CZ237" s="424"/>
      <c r="DA237" s="424"/>
      <c r="DB237" s="424"/>
      <c r="DC237" s="424"/>
      <c r="DD237" s="424"/>
      <c r="DE237" s="424"/>
      <c r="DF237" s="424"/>
      <c r="DG237" s="424"/>
      <c r="DH237" s="424"/>
      <c r="DI237" s="424"/>
      <c r="DJ237" s="424"/>
      <c r="DK237" s="424"/>
      <c r="DL237" s="424"/>
    </row>
    <row r="238" spans="11:116" ht="12.75" hidden="1" customHeight="1">
      <c r="K238" s="424"/>
      <c r="L238" s="424"/>
      <c r="M238" s="424"/>
      <c r="N238" s="424"/>
      <c r="O238" s="424"/>
      <c r="P238" s="424"/>
      <c r="Q238" s="424"/>
      <c r="R238" s="424"/>
      <c r="S238" s="424"/>
      <c r="T238" s="424"/>
      <c r="U238" s="424"/>
      <c r="V238" s="424"/>
      <c r="W238" s="424"/>
      <c r="X238" s="424"/>
      <c r="Y238" s="424"/>
      <c r="Z238" s="424"/>
      <c r="AA238" s="424"/>
      <c r="AB238" s="424"/>
      <c r="AC238" s="424"/>
      <c r="AD238" s="424"/>
      <c r="AE238" s="424"/>
      <c r="AF238" s="424"/>
      <c r="AG238" s="424"/>
      <c r="AH238" s="424"/>
      <c r="AI238" s="424"/>
      <c r="AJ238" s="424"/>
      <c r="AK238" s="424"/>
      <c r="AL238" s="424"/>
      <c r="AM238" s="424"/>
      <c r="AN238" s="424"/>
      <c r="AO238" s="424"/>
      <c r="AP238" s="424"/>
      <c r="AQ238" s="424"/>
      <c r="AR238" s="424"/>
      <c r="AS238" s="424"/>
      <c r="AT238" s="424"/>
      <c r="AU238" s="424"/>
      <c r="AV238" s="424"/>
      <c r="AW238" s="424"/>
      <c r="AX238" s="424"/>
      <c r="AY238" s="424"/>
      <c r="AZ238" s="424"/>
      <c r="BA238" s="424"/>
      <c r="BB238" s="424"/>
      <c r="BC238" s="424"/>
      <c r="BD238" s="424"/>
      <c r="BE238" s="424"/>
      <c r="BF238" s="424"/>
      <c r="BG238" s="424"/>
      <c r="BH238" s="424"/>
      <c r="BI238" s="424"/>
      <c r="BJ238" s="424"/>
      <c r="BK238" s="424"/>
      <c r="BL238" s="424"/>
      <c r="BM238" s="424"/>
      <c r="BN238" s="424"/>
      <c r="BO238" s="424"/>
      <c r="BP238" s="424"/>
      <c r="BQ238" s="424"/>
      <c r="BR238" s="424"/>
      <c r="BS238" s="424"/>
      <c r="BT238" s="424"/>
      <c r="BU238" s="424"/>
      <c r="BV238" s="424"/>
      <c r="BW238" s="424"/>
      <c r="BX238" s="424"/>
      <c r="BY238" s="424"/>
      <c r="BZ238" s="424"/>
      <c r="CA238" s="424"/>
      <c r="CB238" s="424"/>
      <c r="CC238" s="424"/>
      <c r="CD238" s="424"/>
      <c r="CE238" s="424"/>
      <c r="CF238" s="424"/>
      <c r="CG238" s="424"/>
      <c r="CH238" s="424"/>
      <c r="CI238" s="424"/>
      <c r="CJ238" s="424"/>
      <c r="CK238" s="424"/>
      <c r="CL238" s="424"/>
      <c r="CM238" s="424"/>
      <c r="CN238" s="424"/>
      <c r="CO238" s="424"/>
      <c r="CP238" s="424"/>
      <c r="CQ238" s="424"/>
      <c r="CR238" s="424"/>
      <c r="CS238" s="424"/>
      <c r="CT238" s="424"/>
      <c r="CU238" s="424"/>
      <c r="CV238" s="424"/>
      <c r="CW238" s="424"/>
      <c r="CX238" s="424"/>
      <c r="CY238" s="424"/>
      <c r="CZ238" s="424"/>
      <c r="DA238" s="424"/>
      <c r="DB238" s="424"/>
      <c r="DC238" s="424"/>
      <c r="DD238" s="424"/>
      <c r="DE238" s="424"/>
      <c r="DF238" s="424"/>
      <c r="DG238" s="424"/>
      <c r="DH238" s="424"/>
      <c r="DI238" s="424"/>
      <c r="DJ238" s="424"/>
      <c r="DK238" s="424"/>
      <c r="DL238" s="424"/>
    </row>
    <row r="239" spans="11:116" ht="12.75" hidden="1" customHeight="1">
      <c r="K239" s="424"/>
      <c r="L239" s="424"/>
      <c r="M239" s="424"/>
      <c r="N239" s="424"/>
      <c r="O239" s="424"/>
      <c r="P239" s="424"/>
      <c r="Q239" s="424"/>
      <c r="R239" s="424"/>
      <c r="S239" s="424"/>
      <c r="T239" s="424"/>
      <c r="U239" s="424"/>
      <c r="V239" s="424"/>
      <c r="W239" s="424"/>
      <c r="X239" s="424"/>
      <c r="Y239" s="424"/>
      <c r="Z239" s="424"/>
      <c r="AA239" s="424"/>
      <c r="AB239" s="424"/>
      <c r="AC239" s="424"/>
      <c r="AD239" s="424"/>
      <c r="AE239" s="424"/>
      <c r="AF239" s="424"/>
      <c r="AG239" s="424"/>
      <c r="AH239" s="424"/>
      <c r="AI239" s="424"/>
      <c r="AJ239" s="424"/>
      <c r="AK239" s="424"/>
      <c r="AL239" s="424"/>
      <c r="AM239" s="424"/>
      <c r="AN239" s="424"/>
      <c r="AO239" s="424"/>
      <c r="AP239" s="424"/>
      <c r="AQ239" s="424"/>
      <c r="AR239" s="424"/>
      <c r="AS239" s="424"/>
      <c r="AT239" s="424"/>
      <c r="AU239" s="424"/>
      <c r="AV239" s="424"/>
      <c r="AW239" s="424"/>
      <c r="AX239" s="424"/>
      <c r="AY239" s="424"/>
      <c r="AZ239" s="424"/>
      <c r="BA239" s="424"/>
      <c r="BB239" s="424"/>
      <c r="BC239" s="424"/>
      <c r="BD239" s="424"/>
      <c r="BE239" s="424"/>
      <c r="BF239" s="424"/>
      <c r="BG239" s="424"/>
      <c r="BH239" s="424"/>
      <c r="BI239" s="424"/>
      <c r="BJ239" s="424"/>
      <c r="BK239" s="424"/>
      <c r="BL239" s="424"/>
      <c r="BM239" s="424"/>
      <c r="BN239" s="424"/>
      <c r="BO239" s="424"/>
      <c r="BP239" s="424"/>
      <c r="BQ239" s="424"/>
      <c r="BR239" s="424"/>
      <c r="BS239" s="424"/>
      <c r="BT239" s="424"/>
      <c r="BU239" s="424"/>
      <c r="BV239" s="424"/>
      <c r="BW239" s="424"/>
      <c r="BX239" s="424"/>
      <c r="BY239" s="424"/>
      <c r="BZ239" s="424"/>
      <c r="CA239" s="424"/>
      <c r="CB239" s="424"/>
      <c r="CC239" s="424"/>
      <c r="CD239" s="424"/>
      <c r="CE239" s="424"/>
      <c r="CF239" s="424"/>
      <c r="CG239" s="424"/>
      <c r="CH239" s="424"/>
      <c r="CI239" s="424"/>
      <c r="CJ239" s="424"/>
      <c r="CK239" s="424"/>
      <c r="CL239" s="424"/>
      <c r="CM239" s="424"/>
      <c r="CN239" s="424"/>
      <c r="CO239" s="424"/>
      <c r="CP239" s="424"/>
      <c r="CQ239" s="424"/>
      <c r="CR239" s="424"/>
      <c r="CS239" s="424"/>
      <c r="CT239" s="424"/>
      <c r="CU239" s="424"/>
      <c r="CV239" s="424"/>
      <c r="CW239" s="424"/>
      <c r="CX239" s="424"/>
      <c r="CY239" s="424"/>
      <c r="CZ239" s="424"/>
      <c r="DA239" s="424"/>
      <c r="DB239" s="424"/>
      <c r="DC239" s="424"/>
      <c r="DD239" s="424"/>
      <c r="DE239" s="424"/>
      <c r="DF239" s="424"/>
      <c r="DG239" s="424"/>
      <c r="DH239" s="424"/>
      <c r="DI239" s="424"/>
      <c r="DJ239" s="424"/>
      <c r="DK239" s="424"/>
      <c r="DL239" s="424"/>
    </row>
    <row r="240" spans="11:116" ht="12.75" hidden="1" customHeight="1">
      <c r="K240" s="424"/>
      <c r="L240" s="424"/>
      <c r="M240" s="424"/>
      <c r="N240" s="424"/>
      <c r="O240" s="424"/>
      <c r="P240" s="424"/>
      <c r="Q240" s="424"/>
      <c r="R240" s="424"/>
      <c r="S240" s="424"/>
      <c r="T240" s="424"/>
      <c r="U240" s="424"/>
      <c r="V240" s="424"/>
      <c r="W240" s="424"/>
      <c r="X240" s="424"/>
      <c r="Y240" s="424"/>
      <c r="Z240" s="424"/>
      <c r="AA240" s="424"/>
      <c r="AB240" s="424"/>
      <c r="AC240" s="424"/>
      <c r="AD240" s="424"/>
      <c r="AE240" s="424"/>
      <c r="AF240" s="424"/>
      <c r="AG240" s="424"/>
      <c r="AH240" s="424"/>
      <c r="AI240" s="424"/>
      <c r="AJ240" s="424"/>
      <c r="AK240" s="424"/>
      <c r="AL240" s="424"/>
      <c r="AM240" s="424"/>
      <c r="AN240" s="424"/>
      <c r="AO240" s="424"/>
      <c r="AP240" s="424"/>
      <c r="AQ240" s="424"/>
      <c r="AR240" s="424"/>
      <c r="AS240" s="424"/>
      <c r="AT240" s="424"/>
      <c r="AU240" s="424"/>
      <c r="AV240" s="424"/>
      <c r="AW240" s="424"/>
      <c r="AX240" s="424"/>
      <c r="AY240" s="424"/>
      <c r="AZ240" s="424"/>
      <c r="BA240" s="424"/>
      <c r="BB240" s="424"/>
      <c r="BC240" s="424"/>
      <c r="BD240" s="424"/>
      <c r="BE240" s="424"/>
      <c r="BF240" s="424"/>
      <c r="BG240" s="424"/>
      <c r="BH240" s="424"/>
      <c r="BI240" s="424"/>
      <c r="BJ240" s="424"/>
      <c r="BK240" s="424"/>
      <c r="BL240" s="424"/>
      <c r="BM240" s="424"/>
      <c r="BN240" s="424"/>
      <c r="BO240" s="424"/>
      <c r="BP240" s="424"/>
      <c r="BQ240" s="424"/>
      <c r="BR240" s="424"/>
      <c r="BS240" s="424"/>
      <c r="BT240" s="424"/>
      <c r="BU240" s="424"/>
      <c r="BV240" s="424"/>
      <c r="BW240" s="424"/>
      <c r="BX240" s="424"/>
      <c r="BY240" s="424"/>
      <c r="BZ240" s="424"/>
      <c r="CA240" s="424"/>
      <c r="CB240" s="424"/>
      <c r="CC240" s="424"/>
      <c r="CD240" s="424"/>
      <c r="CE240" s="424"/>
      <c r="CF240" s="424"/>
      <c r="CG240" s="424"/>
      <c r="CH240" s="424"/>
      <c r="CI240" s="424"/>
      <c r="CJ240" s="424"/>
      <c r="CK240" s="424"/>
      <c r="CL240" s="424"/>
      <c r="CM240" s="424"/>
      <c r="CN240" s="424"/>
      <c r="CO240" s="424"/>
      <c r="CP240" s="424"/>
      <c r="CQ240" s="424"/>
      <c r="CR240" s="424"/>
      <c r="CS240" s="424"/>
      <c r="CT240" s="424"/>
      <c r="CU240" s="424"/>
      <c r="CV240" s="424"/>
      <c r="CW240" s="424"/>
      <c r="CX240" s="424"/>
      <c r="CY240" s="424"/>
      <c r="CZ240" s="424"/>
      <c r="DA240" s="424"/>
      <c r="DB240" s="424"/>
      <c r="DC240" s="424"/>
      <c r="DD240" s="424"/>
      <c r="DE240" s="424"/>
      <c r="DF240" s="424"/>
      <c r="DG240" s="424"/>
      <c r="DH240" s="424"/>
      <c r="DI240" s="424"/>
      <c r="DJ240" s="424"/>
      <c r="DK240" s="424"/>
      <c r="DL240" s="424"/>
    </row>
    <row r="241" spans="11:116" ht="12.75" hidden="1" customHeight="1">
      <c r="K241" s="424"/>
      <c r="L241" s="424"/>
      <c r="M241" s="424"/>
      <c r="N241" s="424"/>
      <c r="O241" s="424"/>
      <c r="P241" s="424"/>
      <c r="Q241" s="424"/>
      <c r="R241" s="424"/>
      <c r="S241" s="424"/>
      <c r="T241" s="424"/>
      <c r="U241" s="424"/>
      <c r="V241" s="424"/>
      <c r="W241" s="424"/>
      <c r="X241" s="424"/>
      <c r="Y241" s="424"/>
      <c r="Z241" s="424"/>
      <c r="AA241" s="424"/>
      <c r="AB241" s="424"/>
      <c r="AC241" s="424"/>
      <c r="AD241" s="424"/>
      <c r="AE241" s="424"/>
      <c r="AF241" s="424"/>
      <c r="AG241" s="424"/>
      <c r="AH241" s="424"/>
      <c r="AI241" s="424"/>
      <c r="AJ241" s="424"/>
      <c r="AK241" s="424"/>
      <c r="AL241" s="424"/>
      <c r="AM241" s="424"/>
      <c r="AN241" s="424"/>
      <c r="AO241" s="424"/>
      <c r="AP241" s="424"/>
      <c r="AQ241" s="424"/>
      <c r="AR241" s="424"/>
      <c r="AS241" s="424"/>
      <c r="AT241" s="424"/>
      <c r="AU241" s="424"/>
      <c r="AV241" s="424"/>
      <c r="AW241" s="424"/>
      <c r="AX241" s="424"/>
      <c r="AY241" s="424"/>
      <c r="AZ241" s="424"/>
      <c r="BA241" s="424"/>
      <c r="BB241" s="424"/>
      <c r="BC241" s="424"/>
      <c r="BD241" s="424"/>
      <c r="BE241" s="424"/>
      <c r="BF241" s="424"/>
      <c r="BG241" s="424"/>
      <c r="BH241" s="424"/>
      <c r="BI241" s="424"/>
      <c r="BJ241" s="424"/>
      <c r="BK241" s="424"/>
      <c r="BL241" s="424"/>
      <c r="BM241" s="424"/>
      <c r="BN241" s="424"/>
      <c r="BO241" s="424"/>
      <c r="BP241" s="424"/>
      <c r="BQ241" s="424"/>
      <c r="BR241" s="424"/>
      <c r="BS241" s="424"/>
      <c r="BT241" s="424"/>
      <c r="BU241" s="424"/>
      <c r="BV241" s="424"/>
      <c r="BW241" s="424"/>
      <c r="BX241" s="424"/>
      <c r="BY241" s="424"/>
      <c r="BZ241" s="424"/>
      <c r="CA241" s="424"/>
      <c r="CB241" s="424"/>
      <c r="CC241" s="424"/>
      <c r="CD241" s="424"/>
      <c r="CE241" s="424"/>
      <c r="CF241" s="424"/>
      <c r="CG241" s="424"/>
      <c r="CH241" s="424"/>
      <c r="CI241" s="424"/>
      <c r="CJ241" s="424"/>
      <c r="CK241" s="424"/>
      <c r="CL241" s="424"/>
      <c r="CM241" s="424"/>
      <c r="CN241" s="424"/>
      <c r="CO241" s="424"/>
      <c r="CP241" s="424"/>
      <c r="CQ241" s="424"/>
      <c r="CR241" s="424"/>
      <c r="CS241" s="424"/>
      <c r="CT241" s="424"/>
      <c r="CU241" s="424"/>
      <c r="CV241" s="424"/>
      <c r="CW241" s="424"/>
      <c r="CX241" s="424"/>
      <c r="CY241" s="424"/>
      <c r="CZ241" s="424"/>
      <c r="DA241" s="424"/>
      <c r="DB241" s="424"/>
      <c r="DC241" s="424"/>
      <c r="DD241" s="424"/>
      <c r="DE241" s="424"/>
      <c r="DF241" s="424"/>
      <c r="DG241" s="424"/>
      <c r="DH241" s="424"/>
      <c r="DI241" s="424"/>
      <c r="DJ241" s="424"/>
      <c r="DK241" s="424"/>
      <c r="DL241" s="424"/>
    </row>
    <row r="242" spans="11:116" ht="12.75" hidden="1" customHeight="1">
      <c r="K242" s="424"/>
      <c r="L242" s="424"/>
      <c r="M242" s="424"/>
      <c r="N242" s="424"/>
      <c r="O242" s="424"/>
      <c r="P242" s="424"/>
      <c r="Q242" s="424"/>
      <c r="R242" s="424"/>
      <c r="S242" s="424"/>
      <c r="T242" s="424"/>
      <c r="U242" s="424"/>
      <c r="V242" s="424"/>
      <c r="W242" s="424"/>
      <c r="X242" s="424"/>
      <c r="Y242" s="424"/>
      <c r="Z242" s="424"/>
      <c r="AA242" s="424"/>
      <c r="AB242" s="424"/>
      <c r="AC242" s="424"/>
      <c r="AD242" s="424"/>
      <c r="AE242" s="424"/>
      <c r="AF242" s="424"/>
      <c r="AG242" s="424"/>
      <c r="AH242" s="424"/>
      <c r="AI242" s="424"/>
      <c r="AJ242" s="424"/>
      <c r="AK242" s="424"/>
      <c r="AL242" s="424"/>
      <c r="AM242" s="424"/>
      <c r="AN242" s="424"/>
      <c r="AO242" s="424"/>
      <c r="AP242" s="424"/>
      <c r="AQ242" s="424"/>
      <c r="AR242" s="424"/>
      <c r="AS242" s="424"/>
      <c r="AT242" s="424"/>
      <c r="AU242" s="424"/>
      <c r="AV242" s="424"/>
      <c r="AW242" s="424"/>
      <c r="AX242" s="424"/>
      <c r="AY242" s="424"/>
      <c r="AZ242" s="424"/>
      <c r="BA242" s="424"/>
      <c r="BB242" s="424"/>
      <c r="BC242" s="424"/>
      <c r="BD242" s="424"/>
      <c r="BE242" s="424"/>
      <c r="BF242" s="424"/>
      <c r="BG242" s="424"/>
      <c r="BH242" s="424"/>
      <c r="BI242" s="424"/>
      <c r="BJ242" s="424"/>
      <c r="BK242" s="424"/>
      <c r="BL242" s="424"/>
      <c r="BM242" s="424"/>
      <c r="BN242" s="424"/>
      <c r="BO242" s="424"/>
      <c r="BP242" s="424"/>
      <c r="BQ242" s="424"/>
      <c r="BR242" s="424"/>
      <c r="BS242" s="424"/>
      <c r="BT242" s="424"/>
      <c r="BU242" s="424"/>
      <c r="BV242" s="424"/>
      <c r="BW242" s="424"/>
      <c r="BX242" s="424"/>
      <c r="BY242" s="424"/>
      <c r="BZ242" s="424"/>
      <c r="CA242" s="424"/>
      <c r="CB242" s="424"/>
      <c r="CC242" s="424"/>
      <c r="CD242" s="424"/>
      <c r="CE242" s="424"/>
      <c r="CF242" s="424"/>
      <c r="CG242" s="424"/>
      <c r="CH242" s="424"/>
      <c r="CI242" s="424"/>
      <c r="CJ242" s="424"/>
      <c r="CK242" s="424"/>
      <c r="CL242" s="424"/>
      <c r="CM242" s="424"/>
      <c r="CN242" s="424"/>
      <c r="CO242" s="424"/>
      <c r="CP242" s="424"/>
      <c r="CQ242" s="424"/>
      <c r="CR242" s="424"/>
      <c r="CS242" s="424"/>
      <c r="CT242" s="424"/>
      <c r="CU242" s="424"/>
      <c r="CV242" s="424"/>
      <c r="CW242" s="424"/>
      <c r="CX242" s="424"/>
      <c r="CY242" s="424"/>
      <c r="CZ242" s="424"/>
      <c r="DA242" s="424"/>
      <c r="DB242" s="424"/>
      <c r="DC242" s="424"/>
      <c r="DD242" s="424"/>
      <c r="DE242" s="424"/>
      <c r="DF242" s="424"/>
      <c r="DG242" s="424"/>
      <c r="DH242" s="424"/>
      <c r="DI242" s="424"/>
      <c r="DJ242" s="424"/>
      <c r="DK242" s="424"/>
      <c r="DL242" s="424"/>
    </row>
    <row r="243" spans="11:116" ht="12.75" hidden="1" customHeight="1">
      <c r="K243" s="424"/>
      <c r="L243" s="424"/>
      <c r="M243" s="424"/>
      <c r="N243" s="424"/>
      <c r="O243" s="424"/>
      <c r="P243" s="424"/>
      <c r="Q243" s="424"/>
      <c r="R243" s="424"/>
      <c r="S243" s="424"/>
      <c r="T243" s="424"/>
      <c r="U243" s="424"/>
      <c r="V243" s="424"/>
      <c r="W243" s="424"/>
      <c r="X243" s="424"/>
      <c r="Y243" s="424"/>
      <c r="Z243" s="424"/>
      <c r="AA243" s="424"/>
      <c r="AB243" s="424"/>
      <c r="AC243" s="424"/>
      <c r="AD243" s="424"/>
      <c r="AE243" s="424"/>
      <c r="AF243" s="424"/>
      <c r="AG243" s="424"/>
      <c r="AH243" s="424"/>
      <c r="AI243" s="424"/>
      <c r="AJ243" s="424"/>
      <c r="AK243" s="424"/>
      <c r="AL243" s="424"/>
      <c r="AM243" s="424"/>
      <c r="AN243" s="424"/>
      <c r="AO243" s="424"/>
      <c r="AP243" s="424"/>
      <c r="AQ243" s="424"/>
      <c r="AR243" s="424"/>
      <c r="AS243" s="424"/>
      <c r="AT243" s="424"/>
      <c r="AU243" s="424"/>
      <c r="AV243" s="424"/>
      <c r="AW243" s="424"/>
      <c r="AX243" s="424"/>
      <c r="AY243" s="424"/>
      <c r="AZ243" s="424"/>
      <c r="BA243" s="424"/>
      <c r="BB243" s="424"/>
      <c r="BC243" s="424"/>
      <c r="BD243" s="424"/>
      <c r="BE243" s="424"/>
      <c r="BF243" s="424"/>
      <c r="BG243" s="424"/>
      <c r="BH243" s="424"/>
      <c r="BI243" s="424"/>
      <c r="BJ243" s="424"/>
      <c r="BK243" s="424"/>
      <c r="BL243" s="424"/>
      <c r="BM243" s="424"/>
      <c r="BN243" s="424"/>
      <c r="BO243" s="424"/>
      <c r="BP243" s="424"/>
      <c r="BQ243" s="424"/>
      <c r="BR243" s="424"/>
      <c r="BS243" s="424"/>
      <c r="BT243" s="424"/>
      <c r="BU243" s="424"/>
      <c r="BV243" s="424"/>
      <c r="BW243" s="424"/>
      <c r="BX243" s="424"/>
      <c r="BY243" s="424"/>
      <c r="BZ243" s="424"/>
      <c r="CA243" s="424"/>
      <c r="CB243" s="424"/>
      <c r="CC243" s="424"/>
      <c r="CD243" s="424"/>
      <c r="CE243" s="424"/>
      <c r="CF243" s="424"/>
      <c r="CG243" s="424"/>
      <c r="CH243" s="424"/>
      <c r="CI243" s="424"/>
      <c r="CJ243" s="424"/>
      <c r="CK243" s="424"/>
      <c r="CL243" s="424"/>
      <c r="CM243" s="424"/>
      <c r="CN243" s="424"/>
      <c r="CO243" s="424"/>
      <c r="CP243" s="424"/>
      <c r="CQ243" s="424"/>
      <c r="CR243" s="424"/>
      <c r="CS243" s="424"/>
      <c r="CT243" s="424"/>
      <c r="CU243" s="424"/>
      <c r="CV243" s="424"/>
      <c r="CW243" s="424"/>
      <c r="CX243" s="424"/>
      <c r="CY243" s="424"/>
      <c r="CZ243" s="424"/>
      <c r="DA243" s="424"/>
      <c r="DB243" s="424"/>
      <c r="DC243" s="424"/>
      <c r="DD243" s="424"/>
      <c r="DE243" s="424"/>
      <c r="DF243" s="424"/>
      <c r="DG243" s="424"/>
      <c r="DH243" s="424"/>
      <c r="DI243" s="424"/>
      <c r="DJ243" s="424"/>
      <c r="DK243" s="424"/>
      <c r="DL243" s="424"/>
    </row>
    <row r="244" spans="11:116" ht="12.75" hidden="1" customHeight="1">
      <c r="K244" s="424"/>
      <c r="L244" s="424"/>
      <c r="M244" s="424"/>
      <c r="N244" s="424"/>
      <c r="O244" s="424"/>
      <c r="P244" s="424"/>
      <c r="Q244" s="424"/>
      <c r="R244" s="424"/>
      <c r="S244" s="424"/>
      <c r="T244" s="424"/>
      <c r="U244" s="424"/>
      <c r="V244" s="424"/>
      <c r="W244" s="424"/>
      <c r="X244" s="424"/>
      <c r="Y244" s="424"/>
      <c r="Z244" s="424"/>
      <c r="AA244" s="424"/>
      <c r="AB244" s="424"/>
      <c r="AC244" s="424"/>
      <c r="AD244" s="424"/>
      <c r="AE244" s="424"/>
      <c r="AF244" s="424"/>
      <c r="AG244" s="424"/>
      <c r="AH244" s="424"/>
      <c r="AI244" s="424"/>
      <c r="AJ244" s="424"/>
      <c r="AK244" s="424"/>
      <c r="AL244" s="424"/>
      <c r="AM244" s="424"/>
      <c r="AN244" s="424"/>
      <c r="AO244" s="424"/>
      <c r="AP244" s="424"/>
      <c r="AQ244" s="424"/>
      <c r="AR244" s="424"/>
      <c r="AS244" s="424"/>
      <c r="AT244" s="424"/>
      <c r="AU244" s="424"/>
      <c r="AV244" s="424"/>
      <c r="AW244" s="424"/>
      <c r="AX244" s="424"/>
      <c r="AY244" s="424"/>
      <c r="AZ244" s="424"/>
      <c r="BA244" s="424"/>
      <c r="BB244" s="424"/>
      <c r="BC244" s="424"/>
      <c r="BD244" s="424"/>
      <c r="BE244" s="424"/>
      <c r="BF244" s="424"/>
      <c r="BG244" s="424"/>
      <c r="BH244" s="424"/>
      <c r="BI244" s="424"/>
      <c r="BJ244" s="424"/>
      <c r="BK244" s="424"/>
      <c r="BL244" s="424"/>
      <c r="BM244" s="424"/>
      <c r="BN244" s="424"/>
      <c r="BO244" s="424"/>
      <c r="BP244" s="424"/>
      <c r="BQ244" s="424"/>
      <c r="BR244" s="424"/>
      <c r="BS244" s="424"/>
      <c r="BT244" s="424"/>
      <c r="BU244" s="424"/>
      <c r="BV244" s="424"/>
      <c r="BW244" s="424"/>
      <c r="BX244" s="424"/>
      <c r="BY244" s="424"/>
      <c r="BZ244" s="424"/>
      <c r="CA244" s="424"/>
      <c r="CB244" s="424"/>
      <c r="CC244" s="424"/>
      <c r="CD244" s="424"/>
      <c r="CE244" s="424"/>
      <c r="CF244" s="424"/>
      <c r="CG244" s="424"/>
      <c r="CH244" s="424"/>
      <c r="CI244" s="424"/>
      <c r="CJ244" s="424"/>
      <c r="CK244" s="424"/>
      <c r="CL244" s="424"/>
      <c r="CM244" s="424"/>
      <c r="CN244" s="424"/>
      <c r="CO244" s="424"/>
      <c r="CP244" s="424"/>
      <c r="CQ244" s="424"/>
      <c r="CR244" s="424"/>
      <c r="CS244" s="424"/>
      <c r="CT244" s="424"/>
      <c r="CU244" s="424"/>
      <c r="CV244" s="424"/>
      <c r="CW244" s="424"/>
      <c r="CX244" s="424"/>
      <c r="CY244" s="424"/>
      <c r="CZ244" s="424"/>
      <c r="DA244" s="424"/>
      <c r="DB244" s="424"/>
      <c r="DC244" s="424"/>
      <c r="DD244" s="424"/>
      <c r="DE244" s="424"/>
      <c r="DF244" s="424"/>
      <c r="DG244" s="424"/>
      <c r="DH244" s="424"/>
      <c r="DI244" s="424"/>
      <c r="DJ244" s="424"/>
      <c r="DK244" s="424"/>
      <c r="DL244" s="424"/>
    </row>
    <row r="245" spans="11:116" ht="12.75" hidden="1" customHeight="1">
      <c r="K245" s="424"/>
      <c r="L245" s="424"/>
      <c r="M245" s="424"/>
      <c r="N245" s="424"/>
      <c r="O245" s="424"/>
      <c r="P245" s="424"/>
      <c r="Q245" s="424"/>
      <c r="R245" s="424"/>
      <c r="S245" s="424"/>
      <c r="T245" s="424"/>
      <c r="U245" s="424"/>
      <c r="V245" s="424"/>
      <c r="W245" s="424"/>
      <c r="X245" s="424"/>
      <c r="Y245" s="424"/>
      <c r="Z245" s="424"/>
      <c r="AA245" s="424"/>
      <c r="AB245" s="424"/>
      <c r="AC245" s="424"/>
      <c r="AD245" s="424"/>
      <c r="AE245" s="424"/>
      <c r="AF245" s="424"/>
      <c r="AG245" s="424"/>
      <c r="AH245" s="424"/>
      <c r="AI245" s="424"/>
      <c r="AJ245" s="424"/>
      <c r="AK245" s="424"/>
      <c r="AL245" s="424"/>
      <c r="AM245" s="424"/>
      <c r="AN245" s="424"/>
      <c r="AO245" s="424"/>
      <c r="AP245" s="424"/>
      <c r="AQ245" s="424"/>
      <c r="AR245" s="424"/>
      <c r="AS245" s="424"/>
      <c r="AT245" s="424"/>
      <c r="AU245" s="424"/>
      <c r="AV245" s="424"/>
      <c r="AW245" s="424"/>
      <c r="AX245" s="424"/>
      <c r="AY245" s="424"/>
      <c r="AZ245" s="424"/>
      <c r="BA245" s="424"/>
      <c r="BB245" s="424"/>
      <c r="BC245" s="424"/>
      <c r="BD245" s="424"/>
      <c r="BE245" s="424"/>
      <c r="BF245" s="424"/>
      <c r="BG245" s="424"/>
      <c r="BH245" s="424"/>
      <c r="BI245" s="424"/>
      <c r="BJ245" s="424"/>
      <c r="BK245" s="424"/>
      <c r="BL245" s="424"/>
      <c r="BM245" s="424"/>
      <c r="BN245" s="424"/>
      <c r="BO245" s="424"/>
      <c r="BP245" s="424"/>
      <c r="BQ245" s="424"/>
      <c r="BR245" s="424"/>
      <c r="BS245" s="424"/>
      <c r="BT245" s="424"/>
      <c r="BU245" s="424"/>
      <c r="BV245" s="424"/>
      <c r="BW245" s="424"/>
      <c r="BX245" s="424"/>
      <c r="BY245" s="424"/>
      <c r="BZ245" s="424"/>
      <c r="CA245" s="424"/>
      <c r="CB245" s="424"/>
      <c r="CC245" s="424"/>
      <c r="CD245" s="424"/>
      <c r="CE245" s="424"/>
      <c r="CF245" s="424"/>
      <c r="CG245" s="424"/>
      <c r="CH245" s="424"/>
      <c r="CI245" s="424"/>
      <c r="CJ245" s="424"/>
      <c r="CK245" s="424"/>
      <c r="CL245" s="424"/>
      <c r="CM245" s="424"/>
      <c r="CN245" s="424"/>
      <c r="CO245" s="424"/>
      <c r="CP245" s="424"/>
      <c r="CQ245" s="424"/>
      <c r="CR245" s="424"/>
      <c r="CS245" s="424"/>
      <c r="CT245" s="424"/>
      <c r="CU245" s="424"/>
      <c r="CV245" s="424"/>
      <c r="CW245" s="424"/>
      <c r="CX245" s="424"/>
      <c r="CY245" s="424"/>
      <c r="CZ245" s="424"/>
      <c r="DA245" s="424"/>
      <c r="DB245" s="424"/>
      <c r="DC245" s="424"/>
      <c r="DD245" s="424"/>
      <c r="DE245" s="424"/>
      <c r="DF245" s="424"/>
      <c r="DG245" s="424"/>
      <c r="DH245" s="424"/>
      <c r="DI245" s="424"/>
      <c r="DJ245" s="424"/>
      <c r="DK245" s="424"/>
      <c r="DL245" s="424"/>
    </row>
    <row r="246" spans="11:116" ht="12.75" hidden="1" customHeight="1">
      <c r="K246" s="424"/>
      <c r="L246" s="424"/>
      <c r="M246" s="424"/>
      <c r="N246" s="424"/>
      <c r="O246" s="424"/>
      <c r="P246" s="424"/>
      <c r="Q246" s="424"/>
      <c r="R246" s="424"/>
      <c r="S246" s="424"/>
      <c r="T246" s="424"/>
      <c r="U246" s="424"/>
      <c r="V246" s="424"/>
      <c r="W246" s="424"/>
      <c r="X246" s="424"/>
      <c r="Y246" s="424"/>
      <c r="Z246" s="424"/>
      <c r="AA246" s="424"/>
      <c r="AB246" s="424"/>
      <c r="AC246" s="424"/>
      <c r="AD246" s="424"/>
      <c r="AE246" s="424"/>
      <c r="AF246" s="424"/>
      <c r="AG246" s="424"/>
      <c r="AH246" s="424"/>
      <c r="AI246" s="424"/>
      <c r="AJ246" s="424"/>
      <c r="AK246" s="424"/>
      <c r="AL246" s="424"/>
      <c r="AM246" s="424"/>
      <c r="AN246" s="424"/>
      <c r="AO246" s="424"/>
      <c r="AP246" s="424"/>
      <c r="AQ246" s="424"/>
      <c r="AR246" s="424"/>
      <c r="AS246" s="424"/>
      <c r="AT246" s="424"/>
      <c r="AU246" s="424"/>
      <c r="AV246" s="424"/>
      <c r="AW246" s="424"/>
      <c r="AX246" s="424"/>
      <c r="AY246" s="424"/>
      <c r="AZ246" s="424"/>
      <c r="BA246" s="424"/>
      <c r="BB246" s="424"/>
      <c r="BC246" s="424"/>
      <c r="BD246" s="424"/>
      <c r="BE246" s="424"/>
      <c r="BF246" s="424"/>
      <c r="BG246" s="424"/>
      <c r="BH246" s="424"/>
      <c r="BI246" s="424"/>
      <c r="BJ246" s="424"/>
      <c r="BK246" s="424"/>
      <c r="BL246" s="424"/>
      <c r="BM246" s="424"/>
      <c r="BN246" s="424"/>
      <c r="BO246" s="424"/>
      <c r="BP246" s="424"/>
      <c r="BQ246" s="424"/>
      <c r="BR246" s="424"/>
      <c r="BS246" s="424"/>
      <c r="BT246" s="424"/>
      <c r="BU246" s="424"/>
      <c r="BV246" s="424"/>
      <c r="BW246" s="424"/>
      <c r="BX246" s="424"/>
      <c r="BY246" s="424"/>
      <c r="BZ246" s="424"/>
      <c r="CA246" s="424"/>
      <c r="CB246" s="424"/>
      <c r="CC246" s="424"/>
      <c r="CD246" s="424"/>
      <c r="CE246" s="424"/>
      <c r="CF246" s="424"/>
      <c r="CG246" s="424"/>
      <c r="CH246" s="424"/>
      <c r="CI246" s="424"/>
      <c r="CJ246" s="424"/>
      <c r="CK246" s="424"/>
      <c r="CL246" s="424"/>
      <c r="CM246" s="424"/>
      <c r="CN246" s="424"/>
      <c r="CO246" s="424"/>
      <c r="CP246" s="424"/>
      <c r="CQ246" s="424"/>
      <c r="CR246" s="424"/>
      <c r="CS246" s="424"/>
      <c r="CT246" s="424"/>
      <c r="CU246" s="424"/>
      <c r="CV246" s="424"/>
      <c r="CW246" s="424"/>
      <c r="CX246" s="424"/>
      <c r="CY246" s="424"/>
      <c r="CZ246" s="424"/>
      <c r="DA246" s="424"/>
      <c r="DB246" s="424"/>
      <c r="DC246" s="424"/>
      <c r="DD246" s="424"/>
      <c r="DE246" s="424"/>
      <c r="DF246" s="424"/>
      <c r="DG246" s="424"/>
      <c r="DH246" s="424"/>
      <c r="DI246" s="424"/>
      <c r="DJ246" s="424"/>
      <c r="DK246" s="424"/>
      <c r="DL246" s="424"/>
    </row>
    <row r="247" spans="11:116" ht="12.75" hidden="1" customHeight="1">
      <c r="K247" s="424"/>
      <c r="L247" s="424"/>
      <c r="M247" s="424"/>
      <c r="N247" s="424"/>
      <c r="O247" s="424"/>
      <c r="P247" s="424"/>
      <c r="Q247" s="424"/>
      <c r="R247" s="424"/>
      <c r="S247" s="424"/>
      <c r="T247" s="424"/>
      <c r="U247" s="424"/>
      <c r="V247" s="424"/>
      <c r="W247" s="424"/>
      <c r="X247" s="424"/>
      <c r="Y247" s="424"/>
      <c r="Z247" s="424"/>
      <c r="AA247" s="424"/>
      <c r="AB247" s="424"/>
      <c r="AC247" s="424"/>
      <c r="AD247" s="424"/>
      <c r="AE247" s="424"/>
      <c r="AF247" s="424"/>
      <c r="AG247" s="424"/>
      <c r="AH247" s="424"/>
      <c r="AI247" s="424"/>
      <c r="AJ247" s="424"/>
      <c r="AK247" s="424"/>
      <c r="AL247" s="424"/>
      <c r="AM247" s="424"/>
      <c r="AN247" s="424"/>
      <c r="AO247" s="424"/>
      <c r="AP247" s="424"/>
      <c r="AQ247" s="424"/>
      <c r="AR247" s="424"/>
      <c r="AS247" s="424"/>
      <c r="AT247" s="424"/>
      <c r="AU247" s="424"/>
      <c r="AV247" s="424"/>
      <c r="AW247" s="424"/>
      <c r="AX247" s="424"/>
      <c r="AY247" s="424"/>
      <c r="AZ247" s="424"/>
      <c r="BA247" s="424"/>
      <c r="BB247" s="424"/>
      <c r="BC247" s="424"/>
      <c r="BD247" s="424"/>
      <c r="BE247" s="424"/>
      <c r="BF247" s="424"/>
      <c r="BG247" s="424"/>
      <c r="BH247" s="424"/>
      <c r="BI247" s="424"/>
      <c r="BJ247" s="424"/>
      <c r="BK247" s="424"/>
      <c r="BL247" s="424"/>
      <c r="BM247" s="424"/>
      <c r="BN247" s="424"/>
      <c r="BO247" s="424"/>
      <c r="BP247" s="424"/>
      <c r="BQ247" s="424"/>
      <c r="BR247" s="424"/>
      <c r="BS247" s="424"/>
      <c r="BT247" s="424"/>
      <c r="BU247" s="424"/>
      <c r="BV247" s="424"/>
      <c r="BW247" s="424"/>
      <c r="BX247" s="424"/>
      <c r="BY247" s="424"/>
      <c r="BZ247" s="424"/>
      <c r="CA247" s="424"/>
      <c r="CB247" s="424"/>
      <c r="CC247" s="424"/>
      <c r="CD247" s="424"/>
      <c r="CE247" s="424"/>
      <c r="CF247" s="424"/>
      <c r="CG247" s="424"/>
      <c r="CH247" s="424"/>
      <c r="CI247" s="424"/>
      <c r="CJ247" s="424"/>
      <c r="CK247" s="424"/>
      <c r="CL247" s="424"/>
      <c r="CM247" s="424"/>
      <c r="CN247" s="424"/>
      <c r="CO247" s="424"/>
      <c r="CP247" s="424"/>
      <c r="CQ247" s="424"/>
      <c r="CR247" s="424"/>
      <c r="CS247" s="424"/>
      <c r="CT247" s="424"/>
      <c r="CU247" s="424"/>
      <c r="CV247" s="424"/>
      <c r="CW247" s="424"/>
      <c r="CX247" s="424"/>
      <c r="CY247" s="424"/>
      <c r="CZ247" s="424"/>
      <c r="DA247" s="424"/>
      <c r="DB247" s="424"/>
      <c r="DC247" s="424"/>
      <c r="DD247" s="424"/>
      <c r="DE247" s="424"/>
      <c r="DF247" s="424"/>
      <c r="DG247" s="424"/>
      <c r="DH247" s="424"/>
      <c r="DI247" s="424"/>
      <c r="DJ247" s="424"/>
      <c r="DK247" s="424"/>
      <c r="DL247" s="424"/>
    </row>
    <row r="248" spans="11:116" ht="12.75" hidden="1" customHeight="1">
      <c r="K248" s="424"/>
      <c r="L248" s="424"/>
      <c r="M248" s="424"/>
      <c r="N248" s="424"/>
      <c r="O248" s="424"/>
      <c r="P248" s="424"/>
      <c r="Q248" s="424"/>
      <c r="R248" s="424"/>
      <c r="S248" s="424"/>
      <c r="T248" s="424"/>
      <c r="U248" s="424"/>
      <c r="V248" s="424"/>
      <c r="W248" s="424"/>
      <c r="X248" s="424"/>
      <c r="Y248" s="424"/>
      <c r="Z248" s="424"/>
      <c r="AA248" s="424"/>
      <c r="AB248" s="424"/>
      <c r="AC248" s="424"/>
      <c r="AD248" s="424"/>
      <c r="AE248" s="424"/>
      <c r="AF248" s="424"/>
      <c r="AG248" s="424"/>
      <c r="AH248" s="424"/>
      <c r="AI248" s="424"/>
      <c r="AJ248" s="424"/>
      <c r="AK248" s="424"/>
      <c r="AL248" s="424"/>
      <c r="AM248" s="424"/>
      <c r="AN248" s="424"/>
      <c r="AO248" s="424"/>
      <c r="AP248" s="424"/>
      <c r="AQ248" s="424"/>
      <c r="AR248" s="424"/>
      <c r="AS248" s="424"/>
      <c r="AT248" s="424"/>
      <c r="AU248" s="424"/>
      <c r="AV248" s="424"/>
      <c r="AW248" s="424"/>
      <c r="AX248" s="424"/>
      <c r="AY248" s="424"/>
      <c r="AZ248" s="424"/>
      <c r="BA248" s="424"/>
      <c r="BB248" s="424"/>
      <c r="BC248" s="424"/>
      <c r="BD248" s="424"/>
      <c r="BE248" s="424"/>
      <c r="BF248" s="424"/>
      <c r="BG248" s="424"/>
      <c r="BH248" s="424"/>
      <c r="BI248" s="424"/>
      <c r="BJ248" s="424"/>
      <c r="BK248" s="424"/>
      <c r="BL248" s="424"/>
      <c r="BM248" s="424"/>
      <c r="BN248" s="424"/>
      <c r="BO248" s="424"/>
      <c r="BP248" s="424"/>
      <c r="BQ248" s="424"/>
      <c r="BR248" s="424"/>
      <c r="BS248" s="424"/>
      <c r="BT248" s="424"/>
      <c r="BU248" s="424"/>
      <c r="BV248" s="424"/>
      <c r="BW248" s="424"/>
      <c r="BX248" s="424"/>
      <c r="BY248" s="424"/>
      <c r="BZ248" s="424"/>
      <c r="CA248" s="424"/>
      <c r="CB248" s="424"/>
      <c r="CC248" s="424"/>
      <c r="CD248" s="424"/>
      <c r="CE248" s="424"/>
      <c r="CF248" s="424"/>
      <c r="CG248" s="424"/>
      <c r="CH248" s="424"/>
      <c r="CI248" s="424"/>
      <c r="CJ248" s="424"/>
      <c r="CK248" s="424"/>
      <c r="CL248" s="424"/>
      <c r="CM248" s="424"/>
      <c r="CN248" s="424"/>
      <c r="CO248" s="424"/>
      <c r="CP248" s="424"/>
      <c r="CQ248" s="424"/>
      <c r="CR248" s="424"/>
      <c r="CS248" s="424"/>
      <c r="CT248" s="424"/>
      <c r="CU248" s="424"/>
      <c r="CV248" s="424"/>
      <c r="CW248" s="424"/>
      <c r="CX248" s="424"/>
      <c r="CY248" s="424"/>
      <c r="CZ248" s="424"/>
      <c r="DA248" s="424"/>
      <c r="DB248" s="424"/>
      <c r="DC248" s="424"/>
      <c r="DD248" s="424"/>
      <c r="DE248" s="424"/>
      <c r="DF248" s="424"/>
      <c r="DG248" s="424"/>
      <c r="DH248" s="424"/>
      <c r="DI248" s="424"/>
      <c r="DJ248" s="424"/>
      <c r="DK248" s="424"/>
      <c r="DL248" s="424"/>
    </row>
    <row r="249" spans="11:116" ht="12.75" hidden="1" customHeight="1">
      <c r="K249" s="424"/>
      <c r="L249" s="424"/>
      <c r="M249" s="424"/>
      <c r="N249" s="424"/>
      <c r="O249" s="424"/>
      <c r="P249" s="424"/>
      <c r="Q249" s="424"/>
      <c r="R249" s="424"/>
      <c r="S249" s="424"/>
      <c r="T249" s="424"/>
      <c r="U249" s="424"/>
      <c r="V249" s="424"/>
      <c r="W249" s="424"/>
      <c r="X249" s="424"/>
      <c r="Y249" s="424"/>
      <c r="Z249" s="424"/>
      <c r="AA249" s="424"/>
      <c r="AB249" s="424"/>
      <c r="AC249" s="424"/>
      <c r="AD249" s="424"/>
      <c r="AE249" s="424"/>
      <c r="AF249" s="424"/>
      <c r="AG249" s="424"/>
      <c r="AH249" s="424"/>
      <c r="AI249" s="424"/>
      <c r="AJ249" s="424"/>
      <c r="AK249" s="424"/>
      <c r="AL249" s="424"/>
      <c r="AM249" s="424"/>
      <c r="AN249" s="424"/>
      <c r="AO249" s="424"/>
      <c r="AP249" s="424"/>
      <c r="AQ249" s="424"/>
      <c r="AR249" s="424"/>
      <c r="AS249" s="424"/>
      <c r="AT249" s="424"/>
      <c r="AU249" s="424"/>
      <c r="AV249" s="424"/>
      <c r="AW249" s="424"/>
      <c r="AX249" s="424"/>
      <c r="AY249" s="424"/>
      <c r="AZ249" s="424"/>
      <c r="BA249" s="424"/>
      <c r="BB249" s="424"/>
      <c r="BC249" s="424"/>
      <c r="BD249" s="424"/>
      <c r="BE249" s="424"/>
      <c r="BF249" s="424"/>
      <c r="BG249" s="424"/>
      <c r="BH249" s="424"/>
      <c r="BI249" s="424"/>
      <c r="BJ249" s="424"/>
      <c r="BK249" s="424"/>
      <c r="BL249" s="424"/>
      <c r="BM249" s="424"/>
      <c r="BN249" s="424"/>
      <c r="BO249" s="424"/>
      <c r="BP249" s="424"/>
      <c r="BQ249" s="424"/>
      <c r="BR249" s="424"/>
      <c r="BS249" s="424"/>
      <c r="BT249" s="424"/>
      <c r="BU249" s="424"/>
      <c r="BV249" s="424"/>
      <c r="BW249" s="424"/>
      <c r="BX249" s="424"/>
      <c r="BY249" s="424"/>
      <c r="BZ249" s="424"/>
      <c r="CA249" s="424"/>
      <c r="CB249" s="424"/>
      <c r="CC249" s="424"/>
      <c r="CD249" s="424"/>
      <c r="CE249" s="424"/>
      <c r="CF249" s="424"/>
      <c r="CG249" s="424"/>
      <c r="CH249" s="424"/>
      <c r="CI249" s="424"/>
      <c r="CJ249" s="424"/>
      <c r="CK249" s="424"/>
      <c r="CL249" s="424"/>
      <c r="CM249" s="424"/>
      <c r="CN249" s="424"/>
      <c r="CO249" s="424"/>
      <c r="CP249" s="424"/>
      <c r="CQ249" s="424"/>
      <c r="CR249" s="424"/>
      <c r="CS249" s="424"/>
      <c r="CT249" s="424"/>
      <c r="CU249" s="424"/>
      <c r="CV249" s="424"/>
      <c r="CW249" s="424"/>
      <c r="CX249" s="424"/>
      <c r="CY249" s="424"/>
      <c r="CZ249" s="424"/>
      <c r="DA249" s="424"/>
      <c r="DB249" s="424"/>
      <c r="DC249" s="424"/>
      <c r="DD249" s="424"/>
      <c r="DE249" s="424"/>
      <c r="DF249" s="424"/>
      <c r="DG249" s="424"/>
      <c r="DH249" s="424"/>
      <c r="DI249" s="424"/>
      <c r="DJ249" s="424"/>
      <c r="DK249" s="424"/>
      <c r="DL249" s="424"/>
    </row>
    <row r="250" spans="11:116" ht="12.75" hidden="1" customHeight="1">
      <c r="K250" s="424"/>
      <c r="L250" s="424"/>
      <c r="M250" s="424"/>
      <c r="N250" s="424"/>
      <c r="O250" s="424"/>
      <c r="P250" s="424"/>
      <c r="Q250" s="424"/>
      <c r="R250" s="424"/>
      <c r="S250" s="424"/>
      <c r="T250" s="424"/>
      <c r="U250" s="424"/>
      <c r="V250" s="424"/>
      <c r="W250" s="424"/>
      <c r="X250" s="424"/>
      <c r="Y250" s="424"/>
      <c r="Z250" s="424"/>
      <c r="AA250" s="424"/>
      <c r="AB250" s="424"/>
      <c r="AC250" s="424"/>
      <c r="AD250" s="424"/>
      <c r="AE250" s="424"/>
      <c r="AF250" s="424"/>
      <c r="AG250" s="424"/>
      <c r="AH250" s="424"/>
      <c r="AI250" s="424"/>
      <c r="AJ250" s="424"/>
      <c r="AK250" s="424"/>
      <c r="AL250" s="424"/>
      <c r="AM250" s="424"/>
      <c r="AN250" s="424"/>
      <c r="AO250" s="424"/>
      <c r="AP250" s="424"/>
      <c r="AQ250" s="424"/>
      <c r="AR250" s="424"/>
      <c r="AS250" s="424"/>
      <c r="AT250" s="424"/>
      <c r="AU250" s="424"/>
      <c r="AV250" s="424"/>
      <c r="AW250" s="424"/>
      <c r="AX250" s="424"/>
      <c r="AY250" s="424"/>
      <c r="AZ250" s="424"/>
      <c r="BA250" s="424"/>
      <c r="BB250" s="424"/>
      <c r="BC250" s="424"/>
      <c r="BD250" s="424"/>
      <c r="BE250" s="424"/>
      <c r="BF250" s="424"/>
      <c r="BG250" s="424"/>
      <c r="BH250" s="424"/>
      <c r="BI250" s="424"/>
      <c r="BJ250" s="424"/>
      <c r="BK250" s="424"/>
      <c r="BL250" s="424"/>
      <c r="BM250" s="424"/>
      <c r="BN250" s="424"/>
      <c r="BO250" s="424"/>
      <c r="BP250" s="424"/>
      <c r="BQ250" s="424"/>
      <c r="BR250" s="424"/>
      <c r="BS250" s="424"/>
      <c r="BT250" s="424"/>
      <c r="BU250" s="424"/>
      <c r="BV250" s="424"/>
      <c r="BW250" s="424"/>
      <c r="BX250" s="424"/>
      <c r="BY250" s="424"/>
      <c r="BZ250" s="424"/>
      <c r="CA250" s="424"/>
      <c r="CB250" s="424"/>
      <c r="CC250" s="424"/>
      <c r="CD250" s="424"/>
      <c r="CE250" s="424"/>
      <c r="CF250" s="424"/>
      <c r="CG250" s="424"/>
      <c r="CH250" s="424"/>
      <c r="CI250" s="424"/>
      <c r="CJ250" s="424"/>
      <c r="CK250" s="424"/>
      <c r="CL250" s="424"/>
      <c r="CM250" s="424"/>
      <c r="CN250" s="424"/>
      <c r="CO250" s="424"/>
      <c r="CP250" s="424"/>
      <c r="CQ250" s="424"/>
      <c r="CR250" s="424"/>
      <c r="CS250" s="424"/>
      <c r="CT250" s="424"/>
      <c r="CU250" s="424"/>
      <c r="CV250" s="424"/>
      <c r="CW250" s="424"/>
      <c r="CX250" s="424"/>
      <c r="CY250" s="424"/>
      <c r="CZ250" s="424"/>
      <c r="DA250" s="424"/>
      <c r="DB250" s="424"/>
      <c r="DC250" s="424"/>
      <c r="DD250" s="424"/>
      <c r="DE250" s="424"/>
      <c r="DF250" s="424"/>
      <c r="DG250" s="424"/>
      <c r="DH250" s="424"/>
      <c r="DI250" s="424"/>
      <c r="DJ250" s="424"/>
      <c r="DK250" s="424"/>
      <c r="DL250" s="424"/>
    </row>
    <row r="251" spans="11:116" ht="12.75" hidden="1" customHeight="1">
      <c r="K251" s="424"/>
      <c r="L251" s="424"/>
      <c r="M251" s="424"/>
      <c r="N251" s="424"/>
      <c r="O251" s="424"/>
      <c r="P251" s="424"/>
      <c r="Q251" s="424"/>
      <c r="R251" s="424"/>
      <c r="S251" s="424"/>
      <c r="T251" s="424"/>
      <c r="U251" s="424"/>
      <c r="V251" s="424"/>
      <c r="W251" s="424"/>
      <c r="X251" s="424"/>
      <c r="Y251" s="424"/>
      <c r="Z251" s="424"/>
      <c r="AA251" s="424"/>
      <c r="AB251" s="424"/>
      <c r="AC251" s="424"/>
      <c r="AD251" s="424"/>
      <c r="AE251" s="424"/>
      <c r="AF251" s="424"/>
      <c r="AG251" s="424"/>
      <c r="AH251" s="424"/>
      <c r="AI251" s="424"/>
      <c r="AJ251" s="424"/>
      <c r="AK251" s="424"/>
      <c r="AL251" s="424"/>
      <c r="AM251" s="424"/>
      <c r="AN251" s="424"/>
      <c r="AO251" s="424"/>
      <c r="AP251" s="424"/>
      <c r="AQ251" s="424"/>
      <c r="AR251" s="424"/>
      <c r="AS251" s="424"/>
      <c r="AT251" s="424"/>
      <c r="AU251" s="424"/>
      <c r="AV251" s="424"/>
      <c r="AW251" s="424"/>
      <c r="AX251" s="424"/>
      <c r="AY251" s="424"/>
      <c r="AZ251" s="424"/>
      <c r="BA251" s="424"/>
      <c r="BB251" s="424"/>
      <c r="BC251" s="424"/>
      <c r="BD251" s="424"/>
      <c r="BE251" s="424"/>
      <c r="BF251" s="424"/>
      <c r="BG251" s="424"/>
      <c r="BH251" s="424"/>
      <c r="BI251" s="424"/>
      <c r="BJ251" s="424"/>
      <c r="BK251" s="424"/>
      <c r="BL251" s="424"/>
      <c r="BM251" s="424"/>
      <c r="BN251" s="424"/>
      <c r="BO251" s="424"/>
      <c r="BP251" s="424"/>
      <c r="BQ251" s="424"/>
      <c r="BR251" s="424"/>
      <c r="BS251" s="424"/>
      <c r="BT251" s="424"/>
      <c r="BU251" s="424"/>
      <c r="BV251" s="424"/>
      <c r="BW251" s="424"/>
      <c r="BX251" s="424"/>
      <c r="BY251" s="424"/>
      <c r="BZ251" s="424"/>
      <c r="CA251" s="424"/>
      <c r="CB251" s="424"/>
      <c r="CC251" s="424"/>
      <c r="CD251" s="424"/>
      <c r="CE251" s="424"/>
      <c r="CF251" s="424"/>
      <c r="CG251" s="424"/>
      <c r="CH251" s="424"/>
      <c r="CI251" s="424"/>
      <c r="CJ251" s="424"/>
      <c r="CK251" s="424"/>
      <c r="CL251" s="424"/>
      <c r="CM251" s="424"/>
      <c r="CN251" s="424"/>
      <c r="CO251" s="424"/>
      <c r="CP251" s="424"/>
      <c r="CQ251" s="424"/>
      <c r="CR251" s="424"/>
      <c r="CS251" s="424"/>
      <c r="CT251" s="424"/>
      <c r="CU251" s="424"/>
      <c r="CV251" s="424"/>
      <c r="CW251" s="424"/>
      <c r="CX251" s="424"/>
      <c r="CY251" s="424"/>
      <c r="CZ251" s="424"/>
      <c r="DA251" s="424"/>
      <c r="DB251" s="424"/>
      <c r="DC251" s="424"/>
      <c r="DD251" s="424"/>
      <c r="DE251" s="424"/>
      <c r="DF251" s="424"/>
      <c r="DG251" s="424"/>
      <c r="DH251" s="424"/>
      <c r="DI251" s="424"/>
      <c r="DJ251" s="424"/>
      <c r="DK251" s="424"/>
      <c r="DL251" s="424"/>
    </row>
    <row r="252" spans="11:116" ht="12.75" hidden="1" customHeight="1">
      <c r="K252" s="424"/>
      <c r="L252" s="424"/>
      <c r="M252" s="424"/>
      <c r="N252" s="424"/>
      <c r="O252" s="424"/>
      <c r="P252" s="424"/>
      <c r="Q252" s="424"/>
      <c r="R252" s="424"/>
      <c r="S252" s="424"/>
      <c r="T252" s="424"/>
      <c r="U252" s="424"/>
      <c r="V252" s="424"/>
      <c r="W252" s="424"/>
      <c r="X252" s="424"/>
      <c r="Y252" s="424"/>
      <c r="Z252" s="424"/>
      <c r="AA252" s="424"/>
      <c r="AB252" s="424"/>
      <c r="AC252" s="424"/>
      <c r="AD252" s="424"/>
      <c r="AE252" s="424"/>
      <c r="AF252" s="424"/>
      <c r="AG252" s="424"/>
      <c r="AH252" s="424"/>
      <c r="AI252" s="424"/>
      <c r="AJ252" s="424"/>
      <c r="AK252" s="424"/>
      <c r="AL252" s="424"/>
      <c r="AM252" s="424"/>
      <c r="AN252" s="424"/>
      <c r="AO252" s="424"/>
      <c r="AP252" s="424"/>
      <c r="AQ252" s="424"/>
      <c r="AR252" s="424"/>
      <c r="AS252" s="424"/>
      <c r="AT252" s="424"/>
      <c r="AU252" s="424"/>
      <c r="AV252" s="424"/>
      <c r="AW252" s="424"/>
      <c r="AX252" s="424"/>
      <c r="AY252" s="424"/>
      <c r="AZ252" s="424"/>
      <c r="BA252" s="424"/>
      <c r="BB252" s="424"/>
      <c r="BC252" s="424"/>
      <c r="BD252" s="424"/>
      <c r="BE252" s="424"/>
      <c r="BF252" s="424"/>
      <c r="BG252" s="424"/>
      <c r="BH252" s="424"/>
      <c r="BI252" s="424"/>
      <c r="BJ252" s="424"/>
      <c r="BK252" s="424"/>
      <c r="BL252" s="424"/>
      <c r="BM252" s="424"/>
      <c r="BN252" s="424"/>
      <c r="BO252" s="424"/>
      <c r="BP252" s="424"/>
      <c r="BQ252" s="424"/>
      <c r="BR252" s="424"/>
      <c r="BS252" s="424"/>
      <c r="BT252" s="424"/>
      <c r="BU252" s="424"/>
      <c r="BV252" s="424"/>
      <c r="BW252" s="424"/>
      <c r="BX252" s="424"/>
      <c r="BY252" s="424"/>
      <c r="BZ252" s="424"/>
      <c r="CA252" s="424"/>
      <c r="CB252" s="424"/>
      <c r="CC252" s="424"/>
      <c r="CD252" s="424"/>
      <c r="CE252" s="424"/>
      <c r="CF252" s="424"/>
      <c r="CG252" s="424"/>
      <c r="CH252" s="424"/>
      <c r="CI252" s="424"/>
      <c r="CJ252" s="424"/>
      <c r="CK252" s="424"/>
      <c r="CL252" s="424"/>
      <c r="CM252" s="424"/>
      <c r="CN252" s="424"/>
      <c r="CO252" s="424"/>
      <c r="CP252" s="424"/>
      <c r="CQ252" s="424"/>
      <c r="CR252" s="424"/>
      <c r="CS252" s="424"/>
      <c r="CT252" s="424"/>
      <c r="CU252" s="424"/>
      <c r="CV252" s="424"/>
      <c r="CW252" s="424"/>
      <c r="CX252" s="424"/>
      <c r="CY252" s="424"/>
      <c r="CZ252" s="424"/>
      <c r="DA252" s="424"/>
      <c r="DB252" s="424"/>
      <c r="DC252" s="424"/>
      <c r="DD252" s="424"/>
      <c r="DE252" s="424"/>
      <c r="DF252" s="424"/>
      <c r="DG252" s="424"/>
      <c r="DH252" s="424"/>
      <c r="DI252" s="424"/>
      <c r="DJ252" s="424"/>
      <c r="DK252" s="424"/>
      <c r="DL252" s="424"/>
    </row>
    <row r="253" spans="11:116" ht="12.75" hidden="1" customHeight="1">
      <c r="K253" s="424"/>
      <c r="L253" s="424"/>
      <c r="M253" s="424"/>
      <c r="N253" s="424"/>
      <c r="O253" s="424"/>
      <c r="P253" s="424"/>
      <c r="Q253" s="424"/>
      <c r="R253" s="424"/>
      <c r="S253" s="424"/>
      <c r="T253" s="424"/>
      <c r="U253" s="424"/>
      <c r="V253" s="424"/>
      <c r="W253" s="424"/>
      <c r="X253" s="424"/>
      <c r="Y253" s="424"/>
      <c r="Z253" s="424"/>
      <c r="AA253" s="424"/>
      <c r="AB253" s="424"/>
      <c r="AC253" s="424"/>
      <c r="AD253" s="424"/>
      <c r="AE253" s="424"/>
      <c r="AF253" s="424"/>
      <c r="AG253" s="424"/>
      <c r="AH253" s="424"/>
      <c r="AI253" s="424"/>
      <c r="AJ253" s="424"/>
      <c r="AK253" s="424"/>
      <c r="AL253" s="424"/>
      <c r="AM253" s="424"/>
      <c r="AN253" s="424"/>
      <c r="AO253" s="424"/>
      <c r="AP253" s="424"/>
      <c r="AQ253" s="424"/>
      <c r="AR253" s="424"/>
      <c r="AS253" s="424"/>
      <c r="AT253" s="424"/>
      <c r="AU253" s="424"/>
      <c r="AV253" s="424"/>
      <c r="AW253" s="424"/>
      <c r="AX253" s="424"/>
      <c r="AY253" s="424"/>
      <c r="AZ253" s="424"/>
      <c r="BA253" s="424"/>
      <c r="BB253" s="424"/>
      <c r="BC253" s="424"/>
      <c r="BD253" s="424"/>
      <c r="BE253" s="424"/>
      <c r="BF253" s="424"/>
      <c r="BG253" s="424"/>
      <c r="BH253" s="424"/>
      <c r="BI253" s="424"/>
      <c r="BJ253" s="424"/>
      <c r="BK253" s="424"/>
      <c r="BL253" s="424"/>
      <c r="BM253" s="424"/>
      <c r="BN253" s="424"/>
      <c r="BO253" s="424"/>
      <c r="BP253" s="424"/>
      <c r="BQ253" s="424"/>
      <c r="BR253" s="424"/>
      <c r="BS253" s="424"/>
      <c r="BT253" s="424"/>
      <c r="BU253" s="424"/>
      <c r="BV253" s="424"/>
      <c r="BW253" s="424"/>
      <c r="BX253" s="424"/>
      <c r="BY253" s="424"/>
      <c r="BZ253" s="424"/>
      <c r="CA253" s="424"/>
      <c r="CB253" s="424"/>
      <c r="CC253" s="424"/>
      <c r="CD253" s="424"/>
      <c r="CE253" s="424"/>
      <c r="CF253" s="424"/>
      <c r="CG253" s="424"/>
      <c r="CH253" s="424"/>
      <c r="CI253" s="424"/>
      <c r="CJ253" s="424"/>
      <c r="CK253" s="424"/>
      <c r="CL253" s="424"/>
      <c r="CM253" s="424"/>
      <c r="CN253" s="424"/>
      <c r="CO253" s="424"/>
      <c r="CP253" s="424"/>
      <c r="CQ253" s="424"/>
      <c r="CR253" s="424"/>
      <c r="CS253" s="424"/>
      <c r="CT253" s="424"/>
      <c r="CU253" s="424"/>
      <c r="CV253" s="424"/>
      <c r="CW253" s="424"/>
      <c r="CX253" s="424"/>
      <c r="CY253" s="424"/>
      <c r="CZ253" s="424"/>
      <c r="DA253" s="424"/>
      <c r="DB253" s="424"/>
      <c r="DC253" s="424"/>
      <c r="DD253" s="424"/>
      <c r="DE253" s="424"/>
      <c r="DF253" s="424"/>
      <c r="DG253" s="424"/>
      <c r="DH253" s="424"/>
      <c r="DI253" s="424"/>
      <c r="DJ253" s="424"/>
      <c r="DK253" s="424"/>
      <c r="DL253" s="424"/>
    </row>
    <row r="254" spans="11:116" ht="12.75" hidden="1" customHeight="1">
      <c r="K254" s="424"/>
      <c r="L254" s="424"/>
      <c r="M254" s="424"/>
      <c r="N254" s="424"/>
      <c r="O254" s="424"/>
      <c r="P254" s="424"/>
      <c r="Q254" s="424"/>
      <c r="R254" s="424"/>
      <c r="S254" s="424"/>
      <c r="T254" s="424"/>
      <c r="U254" s="424"/>
      <c r="V254" s="424"/>
      <c r="W254" s="424"/>
      <c r="X254" s="424"/>
      <c r="Y254" s="424"/>
      <c r="Z254" s="424"/>
      <c r="AA254" s="424"/>
      <c r="AB254" s="424"/>
      <c r="AC254" s="424"/>
      <c r="AD254" s="424"/>
      <c r="AE254" s="424"/>
      <c r="AF254" s="424"/>
      <c r="AG254" s="424"/>
      <c r="AH254" s="424"/>
      <c r="AI254" s="424"/>
      <c r="AJ254" s="424"/>
      <c r="AK254" s="424"/>
      <c r="AL254" s="424"/>
      <c r="AM254" s="424"/>
      <c r="AN254" s="424"/>
      <c r="AO254" s="424"/>
      <c r="AP254" s="424"/>
      <c r="AQ254" s="424"/>
      <c r="AR254" s="424"/>
      <c r="AS254" s="424"/>
      <c r="AT254" s="424"/>
      <c r="AU254" s="424"/>
      <c r="AV254" s="424"/>
      <c r="AW254" s="424"/>
      <c r="AX254" s="424"/>
      <c r="AY254" s="424"/>
      <c r="AZ254" s="424"/>
      <c r="BA254" s="424"/>
      <c r="BB254" s="424"/>
      <c r="BC254" s="424"/>
      <c r="BD254" s="424"/>
      <c r="BE254" s="424"/>
      <c r="BF254" s="424"/>
      <c r="BG254" s="424"/>
      <c r="BH254" s="424"/>
      <c r="BI254" s="424"/>
      <c r="BJ254" s="424"/>
      <c r="BK254" s="424"/>
      <c r="BL254" s="424"/>
      <c r="BM254" s="424"/>
      <c r="BN254" s="424"/>
      <c r="BO254" s="424"/>
      <c r="BP254" s="424"/>
      <c r="BQ254" s="424"/>
      <c r="BR254" s="424"/>
      <c r="BS254" s="424"/>
      <c r="BT254" s="424"/>
      <c r="BU254" s="424"/>
      <c r="BV254" s="424"/>
      <c r="BW254" s="424"/>
      <c r="BX254" s="424"/>
      <c r="BY254" s="424"/>
      <c r="BZ254" s="424"/>
      <c r="CA254" s="424"/>
      <c r="CB254" s="424"/>
      <c r="CC254" s="424"/>
      <c r="CD254" s="424"/>
      <c r="CE254" s="424"/>
      <c r="CF254" s="424"/>
      <c r="CG254" s="424"/>
      <c r="CH254" s="424"/>
      <c r="CI254" s="424"/>
      <c r="CJ254" s="424"/>
      <c r="CK254" s="424"/>
      <c r="CL254" s="424"/>
      <c r="CM254" s="424"/>
      <c r="CN254" s="424"/>
      <c r="CO254" s="424"/>
      <c r="CP254" s="424"/>
      <c r="CQ254" s="424"/>
      <c r="CR254" s="424"/>
      <c r="CS254" s="424"/>
      <c r="CT254" s="424"/>
      <c r="CU254" s="424"/>
      <c r="CV254" s="424"/>
      <c r="CW254" s="424"/>
      <c r="CX254" s="424"/>
      <c r="CY254" s="424"/>
      <c r="CZ254" s="424"/>
      <c r="DA254" s="424"/>
      <c r="DB254" s="424"/>
      <c r="DC254" s="424"/>
      <c r="DD254" s="424"/>
      <c r="DE254" s="424"/>
      <c r="DF254" s="424"/>
      <c r="DG254" s="424"/>
      <c r="DH254" s="424"/>
      <c r="DI254" s="424"/>
      <c r="DJ254" s="424"/>
      <c r="DK254" s="424"/>
      <c r="DL254" s="424"/>
    </row>
    <row r="255" spans="11:116" ht="12.75" hidden="1" customHeight="1">
      <c r="K255" s="424"/>
      <c r="L255" s="424"/>
      <c r="M255" s="424"/>
      <c r="N255" s="424"/>
      <c r="O255" s="424"/>
      <c r="P255" s="424"/>
      <c r="Q255" s="424"/>
      <c r="R255" s="424"/>
      <c r="S255" s="424"/>
      <c r="T255" s="424"/>
      <c r="U255" s="424"/>
      <c r="V255" s="424"/>
      <c r="W255" s="424"/>
      <c r="X255" s="424"/>
      <c r="Y255" s="424"/>
      <c r="Z255" s="424"/>
      <c r="AA255" s="424"/>
      <c r="AB255" s="424"/>
      <c r="AC255" s="424"/>
      <c r="AD255" s="424"/>
      <c r="AE255" s="424"/>
      <c r="AF255" s="424"/>
      <c r="AG255" s="424"/>
      <c r="AH255" s="424"/>
      <c r="AI255" s="424"/>
      <c r="AJ255" s="424"/>
      <c r="AK255" s="424"/>
      <c r="AL255" s="424"/>
      <c r="AM255" s="424"/>
      <c r="AN255" s="424"/>
      <c r="AO255" s="424"/>
      <c r="AP255" s="424"/>
      <c r="AQ255" s="424"/>
      <c r="AR255" s="424"/>
      <c r="AS255" s="424"/>
      <c r="AT255" s="424"/>
      <c r="AU255" s="424"/>
      <c r="AV255" s="424"/>
      <c r="AW255" s="424"/>
      <c r="AX255" s="424"/>
      <c r="AY255" s="424"/>
      <c r="AZ255" s="424"/>
      <c r="BA255" s="424"/>
      <c r="BB255" s="424"/>
      <c r="BC255" s="424"/>
      <c r="BD255" s="424"/>
      <c r="BE255" s="424"/>
      <c r="BF255" s="424"/>
      <c r="BG255" s="424"/>
      <c r="BH255" s="424"/>
      <c r="BI255" s="424"/>
      <c r="BJ255" s="424"/>
      <c r="BK255" s="424"/>
      <c r="BL255" s="424"/>
      <c r="BM255" s="424"/>
      <c r="BN255" s="424"/>
      <c r="BO255" s="424"/>
      <c r="BP255" s="424"/>
      <c r="BQ255" s="424"/>
      <c r="BR255" s="424"/>
      <c r="BS255" s="424"/>
      <c r="BT255" s="424"/>
      <c r="BU255" s="424"/>
      <c r="BV255" s="424"/>
      <c r="BW255" s="424"/>
      <c r="BX255" s="424"/>
      <c r="BY255" s="424"/>
      <c r="BZ255" s="424"/>
      <c r="CA255" s="424"/>
      <c r="CB255" s="424"/>
      <c r="CC255" s="424"/>
      <c r="CD255" s="424"/>
      <c r="CE255" s="424"/>
      <c r="CF255" s="424"/>
      <c r="CG255" s="424"/>
      <c r="CH255" s="424"/>
      <c r="CI255" s="424"/>
      <c r="CJ255" s="424"/>
      <c r="CK255" s="424"/>
      <c r="CL255" s="424"/>
      <c r="CM255" s="424"/>
      <c r="CN255" s="424"/>
      <c r="CO255" s="424"/>
      <c r="CP255" s="424"/>
      <c r="CQ255" s="424"/>
      <c r="CR255" s="424"/>
      <c r="CS255" s="424"/>
      <c r="CT255" s="424"/>
      <c r="CU255" s="424"/>
      <c r="CV255" s="424"/>
      <c r="CW255" s="424"/>
      <c r="CX255" s="424"/>
      <c r="CY255" s="424"/>
      <c r="CZ255" s="424"/>
      <c r="DA255" s="424"/>
      <c r="DB255" s="424"/>
      <c r="DC255" s="424"/>
      <c r="DD255" s="424"/>
      <c r="DE255" s="424"/>
      <c r="DF255" s="424"/>
      <c r="DG255" s="424"/>
      <c r="DH255" s="424"/>
      <c r="DI255" s="424"/>
      <c r="DJ255" s="424"/>
      <c r="DK255" s="424"/>
      <c r="DL255" s="424"/>
    </row>
    <row r="256" spans="11:116" ht="12.75" hidden="1" customHeight="1">
      <c r="K256" s="424"/>
      <c r="L256" s="424"/>
      <c r="M256" s="424"/>
      <c r="N256" s="424"/>
      <c r="O256" s="424"/>
      <c r="P256" s="424"/>
      <c r="Q256" s="424"/>
      <c r="R256" s="424"/>
      <c r="S256" s="424"/>
      <c r="T256" s="424"/>
      <c r="U256" s="424"/>
      <c r="V256" s="424"/>
      <c r="W256" s="424"/>
      <c r="X256" s="424"/>
      <c r="Y256" s="424"/>
      <c r="Z256" s="424"/>
      <c r="AA256" s="424"/>
      <c r="AB256" s="424"/>
      <c r="AC256" s="424"/>
      <c r="AD256" s="424"/>
      <c r="AE256" s="424"/>
      <c r="AF256" s="424"/>
      <c r="AG256" s="424"/>
      <c r="AH256" s="424"/>
      <c r="AI256" s="424"/>
      <c r="AJ256" s="424"/>
      <c r="AK256" s="424"/>
      <c r="AL256" s="424"/>
      <c r="AM256" s="424"/>
      <c r="AN256" s="424"/>
      <c r="AO256" s="424"/>
      <c r="AP256" s="424"/>
      <c r="AQ256" s="424"/>
      <c r="AR256" s="424"/>
      <c r="AS256" s="424"/>
      <c r="AT256" s="424"/>
      <c r="AU256" s="424"/>
      <c r="AV256" s="424"/>
      <c r="AW256" s="424"/>
      <c r="AX256" s="424"/>
      <c r="AY256" s="424"/>
      <c r="AZ256" s="424"/>
      <c r="BA256" s="424"/>
      <c r="BB256" s="424"/>
      <c r="BC256" s="424"/>
      <c r="BD256" s="424"/>
      <c r="BE256" s="424"/>
      <c r="BF256" s="424"/>
      <c r="BG256" s="424"/>
      <c r="BH256" s="424"/>
      <c r="BI256" s="424"/>
      <c r="BJ256" s="424"/>
      <c r="BK256" s="424"/>
      <c r="BL256" s="424"/>
      <c r="BM256" s="424"/>
      <c r="BN256" s="424"/>
      <c r="BO256" s="424"/>
      <c r="BP256" s="424"/>
      <c r="BQ256" s="424"/>
      <c r="BR256" s="424"/>
      <c r="BS256" s="424"/>
      <c r="BT256" s="424"/>
      <c r="BU256" s="424"/>
      <c r="BV256" s="424"/>
      <c r="BW256" s="424"/>
      <c r="BX256" s="424"/>
      <c r="BY256" s="424"/>
      <c r="BZ256" s="424"/>
      <c r="CA256" s="424"/>
      <c r="CB256" s="424"/>
      <c r="CC256" s="424"/>
      <c r="CD256" s="424"/>
      <c r="CE256" s="424"/>
      <c r="CF256" s="424"/>
      <c r="CG256" s="424"/>
      <c r="CH256" s="424"/>
      <c r="CI256" s="424"/>
      <c r="CJ256" s="424"/>
      <c r="CK256" s="424"/>
      <c r="CL256" s="424"/>
      <c r="CM256" s="424"/>
      <c r="CN256" s="424"/>
      <c r="CO256" s="424"/>
      <c r="CP256" s="424"/>
      <c r="CQ256" s="424"/>
      <c r="CR256" s="424"/>
      <c r="CS256" s="424"/>
      <c r="CT256" s="424"/>
      <c r="CU256" s="424"/>
      <c r="CV256" s="424"/>
      <c r="CW256" s="424"/>
      <c r="CX256" s="424"/>
      <c r="CY256" s="424"/>
      <c r="CZ256" s="424"/>
      <c r="DA256" s="424"/>
      <c r="DB256" s="424"/>
      <c r="DC256" s="424"/>
      <c r="DD256" s="424"/>
      <c r="DE256" s="424"/>
      <c r="DF256" s="424"/>
      <c r="DG256" s="424"/>
      <c r="DH256" s="424"/>
      <c r="DI256" s="424"/>
      <c r="DJ256" s="424"/>
      <c r="DK256" s="424"/>
      <c r="DL256" s="424"/>
    </row>
    <row r="257" spans="11:116" ht="12.75" hidden="1" customHeight="1">
      <c r="K257" s="424"/>
      <c r="L257" s="424"/>
      <c r="M257" s="424"/>
      <c r="N257" s="424"/>
      <c r="O257" s="424"/>
      <c r="P257" s="424"/>
      <c r="Q257" s="424"/>
      <c r="R257" s="424"/>
      <c r="S257" s="424"/>
      <c r="T257" s="424"/>
      <c r="U257" s="424"/>
      <c r="V257" s="424"/>
      <c r="W257" s="424"/>
      <c r="X257" s="424"/>
      <c r="Y257" s="424"/>
      <c r="Z257" s="424"/>
      <c r="AA257" s="424"/>
      <c r="AB257" s="424"/>
      <c r="AC257" s="424"/>
      <c r="AD257" s="424"/>
      <c r="AE257" s="424"/>
      <c r="AF257" s="424"/>
      <c r="AG257" s="424"/>
      <c r="AH257" s="424"/>
      <c r="AI257" s="424"/>
      <c r="AJ257" s="424"/>
      <c r="AK257" s="424"/>
      <c r="AL257" s="424"/>
      <c r="AM257" s="424"/>
      <c r="AN257" s="424"/>
      <c r="AO257" s="424"/>
      <c r="AP257" s="424"/>
      <c r="AQ257" s="424"/>
      <c r="AR257" s="424"/>
      <c r="AS257" s="424"/>
      <c r="AT257" s="424"/>
      <c r="AU257" s="424"/>
      <c r="AV257" s="424"/>
      <c r="AW257" s="424"/>
      <c r="AX257" s="424"/>
      <c r="AY257" s="424"/>
      <c r="AZ257" s="424"/>
      <c r="BA257" s="424"/>
      <c r="BB257" s="424"/>
      <c r="BC257" s="424"/>
      <c r="BD257" s="424"/>
      <c r="BE257" s="424"/>
      <c r="BF257" s="424"/>
      <c r="BG257" s="424"/>
      <c r="BH257" s="424"/>
      <c r="BI257" s="424"/>
      <c r="BJ257" s="424"/>
      <c r="BK257" s="424"/>
      <c r="BL257" s="424"/>
      <c r="BM257" s="424"/>
      <c r="BN257" s="424"/>
      <c r="BO257" s="424"/>
      <c r="BP257" s="424"/>
      <c r="BQ257" s="424"/>
      <c r="BR257" s="424"/>
      <c r="BS257" s="424"/>
      <c r="BT257" s="424"/>
      <c r="BU257" s="424"/>
      <c r="BV257" s="424"/>
      <c r="BW257" s="424"/>
      <c r="BX257" s="424"/>
      <c r="BY257" s="424"/>
      <c r="BZ257" s="424"/>
      <c r="CA257" s="424"/>
      <c r="CB257" s="424"/>
      <c r="CC257" s="424"/>
      <c r="CD257" s="424"/>
      <c r="CE257" s="424"/>
      <c r="CF257" s="424"/>
      <c r="CG257" s="424"/>
      <c r="CH257" s="424"/>
      <c r="CI257" s="424"/>
      <c r="CJ257" s="424"/>
      <c r="CK257" s="424"/>
      <c r="CL257" s="424"/>
      <c r="CM257" s="424"/>
      <c r="CN257" s="424"/>
      <c r="CO257" s="424"/>
      <c r="CP257" s="424"/>
      <c r="CQ257" s="424"/>
      <c r="CR257" s="424"/>
      <c r="CS257" s="424"/>
      <c r="CT257" s="424"/>
      <c r="CU257" s="424"/>
      <c r="CV257" s="424"/>
      <c r="CW257" s="424"/>
      <c r="CX257" s="424"/>
      <c r="CY257" s="424"/>
      <c r="CZ257" s="424"/>
      <c r="DA257" s="424"/>
      <c r="DB257" s="424"/>
      <c r="DC257" s="424"/>
      <c r="DD257" s="424"/>
      <c r="DE257" s="424"/>
      <c r="DF257" s="424"/>
      <c r="DG257" s="424"/>
      <c r="DH257" s="424"/>
      <c r="DI257" s="424"/>
      <c r="DJ257" s="424"/>
      <c r="DK257" s="424"/>
      <c r="DL257" s="424"/>
    </row>
    <row r="258" spans="11:116" ht="12.75" hidden="1" customHeight="1">
      <c r="K258" s="424"/>
      <c r="L258" s="424"/>
      <c r="M258" s="424"/>
      <c r="N258" s="424"/>
      <c r="O258" s="424"/>
      <c r="P258" s="424"/>
      <c r="Q258" s="424"/>
      <c r="R258" s="424"/>
      <c r="S258" s="424"/>
      <c r="T258" s="424"/>
      <c r="U258" s="424"/>
      <c r="V258" s="424"/>
      <c r="W258" s="424"/>
      <c r="X258" s="424"/>
      <c r="Y258" s="424"/>
      <c r="Z258" s="424"/>
      <c r="AA258" s="424"/>
      <c r="AB258" s="424"/>
      <c r="AC258" s="424"/>
      <c r="AD258" s="424"/>
      <c r="AE258" s="424"/>
      <c r="AF258" s="424"/>
      <c r="AG258" s="424"/>
      <c r="AH258" s="424"/>
      <c r="AI258" s="424"/>
      <c r="AJ258" s="424"/>
      <c r="AK258" s="424"/>
      <c r="AL258" s="424"/>
      <c r="AM258" s="424"/>
      <c r="AN258" s="424"/>
      <c r="AO258" s="424"/>
      <c r="AP258" s="424"/>
      <c r="AQ258" s="424"/>
      <c r="AR258" s="424"/>
      <c r="AS258" s="424"/>
      <c r="AT258" s="424"/>
      <c r="AU258" s="424"/>
      <c r="AV258" s="424"/>
      <c r="AW258" s="424"/>
      <c r="AX258" s="424"/>
      <c r="AY258" s="424"/>
      <c r="AZ258" s="424"/>
      <c r="BA258" s="424"/>
      <c r="BB258" s="424"/>
      <c r="BC258" s="424"/>
      <c r="BD258" s="424"/>
      <c r="BE258" s="424"/>
      <c r="BF258" s="424"/>
      <c r="BG258" s="424"/>
      <c r="BH258" s="424"/>
      <c r="BI258" s="424"/>
      <c r="BJ258" s="424"/>
      <c r="BK258" s="424"/>
      <c r="BL258" s="424"/>
      <c r="BM258" s="424"/>
      <c r="BN258" s="424"/>
      <c r="BO258" s="424"/>
      <c r="BP258" s="424"/>
      <c r="BQ258" s="424"/>
      <c r="BR258" s="424"/>
      <c r="BS258" s="424"/>
      <c r="BT258" s="424"/>
      <c r="BU258" s="424"/>
      <c r="BV258" s="424"/>
      <c r="BW258" s="424"/>
      <c r="BX258" s="424"/>
      <c r="BY258" s="424"/>
      <c r="BZ258" s="424"/>
      <c r="CA258" s="424"/>
      <c r="CB258" s="424"/>
      <c r="CC258" s="424"/>
      <c r="CD258" s="424"/>
      <c r="CE258" s="424"/>
      <c r="CF258" s="424"/>
      <c r="CG258" s="424"/>
      <c r="CH258" s="424"/>
      <c r="CI258" s="424"/>
      <c r="CJ258" s="424"/>
      <c r="CK258" s="424"/>
      <c r="CL258" s="424"/>
      <c r="CM258" s="424"/>
      <c r="CN258" s="424"/>
      <c r="CO258" s="424"/>
      <c r="CP258" s="424"/>
      <c r="CQ258" s="424"/>
      <c r="CR258" s="424"/>
      <c r="CS258" s="424"/>
      <c r="CT258" s="424"/>
      <c r="CU258" s="424"/>
      <c r="CV258" s="424"/>
      <c r="CW258" s="424"/>
      <c r="CX258" s="424"/>
      <c r="CY258" s="424"/>
      <c r="CZ258" s="424"/>
      <c r="DA258" s="424"/>
      <c r="DB258" s="424"/>
      <c r="DC258" s="424"/>
      <c r="DD258" s="424"/>
      <c r="DE258" s="424"/>
      <c r="DF258" s="424"/>
      <c r="DG258" s="424"/>
      <c r="DH258" s="424"/>
      <c r="DI258" s="424"/>
      <c r="DJ258" s="424"/>
      <c r="DK258" s="424"/>
      <c r="DL258" s="424"/>
    </row>
    <row r="259" spans="11:116" ht="12.75" hidden="1" customHeight="1">
      <c r="K259" s="424"/>
      <c r="L259" s="424"/>
      <c r="M259" s="424"/>
      <c r="N259" s="424"/>
      <c r="O259" s="424"/>
      <c r="P259" s="424"/>
      <c r="Q259" s="424"/>
      <c r="R259" s="424"/>
      <c r="S259" s="424"/>
      <c r="T259" s="424"/>
      <c r="U259" s="424"/>
      <c r="V259" s="424"/>
      <c r="W259" s="424"/>
      <c r="X259" s="424"/>
      <c r="Y259" s="424"/>
      <c r="Z259" s="424"/>
      <c r="AA259" s="424"/>
      <c r="AB259" s="424"/>
      <c r="AC259" s="424"/>
      <c r="AD259" s="424"/>
      <c r="AE259" s="424"/>
      <c r="AF259" s="424"/>
      <c r="AG259" s="424"/>
      <c r="AH259" s="424"/>
      <c r="AI259" s="424"/>
      <c r="AJ259" s="424"/>
      <c r="AK259" s="424"/>
      <c r="AL259" s="424"/>
      <c r="AM259" s="424"/>
      <c r="AN259" s="424"/>
      <c r="AO259" s="424"/>
      <c r="AP259" s="424"/>
      <c r="AQ259" s="424"/>
      <c r="AR259" s="424"/>
      <c r="AS259" s="424"/>
      <c r="AT259" s="424"/>
      <c r="AU259" s="424"/>
      <c r="AV259" s="424"/>
      <c r="AW259" s="424"/>
      <c r="AX259" s="424"/>
      <c r="AY259" s="424"/>
      <c r="AZ259" s="424"/>
      <c r="BA259" s="424"/>
      <c r="BB259" s="424"/>
      <c r="BC259" s="424"/>
      <c r="BD259" s="424"/>
      <c r="BE259" s="424"/>
      <c r="BF259" s="424"/>
      <c r="BG259" s="424"/>
      <c r="BH259" s="424"/>
      <c r="BI259" s="424"/>
      <c r="BJ259" s="424"/>
      <c r="BK259" s="424"/>
      <c r="BL259" s="424"/>
      <c r="BM259" s="424"/>
      <c r="BN259" s="424"/>
      <c r="BO259" s="424"/>
      <c r="BP259" s="424"/>
      <c r="BQ259" s="424"/>
      <c r="BR259" s="424"/>
      <c r="BS259" s="424"/>
      <c r="BT259" s="424"/>
      <c r="BU259" s="424"/>
      <c r="BV259" s="424"/>
      <c r="BW259" s="424"/>
      <c r="BX259" s="424"/>
      <c r="BY259" s="424"/>
      <c r="BZ259" s="424"/>
      <c r="CA259" s="424"/>
      <c r="CB259" s="424"/>
      <c r="CC259" s="424"/>
      <c r="CD259" s="424"/>
      <c r="CE259" s="424"/>
      <c r="CF259" s="424"/>
      <c r="CG259" s="424"/>
      <c r="CH259" s="424"/>
      <c r="CI259" s="424"/>
      <c r="CJ259" s="424"/>
      <c r="CK259" s="424"/>
      <c r="CL259" s="424"/>
      <c r="CM259" s="424"/>
      <c r="CN259" s="424"/>
      <c r="CO259" s="424"/>
      <c r="CP259" s="424"/>
      <c r="CQ259" s="424"/>
      <c r="CR259" s="424"/>
      <c r="CS259" s="424"/>
      <c r="CT259" s="424"/>
      <c r="CU259" s="424"/>
      <c r="CV259" s="424"/>
      <c r="CW259" s="424"/>
      <c r="CX259" s="424"/>
      <c r="CY259" s="424"/>
      <c r="CZ259" s="424"/>
      <c r="DA259" s="424"/>
      <c r="DB259" s="424"/>
      <c r="DC259" s="424"/>
      <c r="DD259" s="424"/>
      <c r="DE259" s="424"/>
      <c r="DF259" s="424"/>
      <c r="DG259" s="424"/>
      <c r="DH259" s="424"/>
      <c r="DI259" s="424"/>
      <c r="DJ259" s="424"/>
      <c r="DK259" s="424"/>
      <c r="DL259" s="424"/>
    </row>
    <row r="260" spans="11:116" ht="12.75" hidden="1" customHeight="1">
      <c r="K260" s="424"/>
      <c r="L260" s="424"/>
      <c r="M260" s="424"/>
      <c r="N260" s="424"/>
      <c r="O260" s="424"/>
      <c r="P260" s="424"/>
      <c r="Q260" s="424"/>
      <c r="R260" s="424"/>
      <c r="S260" s="424"/>
      <c r="T260" s="424"/>
      <c r="U260" s="424"/>
      <c r="V260" s="424"/>
      <c r="W260" s="424"/>
      <c r="X260" s="424"/>
      <c r="Y260" s="424"/>
      <c r="Z260" s="424"/>
      <c r="AA260" s="424"/>
      <c r="AB260" s="424"/>
      <c r="AC260" s="424"/>
      <c r="AD260" s="424"/>
      <c r="AE260" s="424"/>
      <c r="AF260" s="424"/>
      <c r="AG260" s="424"/>
      <c r="AH260" s="424"/>
      <c r="AI260" s="424"/>
      <c r="AJ260" s="424"/>
      <c r="AK260" s="424"/>
      <c r="AL260" s="424"/>
      <c r="AM260" s="424"/>
      <c r="AN260" s="424"/>
      <c r="AO260" s="424"/>
      <c r="AP260" s="424"/>
      <c r="AQ260" s="424"/>
      <c r="AR260" s="424"/>
      <c r="AS260" s="424"/>
      <c r="AT260" s="424"/>
      <c r="AU260" s="424"/>
      <c r="AV260" s="424"/>
      <c r="AW260" s="424"/>
      <c r="AX260" s="424"/>
      <c r="AY260" s="424"/>
      <c r="AZ260" s="424"/>
      <c r="BA260" s="424"/>
      <c r="BB260" s="424"/>
      <c r="BC260" s="424"/>
      <c r="BD260" s="424"/>
      <c r="BE260" s="424"/>
      <c r="BF260" s="424"/>
      <c r="BG260" s="424"/>
      <c r="BH260" s="424"/>
      <c r="BI260" s="424"/>
      <c r="BJ260" s="424"/>
      <c r="BK260" s="424"/>
      <c r="BL260" s="424"/>
      <c r="BM260" s="424"/>
      <c r="BN260" s="424"/>
      <c r="BO260" s="424"/>
      <c r="BP260" s="424"/>
      <c r="BQ260" s="424"/>
      <c r="BR260" s="424"/>
      <c r="BS260" s="424"/>
      <c r="BT260" s="424"/>
      <c r="BU260" s="424"/>
      <c r="BV260" s="424"/>
      <c r="BW260" s="424"/>
      <c r="BX260" s="424"/>
      <c r="BY260" s="424"/>
      <c r="BZ260" s="424"/>
      <c r="CA260" s="424"/>
      <c r="CB260" s="424"/>
      <c r="CC260" s="424"/>
      <c r="CD260" s="424"/>
      <c r="CE260" s="424"/>
      <c r="CF260" s="424"/>
      <c r="CG260" s="424"/>
      <c r="CH260" s="424"/>
      <c r="CI260" s="424"/>
      <c r="CJ260" s="424"/>
      <c r="CK260" s="424"/>
      <c r="CL260" s="424"/>
      <c r="CM260" s="424"/>
      <c r="CN260" s="424"/>
      <c r="CO260" s="424"/>
      <c r="CP260" s="424"/>
      <c r="CQ260" s="424"/>
      <c r="CR260" s="424"/>
      <c r="CS260" s="424"/>
      <c r="CT260" s="424"/>
      <c r="CU260" s="424"/>
      <c r="CV260" s="424"/>
      <c r="CW260" s="424"/>
      <c r="CX260" s="424"/>
      <c r="CY260" s="424"/>
      <c r="CZ260" s="424"/>
      <c r="DA260" s="424"/>
      <c r="DB260" s="424"/>
      <c r="DC260" s="424"/>
      <c r="DD260" s="424"/>
      <c r="DE260" s="424"/>
      <c r="DF260" s="424"/>
      <c r="DG260" s="424"/>
      <c r="DH260" s="424"/>
      <c r="DI260" s="424"/>
      <c r="DJ260" s="424"/>
      <c r="DK260" s="424"/>
      <c r="DL260" s="424"/>
    </row>
    <row r="261" spans="11:116" ht="12.75" hidden="1" customHeight="1">
      <c r="K261" s="424"/>
      <c r="L261" s="424"/>
      <c r="M261" s="424"/>
      <c r="N261" s="424"/>
      <c r="O261" s="424"/>
      <c r="P261" s="424"/>
      <c r="Q261" s="424"/>
      <c r="R261" s="424"/>
      <c r="S261" s="424"/>
      <c r="T261" s="424"/>
      <c r="U261" s="424"/>
      <c r="V261" s="424"/>
      <c r="W261" s="424"/>
      <c r="X261" s="424"/>
      <c r="Y261" s="424"/>
      <c r="Z261" s="424"/>
      <c r="AA261" s="424"/>
      <c r="AB261" s="424"/>
      <c r="AC261" s="424"/>
      <c r="AD261" s="424"/>
      <c r="AE261" s="424"/>
      <c r="AF261" s="424"/>
      <c r="AG261" s="424"/>
      <c r="AH261" s="424"/>
      <c r="AI261" s="424"/>
      <c r="AJ261" s="424"/>
      <c r="AK261" s="424"/>
      <c r="AL261" s="424"/>
      <c r="AM261" s="424"/>
      <c r="AN261" s="424"/>
      <c r="AO261" s="424"/>
      <c r="AP261" s="424"/>
      <c r="AQ261" s="424"/>
      <c r="AR261" s="424"/>
      <c r="AS261" s="424"/>
      <c r="AT261" s="424"/>
      <c r="AU261" s="424"/>
      <c r="AV261" s="424"/>
      <c r="AW261" s="424"/>
      <c r="AX261" s="424"/>
      <c r="AY261" s="424"/>
      <c r="AZ261" s="424"/>
      <c r="BA261" s="424"/>
      <c r="BB261" s="424"/>
      <c r="BC261" s="424"/>
      <c r="BD261" s="424"/>
      <c r="BE261" s="424"/>
      <c r="BF261" s="424"/>
      <c r="BG261" s="424"/>
      <c r="BH261" s="424"/>
      <c r="BI261" s="424"/>
      <c r="BJ261" s="424"/>
      <c r="BK261" s="424"/>
      <c r="BL261" s="424"/>
      <c r="BM261" s="424"/>
      <c r="BN261" s="424"/>
      <c r="BO261" s="424"/>
      <c r="BP261" s="424"/>
      <c r="BQ261" s="424"/>
      <c r="BR261" s="424"/>
      <c r="BS261" s="424"/>
      <c r="BT261" s="424"/>
      <c r="BU261" s="424"/>
      <c r="BV261" s="424"/>
      <c r="BW261" s="424"/>
      <c r="BX261" s="424"/>
      <c r="BY261" s="424"/>
      <c r="BZ261" s="424"/>
      <c r="CA261" s="424"/>
      <c r="CB261" s="424"/>
      <c r="CC261" s="424"/>
      <c r="CD261" s="424"/>
      <c r="CE261" s="424"/>
      <c r="CF261" s="424"/>
      <c r="CG261" s="424"/>
      <c r="CH261" s="424"/>
      <c r="CI261" s="424"/>
      <c r="CJ261" s="424"/>
      <c r="CK261" s="424"/>
      <c r="CL261" s="424"/>
      <c r="CM261" s="424"/>
      <c r="CN261" s="424"/>
      <c r="CO261" s="424"/>
      <c r="CP261" s="424"/>
      <c r="CQ261" s="424"/>
      <c r="CR261" s="424"/>
      <c r="CS261" s="424"/>
      <c r="CT261" s="424"/>
      <c r="CU261" s="424"/>
      <c r="CV261" s="424"/>
      <c r="CW261" s="424"/>
      <c r="CX261" s="424"/>
      <c r="CY261" s="424"/>
      <c r="CZ261" s="424"/>
      <c r="DA261" s="424"/>
      <c r="DB261" s="424"/>
      <c r="DC261" s="424"/>
      <c r="DD261" s="424"/>
      <c r="DE261" s="424"/>
      <c r="DF261" s="424"/>
      <c r="DG261" s="424"/>
      <c r="DH261" s="424"/>
      <c r="DI261" s="424"/>
      <c r="DJ261" s="424"/>
      <c r="DK261" s="424"/>
      <c r="DL261" s="424"/>
    </row>
    <row r="262" spans="11:116" ht="12.75" hidden="1" customHeight="1">
      <c r="K262" s="424"/>
      <c r="L262" s="424"/>
      <c r="M262" s="424"/>
      <c r="N262" s="424"/>
      <c r="O262" s="424"/>
      <c r="P262" s="424"/>
      <c r="Q262" s="424"/>
      <c r="R262" s="424"/>
      <c r="S262" s="424"/>
      <c r="T262" s="424"/>
      <c r="U262" s="424"/>
      <c r="V262" s="424"/>
      <c r="W262" s="424"/>
      <c r="X262" s="424"/>
      <c r="Y262" s="424"/>
      <c r="Z262" s="424"/>
      <c r="AA262" s="424"/>
      <c r="AB262" s="424"/>
      <c r="AC262" s="424"/>
      <c r="AD262" s="424"/>
      <c r="AE262" s="424"/>
      <c r="AF262" s="424"/>
      <c r="AG262" s="424"/>
      <c r="AH262" s="424"/>
      <c r="AI262" s="424"/>
      <c r="AJ262" s="424"/>
      <c r="AK262" s="424"/>
      <c r="AL262" s="424"/>
      <c r="AM262" s="424"/>
      <c r="AN262" s="424"/>
      <c r="AO262" s="424"/>
      <c r="AP262" s="424"/>
      <c r="AQ262" s="424"/>
      <c r="AR262" s="424"/>
      <c r="AS262" s="424"/>
      <c r="AT262" s="424"/>
      <c r="AU262" s="424"/>
      <c r="AV262" s="424"/>
      <c r="AW262" s="424"/>
      <c r="AX262" s="424"/>
      <c r="AY262" s="424"/>
      <c r="AZ262" s="424"/>
      <c r="BA262" s="424"/>
      <c r="BB262" s="424"/>
      <c r="BC262" s="424"/>
      <c r="BD262" s="424"/>
      <c r="BE262" s="424"/>
      <c r="BF262" s="424"/>
      <c r="BG262" s="424"/>
      <c r="BH262" s="424"/>
      <c r="BI262" s="424"/>
      <c r="BJ262" s="424"/>
      <c r="BK262" s="424"/>
      <c r="BL262" s="424"/>
      <c r="BM262" s="424"/>
      <c r="BN262" s="424"/>
      <c r="BO262" s="424"/>
      <c r="BP262" s="424"/>
      <c r="BQ262" s="424"/>
      <c r="BR262" s="424"/>
      <c r="BS262" s="424"/>
      <c r="BT262" s="424"/>
      <c r="BU262" s="424"/>
      <c r="BV262" s="424"/>
      <c r="BW262" s="424"/>
      <c r="BX262" s="424"/>
      <c r="BY262" s="424"/>
      <c r="BZ262" s="424"/>
      <c r="CA262" s="424"/>
      <c r="CB262" s="424"/>
      <c r="CC262" s="424"/>
      <c r="CD262" s="424"/>
      <c r="CE262" s="424"/>
      <c r="CF262" s="424"/>
      <c r="CG262" s="424"/>
      <c r="CH262" s="424"/>
      <c r="CI262" s="424"/>
      <c r="CJ262" s="424"/>
      <c r="CK262" s="424"/>
      <c r="CL262" s="424"/>
      <c r="CM262" s="424"/>
      <c r="CN262" s="424"/>
      <c r="CO262" s="424"/>
      <c r="CP262" s="424"/>
      <c r="CQ262" s="424"/>
      <c r="CR262" s="424"/>
      <c r="CS262" s="424"/>
      <c r="CT262" s="424"/>
      <c r="CU262" s="424"/>
      <c r="CV262" s="424"/>
      <c r="CW262" s="424"/>
      <c r="CX262" s="424"/>
      <c r="CY262" s="424"/>
      <c r="CZ262" s="424"/>
      <c r="DA262" s="424"/>
      <c r="DB262" s="424"/>
      <c r="DC262" s="424"/>
      <c r="DD262" s="424"/>
      <c r="DE262" s="424"/>
      <c r="DF262" s="424"/>
      <c r="DG262" s="424"/>
      <c r="DH262" s="424"/>
      <c r="DI262" s="424"/>
      <c r="DJ262" s="424"/>
      <c r="DK262" s="424"/>
      <c r="DL262" s="424"/>
    </row>
    <row r="263" spans="11:116" ht="12.75" hidden="1" customHeight="1">
      <c r="K263" s="424"/>
      <c r="L263" s="424"/>
      <c r="M263" s="424"/>
      <c r="N263" s="424"/>
      <c r="O263" s="424"/>
      <c r="P263" s="424"/>
      <c r="Q263" s="424"/>
      <c r="R263" s="424"/>
      <c r="S263" s="424"/>
      <c r="T263" s="424"/>
      <c r="U263" s="424"/>
      <c r="V263" s="424"/>
      <c r="W263" s="424"/>
      <c r="X263" s="424"/>
      <c r="Y263" s="424"/>
      <c r="Z263" s="424"/>
      <c r="AA263" s="424"/>
      <c r="AB263" s="424"/>
      <c r="AC263" s="424"/>
      <c r="AD263" s="424"/>
      <c r="AE263" s="424"/>
      <c r="AF263" s="424"/>
      <c r="AG263" s="424"/>
      <c r="AH263" s="424"/>
      <c r="AI263" s="424"/>
      <c r="AJ263" s="424"/>
      <c r="AK263" s="424"/>
      <c r="AL263" s="424"/>
      <c r="AM263" s="424"/>
      <c r="AN263" s="424"/>
      <c r="AO263" s="424"/>
      <c r="AP263" s="424"/>
      <c r="AQ263" s="424"/>
      <c r="AR263" s="424"/>
      <c r="AS263" s="424"/>
      <c r="AT263" s="424"/>
      <c r="AU263" s="424"/>
      <c r="AV263" s="424"/>
      <c r="AW263" s="424"/>
      <c r="AX263" s="424"/>
      <c r="AY263" s="424"/>
      <c r="AZ263" s="424"/>
      <c r="BA263" s="424"/>
      <c r="BB263" s="424"/>
      <c r="BC263" s="424"/>
      <c r="BD263" s="424"/>
      <c r="BE263" s="424"/>
      <c r="BF263" s="424"/>
      <c r="BG263" s="424"/>
      <c r="BH263" s="424"/>
      <c r="BI263" s="424"/>
      <c r="BJ263" s="424"/>
      <c r="BK263" s="424"/>
      <c r="BL263" s="424"/>
      <c r="BM263" s="424"/>
      <c r="BN263" s="424"/>
      <c r="BO263" s="424"/>
      <c r="BP263" s="424"/>
      <c r="BQ263" s="424"/>
      <c r="BR263" s="424"/>
      <c r="BS263" s="424"/>
      <c r="BT263" s="424"/>
      <c r="BU263" s="424"/>
      <c r="BV263" s="424"/>
      <c r="BW263" s="424"/>
      <c r="BX263" s="424"/>
      <c r="BY263" s="424"/>
      <c r="BZ263" s="424"/>
      <c r="CA263" s="424"/>
      <c r="CB263" s="424"/>
      <c r="CC263" s="424"/>
      <c r="CD263" s="424"/>
      <c r="CE263" s="424"/>
      <c r="CF263" s="424"/>
      <c r="CG263" s="424"/>
      <c r="CH263" s="424"/>
      <c r="CI263" s="424"/>
      <c r="CJ263" s="424"/>
      <c r="CK263" s="424"/>
      <c r="CL263" s="424"/>
      <c r="CM263" s="424"/>
      <c r="CN263" s="424"/>
      <c r="CO263" s="424"/>
      <c r="CP263" s="424"/>
      <c r="CQ263" s="424"/>
      <c r="CR263" s="424"/>
      <c r="CS263" s="424"/>
      <c r="CT263" s="424"/>
      <c r="CU263" s="424"/>
      <c r="CV263" s="424"/>
      <c r="CW263" s="424"/>
      <c r="CX263" s="424"/>
      <c r="CY263" s="424"/>
      <c r="CZ263" s="424"/>
      <c r="DA263" s="424"/>
      <c r="DB263" s="424"/>
      <c r="DC263" s="424"/>
      <c r="DD263" s="424"/>
      <c r="DE263" s="424"/>
      <c r="DF263" s="424"/>
      <c r="DG263" s="424"/>
      <c r="DH263" s="424"/>
      <c r="DI263" s="424"/>
      <c r="DJ263" s="424"/>
      <c r="DK263" s="424"/>
      <c r="DL263" s="424"/>
    </row>
    <row r="264" spans="11:116" ht="12.75" hidden="1" customHeight="1">
      <c r="K264" s="424"/>
      <c r="L264" s="424"/>
      <c r="M264" s="424"/>
      <c r="N264" s="424"/>
      <c r="O264" s="424"/>
      <c r="P264" s="424"/>
      <c r="Q264" s="424"/>
      <c r="R264" s="424"/>
      <c r="S264" s="424"/>
      <c r="T264" s="424"/>
      <c r="U264" s="424"/>
      <c r="V264" s="424"/>
      <c r="W264" s="424"/>
      <c r="X264" s="424"/>
      <c r="Y264" s="424"/>
      <c r="Z264" s="424"/>
      <c r="AA264" s="424"/>
      <c r="AB264" s="424"/>
      <c r="AC264" s="424"/>
      <c r="AD264" s="424"/>
      <c r="AE264" s="424"/>
      <c r="AF264" s="424"/>
      <c r="AG264" s="424"/>
      <c r="AH264" s="424"/>
      <c r="AI264" s="424"/>
      <c r="AJ264" s="424"/>
      <c r="AK264" s="424"/>
      <c r="AL264" s="424"/>
      <c r="AM264" s="424"/>
      <c r="AN264" s="424"/>
      <c r="AO264" s="424"/>
      <c r="AP264" s="424"/>
      <c r="AQ264" s="424"/>
      <c r="AR264" s="424"/>
      <c r="AS264" s="424"/>
      <c r="AT264" s="424"/>
      <c r="AU264" s="424"/>
      <c r="AV264" s="424"/>
      <c r="AW264" s="424"/>
      <c r="AX264" s="424"/>
      <c r="AY264" s="424"/>
      <c r="AZ264" s="424"/>
      <c r="BA264" s="424"/>
      <c r="BB264" s="424"/>
      <c r="BC264" s="424"/>
      <c r="BD264" s="424"/>
      <c r="BE264" s="424"/>
      <c r="BF264" s="424"/>
      <c r="BG264" s="424"/>
      <c r="BH264" s="424"/>
      <c r="BI264" s="424"/>
      <c r="BJ264" s="424"/>
      <c r="BK264" s="424"/>
      <c r="BL264" s="424"/>
      <c r="BM264" s="424"/>
      <c r="BN264" s="424"/>
      <c r="BO264" s="424"/>
      <c r="BP264" s="424"/>
      <c r="BQ264" s="424"/>
      <c r="BR264" s="424"/>
      <c r="BS264" s="424"/>
      <c r="BT264" s="424"/>
      <c r="BU264" s="424"/>
      <c r="BV264" s="424"/>
      <c r="BW264" s="424"/>
      <c r="BX264" s="424"/>
      <c r="BY264" s="424"/>
      <c r="BZ264" s="424"/>
      <c r="CA264" s="424"/>
      <c r="CB264" s="424"/>
      <c r="CC264" s="424"/>
      <c r="CD264" s="424"/>
      <c r="CE264" s="424"/>
      <c r="CF264" s="424"/>
      <c r="CG264" s="424"/>
      <c r="CH264" s="424"/>
      <c r="CI264" s="424"/>
      <c r="CJ264" s="424"/>
      <c r="CK264" s="424"/>
      <c r="CL264" s="424"/>
      <c r="CM264" s="424"/>
      <c r="CN264" s="424"/>
      <c r="CO264" s="424"/>
      <c r="CP264" s="424"/>
      <c r="CQ264" s="424"/>
      <c r="CR264" s="424"/>
      <c r="CS264" s="424"/>
      <c r="CT264" s="424"/>
      <c r="CU264" s="424"/>
      <c r="CV264" s="424"/>
      <c r="CW264" s="424"/>
      <c r="CX264" s="424"/>
      <c r="CY264" s="424"/>
      <c r="CZ264" s="424"/>
      <c r="DA264" s="424"/>
      <c r="DB264" s="424"/>
      <c r="DC264" s="424"/>
      <c r="DD264" s="424"/>
      <c r="DE264" s="424"/>
      <c r="DF264" s="424"/>
      <c r="DG264" s="424"/>
      <c r="DH264" s="424"/>
      <c r="DI264" s="424"/>
      <c r="DJ264" s="424"/>
      <c r="DK264" s="424"/>
      <c r="DL264" s="424"/>
    </row>
    <row r="265" spans="11:116" ht="12.75" hidden="1" customHeight="1">
      <c r="K265" s="424"/>
      <c r="L265" s="424"/>
      <c r="M265" s="424"/>
      <c r="N265" s="424"/>
      <c r="O265" s="424"/>
      <c r="P265" s="424"/>
      <c r="Q265" s="424"/>
      <c r="R265" s="424"/>
      <c r="S265" s="424"/>
      <c r="T265" s="424"/>
      <c r="U265" s="424"/>
      <c r="V265" s="424"/>
      <c r="W265" s="424"/>
      <c r="X265" s="424"/>
      <c r="Y265" s="424"/>
      <c r="Z265" s="424"/>
      <c r="AA265" s="424"/>
      <c r="AB265" s="424"/>
      <c r="AC265" s="424"/>
      <c r="AD265" s="424"/>
      <c r="AE265" s="424"/>
      <c r="AF265" s="424"/>
      <c r="AG265" s="424"/>
      <c r="AH265" s="424"/>
      <c r="AI265" s="424"/>
      <c r="AJ265" s="424"/>
      <c r="AK265" s="424"/>
      <c r="AL265" s="424"/>
      <c r="AM265" s="424"/>
      <c r="AN265" s="424"/>
      <c r="AO265" s="424"/>
      <c r="AP265" s="424"/>
      <c r="AQ265" s="424"/>
      <c r="AR265" s="424"/>
      <c r="AS265" s="424"/>
      <c r="AT265" s="424"/>
      <c r="AU265" s="424"/>
      <c r="AV265" s="424"/>
      <c r="AW265" s="424"/>
      <c r="AX265" s="424"/>
      <c r="AY265" s="424"/>
      <c r="AZ265" s="424"/>
      <c r="BA265" s="424"/>
      <c r="BB265" s="424"/>
      <c r="BC265" s="424"/>
      <c r="BD265" s="424"/>
      <c r="BE265" s="424"/>
      <c r="BF265" s="424"/>
      <c r="BG265" s="424"/>
      <c r="BH265" s="424"/>
      <c r="BI265" s="424"/>
      <c r="BJ265" s="424"/>
      <c r="BK265" s="424"/>
      <c r="BL265" s="424"/>
      <c r="BM265" s="424"/>
      <c r="BN265" s="424"/>
      <c r="BO265" s="424"/>
      <c r="BP265" s="424"/>
      <c r="BQ265" s="424"/>
      <c r="BR265" s="424"/>
      <c r="BS265" s="424"/>
      <c r="BT265" s="424"/>
      <c r="BU265" s="424"/>
      <c r="BV265" s="424"/>
      <c r="BW265" s="424"/>
      <c r="BX265" s="424"/>
      <c r="BY265" s="424"/>
      <c r="BZ265" s="424"/>
      <c r="CA265" s="424"/>
      <c r="CB265" s="424"/>
      <c r="CC265" s="424"/>
      <c r="CD265" s="424"/>
      <c r="CE265" s="424"/>
      <c r="CF265" s="424"/>
      <c r="CG265" s="424"/>
      <c r="CH265" s="424"/>
      <c r="CI265" s="424"/>
      <c r="CJ265" s="424"/>
      <c r="CK265" s="424"/>
      <c r="CL265" s="424"/>
      <c r="CM265" s="424"/>
      <c r="CN265" s="424"/>
      <c r="CO265" s="424"/>
      <c r="CP265" s="424"/>
      <c r="CQ265" s="424"/>
      <c r="CR265" s="424"/>
      <c r="CS265" s="424"/>
      <c r="CT265" s="424"/>
      <c r="CU265" s="424"/>
      <c r="CV265" s="424"/>
      <c r="CW265" s="424"/>
      <c r="CX265" s="424"/>
      <c r="CY265" s="424"/>
      <c r="CZ265" s="424"/>
      <c r="DA265" s="424"/>
      <c r="DB265" s="424"/>
      <c r="DC265" s="424"/>
      <c r="DD265" s="424"/>
      <c r="DE265" s="424"/>
      <c r="DF265" s="424"/>
      <c r="DG265" s="424"/>
      <c r="DH265" s="424"/>
      <c r="DI265" s="424"/>
      <c r="DJ265" s="424"/>
      <c r="DK265" s="424"/>
      <c r="DL265" s="424"/>
    </row>
    <row r="266" spans="11:116" ht="12.75" hidden="1" customHeight="1">
      <c r="K266" s="424"/>
      <c r="L266" s="424"/>
      <c r="M266" s="424"/>
      <c r="N266" s="424"/>
      <c r="O266" s="424"/>
      <c r="P266" s="424"/>
      <c r="Q266" s="424"/>
      <c r="R266" s="424"/>
      <c r="S266" s="424"/>
      <c r="T266" s="424"/>
      <c r="U266" s="424"/>
      <c r="V266" s="424"/>
      <c r="W266" s="424"/>
      <c r="X266" s="424"/>
      <c r="Y266" s="424"/>
      <c r="Z266" s="424"/>
      <c r="AA266" s="424"/>
      <c r="AB266" s="424"/>
      <c r="AC266" s="424"/>
      <c r="AD266" s="424"/>
      <c r="AE266" s="424"/>
      <c r="AF266" s="424"/>
      <c r="AG266" s="424"/>
      <c r="AH266" s="424"/>
      <c r="AI266" s="424"/>
      <c r="AJ266" s="424"/>
      <c r="AK266" s="424"/>
      <c r="AL266" s="424"/>
      <c r="AM266" s="424"/>
      <c r="AN266" s="424"/>
      <c r="AO266" s="424"/>
      <c r="AP266" s="424"/>
      <c r="AQ266" s="424"/>
      <c r="AR266" s="424"/>
      <c r="AS266" s="424"/>
      <c r="AT266" s="424"/>
      <c r="AU266" s="424"/>
      <c r="AV266" s="424"/>
      <c r="AW266" s="424"/>
      <c r="AX266" s="424"/>
      <c r="AY266" s="424"/>
      <c r="AZ266" s="424"/>
      <c r="BA266" s="424"/>
      <c r="BB266" s="424"/>
      <c r="BC266" s="424"/>
      <c r="BD266" s="424"/>
      <c r="BE266" s="424"/>
      <c r="BF266" s="424"/>
      <c r="BG266" s="424"/>
      <c r="BH266" s="424"/>
      <c r="BI266" s="424"/>
      <c r="BJ266" s="424"/>
      <c r="BK266" s="424"/>
      <c r="BL266" s="424"/>
      <c r="BM266" s="424"/>
      <c r="BN266" s="424"/>
      <c r="BO266" s="424"/>
      <c r="BP266" s="424"/>
      <c r="BQ266" s="424"/>
      <c r="BR266" s="424"/>
      <c r="BS266" s="424"/>
      <c r="BT266" s="424"/>
      <c r="BU266" s="424"/>
      <c r="BV266" s="424"/>
      <c r="BW266" s="424"/>
      <c r="BX266" s="424"/>
      <c r="BY266" s="424"/>
      <c r="BZ266" s="424"/>
      <c r="CA266" s="424"/>
      <c r="CB266" s="424"/>
      <c r="CC266" s="424"/>
      <c r="CD266" s="424"/>
      <c r="CE266" s="424"/>
      <c r="CF266" s="424"/>
      <c r="CG266" s="424"/>
      <c r="CH266" s="424"/>
      <c r="CI266" s="424"/>
      <c r="CJ266" s="424"/>
      <c r="CK266" s="424"/>
      <c r="CL266" s="424"/>
      <c r="CM266" s="424"/>
      <c r="CN266" s="424"/>
      <c r="CO266" s="424"/>
      <c r="CP266" s="424"/>
      <c r="CQ266" s="424"/>
      <c r="CR266" s="424"/>
      <c r="CS266" s="424"/>
      <c r="CT266" s="424"/>
      <c r="CU266" s="424"/>
      <c r="CV266" s="424"/>
      <c r="CW266" s="424"/>
      <c r="CX266" s="424"/>
      <c r="CY266" s="424"/>
      <c r="CZ266" s="424"/>
      <c r="DA266" s="424"/>
      <c r="DB266" s="424"/>
      <c r="DC266" s="424"/>
      <c r="DD266" s="424"/>
      <c r="DE266" s="424"/>
      <c r="DF266" s="424"/>
      <c r="DG266" s="424"/>
      <c r="DH266" s="424"/>
      <c r="DI266" s="424"/>
      <c r="DJ266" s="424"/>
      <c r="DK266" s="424"/>
      <c r="DL266" s="424"/>
    </row>
    <row r="267" spans="11:116" ht="12.75" hidden="1" customHeight="1">
      <c r="K267" s="424"/>
      <c r="L267" s="424"/>
      <c r="M267" s="424"/>
      <c r="N267" s="424"/>
      <c r="O267" s="424"/>
      <c r="P267" s="424"/>
      <c r="Q267" s="424"/>
      <c r="R267" s="424"/>
      <c r="S267" s="424"/>
      <c r="T267" s="424"/>
      <c r="U267" s="424"/>
      <c r="V267" s="424"/>
      <c r="W267" s="424"/>
      <c r="X267" s="424"/>
      <c r="Y267" s="424"/>
      <c r="Z267" s="424"/>
      <c r="AA267" s="424"/>
      <c r="AB267" s="424"/>
      <c r="AC267" s="424"/>
      <c r="AD267" s="424"/>
      <c r="AE267" s="424"/>
      <c r="AF267" s="424"/>
      <c r="AG267" s="424"/>
      <c r="AH267" s="424"/>
      <c r="AI267" s="424"/>
      <c r="AJ267" s="424"/>
      <c r="AK267" s="424"/>
      <c r="AL267" s="424"/>
      <c r="AM267" s="424"/>
      <c r="AN267" s="424"/>
      <c r="AO267" s="424"/>
      <c r="AP267" s="424"/>
      <c r="AQ267" s="424"/>
      <c r="AR267" s="424"/>
      <c r="AS267" s="424"/>
      <c r="AT267" s="424"/>
      <c r="AU267" s="424"/>
      <c r="AV267" s="424"/>
      <c r="AW267" s="424"/>
      <c r="AX267" s="424"/>
      <c r="AY267" s="424"/>
      <c r="AZ267" s="424"/>
      <c r="BA267" s="424"/>
      <c r="BB267" s="424"/>
      <c r="BC267" s="424"/>
      <c r="BD267" s="424"/>
      <c r="BE267" s="424"/>
      <c r="BF267" s="424"/>
      <c r="BG267" s="424"/>
      <c r="BH267" s="424"/>
      <c r="BI267" s="424"/>
      <c r="BJ267" s="424"/>
      <c r="BK267" s="424"/>
      <c r="BL267" s="424"/>
      <c r="BM267" s="424"/>
      <c r="BN267" s="424"/>
      <c r="BO267" s="424"/>
      <c r="BP267" s="424"/>
      <c r="BQ267" s="424"/>
      <c r="BR267" s="424"/>
      <c r="BS267" s="424"/>
      <c r="BT267" s="424"/>
      <c r="BU267" s="424"/>
      <c r="BV267" s="424"/>
      <c r="BW267" s="424"/>
      <c r="BX267" s="424"/>
      <c r="BY267" s="424"/>
      <c r="BZ267" s="424"/>
      <c r="CA267" s="424"/>
      <c r="CB267" s="424"/>
      <c r="CC267" s="424"/>
      <c r="CD267" s="424"/>
      <c r="CE267" s="424"/>
      <c r="CF267" s="424"/>
      <c r="CG267" s="424"/>
      <c r="CH267" s="424"/>
      <c r="CI267" s="424"/>
      <c r="CJ267" s="424"/>
      <c r="CK267" s="424"/>
      <c r="CL267" s="424"/>
      <c r="CM267" s="424"/>
      <c r="CN267" s="424"/>
      <c r="CO267" s="424"/>
      <c r="CP267" s="424"/>
      <c r="CQ267" s="424"/>
      <c r="CR267" s="424"/>
      <c r="CS267" s="424"/>
      <c r="CT267" s="424"/>
      <c r="CU267" s="424"/>
      <c r="CV267" s="424"/>
      <c r="CW267" s="424"/>
      <c r="CX267" s="424"/>
      <c r="CY267" s="424"/>
      <c r="CZ267" s="424"/>
      <c r="DA267" s="424"/>
      <c r="DB267" s="424"/>
      <c r="DC267" s="424"/>
      <c r="DD267" s="424"/>
      <c r="DE267" s="424"/>
      <c r="DF267" s="424"/>
      <c r="DG267" s="424"/>
      <c r="DH267" s="424"/>
      <c r="DI267" s="424"/>
      <c r="DJ267" s="424"/>
      <c r="DK267" s="424"/>
      <c r="DL267" s="424"/>
    </row>
    <row r="268" spans="11:116" ht="12.75" hidden="1" customHeight="1">
      <c r="K268" s="424"/>
      <c r="L268" s="424"/>
      <c r="M268" s="424"/>
      <c r="N268" s="424"/>
      <c r="O268" s="424"/>
      <c r="P268" s="424"/>
      <c r="Q268" s="424"/>
      <c r="R268" s="424"/>
      <c r="S268" s="424"/>
      <c r="T268" s="424"/>
      <c r="U268" s="424"/>
      <c r="V268" s="424"/>
      <c r="W268" s="424"/>
      <c r="X268" s="424"/>
      <c r="Y268" s="424"/>
      <c r="Z268" s="424"/>
      <c r="AA268" s="424"/>
      <c r="AB268" s="424"/>
      <c r="AC268" s="424"/>
      <c r="AD268" s="424"/>
      <c r="AE268" s="424"/>
      <c r="AF268" s="424"/>
      <c r="AG268" s="424"/>
      <c r="AH268" s="424"/>
      <c r="AI268" s="424"/>
      <c r="AJ268" s="424"/>
      <c r="AK268" s="424"/>
      <c r="AL268" s="424"/>
      <c r="AM268" s="424"/>
      <c r="AN268" s="424"/>
      <c r="AO268" s="424"/>
      <c r="AP268" s="424"/>
      <c r="AQ268" s="424"/>
      <c r="AR268" s="424"/>
      <c r="AS268" s="424"/>
      <c r="AT268" s="424"/>
      <c r="AU268" s="424"/>
      <c r="AV268" s="424"/>
      <c r="AW268" s="424"/>
      <c r="AX268" s="424"/>
      <c r="AY268" s="424"/>
      <c r="AZ268" s="424"/>
      <c r="BA268" s="424"/>
      <c r="BB268" s="424"/>
      <c r="BC268" s="424"/>
      <c r="BD268" s="424"/>
      <c r="BE268" s="424"/>
      <c r="BF268" s="424"/>
      <c r="BG268" s="424"/>
      <c r="BH268" s="424"/>
      <c r="BI268" s="424"/>
      <c r="BJ268" s="424"/>
      <c r="BK268" s="424"/>
      <c r="BL268" s="424"/>
      <c r="BM268" s="424"/>
      <c r="BN268" s="424"/>
      <c r="BO268" s="424"/>
      <c r="BP268" s="424"/>
      <c r="BQ268" s="424"/>
      <c r="BR268" s="424"/>
      <c r="BS268" s="424"/>
      <c r="BT268" s="424"/>
      <c r="BU268" s="424"/>
      <c r="BV268" s="424"/>
      <c r="BW268" s="424"/>
      <c r="BX268" s="424"/>
      <c r="BY268" s="424"/>
      <c r="BZ268" s="424"/>
      <c r="CA268" s="424"/>
      <c r="CB268" s="424"/>
      <c r="CC268" s="424"/>
      <c r="CD268" s="424"/>
      <c r="CE268" s="424"/>
      <c r="CF268" s="424"/>
      <c r="CG268" s="424"/>
      <c r="CH268" s="424"/>
      <c r="CI268" s="424"/>
      <c r="CJ268" s="424"/>
      <c r="CK268" s="424"/>
      <c r="CL268" s="424"/>
      <c r="CM268" s="424"/>
      <c r="CN268" s="424"/>
      <c r="CO268" s="424"/>
      <c r="CP268" s="424"/>
      <c r="CQ268" s="424"/>
      <c r="CR268" s="424"/>
      <c r="CS268" s="424"/>
      <c r="CT268" s="424"/>
      <c r="CU268" s="424"/>
      <c r="CV268" s="424"/>
      <c r="CW268" s="424"/>
      <c r="CX268" s="424"/>
      <c r="CY268" s="424"/>
      <c r="CZ268" s="424"/>
      <c r="DA268" s="424"/>
      <c r="DB268" s="424"/>
      <c r="DC268" s="424"/>
      <c r="DD268" s="424"/>
      <c r="DE268" s="424"/>
      <c r="DF268" s="424"/>
      <c r="DG268" s="424"/>
      <c r="DH268" s="424"/>
      <c r="DI268" s="424"/>
      <c r="DJ268" s="424"/>
      <c r="DK268" s="424"/>
      <c r="DL268" s="424"/>
    </row>
    <row r="269" spans="11:116" ht="12.75" hidden="1" customHeight="1">
      <c r="K269" s="424"/>
      <c r="L269" s="424"/>
      <c r="M269" s="424"/>
      <c r="N269" s="424"/>
      <c r="O269" s="424"/>
      <c r="P269" s="424"/>
      <c r="Q269" s="424"/>
      <c r="R269" s="424"/>
      <c r="S269" s="424"/>
      <c r="T269" s="424"/>
      <c r="U269" s="424"/>
      <c r="V269" s="424"/>
      <c r="W269" s="424"/>
      <c r="X269" s="424"/>
      <c r="Y269" s="424"/>
      <c r="Z269" s="424"/>
      <c r="AA269" s="424"/>
      <c r="AB269" s="424"/>
      <c r="AC269" s="424"/>
      <c r="AD269" s="424"/>
      <c r="AE269" s="424"/>
      <c r="AF269" s="424"/>
      <c r="AG269" s="424"/>
      <c r="AH269" s="424"/>
      <c r="AI269" s="424"/>
      <c r="AJ269" s="424"/>
      <c r="AK269" s="424"/>
      <c r="AL269" s="424"/>
      <c r="AM269" s="424"/>
      <c r="AN269" s="424"/>
      <c r="AO269" s="424"/>
      <c r="AP269" s="424"/>
      <c r="AQ269" s="424"/>
      <c r="AR269" s="424"/>
      <c r="AS269" s="424"/>
      <c r="AT269" s="424"/>
      <c r="AU269" s="424"/>
      <c r="AV269" s="424"/>
      <c r="AW269" s="424"/>
      <c r="AX269" s="424"/>
      <c r="AY269" s="424"/>
      <c r="AZ269" s="424"/>
      <c r="BA269" s="424"/>
      <c r="BB269" s="424"/>
      <c r="BC269" s="424"/>
      <c r="BD269" s="424"/>
      <c r="BE269" s="424"/>
      <c r="BF269" s="424"/>
      <c r="BG269" s="424"/>
      <c r="BH269" s="424"/>
      <c r="BI269" s="424"/>
      <c r="BJ269" s="424"/>
      <c r="BK269" s="424"/>
      <c r="BL269" s="424"/>
      <c r="BM269" s="424"/>
      <c r="BN269" s="424"/>
      <c r="BO269" s="424"/>
      <c r="BP269" s="424"/>
      <c r="BQ269" s="424"/>
      <c r="BR269" s="424"/>
      <c r="BS269" s="424"/>
      <c r="BT269" s="424"/>
      <c r="BU269" s="424"/>
      <c r="BV269" s="424"/>
      <c r="BW269" s="424"/>
      <c r="BX269" s="424"/>
      <c r="BY269" s="424"/>
      <c r="BZ269" s="424"/>
      <c r="CA269" s="424"/>
      <c r="CB269" s="424"/>
      <c r="CC269" s="424"/>
      <c r="CD269" s="424"/>
      <c r="CE269" s="424"/>
      <c r="CF269" s="424"/>
      <c r="CG269" s="424"/>
      <c r="CH269" s="424"/>
      <c r="CI269" s="424"/>
      <c r="CJ269" s="424"/>
      <c r="CK269" s="424"/>
      <c r="CL269" s="424"/>
      <c r="CM269" s="424"/>
      <c r="CN269" s="424"/>
      <c r="CO269" s="424"/>
      <c r="CP269" s="424"/>
      <c r="CQ269" s="424"/>
      <c r="CR269" s="424"/>
      <c r="CS269" s="424"/>
      <c r="CT269" s="424"/>
      <c r="CU269" s="424"/>
      <c r="CV269" s="424"/>
      <c r="CW269" s="424"/>
      <c r="CX269" s="424"/>
      <c r="CY269" s="424"/>
      <c r="CZ269" s="424"/>
      <c r="DA269" s="424"/>
      <c r="DB269" s="424"/>
      <c r="DC269" s="424"/>
      <c r="DD269" s="424"/>
      <c r="DE269" s="424"/>
      <c r="DF269" s="424"/>
      <c r="DG269" s="424"/>
      <c r="DH269" s="424"/>
      <c r="DI269" s="424"/>
      <c r="DJ269" s="424"/>
      <c r="DK269" s="424"/>
      <c r="DL269" s="424"/>
    </row>
    <row r="270" spans="11:116" ht="12.75" hidden="1" customHeight="1">
      <c r="K270" s="424"/>
      <c r="L270" s="424"/>
      <c r="M270" s="424"/>
      <c r="N270" s="424"/>
      <c r="O270" s="424"/>
      <c r="P270" s="424"/>
      <c r="Q270" s="424"/>
      <c r="R270" s="424"/>
      <c r="S270" s="424"/>
      <c r="T270" s="424"/>
      <c r="U270" s="424"/>
      <c r="V270" s="424"/>
      <c r="W270" s="424"/>
      <c r="X270" s="424"/>
      <c r="Y270" s="424"/>
      <c r="Z270" s="424"/>
      <c r="AA270" s="424"/>
      <c r="AB270" s="424"/>
      <c r="AC270" s="424"/>
      <c r="AD270" s="424"/>
      <c r="AE270" s="424"/>
      <c r="AF270" s="424"/>
      <c r="AG270" s="424"/>
      <c r="AH270" s="424"/>
      <c r="AI270" s="424"/>
      <c r="AJ270" s="424"/>
      <c r="AK270" s="424"/>
      <c r="AL270" s="424"/>
      <c r="AM270" s="424"/>
      <c r="AN270" s="424"/>
      <c r="AO270" s="424"/>
      <c r="AP270" s="424"/>
      <c r="AQ270" s="424"/>
      <c r="AR270" s="424"/>
      <c r="AS270" s="424"/>
      <c r="AT270" s="424"/>
      <c r="AU270" s="424"/>
      <c r="AV270" s="424"/>
      <c r="AW270" s="424"/>
      <c r="AX270" s="424"/>
      <c r="AY270" s="424"/>
      <c r="AZ270" s="424"/>
      <c r="BA270" s="424"/>
      <c r="BB270" s="424"/>
      <c r="BC270" s="424"/>
      <c r="BD270" s="424"/>
      <c r="BE270" s="424"/>
      <c r="BF270" s="424"/>
      <c r="BG270" s="424"/>
      <c r="BH270" s="424"/>
      <c r="BI270" s="424"/>
      <c r="BJ270" s="424"/>
      <c r="BK270" s="424"/>
      <c r="BL270" s="424"/>
      <c r="BM270" s="424"/>
      <c r="BN270" s="424"/>
      <c r="BO270" s="424"/>
      <c r="BP270" s="424"/>
      <c r="BQ270" s="424"/>
      <c r="BR270" s="424"/>
      <c r="BS270" s="424"/>
      <c r="BT270" s="424"/>
      <c r="BU270" s="424"/>
      <c r="BV270" s="424"/>
      <c r="BW270" s="424"/>
      <c r="BX270" s="424"/>
      <c r="BY270" s="424"/>
      <c r="BZ270" s="424"/>
      <c r="CA270" s="424"/>
      <c r="CB270" s="424"/>
      <c r="CC270" s="424"/>
      <c r="CD270" s="424"/>
      <c r="CE270" s="424"/>
      <c r="CF270" s="424"/>
      <c r="CG270" s="424"/>
      <c r="CH270" s="424"/>
      <c r="CI270" s="424"/>
      <c r="CJ270" s="424"/>
      <c r="CK270" s="424"/>
      <c r="CL270" s="424"/>
      <c r="CM270" s="424"/>
      <c r="CN270" s="424"/>
      <c r="CO270" s="424"/>
      <c r="CP270" s="424"/>
      <c r="CQ270" s="424"/>
      <c r="CR270" s="424"/>
      <c r="CS270" s="424"/>
      <c r="CT270" s="424"/>
      <c r="CU270" s="424"/>
      <c r="CV270" s="424"/>
      <c r="CW270" s="424"/>
      <c r="CX270" s="424"/>
      <c r="CY270" s="424"/>
      <c r="CZ270" s="424"/>
      <c r="DA270" s="424"/>
      <c r="DB270" s="424"/>
      <c r="DC270" s="424"/>
      <c r="DD270" s="424"/>
      <c r="DE270" s="424"/>
      <c r="DF270" s="424"/>
      <c r="DG270" s="424"/>
      <c r="DH270" s="424"/>
      <c r="DI270" s="424"/>
      <c r="DJ270" s="424"/>
      <c r="DK270" s="424"/>
      <c r="DL270" s="424"/>
    </row>
    <row r="271" spans="11:116" ht="12.75" hidden="1" customHeight="1">
      <c r="K271" s="424"/>
      <c r="L271" s="424"/>
      <c r="M271" s="424"/>
      <c r="N271" s="424"/>
      <c r="O271" s="424"/>
      <c r="P271" s="424"/>
      <c r="Q271" s="424"/>
      <c r="R271" s="424"/>
      <c r="S271" s="424"/>
      <c r="T271" s="424"/>
      <c r="U271" s="424"/>
      <c r="V271" s="424"/>
      <c r="W271" s="424"/>
      <c r="X271" s="424"/>
      <c r="Y271" s="424"/>
      <c r="Z271" s="424"/>
      <c r="AA271" s="424"/>
      <c r="AB271" s="424"/>
      <c r="AC271" s="424"/>
      <c r="AD271" s="424"/>
      <c r="AE271" s="424"/>
      <c r="AF271" s="424"/>
      <c r="AG271" s="424"/>
      <c r="AH271" s="424"/>
      <c r="AI271" s="424"/>
      <c r="AJ271" s="424"/>
      <c r="AK271" s="424"/>
      <c r="AL271" s="424"/>
      <c r="AM271" s="424"/>
      <c r="AN271" s="424"/>
      <c r="AO271" s="424"/>
      <c r="AP271" s="424"/>
      <c r="AQ271" s="424"/>
      <c r="AR271" s="424"/>
      <c r="AS271" s="424"/>
      <c r="AT271" s="424"/>
      <c r="AU271" s="424"/>
      <c r="AV271" s="424"/>
      <c r="AW271" s="424"/>
      <c r="AX271" s="424"/>
      <c r="AY271" s="424"/>
      <c r="AZ271" s="424"/>
      <c r="BA271" s="424"/>
      <c r="BB271" s="424"/>
      <c r="BC271" s="424"/>
      <c r="BD271" s="424"/>
      <c r="BE271" s="424"/>
      <c r="BF271" s="424"/>
      <c r="BG271" s="424"/>
      <c r="BH271" s="424"/>
      <c r="BI271" s="424"/>
      <c r="BJ271" s="424"/>
      <c r="BK271" s="424"/>
      <c r="BL271" s="424"/>
      <c r="BM271" s="424"/>
      <c r="BN271" s="424"/>
      <c r="BO271" s="424"/>
      <c r="BP271" s="424"/>
      <c r="BQ271" s="424"/>
      <c r="BR271" s="424"/>
      <c r="BS271" s="424"/>
      <c r="BT271" s="424"/>
      <c r="BU271" s="424"/>
      <c r="BV271" s="424"/>
      <c r="BW271" s="424"/>
      <c r="BX271" s="424"/>
      <c r="BY271" s="424"/>
      <c r="BZ271" s="424"/>
      <c r="CA271" s="424"/>
      <c r="CB271" s="424"/>
      <c r="CC271" s="424"/>
      <c r="CD271" s="424"/>
      <c r="CE271" s="424"/>
      <c r="CF271" s="424"/>
      <c r="CG271" s="424"/>
      <c r="CH271" s="424"/>
      <c r="CI271" s="424"/>
      <c r="CJ271" s="424"/>
      <c r="CK271" s="424"/>
      <c r="CL271" s="424"/>
      <c r="CM271" s="424"/>
      <c r="CN271" s="424"/>
      <c r="CO271" s="424"/>
      <c r="CP271" s="424"/>
      <c r="CQ271" s="424"/>
      <c r="CR271" s="424"/>
      <c r="CS271" s="424"/>
      <c r="CT271" s="424"/>
      <c r="CU271" s="424"/>
      <c r="CV271" s="424"/>
      <c r="CW271" s="424"/>
      <c r="CX271" s="424"/>
      <c r="CY271" s="424"/>
      <c r="CZ271" s="424"/>
      <c r="DA271" s="424"/>
      <c r="DB271" s="424"/>
      <c r="DC271" s="424"/>
      <c r="DD271" s="424"/>
      <c r="DE271" s="424"/>
      <c r="DF271" s="424"/>
      <c r="DG271" s="424"/>
      <c r="DH271" s="424"/>
      <c r="DI271" s="424"/>
      <c r="DJ271" s="424"/>
      <c r="DK271" s="424"/>
      <c r="DL271" s="424"/>
    </row>
    <row r="272" spans="11:116" ht="12.75" hidden="1" customHeight="1">
      <c r="K272" s="424"/>
      <c r="L272" s="424"/>
      <c r="M272" s="424"/>
      <c r="N272" s="424"/>
      <c r="O272" s="424"/>
      <c r="P272" s="424"/>
      <c r="Q272" s="424"/>
      <c r="R272" s="424"/>
      <c r="S272" s="424"/>
      <c r="T272" s="424"/>
      <c r="U272" s="424"/>
      <c r="V272" s="424"/>
      <c r="W272" s="424"/>
      <c r="X272" s="424"/>
      <c r="Y272" s="424"/>
      <c r="Z272" s="424"/>
      <c r="AA272" s="424"/>
      <c r="AB272" s="424"/>
      <c r="AC272" s="424"/>
      <c r="AD272" s="424"/>
      <c r="AE272" s="424"/>
      <c r="AF272" s="424"/>
      <c r="AG272" s="424"/>
      <c r="AH272" s="424"/>
      <c r="AI272" s="424"/>
      <c r="AJ272" s="424"/>
      <c r="AK272" s="424"/>
      <c r="AL272" s="424"/>
      <c r="AM272" s="424"/>
      <c r="AN272" s="424"/>
      <c r="AO272" s="424"/>
      <c r="AP272" s="424"/>
      <c r="AQ272" s="424"/>
      <c r="AR272" s="424"/>
      <c r="AS272" s="424"/>
      <c r="AT272" s="424"/>
      <c r="AU272" s="424"/>
      <c r="AV272" s="424"/>
      <c r="AW272" s="424"/>
      <c r="AX272" s="424"/>
      <c r="AY272" s="424"/>
      <c r="AZ272" s="424"/>
      <c r="BA272" s="424"/>
      <c r="BB272" s="424"/>
      <c r="BC272" s="424"/>
      <c r="BD272" s="424"/>
      <c r="BE272" s="424"/>
      <c r="BF272" s="424"/>
      <c r="BG272" s="424"/>
      <c r="BH272" s="424"/>
      <c r="BI272" s="424"/>
      <c r="BJ272" s="424"/>
      <c r="BK272" s="424"/>
      <c r="BL272" s="424"/>
      <c r="BM272" s="424"/>
      <c r="BN272" s="424"/>
      <c r="BO272" s="424"/>
      <c r="BP272" s="424"/>
      <c r="BQ272" s="424"/>
      <c r="BR272" s="424"/>
      <c r="BS272" s="424"/>
      <c r="BT272" s="424"/>
      <c r="BU272" s="424"/>
      <c r="BV272" s="424"/>
      <c r="BW272" s="424"/>
      <c r="BX272" s="424"/>
      <c r="BY272" s="424"/>
      <c r="BZ272" s="424"/>
      <c r="CA272" s="424"/>
      <c r="CB272" s="424"/>
      <c r="CC272" s="424"/>
      <c r="CD272" s="424"/>
      <c r="CE272" s="424"/>
      <c r="CF272" s="424"/>
      <c r="CG272" s="424"/>
      <c r="CH272" s="424"/>
      <c r="CI272" s="424"/>
      <c r="CJ272" s="424"/>
      <c r="CK272" s="424"/>
      <c r="CL272" s="424"/>
      <c r="CM272" s="424"/>
      <c r="CN272" s="424"/>
      <c r="CO272" s="424"/>
      <c r="CP272" s="424"/>
      <c r="CQ272" s="424"/>
      <c r="CR272" s="424"/>
      <c r="CS272" s="424"/>
      <c r="CT272" s="424"/>
      <c r="CU272" s="424"/>
      <c r="CV272" s="424"/>
      <c r="CW272" s="424"/>
      <c r="CX272" s="424"/>
      <c r="CY272" s="424"/>
      <c r="CZ272" s="424"/>
      <c r="DA272" s="424"/>
      <c r="DB272" s="424"/>
      <c r="DC272" s="424"/>
      <c r="DD272" s="424"/>
      <c r="DE272" s="424"/>
      <c r="DF272" s="424"/>
      <c r="DG272" s="424"/>
      <c r="DH272" s="424"/>
      <c r="DI272" s="424"/>
      <c r="DJ272" s="424"/>
      <c r="DK272" s="424"/>
      <c r="DL272" s="424"/>
    </row>
    <row r="273" spans="11:116" ht="12.75" hidden="1" customHeight="1">
      <c r="K273" s="424"/>
      <c r="L273" s="424"/>
      <c r="M273" s="424"/>
      <c r="N273" s="424"/>
      <c r="O273" s="424"/>
      <c r="P273" s="424"/>
      <c r="Q273" s="424"/>
      <c r="R273" s="424"/>
      <c r="S273" s="424"/>
      <c r="T273" s="424"/>
      <c r="U273" s="424"/>
      <c r="V273" s="424"/>
      <c r="W273" s="424"/>
      <c r="X273" s="424"/>
      <c r="Y273" s="424"/>
      <c r="Z273" s="424"/>
      <c r="AA273" s="424"/>
      <c r="AB273" s="424"/>
      <c r="AC273" s="424"/>
      <c r="AD273" s="424"/>
      <c r="AE273" s="424"/>
      <c r="AF273" s="424"/>
      <c r="AG273" s="424"/>
      <c r="AH273" s="424"/>
      <c r="AI273" s="424"/>
      <c r="AJ273" s="424"/>
      <c r="AK273" s="424"/>
      <c r="AL273" s="424"/>
      <c r="AM273" s="424"/>
      <c r="AN273" s="424"/>
      <c r="AO273" s="424"/>
      <c r="AP273" s="424"/>
      <c r="AQ273" s="424"/>
      <c r="AR273" s="424"/>
      <c r="AS273" s="424"/>
      <c r="AT273" s="424"/>
      <c r="AU273" s="424"/>
      <c r="AV273" s="424"/>
      <c r="AW273" s="424"/>
      <c r="AX273" s="424"/>
      <c r="AY273" s="424"/>
      <c r="AZ273" s="424"/>
      <c r="BA273" s="424"/>
      <c r="BB273" s="424"/>
      <c r="BC273" s="424"/>
      <c r="BD273" s="424"/>
      <c r="BE273" s="424"/>
      <c r="BF273" s="424"/>
      <c r="BG273" s="424"/>
      <c r="BH273" s="424"/>
      <c r="BI273" s="424"/>
      <c r="BJ273" s="424"/>
      <c r="BK273" s="424"/>
      <c r="BL273" s="424"/>
      <c r="BM273" s="424"/>
      <c r="BN273" s="424"/>
      <c r="BO273" s="424"/>
      <c r="BP273" s="424"/>
      <c r="BQ273" s="424"/>
      <c r="BR273" s="424"/>
      <c r="BS273" s="424"/>
      <c r="BT273" s="424"/>
      <c r="BU273" s="424"/>
      <c r="BV273" s="424"/>
      <c r="BW273" s="424"/>
      <c r="BX273" s="424"/>
      <c r="BY273" s="424"/>
      <c r="BZ273" s="424"/>
      <c r="CA273" s="424"/>
      <c r="CB273" s="424"/>
      <c r="CC273" s="424"/>
      <c r="CD273" s="424"/>
      <c r="CE273" s="424"/>
      <c r="CF273" s="424"/>
      <c r="CG273" s="424"/>
      <c r="CH273" s="424"/>
      <c r="CI273" s="424"/>
      <c r="CJ273" s="424"/>
      <c r="CK273" s="424"/>
      <c r="CL273" s="424"/>
      <c r="CM273" s="424"/>
      <c r="CN273" s="424"/>
      <c r="CO273" s="424"/>
      <c r="CP273" s="424"/>
      <c r="CQ273" s="424"/>
      <c r="CR273" s="424"/>
      <c r="CS273" s="424"/>
      <c r="CT273" s="424"/>
      <c r="CU273" s="424"/>
      <c r="CV273" s="424"/>
      <c r="CW273" s="424"/>
      <c r="CX273" s="424"/>
      <c r="CY273" s="424"/>
      <c r="CZ273" s="424"/>
      <c r="DA273" s="424"/>
      <c r="DB273" s="424"/>
      <c r="DC273" s="424"/>
      <c r="DD273" s="424"/>
      <c r="DE273" s="424"/>
      <c r="DF273" s="424"/>
      <c r="DG273" s="424"/>
      <c r="DH273" s="424"/>
      <c r="DI273" s="424"/>
      <c r="DJ273" s="424"/>
      <c r="DK273" s="424"/>
      <c r="DL273" s="424"/>
    </row>
    <row r="274" spans="11:116" ht="12.75" hidden="1" customHeight="1">
      <c r="K274" s="424"/>
      <c r="L274" s="424"/>
      <c r="M274" s="424"/>
      <c r="N274" s="424"/>
      <c r="O274" s="424"/>
      <c r="P274" s="424"/>
      <c r="Q274" s="424"/>
      <c r="R274" s="424"/>
      <c r="S274" s="424"/>
      <c r="T274" s="424"/>
      <c r="U274" s="424"/>
      <c r="V274" s="424"/>
      <c r="W274" s="424"/>
      <c r="X274" s="424"/>
      <c r="Y274" s="424"/>
      <c r="Z274" s="424"/>
      <c r="AA274" s="424"/>
      <c r="AB274" s="424"/>
      <c r="AC274" s="424"/>
      <c r="AD274" s="424"/>
      <c r="AE274" s="424"/>
      <c r="AF274" s="424"/>
      <c r="AG274" s="424"/>
      <c r="AH274" s="424"/>
      <c r="AI274" s="424"/>
      <c r="AJ274" s="424"/>
      <c r="AK274" s="424"/>
      <c r="AL274" s="424"/>
      <c r="AM274" s="424"/>
      <c r="AN274" s="424"/>
      <c r="AO274" s="424"/>
      <c r="AP274" s="424"/>
      <c r="AQ274" s="424"/>
      <c r="AR274" s="424"/>
      <c r="AS274" s="424"/>
      <c r="AT274" s="424"/>
      <c r="AU274" s="424"/>
      <c r="AV274" s="424"/>
      <c r="AW274" s="424"/>
      <c r="AX274" s="424"/>
      <c r="AY274" s="424"/>
      <c r="AZ274" s="424"/>
      <c r="BA274" s="424"/>
      <c r="BB274" s="424"/>
      <c r="BC274" s="424"/>
      <c r="BD274" s="424"/>
      <c r="BE274" s="424"/>
      <c r="BF274" s="424"/>
      <c r="BG274" s="424"/>
      <c r="BH274" s="424"/>
      <c r="BI274" s="424"/>
      <c r="BJ274" s="424"/>
      <c r="BK274" s="424"/>
      <c r="BL274" s="424"/>
      <c r="BM274" s="424"/>
      <c r="BN274" s="424"/>
      <c r="BO274" s="424"/>
      <c r="BP274" s="424"/>
      <c r="BQ274" s="424"/>
      <c r="BR274" s="424"/>
      <c r="BS274" s="424"/>
      <c r="BT274" s="424"/>
      <c r="BU274" s="424"/>
      <c r="BV274" s="424"/>
      <c r="BW274" s="424"/>
      <c r="BX274" s="424"/>
      <c r="BY274" s="424"/>
      <c r="BZ274" s="424"/>
      <c r="CA274" s="424"/>
      <c r="CB274" s="424"/>
      <c r="CC274" s="424"/>
      <c r="CD274" s="424"/>
      <c r="CE274" s="424"/>
      <c r="CF274" s="424"/>
      <c r="CG274" s="424"/>
      <c r="CH274" s="424"/>
      <c r="CI274" s="424"/>
      <c r="CJ274" s="424"/>
      <c r="CK274" s="424"/>
      <c r="CL274" s="424"/>
      <c r="CM274" s="424"/>
      <c r="CN274" s="424"/>
      <c r="CO274" s="424"/>
      <c r="CP274" s="424"/>
      <c r="CQ274" s="424"/>
      <c r="CR274" s="424"/>
      <c r="CS274" s="424"/>
      <c r="CT274" s="424"/>
      <c r="CU274" s="424"/>
      <c r="CV274" s="424"/>
      <c r="CW274" s="424"/>
      <c r="CX274" s="424"/>
      <c r="CY274" s="424"/>
      <c r="CZ274" s="424"/>
      <c r="DA274" s="424"/>
      <c r="DB274" s="424"/>
      <c r="DC274" s="424"/>
      <c r="DD274" s="424"/>
      <c r="DE274" s="424"/>
      <c r="DF274" s="424"/>
      <c r="DG274" s="424"/>
      <c r="DH274" s="424"/>
      <c r="DI274" s="424"/>
      <c r="DJ274" s="424"/>
      <c r="DK274" s="424"/>
      <c r="DL274" s="424"/>
    </row>
    <row r="275" spans="11:116" ht="12.75" hidden="1" customHeight="1">
      <c r="K275" s="424"/>
      <c r="L275" s="424"/>
      <c r="M275" s="424"/>
      <c r="N275" s="424"/>
      <c r="O275" s="424"/>
      <c r="P275" s="424"/>
      <c r="Q275" s="424"/>
      <c r="R275" s="424"/>
      <c r="S275" s="424"/>
      <c r="T275" s="424"/>
      <c r="U275" s="424"/>
      <c r="V275" s="424"/>
      <c r="W275" s="424"/>
      <c r="X275" s="424"/>
      <c r="Y275" s="424"/>
      <c r="Z275" s="424"/>
      <c r="AA275" s="424"/>
      <c r="AB275" s="424"/>
      <c r="AC275" s="424"/>
      <c r="AD275" s="424"/>
      <c r="AE275" s="424"/>
      <c r="AF275" s="424"/>
      <c r="AG275" s="424"/>
      <c r="AH275" s="424"/>
      <c r="AI275" s="424"/>
      <c r="AJ275" s="424"/>
      <c r="AK275" s="424"/>
      <c r="AL275" s="424"/>
      <c r="AM275" s="424"/>
      <c r="AN275" s="424"/>
      <c r="AO275" s="424"/>
      <c r="AP275" s="424"/>
      <c r="AQ275" s="424"/>
      <c r="AR275" s="424"/>
      <c r="AS275" s="424"/>
      <c r="AT275" s="424"/>
      <c r="AU275" s="424"/>
      <c r="AV275" s="424"/>
      <c r="AW275" s="424"/>
      <c r="AX275" s="424"/>
      <c r="AY275" s="424"/>
      <c r="AZ275" s="424"/>
      <c r="BA275" s="424"/>
      <c r="BB275" s="424"/>
      <c r="BC275" s="424"/>
      <c r="BD275" s="424"/>
      <c r="BE275" s="424"/>
      <c r="BF275" s="424"/>
      <c r="BG275" s="424"/>
      <c r="BH275" s="424"/>
      <c r="BI275" s="424"/>
      <c r="BJ275" s="424"/>
      <c r="BK275" s="424"/>
      <c r="BL275" s="424"/>
      <c r="BM275" s="424"/>
      <c r="BN275" s="424"/>
      <c r="BO275" s="424"/>
      <c r="BP275" s="424"/>
      <c r="BQ275" s="424"/>
      <c r="BR275" s="424"/>
      <c r="BS275" s="424"/>
      <c r="BT275" s="424"/>
      <c r="BU275" s="424"/>
      <c r="BV275" s="424"/>
      <c r="BW275" s="424"/>
      <c r="BX275" s="424"/>
      <c r="BY275" s="424"/>
      <c r="BZ275" s="424"/>
      <c r="CA275" s="424"/>
      <c r="CB275" s="424"/>
      <c r="CC275" s="424"/>
      <c r="CD275" s="424"/>
      <c r="CE275" s="424"/>
      <c r="CF275" s="424"/>
      <c r="CG275" s="424"/>
      <c r="CH275" s="424"/>
      <c r="CI275" s="424"/>
      <c r="CJ275" s="424"/>
      <c r="CK275" s="424"/>
      <c r="CL275" s="424"/>
      <c r="CM275" s="424"/>
      <c r="CN275" s="424"/>
      <c r="CO275" s="424"/>
      <c r="CP275" s="424"/>
      <c r="CQ275" s="424"/>
      <c r="CR275" s="424"/>
      <c r="CS275" s="424"/>
      <c r="CT275" s="424"/>
      <c r="CU275" s="424"/>
      <c r="CV275" s="424"/>
      <c r="CW275" s="424"/>
      <c r="CX275" s="424"/>
      <c r="CY275" s="424"/>
      <c r="CZ275" s="424"/>
      <c r="DA275" s="424"/>
      <c r="DB275" s="424"/>
      <c r="DC275" s="424"/>
      <c r="DD275" s="424"/>
      <c r="DE275" s="424"/>
      <c r="DF275" s="424"/>
      <c r="DG275" s="424"/>
      <c r="DH275" s="424"/>
      <c r="DI275" s="424"/>
      <c r="DJ275" s="424"/>
      <c r="DK275" s="424"/>
      <c r="DL275" s="424"/>
    </row>
    <row r="276" spans="11:116" ht="12.75" hidden="1" customHeight="1">
      <c r="K276" s="424"/>
      <c r="L276" s="424"/>
      <c r="M276" s="424"/>
      <c r="N276" s="424"/>
      <c r="O276" s="424"/>
      <c r="P276" s="424"/>
      <c r="Q276" s="424"/>
      <c r="R276" s="424"/>
      <c r="S276" s="424"/>
      <c r="T276" s="424"/>
      <c r="U276" s="424"/>
      <c r="V276" s="424"/>
      <c r="W276" s="424"/>
      <c r="X276" s="424"/>
      <c r="Y276" s="424"/>
      <c r="Z276" s="424"/>
      <c r="AA276" s="424"/>
      <c r="AB276" s="424"/>
      <c r="AC276" s="424"/>
      <c r="AD276" s="424"/>
      <c r="AE276" s="424"/>
      <c r="AF276" s="424"/>
      <c r="AG276" s="424"/>
      <c r="AH276" s="424"/>
      <c r="AI276" s="424"/>
      <c r="AJ276" s="424"/>
      <c r="AK276" s="424"/>
      <c r="AL276" s="424"/>
      <c r="AM276" s="424"/>
      <c r="AN276" s="424"/>
      <c r="AO276" s="424"/>
      <c r="AP276" s="424"/>
      <c r="AQ276" s="424"/>
      <c r="AR276" s="424"/>
      <c r="AS276" s="424"/>
      <c r="AT276" s="424"/>
      <c r="AU276" s="424"/>
      <c r="AV276" s="424"/>
      <c r="AW276" s="424"/>
      <c r="AX276" s="424"/>
      <c r="AY276" s="424"/>
      <c r="AZ276" s="424"/>
      <c r="BA276" s="424"/>
      <c r="BB276" s="424"/>
      <c r="BC276" s="424"/>
      <c r="BD276" s="424"/>
      <c r="BE276" s="424"/>
      <c r="BF276" s="424"/>
      <c r="BG276" s="424"/>
      <c r="BH276" s="424"/>
      <c r="BI276" s="424"/>
      <c r="BJ276" s="424"/>
      <c r="BK276" s="424"/>
      <c r="BL276" s="424"/>
      <c r="BM276" s="424"/>
      <c r="BN276" s="424"/>
      <c r="BO276" s="424"/>
      <c r="BP276" s="424"/>
      <c r="BQ276" s="424"/>
      <c r="BR276" s="424"/>
      <c r="BS276" s="424"/>
      <c r="BT276" s="424"/>
      <c r="BU276" s="424"/>
      <c r="BV276" s="424"/>
      <c r="BW276" s="424"/>
      <c r="BX276" s="424"/>
      <c r="BY276" s="424"/>
      <c r="BZ276" s="424"/>
      <c r="CA276" s="424"/>
      <c r="CB276" s="424"/>
      <c r="CC276" s="424"/>
      <c r="CD276" s="424"/>
      <c r="CE276" s="424"/>
      <c r="CF276" s="424"/>
      <c r="CG276" s="424"/>
      <c r="CH276" s="424"/>
      <c r="CI276" s="424"/>
      <c r="CJ276" s="424"/>
      <c r="CK276" s="424"/>
      <c r="CL276" s="424"/>
      <c r="CM276" s="424"/>
      <c r="CN276" s="424"/>
      <c r="CO276" s="424"/>
      <c r="CP276" s="424"/>
      <c r="CQ276" s="424"/>
      <c r="CR276" s="424"/>
      <c r="CS276" s="424"/>
      <c r="CT276" s="424"/>
      <c r="CU276" s="424"/>
      <c r="CV276" s="424"/>
      <c r="CW276" s="424"/>
      <c r="CX276" s="424"/>
      <c r="CY276" s="424"/>
      <c r="CZ276" s="424"/>
      <c r="DA276" s="424"/>
      <c r="DB276" s="424"/>
      <c r="DC276" s="424"/>
      <c r="DD276" s="424"/>
      <c r="DE276" s="424"/>
      <c r="DF276" s="424"/>
      <c r="DG276" s="424"/>
      <c r="DH276" s="424"/>
      <c r="DI276" s="424"/>
      <c r="DJ276" s="424"/>
      <c r="DK276" s="424"/>
      <c r="DL276" s="424"/>
    </row>
    <row r="277" spans="11:116" ht="12.75" hidden="1" customHeight="1">
      <c r="K277" s="424"/>
      <c r="L277" s="424"/>
      <c r="M277" s="424"/>
      <c r="N277" s="424"/>
      <c r="O277" s="424"/>
      <c r="P277" s="424"/>
      <c r="Q277" s="424"/>
      <c r="R277" s="424"/>
      <c r="S277" s="424"/>
      <c r="T277" s="424"/>
      <c r="U277" s="424"/>
      <c r="V277" s="424"/>
      <c r="W277" s="424"/>
      <c r="X277" s="424"/>
      <c r="Y277" s="424"/>
      <c r="Z277" s="424"/>
      <c r="AA277" s="424"/>
      <c r="AB277" s="424"/>
      <c r="AC277" s="424"/>
      <c r="AD277" s="424"/>
      <c r="AE277" s="424"/>
      <c r="AF277" s="424"/>
      <c r="AG277" s="424"/>
      <c r="AH277" s="424"/>
      <c r="AI277" s="424"/>
      <c r="AJ277" s="424"/>
      <c r="AK277" s="424"/>
      <c r="AL277" s="424"/>
      <c r="AM277" s="424"/>
      <c r="AN277" s="424"/>
      <c r="AO277" s="424"/>
      <c r="AP277" s="424"/>
      <c r="AQ277" s="424"/>
      <c r="AR277" s="424"/>
      <c r="AS277" s="424"/>
      <c r="AT277" s="424"/>
      <c r="AU277" s="424"/>
      <c r="AV277" s="424"/>
      <c r="AW277" s="424"/>
      <c r="AX277" s="424"/>
      <c r="AY277" s="424"/>
      <c r="AZ277" s="424"/>
      <c r="BA277" s="424"/>
      <c r="BB277" s="424"/>
      <c r="BC277" s="424"/>
      <c r="BD277" s="424"/>
      <c r="BE277" s="424"/>
      <c r="BF277" s="424"/>
      <c r="BG277" s="424"/>
      <c r="BH277" s="424"/>
      <c r="BI277" s="424"/>
      <c r="BJ277" s="424"/>
      <c r="BK277" s="424"/>
      <c r="BL277" s="424"/>
      <c r="BM277" s="424"/>
      <c r="BN277" s="424"/>
      <c r="BO277" s="424"/>
      <c r="BP277" s="424"/>
      <c r="BQ277" s="424"/>
      <c r="BR277" s="424"/>
      <c r="BS277" s="424"/>
      <c r="BT277" s="424"/>
      <c r="BU277" s="424"/>
      <c r="BV277" s="424"/>
      <c r="BW277" s="424"/>
      <c r="BX277" s="424"/>
      <c r="BY277" s="424"/>
      <c r="BZ277" s="424"/>
      <c r="CA277" s="424"/>
      <c r="CB277" s="424"/>
      <c r="CC277" s="424"/>
      <c r="CD277" s="424"/>
      <c r="CE277" s="424"/>
      <c r="CF277" s="424"/>
      <c r="CG277" s="424"/>
      <c r="CH277" s="424"/>
      <c r="CI277" s="424"/>
      <c r="CJ277" s="424"/>
      <c r="CK277" s="424"/>
      <c r="CL277" s="424"/>
      <c r="CM277" s="424"/>
      <c r="CN277" s="424"/>
      <c r="CO277" s="424"/>
      <c r="CP277" s="424"/>
      <c r="CQ277" s="424"/>
      <c r="CR277" s="424"/>
      <c r="CS277" s="424"/>
      <c r="CT277" s="424"/>
      <c r="CU277" s="424"/>
      <c r="CV277" s="424"/>
      <c r="CW277" s="424"/>
      <c r="CX277" s="424"/>
      <c r="CY277" s="424"/>
      <c r="CZ277" s="424"/>
      <c r="DA277" s="424"/>
      <c r="DB277" s="424"/>
      <c r="DC277" s="424"/>
      <c r="DD277" s="424"/>
      <c r="DE277" s="424"/>
      <c r="DF277" s="424"/>
      <c r="DG277" s="424"/>
      <c r="DH277" s="424"/>
      <c r="DI277" s="424"/>
      <c r="DJ277" s="424"/>
      <c r="DK277" s="424"/>
      <c r="DL277" s="424"/>
    </row>
    <row r="278" spans="11:116" ht="12.75" hidden="1" customHeight="1">
      <c r="K278" s="424"/>
      <c r="L278" s="424"/>
      <c r="M278" s="424"/>
      <c r="N278" s="424"/>
      <c r="O278" s="424"/>
      <c r="P278" s="424"/>
      <c r="Q278" s="424"/>
      <c r="R278" s="424"/>
      <c r="S278" s="424"/>
      <c r="T278" s="424"/>
      <c r="U278" s="424"/>
      <c r="V278" s="424"/>
      <c r="W278" s="424"/>
      <c r="X278" s="424"/>
      <c r="Y278" s="424"/>
      <c r="Z278" s="424"/>
      <c r="AA278" s="424"/>
      <c r="AB278" s="424"/>
      <c r="AC278" s="424"/>
      <c r="AD278" s="424"/>
      <c r="AE278" s="424"/>
      <c r="AF278" s="424"/>
      <c r="AG278" s="424"/>
      <c r="AH278" s="424"/>
      <c r="AI278" s="424"/>
      <c r="AJ278" s="424"/>
      <c r="AK278" s="424"/>
      <c r="AL278" s="424"/>
      <c r="AM278" s="424"/>
      <c r="AN278" s="424"/>
      <c r="AO278" s="424"/>
      <c r="AP278" s="424"/>
      <c r="AQ278" s="424"/>
      <c r="AR278" s="424"/>
      <c r="AS278" s="424"/>
      <c r="AT278" s="424"/>
      <c r="AU278" s="424"/>
      <c r="AV278" s="424"/>
      <c r="AW278" s="424"/>
      <c r="AX278" s="424"/>
      <c r="AY278" s="424"/>
      <c r="AZ278" s="424"/>
      <c r="BA278" s="424"/>
      <c r="BB278" s="424"/>
      <c r="BC278" s="424"/>
      <c r="BD278" s="424"/>
      <c r="BE278" s="424"/>
      <c r="BF278" s="424"/>
      <c r="BG278" s="424"/>
      <c r="BH278" s="424"/>
      <c r="BI278" s="424"/>
      <c r="BJ278" s="424"/>
      <c r="BK278" s="424"/>
      <c r="BL278" s="424"/>
      <c r="BM278" s="424"/>
      <c r="BN278" s="424"/>
      <c r="BO278" s="424"/>
      <c r="BP278" s="424"/>
      <c r="BQ278" s="424"/>
      <c r="BR278" s="424"/>
      <c r="BS278" s="424"/>
      <c r="BT278" s="424"/>
      <c r="BU278" s="424"/>
      <c r="BV278" s="424"/>
      <c r="BW278" s="424"/>
      <c r="BX278" s="424"/>
      <c r="BY278" s="424"/>
      <c r="BZ278" s="424"/>
      <c r="CA278" s="424"/>
      <c r="CB278" s="424"/>
      <c r="CC278" s="424"/>
      <c r="CD278" s="424"/>
      <c r="CE278" s="424"/>
      <c r="CF278" s="424"/>
      <c r="CG278" s="424"/>
      <c r="CH278" s="424"/>
      <c r="CI278" s="424"/>
      <c r="CJ278" s="424"/>
      <c r="CK278" s="424"/>
      <c r="CL278" s="424"/>
      <c r="CM278" s="424"/>
      <c r="CN278" s="424"/>
      <c r="CO278" s="424"/>
      <c r="CP278" s="424"/>
      <c r="CQ278" s="424"/>
      <c r="CR278" s="424"/>
      <c r="CS278" s="424"/>
      <c r="CT278" s="424"/>
      <c r="CU278" s="424"/>
      <c r="CV278" s="424"/>
      <c r="CW278" s="424"/>
      <c r="CX278" s="424"/>
      <c r="CY278" s="424"/>
      <c r="CZ278" s="424"/>
      <c r="DA278" s="424"/>
      <c r="DB278" s="424"/>
      <c r="DC278" s="424"/>
      <c r="DD278" s="424"/>
      <c r="DE278" s="424"/>
      <c r="DF278" s="424"/>
      <c r="DG278" s="424"/>
      <c r="DH278" s="424"/>
      <c r="DI278" s="424"/>
      <c r="DJ278" s="424"/>
      <c r="DK278" s="424"/>
      <c r="DL278" s="424"/>
    </row>
    <row r="279" spans="11:116" ht="12.75" hidden="1" customHeight="1">
      <c r="K279" s="424"/>
      <c r="L279" s="424"/>
      <c r="M279" s="424"/>
      <c r="N279" s="424"/>
      <c r="O279" s="424"/>
      <c r="P279" s="424"/>
      <c r="Q279" s="424"/>
      <c r="R279" s="424"/>
      <c r="S279" s="424"/>
      <c r="T279" s="424"/>
      <c r="U279" s="424"/>
      <c r="V279" s="424"/>
      <c r="W279" s="424"/>
      <c r="X279" s="424"/>
      <c r="Y279" s="424"/>
      <c r="Z279" s="424"/>
      <c r="AA279" s="424"/>
      <c r="AB279" s="424"/>
      <c r="AC279" s="424"/>
      <c r="AD279" s="424"/>
      <c r="AE279" s="424"/>
      <c r="AF279" s="424"/>
      <c r="AG279" s="424"/>
      <c r="AH279" s="424"/>
      <c r="AI279" s="424"/>
      <c r="AJ279" s="424"/>
      <c r="AK279" s="424"/>
      <c r="AL279" s="424"/>
      <c r="AM279" s="424"/>
      <c r="AN279" s="424"/>
      <c r="AO279" s="424"/>
      <c r="AP279" s="424"/>
      <c r="AQ279" s="424"/>
      <c r="AR279" s="424"/>
      <c r="AS279" s="424"/>
      <c r="AT279" s="424"/>
      <c r="AU279" s="424"/>
      <c r="AV279" s="424"/>
      <c r="AW279" s="424"/>
      <c r="AX279" s="424"/>
      <c r="AY279" s="424"/>
      <c r="AZ279" s="424"/>
      <c r="BA279" s="424"/>
      <c r="BB279" s="424"/>
      <c r="BC279" s="424"/>
      <c r="BD279" s="424"/>
      <c r="BE279" s="424"/>
      <c r="BF279" s="424"/>
      <c r="BG279" s="424"/>
      <c r="BH279" s="424"/>
      <c r="BI279" s="424"/>
      <c r="BJ279" s="424"/>
      <c r="BK279" s="424"/>
      <c r="BL279" s="424"/>
      <c r="BM279" s="424"/>
      <c r="BN279" s="424"/>
      <c r="BO279" s="424"/>
      <c r="BP279" s="424"/>
      <c r="BQ279" s="424"/>
      <c r="BR279" s="424"/>
      <c r="BS279" s="424"/>
      <c r="BT279" s="424"/>
      <c r="BU279" s="424"/>
      <c r="BV279" s="424"/>
      <c r="BW279" s="424"/>
      <c r="BX279" s="424"/>
      <c r="BY279" s="424"/>
      <c r="BZ279" s="424"/>
      <c r="CA279" s="424"/>
      <c r="CB279" s="424"/>
      <c r="CC279" s="424"/>
      <c r="CD279" s="424"/>
      <c r="CE279" s="424"/>
      <c r="CF279" s="424"/>
      <c r="CG279" s="424"/>
      <c r="CH279" s="424"/>
      <c r="CI279" s="424"/>
      <c r="CJ279" s="424"/>
      <c r="CK279" s="424"/>
      <c r="CL279" s="424"/>
      <c r="CM279" s="424"/>
      <c r="CN279" s="424"/>
      <c r="CO279" s="424"/>
      <c r="CP279" s="424"/>
      <c r="CQ279" s="424"/>
      <c r="CR279" s="424"/>
      <c r="CS279" s="424"/>
      <c r="CT279" s="424"/>
      <c r="CU279" s="424"/>
      <c r="CV279" s="424"/>
      <c r="CW279" s="424"/>
      <c r="CX279" s="424"/>
      <c r="CY279" s="424"/>
      <c r="CZ279" s="424"/>
      <c r="DA279" s="424"/>
      <c r="DB279" s="424"/>
      <c r="DC279" s="424"/>
      <c r="DD279" s="424"/>
      <c r="DE279" s="424"/>
      <c r="DF279" s="424"/>
      <c r="DG279" s="424"/>
      <c r="DH279" s="424"/>
      <c r="DI279" s="424"/>
      <c r="DJ279" s="424"/>
      <c r="DK279" s="424"/>
      <c r="DL279" s="424"/>
    </row>
    <row r="280" spans="11:116" ht="12.75" hidden="1" customHeight="1">
      <c r="K280" s="424"/>
      <c r="L280" s="424"/>
      <c r="M280" s="424"/>
      <c r="N280" s="424"/>
      <c r="O280" s="424"/>
      <c r="P280" s="424"/>
      <c r="Q280" s="424"/>
      <c r="R280" s="424"/>
      <c r="S280" s="424"/>
      <c r="T280" s="424"/>
      <c r="U280" s="424"/>
      <c r="V280" s="424"/>
      <c r="W280" s="424"/>
      <c r="X280" s="424"/>
      <c r="Y280" s="424"/>
      <c r="Z280" s="424"/>
      <c r="AA280" s="424"/>
      <c r="AB280" s="424"/>
      <c r="AC280" s="424"/>
      <c r="AD280" s="424"/>
      <c r="AE280" s="424"/>
      <c r="AF280" s="424"/>
      <c r="AG280" s="424"/>
      <c r="AH280" s="424"/>
      <c r="AI280" s="424"/>
      <c r="AJ280" s="424"/>
      <c r="AK280" s="424"/>
      <c r="AL280" s="424"/>
      <c r="AM280" s="424"/>
      <c r="AN280" s="424"/>
      <c r="AO280" s="424"/>
      <c r="AP280" s="424"/>
      <c r="AQ280" s="424"/>
      <c r="AR280" s="424"/>
      <c r="AS280" s="424"/>
      <c r="AT280" s="424"/>
      <c r="AU280" s="424"/>
      <c r="AV280" s="424"/>
      <c r="AW280" s="424"/>
      <c r="AX280" s="424"/>
      <c r="AY280" s="424"/>
      <c r="AZ280" s="424"/>
      <c r="BA280" s="424"/>
      <c r="BB280" s="424"/>
      <c r="BC280" s="424"/>
      <c r="BD280" s="424"/>
      <c r="BE280" s="424"/>
      <c r="BF280" s="424"/>
      <c r="BG280" s="424"/>
      <c r="BH280" s="424"/>
      <c r="BI280" s="424"/>
      <c r="BJ280" s="424"/>
      <c r="BK280" s="424"/>
      <c r="BL280" s="424"/>
      <c r="BM280" s="424"/>
      <c r="BN280" s="424"/>
      <c r="BO280" s="424"/>
      <c r="BP280" s="424"/>
      <c r="BQ280" s="424"/>
      <c r="BR280" s="424"/>
      <c r="BS280" s="424"/>
      <c r="BT280" s="424"/>
      <c r="BU280" s="424"/>
      <c r="BV280" s="424"/>
      <c r="BW280" s="424"/>
      <c r="BX280" s="424"/>
      <c r="BY280" s="424"/>
      <c r="BZ280" s="424"/>
      <c r="CA280" s="424"/>
      <c r="CB280" s="424"/>
      <c r="CC280" s="424"/>
      <c r="CD280" s="424"/>
      <c r="CE280" s="424"/>
      <c r="CF280" s="424"/>
      <c r="CG280" s="424"/>
      <c r="CH280" s="424"/>
      <c r="CI280" s="424"/>
      <c r="CJ280" s="424"/>
      <c r="CK280" s="424"/>
      <c r="CL280" s="424"/>
      <c r="CM280" s="424"/>
      <c r="CN280" s="424"/>
      <c r="CO280" s="424"/>
      <c r="CP280" s="424"/>
      <c r="CQ280" s="424"/>
      <c r="CR280" s="424"/>
      <c r="CS280" s="424"/>
      <c r="CT280" s="424"/>
      <c r="CU280" s="424"/>
      <c r="CV280" s="424"/>
      <c r="CW280" s="424"/>
      <c r="CX280" s="424"/>
      <c r="CY280" s="424"/>
      <c r="CZ280" s="424"/>
      <c r="DA280" s="424"/>
      <c r="DB280" s="424"/>
      <c r="DC280" s="424"/>
      <c r="DD280" s="424"/>
      <c r="DE280" s="424"/>
      <c r="DF280" s="424"/>
      <c r="DG280" s="424"/>
      <c r="DH280" s="424"/>
      <c r="DI280" s="424"/>
      <c r="DJ280" s="424"/>
      <c r="DK280" s="424"/>
      <c r="DL280" s="424"/>
    </row>
    <row r="281" spans="11:116" ht="12.75" hidden="1" customHeight="1">
      <c r="K281" s="424"/>
      <c r="L281" s="424"/>
      <c r="M281" s="424"/>
      <c r="N281" s="424"/>
      <c r="O281" s="424"/>
      <c r="P281" s="424"/>
      <c r="Q281" s="424"/>
      <c r="R281" s="424"/>
      <c r="S281" s="424"/>
      <c r="T281" s="424"/>
      <c r="U281" s="424"/>
      <c r="V281" s="424"/>
      <c r="W281" s="424"/>
      <c r="X281" s="424"/>
      <c r="Y281" s="424"/>
      <c r="Z281" s="424"/>
      <c r="AA281" s="424"/>
      <c r="AB281" s="424"/>
      <c r="AC281" s="424"/>
      <c r="AD281" s="424"/>
      <c r="AE281" s="424"/>
      <c r="AF281" s="424"/>
      <c r="AG281" s="424"/>
      <c r="AH281" s="424"/>
      <c r="AI281" s="424"/>
      <c r="AJ281" s="424"/>
      <c r="AK281" s="424"/>
      <c r="AL281" s="424"/>
      <c r="AM281" s="424"/>
      <c r="AN281" s="424"/>
      <c r="AO281" s="424"/>
      <c r="AP281" s="424"/>
      <c r="AQ281" s="424"/>
      <c r="AR281" s="424"/>
      <c r="AS281" s="424"/>
      <c r="AT281" s="424"/>
      <c r="AU281" s="424"/>
      <c r="AV281" s="424"/>
      <c r="AW281" s="424"/>
      <c r="AX281" s="424"/>
      <c r="AY281" s="424"/>
      <c r="AZ281" s="424"/>
      <c r="BA281" s="424"/>
      <c r="BB281" s="424"/>
      <c r="BC281" s="424"/>
      <c r="BD281" s="424"/>
      <c r="BE281" s="424"/>
      <c r="BF281" s="424"/>
      <c r="BG281" s="424"/>
      <c r="BH281" s="424"/>
      <c r="BI281" s="424"/>
      <c r="BJ281" s="424"/>
      <c r="BK281" s="424"/>
      <c r="BL281" s="424"/>
      <c r="BM281" s="424"/>
      <c r="BN281" s="424"/>
      <c r="BO281" s="424"/>
      <c r="BP281" s="424"/>
      <c r="BQ281" s="424"/>
      <c r="BR281" s="424"/>
      <c r="BS281" s="424"/>
      <c r="BT281" s="424"/>
      <c r="BU281" s="424"/>
      <c r="BV281" s="424"/>
      <c r="BW281" s="424"/>
      <c r="BX281" s="424"/>
      <c r="BY281" s="424"/>
      <c r="BZ281" s="424"/>
      <c r="CA281" s="424"/>
      <c r="CB281" s="424"/>
      <c r="CC281" s="424"/>
      <c r="CD281" s="424"/>
      <c r="CE281" s="424"/>
      <c r="CF281" s="424"/>
      <c r="CG281" s="424"/>
      <c r="CH281" s="424"/>
      <c r="CI281" s="424"/>
      <c r="CJ281" s="424"/>
      <c r="CK281" s="424"/>
      <c r="CL281" s="424"/>
      <c r="CM281" s="424"/>
      <c r="CN281" s="424"/>
      <c r="CO281" s="424"/>
      <c r="CP281" s="424"/>
      <c r="CQ281" s="424"/>
      <c r="CR281" s="424"/>
      <c r="CS281" s="424"/>
      <c r="CT281" s="424"/>
      <c r="CU281" s="424"/>
      <c r="CV281" s="424"/>
      <c r="CW281" s="424"/>
      <c r="CX281" s="424"/>
      <c r="CY281" s="424"/>
      <c r="CZ281" s="424"/>
      <c r="DA281" s="424"/>
      <c r="DB281" s="424"/>
      <c r="DC281" s="424"/>
      <c r="DD281" s="424"/>
      <c r="DE281" s="424"/>
      <c r="DF281" s="424"/>
      <c r="DG281" s="424"/>
      <c r="DH281" s="424"/>
      <c r="DI281" s="424"/>
      <c r="DJ281" s="424"/>
      <c r="DK281" s="424"/>
      <c r="DL281" s="424"/>
    </row>
    <row r="282" spans="11:116" ht="12.75" hidden="1" customHeight="1">
      <c r="K282" s="424"/>
      <c r="L282" s="424"/>
      <c r="M282" s="424"/>
      <c r="N282" s="424"/>
      <c r="O282" s="424"/>
      <c r="P282" s="424"/>
      <c r="Q282" s="424"/>
      <c r="R282" s="424"/>
      <c r="S282" s="424"/>
      <c r="T282" s="424"/>
      <c r="U282" s="424"/>
      <c r="V282" s="424"/>
      <c r="W282" s="424"/>
      <c r="X282" s="424"/>
      <c r="Y282" s="424"/>
      <c r="Z282" s="424"/>
      <c r="AA282" s="424"/>
      <c r="AB282" s="424"/>
      <c r="AC282" s="424"/>
      <c r="AD282" s="424"/>
      <c r="AE282" s="424"/>
      <c r="AF282" s="424"/>
      <c r="AG282" s="424"/>
      <c r="AH282" s="424"/>
      <c r="AI282" s="424"/>
      <c r="AJ282" s="424"/>
      <c r="AK282" s="424"/>
      <c r="AL282" s="424"/>
      <c r="AM282" s="424"/>
      <c r="AN282" s="424"/>
      <c r="AO282" s="424"/>
      <c r="AP282" s="424"/>
      <c r="AQ282" s="424"/>
      <c r="AR282" s="424"/>
      <c r="AS282" s="424"/>
      <c r="AT282" s="424"/>
      <c r="AU282" s="424"/>
      <c r="AV282" s="424"/>
      <c r="AW282" s="424"/>
      <c r="AX282" s="424"/>
      <c r="AY282" s="424"/>
      <c r="AZ282" s="424"/>
      <c r="BA282" s="424"/>
      <c r="BB282" s="424"/>
      <c r="BC282" s="424"/>
      <c r="BD282" s="424"/>
      <c r="BE282" s="424"/>
      <c r="BF282" s="424"/>
      <c r="BG282" s="424"/>
      <c r="BH282" s="424"/>
      <c r="BI282" s="424"/>
      <c r="BJ282" s="424"/>
      <c r="BK282" s="424"/>
      <c r="BL282" s="424"/>
      <c r="BM282" s="424"/>
      <c r="BN282" s="424"/>
      <c r="BO282" s="424"/>
      <c r="BP282" s="424"/>
      <c r="BQ282" s="424"/>
      <c r="BR282" s="424"/>
      <c r="BS282" s="424"/>
      <c r="BT282" s="424"/>
      <c r="BU282" s="424"/>
      <c r="BV282" s="424"/>
      <c r="BW282" s="424"/>
      <c r="BX282" s="424"/>
      <c r="BY282" s="424"/>
      <c r="BZ282" s="424"/>
      <c r="CA282" s="424"/>
      <c r="CB282" s="424"/>
      <c r="CC282" s="424"/>
      <c r="CD282" s="424"/>
      <c r="CE282" s="424"/>
      <c r="CF282" s="424"/>
      <c r="CG282" s="424"/>
      <c r="CH282" s="424"/>
      <c r="CI282" s="424"/>
      <c r="CJ282" s="424"/>
      <c r="CK282" s="424"/>
      <c r="CL282" s="424"/>
      <c r="CM282" s="424"/>
      <c r="CN282" s="424"/>
      <c r="CO282" s="424"/>
      <c r="CP282" s="424"/>
      <c r="CQ282" s="424"/>
      <c r="CR282" s="424"/>
      <c r="CS282" s="424"/>
      <c r="CT282" s="424"/>
      <c r="CU282" s="424"/>
      <c r="CV282" s="424"/>
      <c r="CW282" s="424"/>
      <c r="CX282" s="424"/>
      <c r="CY282" s="424"/>
      <c r="CZ282" s="424"/>
      <c r="DA282" s="424"/>
      <c r="DB282" s="424"/>
      <c r="DC282" s="424"/>
      <c r="DD282" s="424"/>
      <c r="DE282" s="424"/>
      <c r="DF282" s="424"/>
      <c r="DG282" s="424"/>
      <c r="DH282" s="424"/>
      <c r="DI282" s="424"/>
      <c r="DJ282" s="424"/>
      <c r="DK282" s="424"/>
      <c r="DL282" s="424"/>
    </row>
    <row r="283" spans="11:116" ht="12.75" hidden="1" customHeight="1">
      <c r="K283" s="424"/>
      <c r="L283" s="424"/>
      <c r="M283" s="424"/>
      <c r="N283" s="424"/>
      <c r="O283" s="424"/>
      <c r="P283" s="424"/>
      <c r="Q283" s="424"/>
      <c r="R283" s="424"/>
      <c r="S283" s="424"/>
      <c r="T283" s="424"/>
      <c r="U283" s="424"/>
      <c r="V283" s="424"/>
      <c r="W283" s="424"/>
      <c r="X283" s="424"/>
      <c r="Y283" s="424"/>
      <c r="Z283" s="424"/>
      <c r="AA283" s="424"/>
      <c r="AB283" s="424"/>
      <c r="AC283" s="424"/>
      <c r="AD283" s="424"/>
      <c r="AE283" s="424"/>
      <c r="AF283" s="424"/>
      <c r="AG283" s="424"/>
      <c r="AH283" s="424"/>
      <c r="AI283" s="424"/>
      <c r="AJ283" s="424"/>
      <c r="AK283" s="424"/>
      <c r="AL283" s="424"/>
      <c r="AM283" s="424"/>
      <c r="AN283" s="424"/>
      <c r="AO283" s="424"/>
      <c r="AP283" s="424"/>
      <c r="AQ283" s="424"/>
      <c r="AR283" s="424"/>
      <c r="AS283" s="424"/>
      <c r="AT283" s="424"/>
      <c r="AU283" s="424"/>
      <c r="AV283" s="424"/>
      <c r="AW283" s="424"/>
      <c r="AX283" s="424"/>
      <c r="AY283" s="424"/>
      <c r="AZ283" s="424"/>
      <c r="BA283" s="424"/>
      <c r="BB283" s="424"/>
      <c r="BC283" s="424"/>
      <c r="BD283" s="424"/>
      <c r="BE283" s="424"/>
      <c r="BF283" s="424"/>
      <c r="BG283" s="424"/>
      <c r="BH283" s="424"/>
      <c r="BI283" s="424"/>
      <c r="BJ283" s="424"/>
      <c r="BK283" s="424"/>
      <c r="BL283" s="424"/>
      <c r="BM283" s="424"/>
      <c r="BN283" s="424"/>
      <c r="BO283" s="424"/>
      <c r="BP283" s="424"/>
      <c r="BQ283" s="424"/>
      <c r="BR283" s="424"/>
      <c r="BS283" s="424"/>
      <c r="BT283" s="424"/>
      <c r="BU283" s="424"/>
      <c r="BV283" s="424"/>
      <c r="BW283" s="424"/>
      <c r="BX283" s="424"/>
      <c r="BY283" s="424"/>
      <c r="BZ283" s="424"/>
      <c r="CA283" s="424"/>
      <c r="CB283" s="424"/>
      <c r="CC283" s="424"/>
      <c r="CD283" s="424"/>
      <c r="CE283" s="424"/>
      <c r="CF283" s="424"/>
      <c r="CG283" s="424"/>
      <c r="CH283" s="424"/>
      <c r="CI283" s="424"/>
      <c r="CJ283" s="424"/>
      <c r="CK283" s="424"/>
      <c r="CL283" s="424"/>
      <c r="CM283" s="424"/>
      <c r="CN283" s="424"/>
      <c r="CO283" s="424"/>
      <c r="CP283" s="424"/>
      <c r="CQ283" s="424"/>
      <c r="CR283" s="424"/>
      <c r="CS283" s="424"/>
      <c r="CT283" s="424"/>
      <c r="CU283" s="424"/>
      <c r="CV283" s="424"/>
      <c r="CW283" s="424"/>
      <c r="CX283" s="424"/>
      <c r="CY283" s="424"/>
      <c r="CZ283" s="424"/>
      <c r="DA283" s="424"/>
      <c r="DB283" s="424"/>
      <c r="DC283" s="424"/>
      <c r="DD283" s="424"/>
      <c r="DE283" s="424"/>
      <c r="DF283" s="424"/>
      <c r="DG283" s="424"/>
      <c r="DH283" s="424"/>
      <c r="DI283" s="424"/>
      <c r="DJ283" s="424"/>
      <c r="DK283" s="424"/>
      <c r="DL283" s="424"/>
    </row>
    <row r="284" spans="11:116" ht="12.75" hidden="1" customHeight="1">
      <c r="K284" s="424"/>
      <c r="L284" s="424"/>
      <c r="M284" s="424"/>
      <c r="N284" s="424"/>
      <c r="O284" s="424"/>
      <c r="P284" s="424"/>
      <c r="Q284" s="424"/>
      <c r="R284" s="424"/>
      <c r="S284" s="424"/>
      <c r="T284" s="424"/>
      <c r="U284" s="424"/>
      <c r="V284" s="424"/>
      <c r="W284" s="424"/>
      <c r="X284" s="424"/>
      <c r="Y284" s="424"/>
      <c r="Z284" s="424"/>
      <c r="AA284" s="424"/>
      <c r="AB284" s="424"/>
      <c r="AC284" s="424"/>
      <c r="AD284" s="424"/>
      <c r="AE284" s="424"/>
      <c r="AF284" s="424"/>
      <c r="AG284" s="424"/>
      <c r="AH284" s="424"/>
      <c r="AI284" s="424"/>
      <c r="AJ284" s="424"/>
      <c r="AK284" s="424"/>
      <c r="AL284" s="424"/>
      <c r="AM284" s="424"/>
      <c r="AN284" s="424"/>
      <c r="AO284" s="424"/>
      <c r="AP284" s="424"/>
      <c r="AQ284" s="424"/>
      <c r="AR284" s="424"/>
      <c r="AS284" s="424"/>
      <c r="AT284" s="424"/>
      <c r="AU284" s="424"/>
      <c r="AV284" s="424"/>
      <c r="AW284" s="424"/>
      <c r="AX284" s="424"/>
      <c r="AY284" s="424"/>
      <c r="AZ284" s="424"/>
      <c r="BA284" s="424"/>
      <c r="BB284" s="424"/>
      <c r="BC284" s="424"/>
      <c r="BD284" s="424"/>
      <c r="BE284" s="424"/>
      <c r="BF284" s="424"/>
      <c r="BG284" s="424"/>
      <c r="BH284" s="424"/>
      <c r="BI284" s="424"/>
      <c r="BJ284" s="424"/>
      <c r="BK284" s="424"/>
      <c r="BL284" s="424"/>
      <c r="BM284" s="424"/>
      <c r="BN284" s="424"/>
      <c r="BO284" s="424"/>
      <c r="BP284" s="424"/>
      <c r="BQ284" s="424"/>
      <c r="BR284" s="424"/>
      <c r="BS284" s="424"/>
      <c r="BT284" s="424"/>
      <c r="BU284" s="424"/>
      <c r="BV284" s="424"/>
      <c r="BW284" s="424"/>
      <c r="BX284" s="424"/>
      <c r="BY284" s="424"/>
      <c r="BZ284" s="424"/>
      <c r="CA284" s="424"/>
      <c r="CB284" s="424"/>
      <c r="CC284" s="424"/>
      <c r="CD284" s="424"/>
      <c r="CE284" s="424"/>
      <c r="CF284" s="424"/>
      <c r="CG284" s="424"/>
      <c r="CH284" s="424"/>
      <c r="CI284" s="424"/>
      <c r="CJ284" s="424"/>
      <c r="CK284" s="424"/>
      <c r="CL284" s="424"/>
      <c r="CM284" s="424"/>
      <c r="CN284" s="424"/>
      <c r="CO284" s="424"/>
      <c r="CP284" s="424"/>
      <c r="CQ284" s="424"/>
      <c r="CR284" s="424"/>
      <c r="CS284" s="424"/>
      <c r="CT284" s="424"/>
      <c r="CU284" s="424"/>
      <c r="CV284" s="424"/>
      <c r="CW284" s="424"/>
      <c r="CX284" s="424"/>
      <c r="CY284" s="424"/>
      <c r="CZ284" s="424"/>
      <c r="DA284" s="424"/>
      <c r="DB284" s="424"/>
      <c r="DC284" s="424"/>
      <c r="DD284" s="424"/>
      <c r="DE284" s="424"/>
      <c r="DF284" s="424"/>
      <c r="DG284" s="424"/>
      <c r="DH284" s="424"/>
      <c r="DI284" s="424"/>
      <c r="DJ284" s="424"/>
      <c r="DK284" s="424"/>
      <c r="DL284" s="424"/>
    </row>
    <row r="285" spans="11:116" ht="12.75" hidden="1" customHeight="1">
      <c r="K285" s="424"/>
      <c r="L285" s="424"/>
      <c r="M285" s="424"/>
      <c r="N285" s="424"/>
      <c r="O285" s="424"/>
      <c r="P285" s="424"/>
      <c r="Q285" s="424"/>
      <c r="R285" s="424"/>
      <c r="S285" s="424"/>
      <c r="T285" s="424"/>
      <c r="U285" s="424"/>
      <c r="V285" s="424"/>
      <c r="W285" s="424"/>
      <c r="X285" s="424"/>
      <c r="Y285" s="424"/>
      <c r="Z285" s="424"/>
      <c r="AA285" s="424"/>
      <c r="AB285" s="424"/>
      <c r="AC285" s="424"/>
      <c r="AD285" s="424"/>
      <c r="AE285" s="424"/>
      <c r="AF285" s="424"/>
      <c r="AG285" s="424"/>
      <c r="AH285" s="424"/>
      <c r="AI285" s="424"/>
      <c r="AJ285" s="424"/>
      <c r="AK285" s="424"/>
      <c r="AL285" s="424"/>
      <c r="AM285" s="424"/>
      <c r="AN285" s="424"/>
      <c r="AO285" s="424"/>
      <c r="AP285" s="424"/>
      <c r="AQ285" s="424"/>
      <c r="AR285" s="424"/>
      <c r="AS285" s="424"/>
      <c r="AT285" s="424"/>
      <c r="AU285" s="424"/>
      <c r="AV285" s="424"/>
      <c r="AW285" s="424"/>
      <c r="AX285" s="424"/>
      <c r="AY285" s="424"/>
      <c r="AZ285" s="424"/>
      <c r="BA285" s="424"/>
      <c r="BB285" s="424"/>
      <c r="BC285" s="424"/>
      <c r="BD285" s="424"/>
      <c r="BE285" s="424"/>
      <c r="BF285" s="424"/>
      <c r="BG285" s="424"/>
      <c r="BH285" s="424"/>
      <c r="BI285" s="424"/>
      <c r="BJ285" s="424"/>
      <c r="BK285" s="424"/>
      <c r="BL285" s="424"/>
      <c r="BM285" s="424"/>
      <c r="BN285" s="424"/>
      <c r="BO285" s="424"/>
      <c r="BP285" s="424"/>
      <c r="BQ285" s="424"/>
      <c r="BR285" s="424"/>
      <c r="BS285" s="424"/>
      <c r="BT285" s="424"/>
      <c r="BU285" s="424"/>
      <c r="BV285" s="424"/>
      <c r="BW285" s="424"/>
      <c r="BX285" s="424"/>
      <c r="BY285" s="424"/>
      <c r="BZ285" s="424"/>
      <c r="CA285" s="424"/>
      <c r="CB285" s="424"/>
      <c r="CC285" s="424"/>
      <c r="CD285" s="424"/>
      <c r="CE285" s="424"/>
      <c r="CF285" s="424"/>
      <c r="CG285" s="424"/>
      <c r="CH285" s="424"/>
      <c r="CI285" s="424"/>
      <c r="CJ285" s="424"/>
      <c r="CK285" s="424"/>
      <c r="CL285" s="424"/>
      <c r="CM285" s="424"/>
      <c r="CN285" s="424"/>
      <c r="CO285" s="424"/>
      <c r="CP285" s="424"/>
      <c r="CQ285" s="424"/>
      <c r="CR285" s="424"/>
      <c r="CS285" s="424"/>
      <c r="CT285" s="424"/>
      <c r="CU285" s="424"/>
      <c r="CV285" s="424"/>
      <c r="CW285" s="424"/>
      <c r="CX285" s="424"/>
      <c r="CY285" s="424"/>
      <c r="CZ285" s="424"/>
      <c r="DA285" s="424"/>
      <c r="DB285" s="424"/>
      <c r="DC285" s="424"/>
      <c r="DD285" s="424"/>
      <c r="DE285" s="424"/>
      <c r="DF285" s="424"/>
      <c r="DG285" s="424"/>
      <c r="DH285" s="424"/>
      <c r="DI285" s="424"/>
      <c r="DJ285" s="424"/>
      <c r="DK285" s="424"/>
      <c r="DL285" s="424"/>
    </row>
    <row r="286" spans="11:116" ht="12.75" hidden="1" customHeight="1">
      <c r="K286" s="424"/>
      <c r="L286" s="424"/>
      <c r="M286" s="424"/>
      <c r="N286" s="424"/>
      <c r="O286" s="424"/>
      <c r="P286" s="424"/>
      <c r="Q286" s="424"/>
      <c r="R286" s="424"/>
      <c r="S286" s="424"/>
      <c r="T286" s="424"/>
      <c r="U286" s="424"/>
      <c r="V286" s="424"/>
      <c r="W286" s="424"/>
      <c r="X286" s="424"/>
      <c r="Y286" s="424"/>
      <c r="Z286" s="424"/>
      <c r="AA286" s="424"/>
      <c r="AB286" s="424"/>
      <c r="AC286" s="424"/>
      <c r="AD286" s="424"/>
      <c r="AE286" s="424"/>
      <c r="AF286" s="424"/>
      <c r="AG286" s="424"/>
      <c r="AH286" s="424"/>
      <c r="AI286" s="424"/>
      <c r="AJ286" s="424"/>
      <c r="AK286" s="424"/>
      <c r="AL286" s="424"/>
      <c r="AM286" s="424"/>
      <c r="AN286" s="424"/>
      <c r="AO286" s="424"/>
      <c r="AP286" s="424"/>
      <c r="AQ286" s="424"/>
      <c r="AR286" s="424"/>
      <c r="AS286" s="424"/>
      <c r="AT286" s="424"/>
      <c r="AU286" s="424"/>
      <c r="AV286" s="424"/>
      <c r="AW286" s="424"/>
      <c r="AX286" s="424"/>
      <c r="AY286" s="424"/>
      <c r="AZ286" s="424"/>
      <c r="BA286" s="424"/>
      <c r="BB286" s="424"/>
      <c r="BC286" s="424"/>
      <c r="BD286" s="424"/>
      <c r="BE286" s="424"/>
      <c r="BF286" s="424"/>
      <c r="BG286" s="424"/>
      <c r="BH286" s="424"/>
      <c r="BI286" s="424"/>
      <c r="BJ286" s="424"/>
      <c r="BK286" s="424"/>
      <c r="BL286" s="424"/>
      <c r="BM286" s="424"/>
      <c r="BN286" s="424"/>
      <c r="BO286" s="424"/>
      <c r="BP286" s="424"/>
      <c r="BQ286" s="424"/>
      <c r="BR286" s="424"/>
      <c r="BS286" s="424"/>
      <c r="BT286" s="424"/>
      <c r="BU286" s="424"/>
      <c r="BV286" s="424"/>
      <c r="BW286" s="424"/>
      <c r="BX286" s="424"/>
      <c r="BY286" s="424"/>
      <c r="BZ286" s="424"/>
      <c r="CA286" s="424"/>
      <c r="CB286" s="424"/>
      <c r="CC286" s="424"/>
      <c r="CD286" s="424"/>
      <c r="CE286" s="424"/>
      <c r="CF286" s="424"/>
      <c r="CG286" s="424"/>
      <c r="CH286" s="424"/>
      <c r="CI286" s="424"/>
      <c r="CJ286" s="424"/>
      <c r="CK286" s="424"/>
      <c r="CL286" s="424"/>
      <c r="CM286" s="424"/>
      <c r="CN286" s="424"/>
      <c r="CO286" s="424"/>
      <c r="CP286" s="424"/>
      <c r="CQ286" s="424"/>
      <c r="CR286" s="424"/>
      <c r="CS286" s="424"/>
      <c r="CT286" s="424"/>
      <c r="CU286" s="424"/>
      <c r="CV286" s="424"/>
      <c r="CW286" s="424"/>
      <c r="CX286" s="424"/>
      <c r="CY286" s="424"/>
      <c r="CZ286" s="424"/>
      <c r="DA286" s="424"/>
      <c r="DB286" s="424"/>
      <c r="DC286" s="424"/>
      <c r="DD286" s="424"/>
      <c r="DE286" s="424"/>
      <c r="DF286" s="424"/>
      <c r="DG286" s="424"/>
      <c r="DH286" s="424"/>
      <c r="DI286" s="424"/>
      <c r="DJ286" s="424"/>
      <c r="DK286" s="424"/>
      <c r="DL286" s="424"/>
    </row>
    <row r="287" spans="11:116" ht="12.75" hidden="1" customHeight="1">
      <c r="K287" s="424"/>
      <c r="L287" s="424"/>
      <c r="M287" s="424"/>
      <c r="N287" s="424"/>
      <c r="O287" s="424"/>
      <c r="P287" s="424"/>
      <c r="Q287" s="424"/>
      <c r="R287" s="424"/>
      <c r="S287" s="424"/>
      <c r="T287" s="424"/>
      <c r="U287" s="424"/>
      <c r="V287" s="424"/>
      <c r="W287" s="424"/>
      <c r="X287" s="424"/>
      <c r="Y287" s="424"/>
      <c r="Z287" s="424"/>
      <c r="AA287" s="424"/>
      <c r="AB287" s="424"/>
      <c r="AC287" s="424"/>
      <c r="AD287" s="424"/>
      <c r="AE287" s="424"/>
      <c r="AF287" s="424"/>
      <c r="AG287" s="424"/>
      <c r="AH287" s="424"/>
      <c r="AI287" s="424"/>
      <c r="AJ287" s="424"/>
      <c r="AK287" s="424"/>
      <c r="AL287" s="424"/>
      <c r="AM287" s="424"/>
      <c r="AN287" s="424"/>
      <c r="AO287" s="424"/>
      <c r="AP287" s="424"/>
      <c r="AQ287" s="424"/>
      <c r="AR287" s="424"/>
      <c r="AS287" s="424"/>
      <c r="AT287" s="424"/>
      <c r="AU287" s="424"/>
      <c r="AV287" s="424"/>
      <c r="AW287" s="424"/>
      <c r="AX287" s="424"/>
      <c r="AY287" s="424"/>
      <c r="AZ287" s="424"/>
      <c r="BA287" s="424"/>
      <c r="BB287" s="424"/>
      <c r="BC287" s="424"/>
      <c r="BD287" s="424"/>
      <c r="BE287" s="424"/>
      <c r="BF287" s="424"/>
      <c r="BG287" s="424"/>
      <c r="BH287" s="424"/>
      <c r="BI287" s="424"/>
      <c r="BJ287" s="424"/>
      <c r="BK287" s="424"/>
      <c r="BL287" s="424"/>
      <c r="BM287" s="424"/>
      <c r="BN287" s="424"/>
      <c r="BO287" s="424"/>
      <c r="BP287" s="424"/>
      <c r="BQ287" s="424"/>
      <c r="BR287" s="424"/>
      <c r="BS287" s="424"/>
      <c r="BT287" s="424"/>
      <c r="BU287" s="424"/>
      <c r="BV287" s="424"/>
      <c r="BW287" s="424"/>
      <c r="BX287" s="424"/>
      <c r="BY287" s="424"/>
      <c r="BZ287" s="424"/>
      <c r="CA287" s="424"/>
      <c r="CB287" s="424"/>
      <c r="CC287" s="424"/>
      <c r="CD287" s="424"/>
      <c r="CE287" s="424"/>
      <c r="CF287" s="424"/>
      <c r="CG287" s="424"/>
      <c r="CH287" s="424"/>
      <c r="CI287" s="424"/>
      <c r="CJ287" s="424"/>
      <c r="CK287" s="424"/>
      <c r="CL287" s="424"/>
      <c r="CM287" s="424"/>
      <c r="CN287" s="424"/>
      <c r="CO287" s="424"/>
      <c r="CP287" s="424"/>
      <c r="CQ287" s="424"/>
      <c r="CR287" s="424"/>
      <c r="CS287" s="424"/>
      <c r="CT287" s="424"/>
      <c r="CU287" s="424"/>
      <c r="CV287" s="424"/>
      <c r="CW287" s="424"/>
      <c r="CX287" s="424"/>
      <c r="CY287" s="424"/>
      <c r="CZ287" s="424"/>
      <c r="DA287" s="424"/>
      <c r="DB287" s="424"/>
      <c r="DC287" s="424"/>
      <c r="DD287" s="424"/>
      <c r="DE287" s="424"/>
      <c r="DF287" s="424"/>
      <c r="DG287" s="424"/>
      <c r="DH287" s="424"/>
      <c r="DI287" s="424"/>
      <c r="DJ287" s="424"/>
      <c r="DK287" s="424"/>
      <c r="DL287" s="424"/>
    </row>
    <row r="288" spans="11:116" ht="12.75" hidden="1" customHeight="1">
      <c r="K288" s="424"/>
      <c r="L288" s="424"/>
      <c r="M288" s="424"/>
      <c r="N288" s="424"/>
      <c r="O288" s="424"/>
      <c r="P288" s="424"/>
      <c r="Q288" s="424"/>
      <c r="R288" s="424"/>
      <c r="S288" s="424"/>
      <c r="T288" s="424"/>
      <c r="U288" s="424"/>
      <c r="V288" s="424"/>
      <c r="W288" s="424"/>
      <c r="X288" s="424"/>
      <c r="Y288" s="424"/>
      <c r="Z288" s="424"/>
      <c r="AA288" s="424"/>
      <c r="AB288" s="424"/>
      <c r="AC288" s="424"/>
      <c r="AD288" s="424"/>
      <c r="AE288" s="424"/>
      <c r="AF288" s="424"/>
      <c r="AG288" s="424"/>
      <c r="AH288" s="424"/>
      <c r="AI288" s="424"/>
      <c r="AJ288" s="424"/>
      <c r="AK288" s="424"/>
      <c r="AL288" s="424"/>
      <c r="AM288" s="424"/>
      <c r="AN288" s="424"/>
      <c r="AO288" s="424"/>
      <c r="AP288" s="424"/>
      <c r="AQ288" s="424"/>
      <c r="AR288" s="424"/>
      <c r="AS288" s="424"/>
      <c r="AT288" s="424"/>
      <c r="AU288" s="424"/>
      <c r="AV288" s="424"/>
      <c r="AW288" s="424"/>
      <c r="AX288" s="424"/>
      <c r="AY288" s="424"/>
      <c r="AZ288" s="424"/>
      <c r="BA288" s="424"/>
      <c r="BB288" s="424"/>
      <c r="BC288" s="424"/>
      <c r="BD288" s="424"/>
      <c r="BE288" s="424"/>
      <c r="BF288" s="424"/>
      <c r="BG288" s="424"/>
      <c r="BH288" s="424"/>
      <c r="BI288" s="424"/>
      <c r="BJ288" s="424"/>
      <c r="BK288" s="424"/>
      <c r="BL288" s="424"/>
      <c r="BM288" s="424"/>
      <c r="BN288" s="424"/>
      <c r="BO288" s="424"/>
      <c r="BP288" s="424"/>
      <c r="BQ288" s="424"/>
      <c r="BR288" s="424"/>
      <c r="BS288" s="424"/>
      <c r="BT288" s="424"/>
      <c r="BU288" s="424"/>
      <c r="BV288" s="424"/>
      <c r="BW288" s="424"/>
      <c r="BX288" s="424"/>
      <c r="BY288" s="424"/>
      <c r="BZ288" s="424"/>
      <c r="CA288" s="424"/>
      <c r="CB288" s="424"/>
      <c r="CC288" s="424"/>
      <c r="CD288" s="424"/>
      <c r="CE288" s="424"/>
      <c r="CF288" s="424"/>
      <c r="CG288" s="424"/>
      <c r="CH288" s="424"/>
      <c r="CI288" s="424"/>
      <c r="CJ288" s="424"/>
      <c r="CK288" s="424"/>
      <c r="CL288" s="424"/>
      <c r="CM288" s="424"/>
      <c r="CN288" s="424"/>
      <c r="CO288" s="424"/>
      <c r="CP288" s="424"/>
      <c r="CQ288" s="424"/>
      <c r="CR288" s="424"/>
      <c r="CS288" s="424"/>
      <c r="CT288" s="424"/>
      <c r="CU288" s="424"/>
      <c r="CV288" s="424"/>
      <c r="CW288" s="424"/>
      <c r="CX288" s="424"/>
      <c r="CY288" s="424"/>
      <c r="CZ288" s="424"/>
      <c r="DA288" s="424"/>
      <c r="DB288" s="424"/>
      <c r="DC288" s="424"/>
      <c r="DD288" s="424"/>
      <c r="DE288" s="424"/>
      <c r="DF288" s="424"/>
      <c r="DG288" s="424"/>
      <c r="DH288" s="424"/>
      <c r="DI288" s="424"/>
      <c r="DJ288" s="424"/>
      <c r="DK288" s="424"/>
      <c r="DL288" s="424"/>
    </row>
    <row r="289" spans="11:116" ht="12.75" hidden="1" customHeight="1">
      <c r="K289" s="424"/>
      <c r="L289" s="424"/>
      <c r="M289" s="424"/>
      <c r="N289" s="424"/>
      <c r="O289" s="424"/>
      <c r="P289" s="424"/>
      <c r="Q289" s="424"/>
      <c r="R289" s="424"/>
      <c r="S289" s="424"/>
      <c r="T289" s="424"/>
      <c r="U289" s="424"/>
      <c r="V289" s="424"/>
      <c r="W289" s="424"/>
      <c r="X289" s="424"/>
      <c r="Y289" s="424"/>
      <c r="Z289" s="424"/>
      <c r="AA289" s="424"/>
      <c r="AB289" s="424"/>
      <c r="AC289" s="424"/>
      <c r="AD289" s="424"/>
      <c r="AE289" s="424"/>
      <c r="AF289" s="424"/>
      <c r="AG289" s="424"/>
      <c r="AH289" s="424"/>
      <c r="AI289" s="424"/>
      <c r="AJ289" s="424"/>
      <c r="AK289" s="424"/>
      <c r="AL289" s="424"/>
      <c r="AM289" s="424"/>
      <c r="AN289" s="424"/>
      <c r="AO289" s="424"/>
      <c r="AP289" s="424"/>
      <c r="AQ289" s="424"/>
      <c r="AR289" s="424"/>
      <c r="AS289" s="424"/>
      <c r="AT289" s="424"/>
      <c r="AU289" s="424"/>
      <c r="AV289" s="424"/>
      <c r="AW289" s="424"/>
      <c r="AX289" s="424"/>
      <c r="AY289" s="424"/>
      <c r="AZ289" s="424"/>
      <c r="BA289" s="424"/>
      <c r="BB289" s="424"/>
      <c r="BC289" s="424"/>
      <c r="BD289" s="424"/>
      <c r="BE289" s="424"/>
      <c r="BF289" s="424"/>
      <c r="BG289" s="424"/>
      <c r="BH289" s="424"/>
      <c r="BI289" s="424"/>
      <c r="BJ289" s="424"/>
      <c r="BK289" s="424"/>
      <c r="BL289" s="424"/>
      <c r="BM289" s="424"/>
      <c r="BN289" s="424"/>
      <c r="BO289" s="424"/>
      <c r="BP289" s="424"/>
      <c r="BQ289" s="424"/>
      <c r="BR289" s="424"/>
      <c r="BS289" s="424"/>
      <c r="BT289" s="424"/>
      <c r="BU289" s="424"/>
      <c r="BV289" s="424"/>
      <c r="BW289" s="424"/>
      <c r="BX289" s="424"/>
      <c r="BY289" s="424"/>
      <c r="BZ289" s="424"/>
      <c r="CA289" s="424"/>
      <c r="CB289" s="424"/>
      <c r="CC289" s="424"/>
      <c r="CD289" s="424"/>
      <c r="CE289" s="424"/>
      <c r="CF289" s="424"/>
      <c r="CG289" s="424"/>
      <c r="CH289" s="424"/>
      <c r="CI289" s="424"/>
      <c r="CJ289" s="424"/>
      <c r="CK289" s="424"/>
      <c r="CL289" s="424"/>
      <c r="CM289" s="424"/>
      <c r="CN289" s="424"/>
      <c r="CO289" s="424"/>
      <c r="CP289" s="424"/>
      <c r="CQ289" s="424"/>
      <c r="CR289" s="424"/>
      <c r="CS289" s="424"/>
      <c r="CT289" s="424"/>
      <c r="CU289" s="424"/>
      <c r="CV289" s="424"/>
      <c r="CW289" s="424"/>
      <c r="CX289" s="424"/>
      <c r="CY289" s="424"/>
      <c r="CZ289" s="424"/>
      <c r="DA289" s="424"/>
      <c r="DB289" s="424"/>
      <c r="DC289" s="424"/>
      <c r="DD289" s="424"/>
      <c r="DE289" s="424"/>
      <c r="DF289" s="424"/>
      <c r="DG289" s="424"/>
      <c r="DH289" s="424"/>
      <c r="DI289" s="424"/>
      <c r="DJ289" s="424"/>
      <c r="DK289" s="424"/>
      <c r="DL289" s="424"/>
    </row>
    <row r="290" spans="11:116" ht="12.75" hidden="1" customHeight="1">
      <c r="K290" s="424"/>
      <c r="L290" s="424"/>
      <c r="M290" s="424"/>
      <c r="N290" s="424"/>
      <c r="O290" s="424"/>
      <c r="P290" s="424"/>
      <c r="Q290" s="424"/>
      <c r="R290" s="424"/>
      <c r="S290" s="424"/>
      <c r="T290" s="424"/>
      <c r="U290" s="424"/>
      <c r="V290" s="424"/>
      <c r="W290" s="424"/>
      <c r="X290" s="424"/>
      <c r="Y290" s="424"/>
      <c r="Z290" s="424"/>
      <c r="AA290" s="424"/>
      <c r="AB290" s="424"/>
      <c r="AC290" s="424"/>
      <c r="AD290" s="424"/>
      <c r="AE290" s="424"/>
      <c r="AF290" s="424"/>
      <c r="AG290" s="424"/>
      <c r="AH290" s="424"/>
      <c r="AI290" s="424"/>
      <c r="AJ290" s="424"/>
      <c r="AK290" s="424"/>
      <c r="AL290" s="424"/>
      <c r="AM290" s="424"/>
      <c r="AN290" s="424"/>
      <c r="AO290" s="424"/>
      <c r="AP290" s="424"/>
      <c r="AQ290" s="424"/>
      <c r="AR290" s="424"/>
      <c r="AS290" s="424"/>
      <c r="AT290" s="424"/>
      <c r="AU290" s="424"/>
      <c r="AV290" s="424"/>
      <c r="AW290" s="424"/>
      <c r="AX290" s="424"/>
      <c r="AY290" s="424"/>
      <c r="AZ290" s="424"/>
      <c r="BA290" s="424"/>
      <c r="BB290" s="424"/>
      <c r="BC290" s="424"/>
      <c r="BD290" s="424"/>
      <c r="BE290" s="424"/>
      <c r="BF290" s="424"/>
      <c r="BG290" s="424"/>
      <c r="BH290" s="424"/>
      <c r="BI290" s="424"/>
      <c r="BJ290" s="424"/>
      <c r="BK290" s="424"/>
      <c r="BL290" s="424"/>
      <c r="BM290" s="424"/>
      <c r="BN290" s="424"/>
      <c r="BO290" s="424"/>
      <c r="BP290" s="424"/>
      <c r="BQ290" s="424"/>
      <c r="BR290" s="424"/>
      <c r="BS290" s="424"/>
      <c r="BT290" s="424"/>
      <c r="BU290" s="424"/>
      <c r="BV290" s="424"/>
      <c r="BW290" s="424"/>
      <c r="BX290" s="424"/>
      <c r="BY290" s="424"/>
      <c r="BZ290" s="424"/>
      <c r="CA290" s="424"/>
      <c r="CB290" s="424"/>
      <c r="CC290" s="424"/>
      <c r="CD290" s="424"/>
      <c r="CE290" s="424"/>
      <c r="CF290" s="424"/>
      <c r="CG290" s="424"/>
      <c r="CH290" s="424"/>
      <c r="CI290" s="424"/>
      <c r="CJ290" s="424"/>
      <c r="CK290" s="424"/>
      <c r="CL290" s="424"/>
      <c r="CM290" s="424"/>
      <c r="CN290" s="424"/>
      <c r="CO290" s="424"/>
      <c r="CP290" s="424"/>
      <c r="CQ290" s="424"/>
      <c r="CR290" s="424"/>
      <c r="CS290" s="424"/>
      <c r="CT290" s="424"/>
      <c r="CU290" s="424"/>
      <c r="CV290" s="424"/>
      <c r="CW290" s="424"/>
      <c r="CX290" s="424"/>
      <c r="CY290" s="424"/>
      <c r="CZ290" s="424"/>
      <c r="DA290" s="424"/>
      <c r="DB290" s="424"/>
      <c r="DC290" s="424"/>
      <c r="DD290" s="424"/>
      <c r="DE290" s="424"/>
      <c r="DF290" s="424"/>
      <c r="DG290" s="424"/>
      <c r="DH290" s="424"/>
      <c r="DI290" s="424"/>
      <c r="DJ290" s="424"/>
      <c r="DK290" s="424"/>
      <c r="DL290" s="424"/>
    </row>
    <row r="291" spans="11:116" ht="12.75" hidden="1" customHeight="1">
      <c r="K291" s="424"/>
      <c r="L291" s="424"/>
      <c r="M291" s="424"/>
      <c r="N291" s="424"/>
      <c r="O291" s="424"/>
      <c r="P291" s="424"/>
      <c r="Q291" s="424"/>
      <c r="R291" s="424"/>
      <c r="S291" s="424"/>
      <c r="T291" s="424"/>
      <c r="U291" s="424"/>
      <c r="V291" s="424"/>
      <c r="W291" s="424"/>
      <c r="X291" s="424"/>
      <c r="Y291" s="424"/>
      <c r="Z291" s="424"/>
      <c r="AA291" s="424"/>
      <c r="AB291" s="424"/>
      <c r="AC291" s="424"/>
      <c r="AD291" s="424"/>
      <c r="AE291" s="424"/>
      <c r="AF291" s="424"/>
      <c r="AG291" s="424"/>
      <c r="AH291" s="424"/>
      <c r="AI291" s="424"/>
      <c r="AJ291" s="424"/>
      <c r="AK291" s="424"/>
      <c r="AL291" s="424"/>
      <c r="AM291" s="424"/>
      <c r="AN291" s="424"/>
      <c r="AO291" s="424"/>
      <c r="AP291" s="424"/>
      <c r="AQ291" s="424"/>
      <c r="AR291" s="424"/>
      <c r="AS291" s="424"/>
      <c r="AT291" s="424"/>
      <c r="AU291" s="424"/>
      <c r="AV291" s="424"/>
      <c r="AW291" s="424"/>
      <c r="AX291" s="424"/>
      <c r="AY291" s="424"/>
      <c r="AZ291" s="424"/>
      <c r="BA291" s="424"/>
      <c r="BB291" s="424"/>
      <c r="BC291" s="424"/>
      <c r="BD291" s="424"/>
      <c r="BE291" s="424"/>
      <c r="BF291" s="424"/>
      <c r="BG291" s="424"/>
      <c r="BH291" s="424"/>
      <c r="BI291" s="424"/>
      <c r="BJ291" s="424"/>
      <c r="BK291" s="424"/>
      <c r="BL291" s="424"/>
      <c r="BM291" s="424"/>
      <c r="BN291" s="424"/>
      <c r="BO291" s="424"/>
      <c r="BP291" s="424"/>
      <c r="BQ291" s="424"/>
      <c r="BR291" s="424"/>
      <c r="BS291" s="424"/>
      <c r="BT291" s="424"/>
      <c r="BU291" s="424"/>
      <c r="BV291" s="424"/>
      <c r="BW291" s="424"/>
      <c r="BX291" s="424"/>
      <c r="BY291" s="424"/>
      <c r="BZ291" s="424"/>
      <c r="CA291" s="424"/>
      <c r="CB291" s="424"/>
      <c r="CC291" s="424"/>
      <c r="CD291" s="424"/>
      <c r="CE291" s="424"/>
      <c r="CF291" s="424"/>
      <c r="CG291" s="424"/>
      <c r="CH291" s="424"/>
      <c r="CI291" s="424"/>
      <c r="CJ291" s="424"/>
      <c r="CK291" s="424"/>
      <c r="CL291" s="424"/>
      <c r="CM291" s="424"/>
      <c r="CN291" s="424"/>
      <c r="CO291" s="424"/>
      <c r="CP291" s="424"/>
      <c r="CQ291" s="424"/>
      <c r="CR291" s="424"/>
      <c r="CS291" s="424"/>
      <c r="CT291" s="424"/>
      <c r="CU291" s="424"/>
      <c r="CV291" s="424"/>
      <c r="CW291" s="424"/>
      <c r="CX291" s="424"/>
      <c r="CY291" s="424"/>
      <c r="CZ291" s="424"/>
      <c r="DA291" s="424"/>
      <c r="DB291" s="424"/>
      <c r="DC291" s="424"/>
      <c r="DD291" s="424"/>
      <c r="DE291" s="424"/>
      <c r="DF291" s="424"/>
      <c r="DG291" s="424"/>
      <c r="DH291" s="424"/>
      <c r="DI291" s="424"/>
      <c r="DJ291" s="424"/>
      <c r="DK291" s="424"/>
      <c r="DL291" s="424"/>
    </row>
    <row r="292" spans="11:116" ht="12.75" hidden="1" customHeight="1">
      <c r="K292" s="424"/>
      <c r="L292" s="424"/>
      <c r="M292" s="424"/>
      <c r="N292" s="424"/>
      <c r="O292" s="424"/>
      <c r="P292" s="424"/>
      <c r="Q292" s="424"/>
      <c r="R292" s="424"/>
      <c r="S292" s="424"/>
      <c r="T292" s="424"/>
      <c r="U292" s="424"/>
      <c r="V292" s="424"/>
      <c r="W292" s="424"/>
      <c r="X292" s="424"/>
      <c r="Y292" s="424"/>
      <c r="Z292" s="424"/>
      <c r="AA292" s="424"/>
      <c r="AB292" s="424"/>
      <c r="AC292" s="424"/>
      <c r="AD292" s="424"/>
      <c r="AE292" s="424"/>
      <c r="AF292" s="424"/>
      <c r="AG292" s="424"/>
      <c r="AH292" s="424"/>
      <c r="AI292" s="424"/>
      <c r="AJ292" s="424"/>
      <c r="AK292" s="424"/>
      <c r="AL292" s="424"/>
      <c r="AM292" s="424"/>
      <c r="AN292" s="424"/>
      <c r="AO292" s="424"/>
      <c r="AP292" s="424"/>
      <c r="AQ292" s="424"/>
      <c r="AR292" s="424"/>
      <c r="AS292" s="424"/>
      <c r="AT292" s="424"/>
      <c r="AU292" s="424"/>
      <c r="AV292" s="424"/>
      <c r="AW292" s="424"/>
      <c r="AX292" s="424"/>
      <c r="AY292" s="424"/>
      <c r="AZ292" s="424"/>
      <c r="BA292" s="424"/>
      <c r="BB292" s="424"/>
      <c r="BC292" s="424"/>
      <c r="BD292" s="424"/>
      <c r="BE292" s="424"/>
      <c r="BF292" s="424"/>
      <c r="BG292" s="424"/>
      <c r="BH292" s="424"/>
      <c r="BI292" s="424"/>
      <c r="BJ292" s="424"/>
      <c r="BK292" s="424"/>
      <c r="BL292" s="424"/>
      <c r="BM292" s="424"/>
      <c r="BN292" s="424"/>
      <c r="BO292" s="424"/>
      <c r="BP292" s="424"/>
      <c r="BQ292" s="424"/>
      <c r="BR292" s="424"/>
      <c r="BS292" s="424"/>
      <c r="BT292" s="424"/>
      <c r="BU292" s="424"/>
      <c r="BV292" s="424"/>
      <c r="BW292" s="424"/>
      <c r="BX292" s="424"/>
      <c r="BY292" s="424"/>
      <c r="BZ292" s="424"/>
      <c r="CA292" s="424"/>
      <c r="CB292" s="424"/>
      <c r="CC292" s="424"/>
      <c r="CD292" s="424"/>
      <c r="CE292" s="424"/>
      <c r="CF292" s="424"/>
      <c r="CG292" s="424"/>
      <c r="CH292" s="424"/>
      <c r="CI292" s="424"/>
      <c r="CJ292" s="424"/>
      <c r="CK292" s="424"/>
      <c r="CL292" s="424"/>
      <c r="CM292" s="424"/>
      <c r="CN292" s="424"/>
      <c r="CO292" s="424"/>
      <c r="CP292" s="424"/>
      <c r="CQ292" s="424"/>
      <c r="CR292" s="424"/>
      <c r="CS292" s="424"/>
      <c r="CT292" s="424"/>
      <c r="CU292" s="424"/>
      <c r="CV292" s="424"/>
      <c r="CW292" s="424"/>
      <c r="CX292" s="424"/>
      <c r="CY292" s="424"/>
      <c r="CZ292" s="424"/>
      <c r="DA292" s="424"/>
      <c r="DB292" s="424"/>
      <c r="DC292" s="424"/>
      <c r="DD292" s="424"/>
      <c r="DE292" s="424"/>
      <c r="DF292" s="424"/>
      <c r="DG292" s="424"/>
      <c r="DH292" s="424"/>
      <c r="DI292" s="424"/>
      <c r="DJ292" s="424"/>
      <c r="DK292" s="424"/>
      <c r="DL292" s="424"/>
    </row>
    <row r="293" spans="11:116" ht="12.75" hidden="1" customHeight="1">
      <c r="K293" s="424"/>
      <c r="L293" s="424"/>
      <c r="M293" s="424"/>
      <c r="N293" s="424"/>
      <c r="O293" s="424"/>
      <c r="P293" s="424"/>
      <c r="Q293" s="424"/>
      <c r="R293" s="424"/>
      <c r="S293" s="424"/>
      <c r="T293" s="424"/>
      <c r="U293" s="424"/>
      <c r="V293" s="424"/>
      <c r="W293" s="424"/>
      <c r="X293" s="424"/>
      <c r="Y293" s="424"/>
      <c r="Z293" s="424"/>
      <c r="AA293" s="424"/>
      <c r="AB293" s="424"/>
      <c r="AC293" s="424"/>
      <c r="AD293" s="424"/>
      <c r="AE293" s="424"/>
      <c r="AF293" s="424"/>
      <c r="AG293" s="424"/>
      <c r="AH293" s="424"/>
      <c r="AI293" s="424"/>
      <c r="AJ293" s="424"/>
      <c r="AK293" s="424"/>
      <c r="AL293" s="424"/>
      <c r="AM293" s="424"/>
      <c r="AN293" s="424"/>
      <c r="AO293" s="424"/>
      <c r="AP293" s="424"/>
      <c r="AQ293" s="424"/>
      <c r="AR293" s="424"/>
      <c r="AS293" s="424"/>
      <c r="AT293" s="424"/>
      <c r="AU293" s="424"/>
      <c r="AV293" s="424"/>
      <c r="AW293" s="424"/>
      <c r="AX293" s="424"/>
      <c r="AY293" s="424"/>
      <c r="AZ293" s="424"/>
      <c r="BA293" s="424"/>
      <c r="BB293" s="424"/>
      <c r="BC293" s="424"/>
      <c r="BD293" s="424"/>
      <c r="BE293" s="424"/>
      <c r="BF293" s="424"/>
      <c r="BG293" s="424"/>
      <c r="BH293" s="424"/>
      <c r="BI293" s="424"/>
      <c r="BJ293" s="424"/>
      <c r="BK293" s="424"/>
      <c r="BL293" s="424"/>
      <c r="BM293" s="424"/>
      <c r="BN293" s="424"/>
      <c r="BO293" s="424"/>
      <c r="BP293" s="424"/>
      <c r="BQ293" s="424"/>
      <c r="BR293" s="424"/>
      <c r="BS293" s="424"/>
      <c r="BT293" s="424"/>
      <c r="BU293" s="424"/>
      <c r="BV293" s="424"/>
      <c r="BW293" s="424"/>
      <c r="BX293" s="424"/>
      <c r="BY293" s="424"/>
      <c r="BZ293" s="424"/>
      <c r="CA293" s="424"/>
      <c r="CB293" s="424"/>
      <c r="CC293" s="424"/>
      <c r="CD293" s="424"/>
      <c r="CE293" s="424"/>
      <c r="CF293" s="424"/>
      <c r="CG293" s="424"/>
      <c r="CH293" s="424"/>
      <c r="CI293" s="424"/>
      <c r="CJ293" s="424"/>
      <c r="CK293" s="424"/>
      <c r="CL293" s="424"/>
      <c r="CM293" s="424"/>
      <c r="CN293" s="424"/>
      <c r="CO293" s="424"/>
      <c r="CP293" s="424"/>
      <c r="CQ293" s="424"/>
      <c r="CR293" s="424"/>
      <c r="CS293" s="424"/>
      <c r="CT293" s="424"/>
      <c r="CU293" s="424"/>
      <c r="CV293" s="424"/>
      <c r="CW293" s="424"/>
      <c r="CX293" s="424"/>
      <c r="CY293" s="424"/>
      <c r="CZ293" s="424"/>
      <c r="DA293" s="424"/>
      <c r="DB293" s="424"/>
      <c r="DC293" s="424"/>
      <c r="DD293" s="424"/>
      <c r="DE293" s="424"/>
      <c r="DF293" s="424"/>
      <c r="DG293" s="424"/>
      <c r="DH293" s="424"/>
      <c r="DI293" s="424"/>
      <c r="DJ293" s="424"/>
      <c r="DK293" s="424"/>
      <c r="DL293" s="424"/>
    </row>
    <row r="294" spans="11:116" ht="12.75" hidden="1" customHeight="1">
      <c r="K294" s="424"/>
      <c r="L294" s="424"/>
      <c r="M294" s="424"/>
      <c r="N294" s="424"/>
      <c r="O294" s="424"/>
      <c r="P294" s="424"/>
      <c r="Q294" s="424"/>
      <c r="R294" s="424"/>
      <c r="S294" s="424"/>
      <c r="T294" s="424"/>
      <c r="U294" s="424"/>
      <c r="V294" s="424"/>
      <c r="W294" s="424"/>
      <c r="X294" s="424"/>
      <c r="Y294" s="424"/>
      <c r="Z294" s="424"/>
      <c r="AA294" s="424"/>
      <c r="AB294" s="424"/>
      <c r="AC294" s="424"/>
      <c r="AD294" s="424"/>
      <c r="AE294" s="424"/>
      <c r="AF294" s="424"/>
      <c r="AG294" s="424"/>
      <c r="AH294" s="424"/>
      <c r="AI294" s="424"/>
      <c r="AJ294" s="424"/>
      <c r="AK294" s="424"/>
      <c r="AL294" s="424"/>
      <c r="AM294" s="424"/>
      <c r="AN294" s="424"/>
      <c r="AO294" s="424"/>
      <c r="AP294" s="424"/>
      <c r="AQ294" s="424"/>
      <c r="AR294" s="424"/>
      <c r="AS294" s="424"/>
      <c r="AT294" s="424"/>
      <c r="AU294" s="424"/>
      <c r="AV294" s="424"/>
      <c r="AW294" s="424"/>
      <c r="AX294" s="424"/>
      <c r="AY294" s="424"/>
      <c r="AZ294" s="424"/>
      <c r="BA294" s="424"/>
      <c r="BB294" s="424"/>
      <c r="BC294" s="424"/>
      <c r="BD294" s="424"/>
      <c r="BE294" s="424"/>
      <c r="BF294" s="424"/>
      <c r="BG294" s="424"/>
      <c r="BH294" s="424"/>
      <c r="BI294" s="424"/>
      <c r="BJ294" s="424"/>
      <c r="BK294" s="424"/>
      <c r="BL294" s="424"/>
      <c r="BM294" s="424"/>
      <c r="BN294" s="424"/>
      <c r="BO294" s="424"/>
      <c r="BP294" s="424"/>
      <c r="BQ294" s="424"/>
      <c r="BR294" s="424"/>
      <c r="BS294" s="424"/>
      <c r="BT294" s="424"/>
      <c r="BU294" s="424"/>
      <c r="BV294" s="424"/>
      <c r="BW294" s="424"/>
      <c r="BX294" s="424"/>
      <c r="BY294" s="424"/>
      <c r="BZ294" s="424"/>
      <c r="CA294" s="424"/>
      <c r="CB294" s="424"/>
      <c r="CC294" s="424"/>
      <c r="CD294" s="424"/>
      <c r="CE294" s="424"/>
      <c r="CF294" s="424"/>
      <c r="CG294" s="424"/>
      <c r="CH294" s="424"/>
      <c r="CI294" s="424"/>
      <c r="CJ294" s="424"/>
      <c r="CK294" s="424"/>
      <c r="CL294" s="424"/>
      <c r="CM294" s="424"/>
      <c r="CN294" s="424"/>
      <c r="CO294" s="424"/>
      <c r="CP294" s="424"/>
      <c r="CQ294" s="424"/>
      <c r="CR294" s="424"/>
      <c r="CS294" s="424"/>
      <c r="CT294" s="424"/>
      <c r="CU294" s="424"/>
      <c r="CV294" s="424"/>
      <c r="CW294" s="424"/>
      <c r="CX294" s="424"/>
      <c r="CY294" s="424"/>
      <c r="CZ294" s="424"/>
      <c r="DA294" s="424"/>
      <c r="DB294" s="424"/>
      <c r="DC294" s="424"/>
      <c r="DD294" s="424"/>
      <c r="DE294" s="424"/>
      <c r="DF294" s="424"/>
      <c r="DG294" s="424"/>
      <c r="DH294" s="424"/>
      <c r="DI294" s="424"/>
      <c r="DJ294" s="424"/>
      <c r="DK294" s="424"/>
      <c r="DL294" s="424"/>
    </row>
    <row r="295" spans="11:116" ht="12.75" hidden="1" customHeight="1">
      <c r="K295" s="424"/>
      <c r="L295" s="424"/>
      <c r="M295" s="424"/>
      <c r="N295" s="424"/>
      <c r="O295" s="424"/>
      <c r="P295" s="424"/>
      <c r="Q295" s="424"/>
      <c r="R295" s="424"/>
      <c r="S295" s="424"/>
      <c r="T295" s="424"/>
      <c r="U295" s="424"/>
      <c r="V295" s="424"/>
      <c r="W295" s="424"/>
      <c r="X295" s="424"/>
      <c r="Y295" s="424"/>
      <c r="Z295" s="424"/>
      <c r="AA295" s="424"/>
      <c r="AB295" s="424"/>
      <c r="AC295" s="424"/>
      <c r="AD295" s="424"/>
      <c r="AE295" s="424"/>
      <c r="AF295" s="424"/>
      <c r="AG295" s="424"/>
      <c r="AH295" s="424"/>
      <c r="AI295" s="424"/>
      <c r="AJ295" s="424"/>
      <c r="AK295" s="424"/>
      <c r="AL295" s="424"/>
      <c r="AM295" s="424"/>
      <c r="AN295" s="424"/>
      <c r="AO295" s="424"/>
      <c r="AP295" s="424"/>
      <c r="AQ295" s="424"/>
      <c r="AR295" s="424"/>
      <c r="AS295" s="424"/>
      <c r="AT295" s="424"/>
      <c r="AU295" s="424"/>
      <c r="AV295" s="424"/>
      <c r="AW295" s="424"/>
      <c r="AX295" s="424"/>
      <c r="AY295" s="424"/>
      <c r="AZ295" s="424"/>
      <c r="BA295" s="424"/>
      <c r="BB295" s="424"/>
      <c r="BC295" s="424"/>
      <c r="BD295" s="424"/>
      <c r="BE295" s="424"/>
      <c r="BF295" s="424"/>
      <c r="BG295" s="424"/>
      <c r="BH295" s="424"/>
      <c r="BI295" s="424"/>
      <c r="BJ295" s="424"/>
      <c r="BK295" s="424"/>
      <c r="BL295" s="424"/>
      <c r="BM295" s="424"/>
      <c r="BN295" s="424"/>
      <c r="BO295" s="424"/>
      <c r="BP295" s="424"/>
      <c r="BQ295" s="424"/>
      <c r="BR295" s="424"/>
      <c r="BS295" s="424"/>
      <c r="BT295" s="424"/>
      <c r="BU295" s="424"/>
      <c r="BV295" s="424"/>
      <c r="BW295" s="424"/>
      <c r="BX295" s="424"/>
      <c r="BY295" s="424"/>
      <c r="BZ295" s="424"/>
      <c r="CA295" s="424"/>
      <c r="CB295" s="424"/>
      <c r="CC295" s="424"/>
      <c r="CD295" s="424"/>
      <c r="CE295" s="424"/>
      <c r="CF295" s="424"/>
      <c r="CG295" s="424"/>
      <c r="CH295" s="424"/>
      <c r="CI295" s="424"/>
      <c r="CJ295" s="424"/>
      <c r="CK295" s="424"/>
      <c r="CL295" s="424"/>
      <c r="CM295" s="424"/>
      <c r="CN295" s="424"/>
      <c r="CO295" s="424"/>
      <c r="CP295" s="424"/>
      <c r="CQ295" s="424"/>
      <c r="CR295" s="424"/>
      <c r="CS295" s="424"/>
      <c r="CT295" s="424"/>
      <c r="CU295" s="424"/>
      <c r="CV295" s="424"/>
      <c r="CW295" s="424"/>
      <c r="CX295" s="424"/>
      <c r="CY295" s="424"/>
      <c r="CZ295" s="424"/>
      <c r="DA295" s="424"/>
      <c r="DB295" s="424"/>
      <c r="DC295" s="424"/>
      <c r="DD295" s="424"/>
      <c r="DE295" s="424"/>
      <c r="DF295" s="424"/>
      <c r="DG295" s="424"/>
      <c r="DH295" s="424"/>
      <c r="DI295" s="424"/>
      <c r="DJ295" s="424"/>
      <c r="DK295" s="424"/>
      <c r="DL295" s="424"/>
    </row>
    <row r="296" spans="11:116" ht="12.75" hidden="1" customHeight="1">
      <c r="K296" s="424"/>
      <c r="L296" s="424"/>
      <c r="M296" s="424"/>
      <c r="N296" s="424"/>
      <c r="O296" s="424"/>
      <c r="P296" s="424"/>
      <c r="Q296" s="424"/>
      <c r="R296" s="424"/>
      <c r="S296" s="424"/>
      <c r="T296" s="424"/>
      <c r="U296" s="424"/>
      <c r="V296" s="424"/>
      <c r="W296" s="424"/>
      <c r="X296" s="424"/>
      <c r="Y296" s="424"/>
      <c r="Z296" s="424"/>
      <c r="AA296" s="424"/>
      <c r="AB296" s="424"/>
      <c r="AC296" s="424"/>
      <c r="AD296" s="424"/>
      <c r="AE296" s="424"/>
      <c r="AF296" s="424"/>
      <c r="AG296" s="424"/>
      <c r="AH296" s="424"/>
      <c r="AI296" s="424"/>
      <c r="AJ296" s="424"/>
      <c r="AK296" s="424"/>
      <c r="AL296" s="424"/>
      <c r="AM296" s="424"/>
      <c r="AN296" s="424"/>
      <c r="AO296" s="424"/>
      <c r="AP296" s="424"/>
      <c r="AQ296" s="424"/>
      <c r="AR296" s="424"/>
      <c r="AS296" s="424"/>
      <c r="AT296" s="424"/>
      <c r="AU296" s="424"/>
      <c r="AV296" s="424"/>
      <c r="AW296" s="424"/>
      <c r="AX296" s="424"/>
      <c r="AY296" s="424"/>
      <c r="AZ296" s="424"/>
      <c r="BA296" s="424"/>
      <c r="BB296" s="424"/>
      <c r="BC296" s="424"/>
      <c r="BD296" s="424"/>
      <c r="BE296" s="424"/>
      <c r="BF296" s="424"/>
      <c r="BG296" s="424"/>
      <c r="BH296" s="424"/>
      <c r="BI296" s="424"/>
      <c r="BJ296" s="424"/>
      <c r="BK296" s="424"/>
      <c r="BL296" s="424"/>
      <c r="BM296" s="424"/>
      <c r="BN296" s="424"/>
      <c r="BO296" s="424"/>
      <c r="BP296" s="424"/>
      <c r="BQ296" s="424"/>
      <c r="BR296" s="424"/>
      <c r="BS296" s="424"/>
      <c r="BT296" s="424"/>
      <c r="BU296" s="424"/>
      <c r="BV296" s="424"/>
      <c r="BW296" s="424"/>
      <c r="BX296" s="424"/>
      <c r="BY296" s="424"/>
      <c r="BZ296" s="424"/>
      <c r="CA296" s="424"/>
      <c r="CB296" s="424"/>
      <c r="CC296" s="424"/>
      <c r="CD296" s="424"/>
      <c r="CE296" s="424"/>
      <c r="CF296" s="424"/>
      <c r="CG296" s="424"/>
      <c r="CH296" s="424"/>
      <c r="CI296" s="424"/>
      <c r="CJ296" s="424"/>
      <c r="CK296" s="424"/>
      <c r="CL296" s="424"/>
      <c r="CM296" s="424"/>
      <c r="CN296" s="424"/>
      <c r="CO296" s="424"/>
      <c r="CP296" s="424"/>
      <c r="CQ296" s="424"/>
      <c r="CR296" s="424"/>
      <c r="CS296" s="424"/>
      <c r="CT296" s="424"/>
      <c r="CU296" s="424"/>
      <c r="CV296" s="424"/>
      <c r="CW296" s="424"/>
      <c r="CX296" s="424"/>
      <c r="CY296" s="424"/>
      <c r="CZ296" s="424"/>
      <c r="DA296" s="424"/>
      <c r="DB296" s="424"/>
      <c r="DC296" s="424"/>
      <c r="DD296" s="424"/>
      <c r="DE296" s="424"/>
      <c r="DF296" s="424"/>
      <c r="DG296" s="424"/>
      <c r="DH296" s="424"/>
      <c r="DI296" s="424"/>
      <c r="DJ296" s="424"/>
      <c r="DK296" s="424"/>
      <c r="DL296" s="424"/>
    </row>
    <row r="297" spans="11:116" ht="12.75" hidden="1" customHeight="1">
      <c r="K297" s="424"/>
      <c r="L297" s="424"/>
      <c r="M297" s="424"/>
      <c r="N297" s="424"/>
      <c r="O297" s="424"/>
      <c r="P297" s="424"/>
      <c r="Q297" s="424"/>
      <c r="R297" s="424"/>
      <c r="S297" s="424"/>
      <c r="T297" s="424"/>
      <c r="U297" s="424"/>
      <c r="V297" s="424"/>
      <c r="W297" s="424"/>
      <c r="X297" s="424"/>
      <c r="Y297" s="424"/>
      <c r="Z297" s="424"/>
      <c r="AA297" s="424"/>
      <c r="AB297" s="424"/>
      <c r="AC297" s="424"/>
      <c r="AD297" s="424"/>
      <c r="AE297" s="424"/>
      <c r="AF297" s="424"/>
      <c r="AG297" s="424"/>
      <c r="AH297" s="424"/>
      <c r="AI297" s="424"/>
      <c r="AJ297" s="424"/>
      <c r="AK297" s="424"/>
      <c r="AL297" s="424"/>
      <c r="AM297" s="424"/>
      <c r="AN297" s="424"/>
      <c r="AO297" s="424"/>
      <c r="AP297" s="424"/>
      <c r="AQ297" s="424"/>
      <c r="AR297" s="424"/>
      <c r="AS297" s="424"/>
      <c r="AT297" s="424"/>
      <c r="AU297" s="424"/>
      <c r="AV297" s="424"/>
      <c r="AW297" s="424"/>
      <c r="AX297" s="424"/>
      <c r="AY297" s="424"/>
      <c r="AZ297" s="424"/>
      <c r="BA297" s="424"/>
      <c r="BB297" s="424"/>
      <c r="BC297" s="424"/>
      <c r="BD297" s="424"/>
      <c r="BE297" s="424"/>
      <c r="BF297" s="424"/>
      <c r="BG297" s="424"/>
      <c r="BH297" s="424"/>
      <c r="BI297" s="424"/>
      <c r="BJ297" s="424"/>
      <c r="BK297" s="424"/>
      <c r="BL297" s="424"/>
      <c r="BM297" s="424"/>
      <c r="BN297" s="424"/>
      <c r="BO297" s="424"/>
      <c r="BP297" s="424"/>
      <c r="BQ297" s="424"/>
      <c r="BR297" s="424"/>
      <c r="BS297" s="424"/>
      <c r="BT297" s="424"/>
      <c r="BU297" s="424"/>
      <c r="BV297" s="424"/>
      <c r="BW297" s="424"/>
      <c r="BX297" s="424"/>
      <c r="BY297" s="424"/>
      <c r="BZ297" s="424"/>
      <c r="CA297" s="424"/>
      <c r="CB297" s="424"/>
      <c r="CC297" s="424"/>
      <c r="CD297" s="424"/>
      <c r="CE297" s="424"/>
      <c r="CF297" s="424"/>
      <c r="CG297" s="424"/>
      <c r="CH297" s="424"/>
      <c r="CI297" s="424"/>
      <c r="CJ297" s="424"/>
      <c r="CK297" s="424"/>
      <c r="CL297" s="424"/>
      <c r="CM297" s="424"/>
      <c r="CN297" s="424"/>
      <c r="CO297" s="424"/>
      <c r="CP297" s="424"/>
      <c r="CQ297" s="424"/>
      <c r="CR297" s="424"/>
      <c r="CS297" s="424"/>
      <c r="CT297" s="424"/>
      <c r="CU297" s="424"/>
      <c r="CV297" s="424"/>
      <c r="CW297" s="424"/>
      <c r="CX297" s="424"/>
      <c r="CY297" s="424"/>
      <c r="CZ297" s="424"/>
      <c r="DA297" s="424"/>
      <c r="DB297" s="424"/>
      <c r="DC297" s="424"/>
      <c r="DD297" s="424"/>
      <c r="DE297" s="424"/>
      <c r="DF297" s="424"/>
      <c r="DG297" s="424"/>
      <c r="DH297" s="424"/>
      <c r="DI297" s="424"/>
      <c r="DJ297" s="424"/>
      <c r="DK297" s="424"/>
      <c r="DL297" s="424"/>
    </row>
    <row r="298" spans="11:116" ht="12.75" hidden="1" customHeight="1">
      <c r="K298" s="424"/>
      <c r="L298" s="424"/>
      <c r="M298" s="424"/>
      <c r="N298" s="424"/>
      <c r="O298" s="424"/>
      <c r="P298" s="424"/>
      <c r="Q298" s="424"/>
      <c r="R298" s="424"/>
      <c r="S298" s="424"/>
      <c r="T298" s="424"/>
      <c r="U298" s="424"/>
      <c r="V298" s="424"/>
      <c r="W298" s="424"/>
      <c r="X298" s="424"/>
      <c r="Y298" s="424"/>
      <c r="Z298" s="424"/>
      <c r="AA298" s="424"/>
      <c r="AB298" s="424"/>
      <c r="AC298" s="424"/>
      <c r="AD298" s="424"/>
      <c r="AE298" s="424"/>
      <c r="AF298" s="424"/>
      <c r="AG298" s="424"/>
      <c r="AH298" s="424"/>
      <c r="AI298" s="424"/>
      <c r="AJ298" s="424"/>
      <c r="AK298" s="424"/>
      <c r="AL298" s="424"/>
      <c r="AM298" s="424"/>
      <c r="AN298" s="424"/>
      <c r="AO298" s="424"/>
      <c r="AP298" s="424"/>
      <c r="AQ298" s="424"/>
      <c r="AR298" s="424"/>
      <c r="AS298" s="424"/>
      <c r="AT298" s="424"/>
      <c r="AU298" s="424"/>
      <c r="AV298" s="424"/>
      <c r="AW298" s="424"/>
      <c r="AX298" s="424"/>
      <c r="AY298" s="424"/>
      <c r="AZ298" s="424"/>
      <c r="BA298" s="424"/>
      <c r="BB298" s="424"/>
      <c r="BC298" s="424"/>
      <c r="BD298" s="424"/>
      <c r="BE298" s="424"/>
      <c r="BF298" s="424"/>
      <c r="BG298" s="424"/>
      <c r="BH298" s="424"/>
      <c r="BI298" s="424"/>
      <c r="BJ298" s="424"/>
      <c r="BK298" s="424"/>
      <c r="BL298" s="424"/>
      <c r="BM298" s="424"/>
      <c r="BN298" s="424"/>
      <c r="BO298" s="424"/>
      <c r="BP298" s="424"/>
      <c r="BQ298" s="424"/>
      <c r="BR298" s="424"/>
      <c r="BS298" s="424"/>
      <c r="BT298" s="424"/>
      <c r="BU298" s="424"/>
      <c r="BV298" s="424"/>
      <c r="BW298" s="424"/>
      <c r="BX298" s="424"/>
      <c r="BY298" s="424"/>
      <c r="BZ298" s="424"/>
      <c r="CA298" s="424"/>
      <c r="CB298" s="424"/>
      <c r="CC298" s="424"/>
      <c r="CD298" s="424"/>
      <c r="CE298" s="424"/>
      <c r="CF298" s="424"/>
      <c r="CG298" s="424"/>
      <c r="CH298" s="424"/>
      <c r="CI298" s="424"/>
      <c r="CJ298" s="424"/>
      <c r="CK298" s="424"/>
      <c r="CL298" s="424"/>
      <c r="CM298" s="424"/>
      <c r="CN298" s="424"/>
      <c r="CO298" s="424"/>
      <c r="CP298" s="424"/>
      <c r="CQ298" s="424"/>
      <c r="CR298" s="424"/>
      <c r="CS298" s="424"/>
      <c r="CT298" s="424"/>
      <c r="CU298" s="424"/>
      <c r="CV298" s="424"/>
      <c r="CW298" s="424"/>
      <c r="CX298" s="424"/>
      <c r="CY298" s="424"/>
      <c r="CZ298" s="424"/>
      <c r="DA298" s="424"/>
      <c r="DB298" s="424"/>
      <c r="DC298" s="424"/>
      <c r="DD298" s="424"/>
      <c r="DE298" s="424"/>
      <c r="DF298" s="424"/>
      <c r="DG298" s="424"/>
      <c r="DH298" s="424"/>
      <c r="DI298" s="424"/>
      <c r="DJ298" s="424"/>
      <c r="DK298" s="424"/>
      <c r="DL298" s="424"/>
    </row>
    <row r="299" spans="11:116" ht="12.75" hidden="1" customHeight="1">
      <c r="K299" s="424"/>
      <c r="L299" s="424"/>
      <c r="M299" s="424"/>
      <c r="N299" s="424"/>
      <c r="O299" s="424"/>
      <c r="P299" s="424"/>
      <c r="Q299" s="424"/>
      <c r="R299" s="424"/>
      <c r="S299" s="424"/>
      <c r="T299" s="424"/>
      <c r="U299" s="424"/>
      <c r="V299" s="424"/>
      <c r="W299" s="424"/>
      <c r="X299" s="424"/>
      <c r="Y299" s="424"/>
      <c r="Z299" s="424"/>
      <c r="AA299" s="424"/>
      <c r="AB299" s="424"/>
      <c r="AC299" s="424"/>
      <c r="AD299" s="424"/>
      <c r="AE299" s="424"/>
      <c r="AF299" s="424"/>
      <c r="AG299" s="424"/>
      <c r="AH299" s="424"/>
      <c r="AI299" s="424"/>
      <c r="AJ299" s="424"/>
      <c r="AK299" s="424"/>
      <c r="AL299" s="424"/>
      <c r="AM299" s="424"/>
      <c r="AN299" s="424"/>
      <c r="AO299" s="424"/>
      <c r="AP299" s="424"/>
      <c r="AQ299" s="424"/>
      <c r="AR299" s="424"/>
      <c r="AS299" s="424"/>
      <c r="AT299" s="424"/>
      <c r="AU299" s="424"/>
      <c r="AV299" s="424"/>
      <c r="AW299" s="424"/>
      <c r="AX299" s="424"/>
      <c r="AY299" s="424"/>
      <c r="AZ299" s="424"/>
      <c r="BA299" s="424"/>
      <c r="BB299" s="424"/>
      <c r="BC299" s="424"/>
      <c r="BD299" s="424"/>
      <c r="BE299" s="424"/>
      <c r="BF299" s="424"/>
      <c r="BG299" s="424"/>
      <c r="BH299" s="424"/>
      <c r="BI299" s="424"/>
      <c r="BJ299" s="424"/>
      <c r="BK299" s="424"/>
      <c r="BL299" s="424"/>
      <c r="BM299" s="424"/>
      <c r="BN299" s="424"/>
      <c r="BO299" s="424"/>
      <c r="BP299" s="424"/>
      <c r="BQ299" s="424"/>
      <c r="BR299" s="424"/>
      <c r="BS299" s="424"/>
      <c r="BT299" s="424"/>
      <c r="BU299" s="424"/>
      <c r="BV299" s="424"/>
      <c r="BW299" s="424"/>
      <c r="BX299" s="424"/>
      <c r="BY299" s="424"/>
      <c r="BZ299" s="424"/>
      <c r="CA299" s="424"/>
      <c r="CB299" s="424"/>
      <c r="CC299" s="424"/>
      <c r="CD299" s="424"/>
      <c r="CE299" s="424"/>
      <c r="CF299" s="424"/>
      <c r="CG299" s="424"/>
      <c r="CH299" s="424"/>
      <c r="CI299" s="424"/>
      <c r="CJ299" s="424"/>
      <c r="CK299" s="424"/>
      <c r="CL299" s="424"/>
      <c r="CM299" s="424"/>
      <c r="CN299" s="424"/>
      <c r="CO299" s="424"/>
      <c r="CP299" s="424"/>
      <c r="CQ299" s="424"/>
      <c r="CR299" s="424"/>
      <c r="CS299" s="424"/>
      <c r="CT299" s="424"/>
      <c r="CU299" s="424"/>
      <c r="CV299" s="424"/>
      <c r="CW299" s="424"/>
      <c r="CX299" s="424"/>
      <c r="CY299" s="424"/>
      <c r="CZ299" s="424"/>
      <c r="DA299" s="424"/>
      <c r="DB299" s="424"/>
      <c r="DC299" s="424"/>
      <c r="DD299" s="424"/>
      <c r="DE299" s="424"/>
      <c r="DF299" s="424"/>
      <c r="DG299" s="424"/>
      <c r="DH299" s="424"/>
      <c r="DI299" s="424"/>
      <c r="DJ299" s="424"/>
      <c r="DK299" s="424"/>
      <c r="DL299" s="424"/>
    </row>
    <row r="300" spans="11:116" ht="12.75" hidden="1" customHeight="1">
      <c r="K300" s="424"/>
      <c r="L300" s="424"/>
      <c r="M300" s="424"/>
      <c r="N300" s="424"/>
      <c r="O300" s="424"/>
      <c r="P300" s="424"/>
      <c r="Q300" s="424"/>
      <c r="R300" s="424"/>
      <c r="S300" s="424"/>
      <c r="T300" s="424"/>
      <c r="U300" s="424"/>
      <c r="V300" s="424"/>
      <c r="W300" s="424"/>
      <c r="X300" s="424"/>
      <c r="Y300" s="424"/>
      <c r="Z300" s="424"/>
      <c r="AA300" s="424"/>
      <c r="AB300" s="424"/>
      <c r="AC300" s="424"/>
      <c r="AD300" s="424"/>
      <c r="AE300" s="424"/>
      <c r="AF300" s="424"/>
      <c r="AG300" s="424"/>
      <c r="AH300" s="424"/>
      <c r="AI300" s="424"/>
      <c r="AJ300" s="424"/>
      <c r="AK300" s="424"/>
      <c r="AL300" s="424"/>
      <c r="AM300" s="424"/>
      <c r="AN300" s="424"/>
      <c r="AO300" s="424"/>
      <c r="AP300" s="424"/>
      <c r="AQ300" s="424"/>
      <c r="AR300" s="424"/>
      <c r="AS300" s="424"/>
      <c r="AT300" s="424"/>
      <c r="AU300" s="424"/>
      <c r="AV300" s="424"/>
      <c r="AW300" s="424"/>
      <c r="AX300" s="424"/>
      <c r="AY300" s="424"/>
      <c r="AZ300" s="424"/>
      <c r="BA300" s="424"/>
      <c r="BB300" s="424"/>
      <c r="BC300" s="424"/>
      <c r="BD300" s="424"/>
      <c r="BE300" s="424"/>
      <c r="BF300" s="424"/>
      <c r="BG300" s="424"/>
      <c r="BH300" s="424"/>
      <c r="BI300" s="424"/>
      <c r="BJ300" s="424"/>
      <c r="BK300" s="424"/>
      <c r="BL300" s="424"/>
      <c r="BM300" s="424"/>
      <c r="BN300" s="424"/>
      <c r="BO300" s="424"/>
      <c r="BP300" s="424"/>
      <c r="BQ300" s="424"/>
      <c r="BR300" s="424"/>
      <c r="BS300" s="424"/>
      <c r="BT300" s="424"/>
      <c r="BU300" s="424"/>
      <c r="BV300" s="424"/>
      <c r="BW300" s="424"/>
      <c r="BX300" s="424"/>
      <c r="BY300" s="424"/>
      <c r="BZ300" s="424"/>
      <c r="CA300" s="424"/>
      <c r="CB300" s="424"/>
      <c r="CC300" s="424"/>
      <c r="CD300" s="424"/>
      <c r="CE300" s="424"/>
      <c r="CF300" s="424"/>
      <c r="CG300" s="424"/>
      <c r="CH300" s="424"/>
      <c r="CI300" s="424"/>
      <c r="CJ300" s="424"/>
      <c r="CK300" s="424"/>
      <c r="CL300" s="424"/>
      <c r="CM300" s="424"/>
      <c r="CN300" s="424"/>
      <c r="CO300" s="424"/>
      <c r="CP300" s="424"/>
      <c r="CQ300" s="424"/>
      <c r="CR300" s="424"/>
      <c r="CS300" s="424"/>
      <c r="CT300" s="424"/>
      <c r="CU300" s="424"/>
      <c r="CV300" s="424"/>
      <c r="CW300" s="424"/>
      <c r="CX300" s="424"/>
      <c r="CY300" s="424"/>
      <c r="CZ300" s="424"/>
      <c r="DA300" s="424"/>
      <c r="DB300" s="424"/>
      <c r="DC300" s="424"/>
      <c r="DD300" s="424"/>
      <c r="DE300" s="424"/>
      <c r="DF300" s="424"/>
      <c r="DG300" s="424"/>
      <c r="DH300" s="424"/>
      <c r="DI300" s="424"/>
      <c r="DJ300" s="424"/>
      <c r="DK300" s="424"/>
      <c r="DL300" s="424"/>
    </row>
    <row r="301" spans="11:116" ht="12.75" hidden="1" customHeight="1">
      <c r="K301" s="424"/>
      <c r="L301" s="424"/>
      <c r="M301" s="424"/>
      <c r="N301" s="424"/>
      <c r="O301" s="424"/>
      <c r="P301" s="424"/>
      <c r="Q301" s="424"/>
      <c r="R301" s="424"/>
      <c r="S301" s="424"/>
      <c r="T301" s="424"/>
      <c r="U301" s="424"/>
      <c r="V301" s="424"/>
      <c r="W301" s="424"/>
      <c r="X301" s="424"/>
      <c r="Y301" s="424"/>
      <c r="Z301" s="424"/>
      <c r="AA301" s="424"/>
      <c r="AB301" s="424"/>
      <c r="AC301" s="424"/>
      <c r="AD301" s="424"/>
      <c r="AE301" s="424"/>
      <c r="AF301" s="424"/>
      <c r="AG301" s="424"/>
      <c r="AH301" s="424"/>
      <c r="AI301" s="424"/>
      <c r="AJ301" s="424"/>
      <c r="AK301" s="424"/>
      <c r="AL301" s="424"/>
      <c r="AM301" s="424"/>
      <c r="AN301" s="424"/>
      <c r="AO301" s="424"/>
      <c r="AP301" s="424"/>
      <c r="AQ301" s="424"/>
      <c r="AR301" s="424"/>
      <c r="AS301" s="424"/>
      <c r="AT301" s="424"/>
      <c r="AU301" s="424"/>
      <c r="AV301" s="424"/>
      <c r="AW301" s="424"/>
      <c r="AX301" s="424"/>
      <c r="AY301" s="424"/>
      <c r="AZ301" s="424"/>
      <c r="BA301" s="424"/>
      <c r="BB301" s="424"/>
      <c r="BC301" s="424"/>
      <c r="BD301" s="424"/>
      <c r="BE301" s="424"/>
      <c r="BF301" s="424"/>
      <c r="BG301" s="424"/>
      <c r="BH301" s="424"/>
      <c r="BI301" s="424"/>
      <c r="BJ301" s="424"/>
      <c r="BK301" s="424"/>
      <c r="BL301" s="424"/>
      <c r="BM301" s="424"/>
      <c r="BN301" s="424"/>
      <c r="BO301" s="424"/>
      <c r="BP301" s="424"/>
      <c r="BQ301" s="424"/>
      <c r="BR301" s="424"/>
      <c r="BS301" s="424"/>
      <c r="BT301" s="424"/>
      <c r="BU301" s="424"/>
      <c r="BV301" s="424"/>
      <c r="BW301" s="424"/>
      <c r="BX301" s="424"/>
      <c r="BY301" s="424"/>
      <c r="BZ301" s="424"/>
      <c r="CA301" s="424"/>
      <c r="CB301" s="424"/>
      <c r="CC301" s="424"/>
      <c r="CD301" s="424"/>
      <c r="CE301" s="424"/>
      <c r="CF301" s="424"/>
      <c r="CG301" s="424"/>
      <c r="CH301" s="424"/>
      <c r="CI301" s="424"/>
      <c r="CJ301" s="424"/>
      <c r="CK301" s="424"/>
      <c r="CL301" s="424"/>
      <c r="CM301" s="424"/>
      <c r="CN301" s="424"/>
      <c r="CO301" s="424"/>
      <c r="CP301" s="424"/>
      <c r="CQ301" s="424"/>
      <c r="CR301" s="424"/>
      <c r="CS301" s="424"/>
      <c r="CT301" s="424"/>
      <c r="CU301" s="424"/>
      <c r="CV301" s="424"/>
      <c r="CW301" s="424"/>
      <c r="CX301" s="424"/>
      <c r="CY301" s="424"/>
      <c r="CZ301" s="424"/>
      <c r="DA301" s="424"/>
      <c r="DB301" s="424"/>
      <c r="DC301" s="424"/>
      <c r="DD301" s="424"/>
      <c r="DE301" s="424"/>
      <c r="DF301" s="424"/>
      <c r="DG301" s="424"/>
      <c r="DH301" s="424"/>
      <c r="DI301" s="424"/>
      <c r="DJ301" s="424"/>
      <c r="DK301" s="424"/>
      <c r="DL301" s="424"/>
    </row>
    <row r="302" spans="11:116" ht="12.75" hidden="1" customHeight="1">
      <c r="K302" s="424"/>
      <c r="L302" s="424"/>
      <c r="M302" s="424"/>
      <c r="N302" s="424"/>
      <c r="O302" s="424"/>
      <c r="P302" s="424"/>
      <c r="Q302" s="424"/>
      <c r="R302" s="424"/>
      <c r="S302" s="424"/>
      <c r="T302" s="424"/>
      <c r="U302" s="424"/>
      <c r="V302" s="424"/>
      <c r="W302" s="424"/>
      <c r="X302" s="424"/>
      <c r="Y302" s="424"/>
      <c r="Z302" s="424"/>
      <c r="AA302" s="424"/>
      <c r="AB302" s="424"/>
      <c r="AC302" s="424"/>
      <c r="AD302" s="424"/>
      <c r="AE302" s="424"/>
      <c r="AF302" s="424"/>
      <c r="AG302" s="424"/>
      <c r="AH302" s="424"/>
      <c r="AI302" s="424"/>
      <c r="AJ302" s="424"/>
      <c r="AK302" s="424"/>
      <c r="AL302" s="424"/>
      <c r="AM302" s="424"/>
      <c r="AN302" s="424"/>
      <c r="AO302" s="424"/>
      <c r="AP302" s="424"/>
      <c r="AQ302" s="424"/>
      <c r="AR302" s="424"/>
      <c r="AS302" s="424"/>
      <c r="AT302" s="424"/>
      <c r="AU302" s="424"/>
      <c r="AV302" s="424"/>
      <c r="AW302" s="424"/>
      <c r="AX302" s="424"/>
      <c r="AY302" s="424"/>
      <c r="AZ302" s="424"/>
      <c r="BA302" s="424"/>
      <c r="BB302" s="424"/>
      <c r="BC302" s="424"/>
      <c r="BD302" s="424"/>
      <c r="BE302" s="424"/>
      <c r="BF302" s="424"/>
      <c r="BG302" s="424"/>
      <c r="BH302" s="424"/>
      <c r="BI302" s="424"/>
      <c r="BJ302" s="424"/>
      <c r="BK302" s="424"/>
      <c r="BL302" s="424"/>
      <c r="BM302" s="424"/>
      <c r="BN302" s="424"/>
      <c r="BO302" s="424"/>
      <c r="BP302" s="424"/>
      <c r="BQ302" s="424"/>
      <c r="BR302" s="424"/>
      <c r="BS302" s="424"/>
      <c r="BT302" s="424"/>
      <c r="BU302" s="424"/>
      <c r="BV302" s="424"/>
      <c r="BW302" s="424"/>
      <c r="BX302" s="424"/>
      <c r="BY302" s="424"/>
      <c r="BZ302" s="424"/>
      <c r="CA302" s="424"/>
      <c r="CB302" s="424"/>
      <c r="CC302" s="424"/>
      <c r="CD302" s="424"/>
      <c r="CE302" s="424"/>
      <c r="CF302" s="424"/>
      <c r="CG302" s="424"/>
      <c r="CH302" s="424"/>
      <c r="CI302" s="424"/>
      <c r="CJ302" s="424"/>
      <c r="CK302" s="424"/>
      <c r="CL302" s="424"/>
      <c r="CM302" s="424"/>
      <c r="CN302" s="424"/>
      <c r="CO302" s="424"/>
      <c r="CP302" s="424"/>
      <c r="CQ302" s="424"/>
      <c r="CR302" s="424"/>
      <c r="CS302" s="424"/>
      <c r="CT302" s="424"/>
      <c r="CU302" s="424"/>
      <c r="CV302" s="424"/>
      <c r="CW302" s="424"/>
      <c r="CX302" s="424"/>
      <c r="CY302" s="424"/>
      <c r="CZ302" s="424"/>
      <c r="DA302" s="424"/>
      <c r="DB302" s="424"/>
      <c r="DC302" s="424"/>
      <c r="DD302" s="424"/>
      <c r="DE302" s="424"/>
      <c r="DF302" s="424"/>
      <c r="DG302" s="424"/>
      <c r="DH302" s="424"/>
      <c r="DI302" s="424"/>
      <c r="DJ302" s="424"/>
      <c r="DK302" s="424"/>
      <c r="DL302" s="424"/>
    </row>
    <row r="303" spans="11:116" ht="12.75" hidden="1" customHeight="1">
      <c r="K303" s="424"/>
      <c r="L303" s="424"/>
      <c r="M303" s="424"/>
      <c r="N303" s="424"/>
      <c r="O303" s="424"/>
      <c r="P303" s="424"/>
      <c r="Q303" s="424"/>
      <c r="R303" s="424"/>
      <c r="S303" s="424"/>
      <c r="T303" s="424"/>
      <c r="U303" s="424"/>
      <c r="V303" s="424"/>
      <c r="W303" s="424"/>
      <c r="X303" s="424"/>
      <c r="Y303" s="424"/>
      <c r="Z303" s="424"/>
      <c r="AA303" s="424"/>
      <c r="AB303" s="424"/>
      <c r="AC303" s="424"/>
      <c r="AD303" s="424"/>
      <c r="AE303" s="424"/>
      <c r="AF303" s="424"/>
      <c r="AG303" s="424"/>
      <c r="AH303" s="424"/>
      <c r="AI303" s="424"/>
      <c r="AJ303" s="424"/>
      <c r="AK303" s="424"/>
      <c r="AL303" s="424"/>
      <c r="AM303" s="424"/>
      <c r="AN303" s="424"/>
      <c r="AO303" s="424"/>
      <c r="AP303" s="424"/>
      <c r="AQ303" s="424"/>
      <c r="AR303" s="424"/>
      <c r="AS303" s="424"/>
      <c r="AT303" s="424"/>
      <c r="AU303" s="424"/>
      <c r="AV303" s="424"/>
      <c r="AW303" s="424"/>
      <c r="AX303" s="424"/>
      <c r="AY303" s="424"/>
      <c r="AZ303" s="424"/>
      <c r="BA303" s="424"/>
      <c r="BB303" s="424"/>
      <c r="BC303" s="424"/>
      <c r="BD303" s="424"/>
      <c r="BE303" s="424"/>
      <c r="BF303" s="424"/>
      <c r="BG303" s="424"/>
      <c r="BH303" s="424"/>
      <c r="BI303" s="424"/>
      <c r="BJ303" s="424"/>
      <c r="BK303" s="424"/>
      <c r="BL303" s="424"/>
      <c r="BM303" s="424"/>
      <c r="BN303" s="424"/>
      <c r="BO303" s="424"/>
      <c r="BP303" s="424"/>
      <c r="BQ303" s="424"/>
      <c r="BR303" s="424"/>
      <c r="BS303" s="424"/>
      <c r="BT303" s="424"/>
      <c r="BU303" s="424"/>
      <c r="BV303" s="424"/>
      <c r="BW303" s="424"/>
      <c r="BX303" s="424"/>
      <c r="BY303" s="424"/>
      <c r="BZ303" s="424"/>
      <c r="CA303" s="424"/>
      <c r="CB303" s="424"/>
      <c r="CC303" s="424"/>
      <c r="CD303" s="424"/>
      <c r="CE303" s="424"/>
      <c r="CF303" s="424"/>
      <c r="CG303" s="424"/>
      <c r="CH303" s="424"/>
      <c r="CI303" s="424"/>
      <c r="CJ303" s="424"/>
      <c r="CK303" s="424"/>
      <c r="CL303" s="424"/>
      <c r="CM303" s="424"/>
      <c r="CN303" s="424"/>
      <c r="CO303" s="424"/>
      <c r="CP303" s="424"/>
      <c r="CQ303" s="424"/>
      <c r="CR303" s="424"/>
      <c r="CS303" s="424"/>
      <c r="CT303" s="424"/>
      <c r="CU303" s="424"/>
      <c r="CV303" s="424"/>
      <c r="CW303" s="424"/>
      <c r="CX303" s="424"/>
      <c r="CY303" s="424"/>
      <c r="CZ303" s="424"/>
      <c r="DA303" s="424"/>
      <c r="DB303" s="424"/>
      <c r="DC303" s="424"/>
      <c r="DD303" s="424"/>
      <c r="DE303" s="424"/>
      <c r="DF303" s="424"/>
      <c r="DG303" s="424"/>
      <c r="DH303" s="424"/>
      <c r="DI303" s="424"/>
      <c r="DJ303" s="424"/>
      <c r="DK303" s="424"/>
      <c r="DL303" s="424"/>
    </row>
    <row r="304" spans="11:116" ht="12.75" hidden="1" customHeight="1">
      <c r="K304" s="424"/>
      <c r="L304" s="424"/>
      <c r="M304" s="424"/>
      <c r="N304" s="424"/>
      <c r="O304" s="424"/>
      <c r="P304" s="424"/>
      <c r="Q304" s="424"/>
      <c r="R304" s="424"/>
      <c r="S304" s="424"/>
      <c r="T304" s="424"/>
      <c r="U304" s="424"/>
      <c r="V304" s="424"/>
      <c r="W304" s="424"/>
      <c r="X304" s="424"/>
      <c r="Y304" s="424"/>
      <c r="Z304" s="424"/>
      <c r="AA304" s="424"/>
      <c r="AB304" s="424"/>
      <c r="AC304" s="424"/>
      <c r="AD304" s="424"/>
      <c r="AE304" s="424"/>
      <c r="AF304" s="424"/>
      <c r="AG304" s="424"/>
      <c r="AH304" s="424"/>
      <c r="AI304" s="424"/>
      <c r="AJ304" s="424"/>
      <c r="AK304" s="424"/>
      <c r="AL304" s="424"/>
      <c r="AM304" s="424"/>
      <c r="AN304" s="424"/>
      <c r="AO304" s="424"/>
      <c r="AP304" s="424"/>
      <c r="AQ304" s="424"/>
      <c r="AR304" s="424"/>
      <c r="AS304" s="424"/>
      <c r="AT304" s="424"/>
      <c r="AU304" s="424"/>
      <c r="AV304" s="424"/>
      <c r="AW304" s="424"/>
      <c r="AX304" s="424"/>
      <c r="AY304" s="424"/>
      <c r="AZ304" s="424"/>
      <c r="BA304" s="424"/>
      <c r="BB304" s="424"/>
      <c r="BC304" s="424"/>
      <c r="BD304" s="424"/>
      <c r="BE304" s="424"/>
      <c r="BF304" s="424"/>
      <c r="BG304" s="424"/>
      <c r="BH304" s="424"/>
      <c r="BI304" s="424"/>
      <c r="BJ304" s="424"/>
      <c r="BK304" s="424"/>
      <c r="BL304" s="424"/>
      <c r="BM304" s="424"/>
      <c r="BN304" s="424"/>
      <c r="BO304" s="424"/>
      <c r="BP304" s="424"/>
      <c r="BQ304" s="424"/>
      <c r="BR304" s="424"/>
      <c r="BS304" s="424"/>
      <c r="BT304" s="424"/>
      <c r="BU304" s="424"/>
      <c r="BV304" s="424"/>
      <c r="BW304" s="424"/>
      <c r="BX304" s="424"/>
      <c r="BY304" s="424"/>
      <c r="BZ304" s="424"/>
      <c r="CA304" s="424"/>
      <c r="CB304" s="424"/>
      <c r="CC304" s="424"/>
      <c r="CD304" s="424"/>
      <c r="CE304" s="424"/>
      <c r="CF304" s="424"/>
      <c r="CG304" s="424"/>
      <c r="CH304" s="424"/>
      <c r="CI304" s="424"/>
      <c r="CJ304" s="424"/>
      <c r="CK304" s="424"/>
      <c r="CL304" s="424"/>
      <c r="CM304" s="424"/>
      <c r="CN304" s="424"/>
      <c r="CO304" s="424"/>
      <c r="CP304" s="424"/>
      <c r="CQ304" s="424"/>
      <c r="CR304" s="424"/>
      <c r="CS304" s="424"/>
      <c r="CT304" s="424"/>
      <c r="CU304" s="424"/>
      <c r="CV304" s="424"/>
      <c r="CW304" s="424"/>
      <c r="CX304" s="424"/>
      <c r="CY304" s="424"/>
      <c r="CZ304" s="424"/>
      <c r="DA304" s="424"/>
      <c r="DB304" s="424"/>
      <c r="DC304" s="424"/>
      <c r="DD304" s="424"/>
      <c r="DE304" s="424"/>
      <c r="DF304" s="424"/>
      <c r="DG304" s="424"/>
      <c r="DH304" s="424"/>
      <c r="DI304" s="424"/>
      <c r="DJ304" s="424"/>
      <c r="DK304" s="424"/>
      <c r="DL304" s="424"/>
    </row>
    <row r="305" spans="11:116" ht="12.75" hidden="1" customHeight="1">
      <c r="K305" s="424"/>
      <c r="L305" s="424"/>
      <c r="M305" s="424"/>
      <c r="N305" s="424"/>
      <c r="O305" s="424"/>
      <c r="P305" s="424"/>
      <c r="Q305" s="424"/>
      <c r="R305" s="424"/>
      <c r="S305" s="424"/>
      <c r="T305" s="424"/>
      <c r="U305" s="424"/>
      <c r="V305" s="424"/>
      <c r="W305" s="424"/>
      <c r="X305" s="424"/>
      <c r="Y305" s="424"/>
      <c r="Z305" s="424"/>
      <c r="AA305" s="424"/>
      <c r="AB305" s="424"/>
      <c r="AC305" s="424"/>
      <c r="AD305" s="424"/>
      <c r="AE305" s="424"/>
      <c r="AF305" s="424"/>
      <c r="AG305" s="424"/>
      <c r="AH305" s="424"/>
      <c r="AI305" s="424"/>
      <c r="AJ305" s="424"/>
      <c r="AK305" s="424"/>
      <c r="AL305" s="424"/>
      <c r="AM305" s="424"/>
      <c r="AN305" s="424"/>
      <c r="AO305" s="424"/>
      <c r="AP305" s="424"/>
      <c r="AQ305" s="424"/>
      <c r="AR305" s="424"/>
      <c r="AS305" s="424"/>
      <c r="AT305" s="424"/>
      <c r="AU305" s="424"/>
      <c r="AV305" s="424"/>
      <c r="AW305" s="424"/>
      <c r="AX305" s="424"/>
      <c r="AY305" s="424"/>
      <c r="AZ305" s="424"/>
      <c r="BA305" s="424"/>
      <c r="BB305" s="424"/>
      <c r="BC305" s="424"/>
      <c r="BD305" s="424"/>
      <c r="BE305" s="424"/>
      <c r="BF305" s="424"/>
      <c r="BG305" s="424"/>
      <c r="BH305" s="424"/>
      <c r="BI305" s="424"/>
      <c r="BJ305" s="424"/>
      <c r="BK305" s="424"/>
      <c r="BL305" s="424"/>
      <c r="BM305" s="424"/>
      <c r="BN305" s="424"/>
      <c r="BO305" s="424"/>
      <c r="BP305" s="424"/>
      <c r="BQ305" s="424"/>
      <c r="BR305" s="424"/>
      <c r="BS305" s="424"/>
      <c r="BT305" s="424"/>
      <c r="BU305" s="424"/>
      <c r="BV305" s="424"/>
      <c r="BW305" s="424"/>
      <c r="BX305" s="424"/>
      <c r="BY305" s="424"/>
      <c r="BZ305" s="424"/>
      <c r="CA305" s="424"/>
      <c r="CB305" s="424"/>
      <c r="CC305" s="424"/>
      <c r="CD305" s="424"/>
      <c r="CE305" s="424"/>
      <c r="CF305" s="424"/>
      <c r="CG305" s="424"/>
      <c r="CH305" s="424"/>
      <c r="CI305" s="424"/>
      <c r="CJ305" s="424"/>
      <c r="CK305" s="424"/>
      <c r="CL305" s="424"/>
      <c r="CM305" s="424"/>
      <c r="CN305" s="424"/>
      <c r="CO305" s="424"/>
      <c r="CP305" s="424"/>
      <c r="CQ305" s="424"/>
      <c r="CR305" s="424"/>
      <c r="CS305" s="424"/>
      <c r="CT305" s="424"/>
      <c r="CU305" s="424"/>
      <c r="CV305" s="424"/>
      <c r="CW305" s="424"/>
      <c r="CX305" s="424"/>
      <c r="CY305" s="424"/>
      <c r="CZ305" s="424"/>
      <c r="DA305" s="424"/>
      <c r="DB305" s="424"/>
      <c r="DC305" s="424"/>
      <c r="DD305" s="424"/>
      <c r="DE305" s="424"/>
      <c r="DF305" s="424"/>
      <c r="DG305" s="424"/>
      <c r="DH305" s="424"/>
      <c r="DI305" s="424"/>
      <c r="DJ305" s="424"/>
      <c r="DK305" s="424"/>
      <c r="DL305" s="424"/>
    </row>
    <row r="306" spans="11:116" ht="12.75" hidden="1" customHeight="1">
      <c r="K306" s="424"/>
      <c r="L306" s="424"/>
      <c r="M306" s="424"/>
      <c r="N306" s="424"/>
      <c r="O306" s="424"/>
      <c r="P306" s="424"/>
      <c r="Q306" s="424"/>
      <c r="R306" s="424"/>
      <c r="S306" s="424"/>
      <c r="T306" s="424"/>
      <c r="U306" s="424"/>
      <c r="V306" s="424"/>
      <c r="W306" s="424"/>
      <c r="X306" s="424"/>
      <c r="Y306" s="424"/>
      <c r="Z306" s="424"/>
      <c r="AA306" s="424"/>
      <c r="AB306" s="424"/>
      <c r="AC306" s="424"/>
      <c r="AD306" s="424"/>
      <c r="AE306" s="424"/>
      <c r="AF306" s="424"/>
      <c r="AG306" s="424"/>
      <c r="AH306" s="424"/>
      <c r="AI306" s="424"/>
      <c r="AJ306" s="424"/>
      <c r="AK306" s="424"/>
      <c r="AL306" s="424"/>
      <c r="AM306" s="424"/>
      <c r="AN306" s="424"/>
      <c r="AO306" s="424"/>
      <c r="AP306" s="424"/>
      <c r="AQ306" s="424"/>
      <c r="AR306" s="424"/>
      <c r="AS306" s="424"/>
      <c r="AT306" s="424"/>
      <c r="AU306" s="424"/>
      <c r="AV306" s="424"/>
      <c r="AW306" s="424"/>
      <c r="AX306" s="424"/>
      <c r="AY306" s="424"/>
      <c r="AZ306" s="424"/>
      <c r="BA306" s="424"/>
      <c r="BB306" s="424"/>
      <c r="BC306" s="424"/>
      <c r="BD306" s="424"/>
      <c r="BE306" s="424"/>
      <c r="BF306" s="424"/>
      <c r="BG306" s="424"/>
      <c r="BH306" s="424"/>
      <c r="BI306" s="424"/>
      <c r="BJ306" s="424"/>
      <c r="BK306" s="424"/>
      <c r="BL306" s="424"/>
      <c r="BM306" s="424"/>
      <c r="BN306" s="424"/>
      <c r="BO306" s="424"/>
      <c r="BP306" s="424"/>
      <c r="BQ306" s="424"/>
      <c r="BR306" s="424"/>
      <c r="BS306" s="424"/>
      <c r="BT306" s="424"/>
      <c r="BU306" s="424"/>
      <c r="BV306" s="424"/>
      <c r="BW306" s="424"/>
      <c r="BX306" s="424"/>
      <c r="BY306" s="424"/>
      <c r="BZ306" s="424"/>
      <c r="CA306" s="424"/>
      <c r="CB306" s="424"/>
      <c r="CC306" s="424"/>
      <c r="CD306" s="424"/>
      <c r="CE306" s="424"/>
      <c r="CF306" s="424"/>
      <c r="CG306" s="424"/>
      <c r="CH306" s="424"/>
      <c r="CI306" s="424"/>
      <c r="CJ306" s="424"/>
      <c r="CK306" s="424"/>
      <c r="CL306" s="424"/>
      <c r="CM306" s="424"/>
      <c r="CN306" s="424"/>
      <c r="CO306" s="424"/>
      <c r="CP306" s="424"/>
      <c r="CQ306" s="424"/>
      <c r="CR306" s="424"/>
      <c r="CS306" s="424"/>
      <c r="CT306" s="424"/>
      <c r="CU306" s="424"/>
      <c r="CV306" s="424"/>
      <c r="CW306" s="424"/>
      <c r="CX306" s="424"/>
      <c r="CY306" s="424"/>
      <c r="CZ306" s="424"/>
      <c r="DA306" s="424"/>
      <c r="DB306" s="424"/>
      <c r="DC306" s="424"/>
      <c r="DD306" s="424"/>
      <c r="DE306" s="424"/>
      <c r="DF306" s="424"/>
      <c r="DG306" s="424"/>
      <c r="DH306" s="424"/>
      <c r="DI306" s="424"/>
      <c r="DJ306" s="424"/>
      <c r="DK306" s="424"/>
      <c r="DL306" s="424"/>
    </row>
    <row r="307" spans="11:116" ht="12.75" hidden="1" customHeight="1">
      <c r="K307" s="424"/>
      <c r="L307" s="424"/>
      <c r="M307" s="424"/>
      <c r="N307" s="424"/>
      <c r="O307" s="424"/>
      <c r="P307" s="424"/>
      <c r="Q307" s="424"/>
      <c r="R307" s="424"/>
      <c r="S307" s="424"/>
      <c r="T307" s="424"/>
      <c r="U307" s="424"/>
      <c r="V307" s="424"/>
      <c r="W307" s="424"/>
      <c r="X307" s="424"/>
      <c r="Y307" s="424"/>
      <c r="Z307" s="424"/>
      <c r="AA307" s="424"/>
      <c r="AB307" s="424"/>
      <c r="AC307" s="424"/>
      <c r="AD307" s="424"/>
      <c r="AE307" s="424"/>
      <c r="AF307" s="424"/>
      <c r="AG307" s="424"/>
      <c r="AH307" s="424"/>
      <c r="AI307" s="424"/>
      <c r="AJ307" s="424"/>
      <c r="AK307" s="424"/>
      <c r="AL307" s="424"/>
      <c r="AM307" s="424"/>
      <c r="AN307" s="424"/>
      <c r="AO307" s="424"/>
      <c r="AP307" s="424"/>
      <c r="AQ307" s="424"/>
      <c r="AR307" s="424"/>
      <c r="AS307" s="424"/>
      <c r="AT307" s="424"/>
      <c r="AU307" s="424"/>
      <c r="AV307" s="424"/>
      <c r="AW307" s="424"/>
      <c r="AX307" s="424"/>
      <c r="AY307" s="424"/>
      <c r="AZ307" s="424"/>
      <c r="BA307" s="424"/>
      <c r="BB307" s="424"/>
      <c r="BC307" s="424"/>
      <c r="BD307" s="424"/>
      <c r="BE307" s="424"/>
      <c r="BF307" s="424"/>
      <c r="BG307" s="424"/>
      <c r="BH307" s="424"/>
      <c r="BI307" s="424"/>
      <c r="BJ307" s="424"/>
      <c r="BK307" s="424"/>
      <c r="BL307" s="424"/>
      <c r="BM307" s="424"/>
      <c r="BN307" s="424"/>
      <c r="BO307" s="424"/>
      <c r="BP307" s="424"/>
      <c r="BQ307" s="424"/>
      <c r="BR307" s="424"/>
      <c r="BS307" s="424"/>
      <c r="BT307" s="424"/>
      <c r="BU307" s="424"/>
      <c r="BV307" s="424"/>
      <c r="BW307" s="424"/>
      <c r="BX307" s="424"/>
      <c r="BY307" s="424"/>
      <c r="BZ307" s="424"/>
      <c r="CA307" s="424"/>
      <c r="CB307" s="424"/>
      <c r="CC307" s="424"/>
      <c r="CD307" s="424"/>
      <c r="CE307" s="424"/>
      <c r="CF307" s="424"/>
      <c r="CG307" s="424"/>
      <c r="CH307" s="424"/>
      <c r="CI307" s="424"/>
      <c r="CJ307" s="424"/>
      <c r="CK307" s="424"/>
      <c r="CL307" s="424"/>
      <c r="CM307" s="424"/>
      <c r="CN307" s="424"/>
      <c r="CO307" s="424"/>
      <c r="CP307" s="424"/>
      <c r="CQ307" s="424"/>
      <c r="CR307" s="424"/>
      <c r="CS307" s="424"/>
      <c r="CT307" s="424"/>
      <c r="CU307" s="424"/>
      <c r="CV307" s="424"/>
      <c r="CW307" s="424"/>
      <c r="CX307" s="424"/>
      <c r="CY307" s="424"/>
      <c r="CZ307" s="424"/>
      <c r="DA307" s="424"/>
      <c r="DB307" s="424"/>
      <c r="DC307" s="424"/>
      <c r="DD307" s="424"/>
      <c r="DE307" s="424"/>
      <c r="DF307" s="424"/>
      <c r="DG307" s="424"/>
      <c r="DH307" s="424"/>
      <c r="DI307" s="424"/>
      <c r="DJ307" s="424"/>
      <c r="DK307" s="424"/>
      <c r="DL307" s="424"/>
    </row>
    <row r="308" spans="11:116" ht="12.75" hidden="1" customHeight="1">
      <c r="K308" s="424"/>
      <c r="L308" s="424"/>
      <c r="M308" s="424"/>
      <c r="N308" s="424"/>
      <c r="O308" s="424"/>
      <c r="P308" s="424"/>
      <c r="Q308" s="424"/>
      <c r="R308" s="424"/>
      <c r="S308" s="424"/>
      <c r="T308" s="424"/>
      <c r="U308" s="424"/>
      <c r="V308" s="424"/>
      <c r="W308" s="424"/>
      <c r="X308" s="424"/>
      <c r="Y308" s="424"/>
      <c r="Z308" s="424"/>
      <c r="AA308" s="424"/>
      <c r="AB308" s="424"/>
      <c r="AC308" s="424"/>
      <c r="AD308" s="424"/>
      <c r="AE308" s="424"/>
      <c r="AF308" s="424"/>
      <c r="AG308" s="424"/>
      <c r="AH308" s="424"/>
      <c r="AI308" s="424"/>
      <c r="AJ308" s="424"/>
      <c r="AK308" s="424"/>
      <c r="AL308" s="424"/>
      <c r="AM308" s="424"/>
      <c r="AN308" s="424"/>
      <c r="AO308" s="424"/>
      <c r="AP308" s="424"/>
      <c r="AQ308" s="424"/>
      <c r="AR308" s="424"/>
      <c r="AS308" s="424"/>
      <c r="AT308" s="424"/>
      <c r="AU308" s="424"/>
      <c r="AV308" s="424"/>
      <c r="AW308" s="424"/>
      <c r="AX308" s="424"/>
      <c r="AY308" s="424"/>
      <c r="AZ308" s="424"/>
      <c r="BA308" s="424"/>
      <c r="BB308" s="424"/>
      <c r="BC308" s="424"/>
      <c r="BD308" s="424"/>
      <c r="BE308" s="424"/>
      <c r="BF308" s="424"/>
      <c r="BG308" s="424"/>
      <c r="BH308" s="424"/>
      <c r="BI308" s="424"/>
      <c r="BJ308" s="424"/>
      <c r="BK308" s="424"/>
      <c r="BL308" s="424"/>
      <c r="BM308" s="424"/>
      <c r="BN308" s="424"/>
      <c r="BO308" s="424"/>
      <c r="BP308" s="424"/>
      <c r="BQ308" s="424"/>
      <c r="BR308" s="424"/>
      <c r="BS308" s="424"/>
      <c r="BT308" s="424"/>
      <c r="BU308" s="424"/>
      <c r="BV308" s="424"/>
      <c r="BW308" s="424"/>
      <c r="BX308" s="424"/>
      <c r="BY308" s="424"/>
      <c r="BZ308" s="424"/>
      <c r="CA308" s="424"/>
      <c r="CB308" s="424"/>
      <c r="CC308" s="424"/>
      <c r="CD308" s="424"/>
      <c r="CE308" s="424"/>
      <c r="CF308" s="424"/>
      <c r="CG308" s="424"/>
      <c r="CH308" s="424"/>
      <c r="CI308" s="424"/>
      <c r="CJ308" s="424"/>
      <c r="CK308" s="424"/>
      <c r="CL308" s="424"/>
      <c r="CM308" s="424"/>
      <c r="CN308" s="424"/>
      <c r="CO308" s="424"/>
      <c r="CP308" s="424"/>
      <c r="CQ308" s="424"/>
      <c r="CR308" s="424"/>
      <c r="CS308" s="424"/>
      <c r="CT308" s="424"/>
      <c r="CU308" s="424"/>
      <c r="CV308" s="424"/>
      <c r="CW308" s="424"/>
      <c r="CX308" s="424"/>
      <c r="CY308" s="424"/>
      <c r="CZ308" s="424"/>
      <c r="DA308" s="424"/>
      <c r="DB308" s="424"/>
      <c r="DC308" s="424"/>
      <c r="DD308" s="424"/>
      <c r="DE308" s="424"/>
      <c r="DF308" s="424"/>
      <c r="DG308" s="424"/>
      <c r="DH308" s="424"/>
      <c r="DI308" s="424"/>
      <c r="DJ308" s="424"/>
      <c r="DK308" s="424"/>
      <c r="DL308" s="424"/>
    </row>
    <row r="309" spans="11:116" ht="12.75" hidden="1" customHeight="1">
      <c r="K309" s="424"/>
      <c r="L309" s="424"/>
      <c r="M309" s="424"/>
      <c r="N309" s="424"/>
      <c r="O309" s="424"/>
      <c r="P309" s="424"/>
      <c r="Q309" s="424"/>
      <c r="R309" s="424"/>
      <c r="S309" s="424"/>
      <c r="T309" s="424"/>
      <c r="U309" s="424"/>
      <c r="V309" s="424"/>
      <c r="W309" s="424"/>
      <c r="X309" s="424"/>
      <c r="Y309" s="424"/>
      <c r="Z309" s="424"/>
      <c r="AA309" s="424"/>
      <c r="AB309" s="424"/>
      <c r="AC309" s="424"/>
      <c r="AD309" s="424"/>
      <c r="AE309" s="424"/>
      <c r="AF309" s="424"/>
      <c r="AG309" s="424"/>
      <c r="AH309" s="424"/>
      <c r="AI309" s="424"/>
      <c r="AJ309" s="424"/>
      <c r="AK309" s="424"/>
      <c r="AL309" s="424"/>
      <c r="AM309" s="424"/>
      <c r="AN309" s="424"/>
      <c r="AO309" s="424"/>
      <c r="AP309" s="424"/>
      <c r="AQ309" s="424"/>
      <c r="AR309" s="424"/>
      <c r="AS309" s="424"/>
      <c r="AT309" s="424"/>
      <c r="AU309" s="424"/>
      <c r="AV309" s="424"/>
      <c r="AW309" s="424"/>
      <c r="AX309" s="424"/>
      <c r="AY309" s="424"/>
      <c r="AZ309" s="424"/>
      <c r="BA309" s="424"/>
      <c r="BB309" s="424"/>
      <c r="BC309" s="424"/>
      <c r="BD309" s="424"/>
      <c r="BE309" s="424"/>
      <c r="BF309" s="424"/>
      <c r="BG309" s="424"/>
      <c r="BH309" s="424"/>
      <c r="BI309" s="424"/>
      <c r="BJ309" s="424"/>
      <c r="BK309" s="424"/>
      <c r="BL309" s="424"/>
      <c r="BM309" s="424"/>
      <c r="BN309" s="424"/>
      <c r="BO309" s="424"/>
      <c r="BP309" s="424"/>
      <c r="BQ309" s="424"/>
      <c r="BR309" s="424"/>
      <c r="BS309" s="424"/>
      <c r="BT309" s="424"/>
      <c r="BU309" s="424"/>
      <c r="BV309" s="424"/>
      <c r="BW309" s="424"/>
      <c r="BX309" s="424"/>
      <c r="BY309" s="424"/>
      <c r="BZ309" s="424"/>
      <c r="CA309" s="424"/>
      <c r="CB309" s="424"/>
      <c r="CC309" s="424"/>
      <c r="CD309" s="424"/>
      <c r="CE309" s="424"/>
      <c r="CF309" s="424"/>
      <c r="CG309" s="424"/>
      <c r="CH309" s="424"/>
      <c r="CI309" s="424"/>
      <c r="CJ309" s="424"/>
      <c r="CK309" s="424"/>
      <c r="CL309" s="424"/>
      <c r="CM309" s="424"/>
      <c r="CN309" s="424"/>
      <c r="CO309" s="424"/>
      <c r="CP309" s="424"/>
      <c r="CQ309" s="424"/>
      <c r="CR309" s="424"/>
      <c r="CS309" s="424"/>
      <c r="CT309" s="424"/>
      <c r="CU309" s="424"/>
      <c r="CV309" s="424"/>
      <c r="CW309" s="424"/>
      <c r="CX309" s="424"/>
      <c r="CY309" s="424"/>
      <c r="CZ309" s="424"/>
      <c r="DA309" s="424"/>
      <c r="DB309" s="424"/>
      <c r="DC309" s="424"/>
      <c r="DD309" s="424"/>
      <c r="DE309" s="424"/>
      <c r="DF309" s="424"/>
      <c r="DG309" s="424"/>
      <c r="DH309" s="424"/>
      <c r="DI309" s="424"/>
      <c r="DJ309" s="424"/>
      <c r="DK309" s="424"/>
      <c r="DL309" s="424"/>
    </row>
    <row r="310" spans="11:116" ht="12.75" hidden="1" customHeight="1">
      <c r="K310" s="424"/>
      <c r="L310" s="424"/>
      <c r="M310" s="424"/>
      <c r="N310" s="424"/>
      <c r="O310" s="424"/>
      <c r="P310" s="424"/>
      <c r="Q310" s="424"/>
      <c r="R310" s="424"/>
      <c r="S310" s="424"/>
      <c r="T310" s="424"/>
      <c r="U310" s="424"/>
      <c r="V310" s="424"/>
      <c r="W310" s="424"/>
      <c r="X310" s="424"/>
      <c r="Y310" s="424"/>
      <c r="Z310" s="424"/>
      <c r="AA310" s="424"/>
      <c r="AB310" s="424"/>
      <c r="AC310" s="424"/>
      <c r="AD310" s="424"/>
      <c r="AE310" s="424"/>
      <c r="AF310" s="424"/>
      <c r="AG310" s="424"/>
      <c r="AH310" s="424"/>
      <c r="AI310" s="424"/>
      <c r="AJ310" s="424"/>
      <c r="AK310" s="424"/>
      <c r="AL310" s="424"/>
      <c r="AM310" s="424"/>
      <c r="AN310" s="424"/>
      <c r="AO310" s="424"/>
      <c r="AP310" s="424"/>
      <c r="AQ310" s="424"/>
      <c r="AR310" s="424"/>
      <c r="AS310" s="424"/>
      <c r="AT310" s="424"/>
      <c r="AU310" s="424"/>
      <c r="AV310" s="424"/>
      <c r="AW310" s="424"/>
      <c r="AX310" s="424"/>
      <c r="AY310" s="424"/>
      <c r="AZ310" s="424"/>
      <c r="BA310" s="424"/>
      <c r="BB310" s="424"/>
      <c r="BC310" s="424"/>
      <c r="BD310" s="424"/>
      <c r="BE310" s="424"/>
      <c r="BF310" s="424"/>
      <c r="BG310" s="424"/>
      <c r="BH310" s="424"/>
      <c r="BI310" s="424"/>
      <c r="BJ310" s="424"/>
      <c r="BK310" s="424"/>
      <c r="BL310" s="424"/>
      <c r="BM310" s="424"/>
      <c r="BN310" s="424"/>
      <c r="BO310" s="424"/>
      <c r="BP310" s="424"/>
      <c r="BQ310" s="424"/>
      <c r="BR310" s="424"/>
      <c r="BS310" s="424"/>
      <c r="BT310" s="424"/>
      <c r="BU310" s="424"/>
      <c r="BV310" s="424"/>
      <c r="BW310" s="424"/>
      <c r="BX310" s="424"/>
      <c r="BY310" s="424"/>
      <c r="BZ310" s="424"/>
      <c r="CA310" s="424"/>
      <c r="CB310" s="424"/>
      <c r="CC310" s="424"/>
      <c r="CD310" s="424"/>
      <c r="CE310" s="424"/>
      <c r="CF310" s="424"/>
      <c r="CG310" s="424"/>
      <c r="CH310" s="424"/>
      <c r="CI310" s="424"/>
      <c r="CJ310" s="424"/>
      <c r="CK310" s="424"/>
      <c r="CL310" s="424"/>
      <c r="CM310" s="424"/>
      <c r="CN310" s="424"/>
      <c r="CO310" s="424"/>
      <c r="CP310" s="424"/>
      <c r="CQ310" s="424"/>
      <c r="CR310" s="424"/>
      <c r="CS310" s="424"/>
      <c r="CT310" s="424"/>
      <c r="CU310" s="424"/>
      <c r="CV310" s="424"/>
      <c r="CW310" s="424"/>
      <c r="CX310" s="424"/>
      <c r="CY310" s="424"/>
      <c r="CZ310" s="424"/>
      <c r="DA310" s="424"/>
      <c r="DB310" s="424"/>
      <c r="DC310" s="424"/>
      <c r="DD310" s="424"/>
      <c r="DE310" s="424"/>
      <c r="DF310" s="424"/>
      <c r="DG310" s="424"/>
      <c r="DH310" s="424"/>
      <c r="DI310" s="424"/>
      <c r="DJ310" s="424"/>
      <c r="DK310" s="424"/>
      <c r="DL310" s="424"/>
    </row>
    <row r="311" spans="11:116" ht="12.75" hidden="1" customHeight="1">
      <c r="K311" s="424"/>
      <c r="L311" s="424"/>
      <c r="M311" s="424"/>
      <c r="N311" s="424"/>
      <c r="O311" s="424"/>
      <c r="P311" s="424"/>
      <c r="Q311" s="424"/>
      <c r="R311" s="424"/>
      <c r="S311" s="424"/>
      <c r="T311" s="424"/>
      <c r="U311" s="424"/>
      <c r="V311" s="424"/>
      <c r="W311" s="424"/>
      <c r="X311" s="424"/>
      <c r="Y311" s="424"/>
      <c r="Z311" s="424"/>
      <c r="AA311" s="424"/>
      <c r="AB311" s="424"/>
      <c r="AC311" s="424"/>
      <c r="AD311" s="424"/>
      <c r="AE311" s="424"/>
      <c r="AF311" s="424"/>
      <c r="AG311" s="424"/>
      <c r="AH311" s="424"/>
      <c r="AI311" s="424"/>
      <c r="AJ311" s="424"/>
      <c r="AK311" s="424"/>
      <c r="AL311" s="424"/>
      <c r="AM311" s="424"/>
      <c r="AN311" s="424"/>
      <c r="AO311" s="424"/>
      <c r="AP311" s="424"/>
      <c r="AQ311" s="424"/>
      <c r="AR311" s="424"/>
      <c r="AS311" s="424"/>
      <c r="AT311" s="424"/>
      <c r="AU311" s="424"/>
      <c r="AV311" s="424"/>
      <c r="AW311" s="424"/>
      <c r="AX311" s="424"/>
      <c r="AY311" s="424"/>
      <c r="AZ311" s="424"/>
      <c r="BA311" s="424"/>
      <c r="BB311" s="424"/>
      <c r="BC311" s="424"/>
      <c r="BD311" s="424"/>
      <c r="BE311" s="424"/>
      <c r="BF311" s="424"/>
      <c r="BG311" s="424"/>
      <c r="BH311" s="424"/>
      <c r="BI311" s="424"/>
      <c r="BJ311" s="424"/>
      <c r="BK311" s="424"/>
      <c r="BL311" s="424"/>
      <c r="BM311" s="424"/>
      <c r="BN311" s="424"/>
      <c r="BO311" s="424"/>
      <c r="BP311" s="424"/>
      <c r="BQ311" s="424"/>
      <c r="BR311" s="424"/>
      <c r="BS311" s="424"/>
      <c r="BT311" s="424"/>
      <c r="BU311" s="424"/>
      <c r="BV311" s="424"/>
      <c r="BW311" s="424"/>
      <c r="BX311" s="424"/>
      <c r="BY311" s="424"/>
      <c r="BZ311" s="424"/>
      <c r="CA311" s="424"/>
      <c r="CB311" s="424"/>
      <c r="CC311" s="424"/>
      <c r="CD311" s="424"/>
      <c r="CE311" s="424"/>
      <c r="CF311" s="424"/>
      <c r="CG311" s="424"/>
      <c r="CH311" s="424"/>
      <c r="CI311" s="424"/>
      <c r="CJ311" s="424"/>
      <c r="CK311" s="424"/>
      <c r="CL311" s="424"/>
      <c r="CM311" s="424"/>
      <c r="CN311" s="424"/>
      <c r="CO311" s="424"/>
      <c r="CP311" s="424"/>
      <c r="CQ311" s="424"/>
      <c r="CR311" s="424"/>
      <c r="CS311" s="424"/>
      <c r="CT311" s="424"/>
      <c r="CU311" s="424"/>
      <c r="CV311" s="424"/>
      <c r="CW311" s="424"/>
      <c r="CX311" s="424"/>
      <c r="CY311" s="424"/>
      <c r="CZ311" s="424"/>
      <c r="DA311" s="424"/>
      <c r="DB311" s="424"/>
      <c r="DC311" s="424"/>
      <c r="DD311" s="424"/>
      <c r="DE311" s="424"/>
      <c r="DF311" s="424"/>
      <c r="DG311" s="424"/>
      <c r="DH311" s="424"/>
      <c r="DI311" s="424"/>
      <c r="DJ311" s="424"/>
      <c r="DK311" s="424"/>
      <c r="DL311" s="424"/>
    </row>
    <row r="312" spans="11:116" ht="12.75" hidden="1" customHeight="1">
      <c r="K312" s="424"/>
      <c r="L312" s="424"/>
      <c r="M312" s="424"/>
      <c r="N312" s="424"/>
      <c r="O312" s="424"/>
      <c r="P312" s="424"/>
      <c r="Q312" s="424"/>
      <c r="R312" s="424"/>
      <c r="S312" s="424"/>
      <c r="T312" s="424"/>
      <c r="U312" s="424"/>
      <c r="V312" s="424"/>
      <c r="W312" s="424"/>
      <c r="X312" s="424"/>
      <c r="Y312" s="424"/>
      <c r="Z312" s="424"/>
      <c r="AA312" s="424"/>
      <c r="AB312" s="424"/>
      <c r="AC312" s="424"/>
      <c r="AD312" s="424"/>
      <c r="AE312" s="424"/>
      <c r="AF312" s="424"/>
      <c r="AG312" s="424"/>
      <c r="AH312" s="424"/>
      <c r="AI312" s="424"/>
      <c r="AJ312" s="424"/>
      <c r="AK312" s="424"/>
      <c r="AL312" s="424"/>
      <c r="AM312" s="424"/>
      <c r="AN312" s="424"/>
      <c r="AO312" s="424"/>
      <c r="AP312" s="424"/>
      <c r="AQ312" s="424"/>
      <c r="AR312" s="424"/>
      <c r="AS312" s="424"/>
      <c r="AT312" s="424"/>
      <c r="AU312" s="424"/>
      <c r="AV312" s="424"/>
      <c r="AW312" s="424"/>
      <c r="AX312" s="424"/>
      <c r="AY312" s="424"/>
      <c r="AZ312" s="424"/>
      <c r="BA312" s="424"/>
      <c r="BB312" s="424"/>
      <c r="BC312" s="424"/>
      <c r="BD312" s="424"/>
      <c r="BE312" s="424"/>
      <c r="BF312" s="424"/>
      <c r="BG312" s="424"/>
      <c r="BH312" s="424"/>
      <c r="BI312" s="424"/>
      <c r="BJ312" s="424"/>
      <c r="BK312" s="424"/>
      <c r="BL312" s="424"/>
      <c r="BM312" s="424"/>
      <c r="BN312" s="424"/>
      <c r="BO312" s="424"/>
      <c r="BP312" s="424"/>
      <c r="BQ312" s="424"/>
      <c r="BR312" s="424"/>
      <c r="BS312" s="424"/>
      <c r="BT312" s="424"/>
      <c r="BU312" s="424"/>
      <c r="BV312" s="424"/>
      <c r="BW312" s="424"/>
      <c r="BX312" s="424"/>
      <c r="BY312" s="424"/>
      <c r="BZ312" s="424"/>
      <c r="CA312" s="424"/>
      <c r="CB312" s="424"/>
      <c r="CC312" s="424"/>
      <c r="CD312" s="424"/>
      <c r="CE312" s="424"/>
      <c r="CF312" s="424"/>
      <c r="CG312" s="424"/>
      <c r="CH312" s="424"/>
      <c r="CI312" s="424"/>
      <c r="CJ312" s="424"/>
      <c r="CK312" s="424"/>
      <c r="CL312" s="424"/>
      <c r="CM312" s="424"/>
      <c r="CN312" s="424"/>
      <c r="CO312" s="424"/>
      <c r="CP312" s="424"/>
      <c r="CQ312" s="424"/>
      <c r="CR312" s="424"/>
      <c r="CS312" s="424"/>
      <c r="CT312" s="424"/>
      <c r="CU312" s="424"/>
      <c r="CV312" s="424"/>
      <c r="CW312" s="424"/>
      <c r="CX312" s="424"/>
      <c r="CY312" s="424"/>
      <c r="CZ312" s="424"/>
      <c r="DA312" s="424"/>
      <c r="DB312" s="424"/>
      <c r="DC312" s="424"/>
      <c r="DD312" s="424"/>
      <c r="DE312" s="424"/>
      <c r="DF312" s="424"/>
      <c r="DG312" s="424"/>
      <c r="DH312" s="424"/>
      <c r="DI312" s="424"/>
      <c r="DJ312" s="424"/>
      <c r="DK312" s="424"/>
      <c r="DL312" s="424"/>
    </row>
    <row r="313" spans="11:116" ht="12.75" hidden="1" customHeight="1">
      <c r="K313" s="424"/>
      <c r="L313" s="424"/>
      <c r="M313" s="424"/>
      <c r="N313" s="424"/>
      <c r="O313" s="424"/>
      <c r="P313" s="424"/>
      <c r="Q313" s="424"/>
      <c r="R313" s="424"/>
      <c r="S313" s="424"/>
      <c r="T313" s="424"/>
      <c r="U313" s="424"/>
      <c r="V313" s="424"/>
      <c r="W313" s="424"/>
      <c r="X313" s="424"/>
      <c r="Y313" s="424"/>
      <c r="Z313" s="424"/>
      <c r="AA313" s="424"/>
      <c r="AB313" s="424"/>
      <c r="AC313" s="424"/>
      <c r="AD313" s="424"/>
      <c r="AE313" s="424"/>
      <c r="AF313" s="424"/>
      <c r="AG313" s="424"/>
      <c r="AH313" s="424"/>
      <c r="AI313" s="424"/>
      <c r="AJ313" s="424"/>
      <c r="AK313" s="424"/>
      <c r="AL313" s="424"/>
      <c r="AM313" s="424"/>
      <c r="AN313" s="424"/>
      <c r="AO313" s="424"/>
      <c r="AP313" s="424"/>
      <c r="AQ313" s="424"/>
      <c r="AR313" s="424"/>
      <c r="AS313" s="424"/>
      <c r="AT313" s="424"/>
      <c r="AU313" s="424"/>
      <c r="AV313" s="424"/>
      <c r="AW313" s="424"/>
      <c r="AX313" s="424"/>
      <c r="AY313" s="424"/>
      <c r="AZ313" s="424"/>
      <c r="BA313" s="424"/>
      <c r="BB313" s="424"/>
      <c r="BC313" s="424"/>
      <c r="BD313" s="424"/>
      <c r="BE313" s="424"/>
      <c r="BF313" s="424"/>
      <c r="BG313" s="424"/>
      <c r="BH313" s="424"/>
      <c r="BI313" s="424"/>
      <c r="BJ313" s="424"/>
      <c r="BK313" s="424"/>
      <c r="BL313" s="424"/>
      <c r="BM313" s="424"/>
      <c r="BN313" s="424"/>
      <c r="BO313" s="424"/>
      <c r="BP313" s="424"/>
      <c r="BQ313" s="424"/>
      <c r="BR313" s="424"/>
      <c r="BS313" s="424"/>
      <c r="BT313" s="424"/>
      <c r="BU313" s="424"/>
      <c r="BV313" s="424"/>
      <c r="BW313" s="424"/>
      <c r="BX313" s="424"/>
      <c r="BY313" s="424"/>
      <c r="BZ313" s="424"/>
      <c r="CA313" s="424"/>
      <c r="CB313" s="424"/>
      <c r="CC313" s="424"/>
      <c r="CD313" s="424"/>
      <c r="CE313" s="424"/>
      <c r="CF313" s="424"/>
      <c r="CG313" s="424"/>
      <c r="CH313" s="424"/>
      <c r="CI313" s="424"/>
      <c r="CJ313" s="424"/>
      <c r="CK313" s="424"/>
      <c r="CL313" s="424"/>
      <c r="CM313" s="424"/>
      <c r="CN313" s="424"/>
      <c r="CO313" s="424"/>
      <c r="CP313" s="424"/>
      <c r="CQ313" s="424"/>
      <c r="CR313" s="424"/>
      <c r="CS313" s="424"/>
      <c r="CT313" s="424"/>
      <c r="CU313" s="424"/>
      <c r="CV313" s="424"/>
      <c r="CW313" s="424"/>
      <c r="CX313" s="424"/>
      <c r="CY313" s="424"/>
      <c r="CZ313" s="424"/>
      <c r="DA313" s="424"/>
      <c r="DB313" s="424"/>
      <c r="DC313" s="424"/>
      <c r="DD313" s="424"/>
      <c r="DE313" s="424"/>
      <c r="DF313" s="424"/>
      <c r="DG313" s="424"/>
      <c r="DH313" s="424"/>
      <c r="DI313" s="424"/>
      <c r="DJ313" s="424"/>
      <c r="DK313" s="424"/>
      <c r="DL313" s="424"/>
    </row>
    <row r="314" spans="11:116" ht="12.75" hidden="1" customHeight="1">
      <c r="K314" s="424"/>
      <c r="L314" s="424"/>
      <c r="M314" s="424"/>
      <c r="N314" s="424"/>
      <c r="O314" s="424"/>
      <c r="P314" s="424"/>
      <c r="Q314" s="424"/>
      <c r="R314" s="424"/>
      <c r="S314" s="424"/>
      <c r="T314" s="424"/>
      <c r="U314" s="424"/>
      <c r="V314" s="424"/>
      <c r="W314" s="424"/>
      <c r="X314" s="424"/>
      <c r="Y314" s="424"/>
      <c r="Z314" s="424"/>
      <c r="AA314" s="424"/>
      <c r="AB314" s="424"/>
      <c r="AC314" s="424"/>
      <c r="AD314" s="424"/>
      <c r="AE314" s="424"/>
      <c r="AF314" s="424"/>
      <c r="AG314" s="424"/>
      <c r="AH314" s="424"/>
      <c r="AI314" s="424"/>
      <c r="AJ314" s="424"/>
      <c r="AK314" s="424"/>
      <c r="AL314" s="424"/>
      <c r="AM314" s="424"/>
      <c r="AN314" s="424"/>
      <c r="AO314" s="424"/>
      <c r="AP314" s="424"/>
      <c r="AQ314" s="424"/>
      <c r="AR314" s="424"/>
      <c r="AS314" s="424"/>
      <c r="AT314" s="424"/>
      <c r="AU314" s="424"/>
      <c r="AV314" s="424"/>
      <c r="AW314" s="424"/>
      <c r="AX314" s="424"/>
      <c r="AY314" s="424"/>
      <c r="AZ314" s="424"/>
      <c r="BA314" s="424"/>
      <c r="BB314" s="424"/>
      <c r="BC314" s="424"/>
      <c r="BD314" s="424"/>
      <c r="BE314" s="424"/>
      <c r="BF314" s="424"/>
      <c r="BG314" s="424"/>
      <c r="BH314" s="424"/>
      <c r="BI314" s="424"/>
      <c r="BJ314" s="424"/>
      <c r="BK314" s="424"/>
      <c r="BL314" s="424"/>
      <c r="BM314" s="424"/>
      <c r="BN314" s="424"/>
      <c r="BO314" s="424"/>
      <c r="BP314" s="424"/>
      <c r="BQ314" s="424"/>
      <c r="BR314" s="424"/>
      <c r="BS314" s="424"/>
      <c r="BT314" s="424"/>
      <c r="BU314" s="424"/>
      <c r="BV314" s="424"/>
      <c r="BW314" s="424"/>
      <c r="BX314" s="424"/>
      <c r="BY314" s="424"/>
      <c r="BZ314" s="424"/>
      <c r="CA314" s="424"/>
      <c r="CB314" s="424"/>
      <c r="CC314" s="424"/>
      <c r="CD314" s="424"/>
      <c r="CE314" s="424"/>
      <c r="CF314" s="424"/>
      <c r="CG314" s="424"/>
      <c r="CH314" s="424"/>
      <c r="CI314" s="424"/>
      <c r="CJ314" s="424"/>
      <c r="CK314" s="424"/>
      <c r="CL314" s="424"/>
      <c r="CM314" s="424"/>
      <c r="CN314" s="424"/>
      <c r="CO314" s="424"/>
      <c r="CP314" s="424"/>
      <c r="CQ314" s="424"/>
      <c r="CR314" s="424"/>
      <c r="CS314" s="424"/>
      <c r="CT314" s="424"/>
      <c r="CU314" s="424"/>
      <c r="CV314" s="424"/>
      <c r="CW314" s="424"/>
      <c r="CX314" s="424"/>
      <c r="CY314" s="424"/>
      <c r="CZ314" s="424"/>
      <c r="DA314" s="424"/>
      <c r="DB314" s="424"/>
      <c r="DC314" s="424"/>
      <c r="DD314" s="424"/>
      <c r="DE314" s="424"/>
      <c r="DF314" s="424"/>
      <c r="DG314" s="424"/>
      <c r="DH314" s="424"/>
      <c r="DI314" s="424"/>
      <c r="DJ314" s="424"/>
      <c r="DK314" s="424"/>
      <c r="DL314" s="424"/>
    </row>
    <row r="315" spans="11:116" ht="12.75" hidden="1" customHeight="1">
      <c r="K315" s="424"/>
      <c r="L315" s="424"/>
      <c r="M315" s="424"/>
      <c r="N315" s="424"/>
      <c r="O315" s="424"/>
      <c r="P315" s="424"/>
      <c r="Q315" s="424"/>
      <c r="R315" s="424"/>
      <c r="S315" s="424"/>
      <c r="T315" s="424"/>
      <c r="U315" s="424"/>
      <c r="V315" s="424"/>
      <c r="W315" s="424"/>
      <c r="X315" s="424"/>
      <c r="Y315" s="424"/>
      <c r="Z315" s="424"/>
      <c r="AA315" s="424"/>
      <c r="AB315" s="424"/>
      <c r="AC315" s="424"/>
      <c r="AD315" s="424"/>
      <c r="AE315" s="424"/>
      <c r="AF315" s="424"/>
      <c r="AG315" s="424"/>
      <c r="AH315" s="424"/>
      <c r="AI315" s="424"/>
      <c r="AJ315" s="424"/>
      <c r="AK315" s="424"/>
      <c r="AL315" s="424"/>
      <c r="AM315" s="424"/>
      <c r="AN315" s="424"/>
      <c r="AO315" s="424"/>
      <c r="AP315" s="424"/>
      <c r="AQ315" s="424"/>
      <c r="AR315" s="424"/>
      <c r="AS315" s="424"/>
      <c r="AT315" s="424"/>
      <c r="AU315" s="424"/>
      <c r="AV315" s="424"/>
      <c r="AW315" s="424"/>
      <c r="AX315" s="424"/>
      <c r="AY315" s="424"/>
      <c r="AZ315" s="424"/>
      <c r="BA315" s="424"/>
      <c r="BB315" s="424"/>
      <c r="BC315" s="424"/>
      <c r="BD315" s="424"/>
      <c r="BE315" s="424"/>
      <c r="BF315" s="424"/>
      <c r="BG315" s="424"/>
      <c r="BH315" s="424"/>
      <c r="BI315" s="424"/>
      <c r="BJ315" s="424"/>
      <c r="BK315" s="424"/>
      <c r="BL315" s="424"/>
      <c r="BM315" s="424"/>
      <c r="BN315" s="424"/>
      <c r="BO315" s="424"/>
      <c r="BP315" s="424"/>
      <c r="BQ315" s="424"/>
      <c r="BR315" s="424"/>
      <c r="BS315" s="424"/>
      <c r="BT315" s="424"/>
      <c r="BU315" s="424"/>
      <c r="BV315" s="424"/>
      <c r="BW315" s="424"/>
      <c r="BX315" s="424"/>
      <c r="BY315" s="424"/>
      <c r="BZ315" s="424"/>
      <c r="CA315" s="424"/>
      <c r="CB315" s="424"/>
      <c r="CC315" s="424"/>
      <c r="CD315" s="424"/>
      <c r="CE315" s="424"/>
      <c r="CF315" s="424"/>
      <c r="CG315" s="424"/>
      <c r="CH315" s="424"/>
      <c r="CI315" s="424"/>
      <c r="CJ315" s="424"/>
      <c r="CK315" s="424"/>
      <c r="CL315" s="424"/>
      <c r="CM315" s="424"/>
      <c r="CN315" s="424"/>
      <c r="CO315" s="424"/>
      <c r="CP315" s="424"/>
      <c r="CQ315" s="424"/>
      <c r="CR315" s="424"/>
      <c r="CS315" s="424"/>
      <c r="CT315" s="424"/>
      <c r="CU315" s="424"/>
      <c r="CV315" s="424"/>
      <c r="CW315" s="424"/>
      <c r="CX315" s="424"/>
      <c r="CY315" s="424"/>
      <c r="CZ315" s="424"/>
      <c r="DA315" s="424"/>
      <c r="DB315" s="424"/>
      <c r="DC315" s="424"/>
      <c r="DD315" s="424"/>
      <c r="DE315" s="424"/>
      <c r="DF315" s="424"/>
      <c r="DG315" s="424"/>
      <c r="DH315" s="424"/>
      <c r="DI315" s="424"/>
      <c r="DJ315" s="424"/>
      <c r="DK315" s="424"/>
      <c r="DL315" s="424"/>
    </row>
    <row r="316" spans="11:116" ht="12.75" hidden="1" customHeight="1">
      <c r="K316" s="424"/>
      <c r="L316" s="424"/>
      <c r="M316" s="424"/>
      <c r="N316" s="424"/>
      <c r="O316" s="424"/>
      <c r="P316" s="424"/>
      <c r="Q316" s="424"/>
      <c r="R316" s="424"/>
      <c r="S316" s="424"/>
      <c r="T316" s="424"/>
      <c r="U316" s="424"/>
      <c r="V316" s="424"/>
      <c r="W316" s="424"/>
      <c r="X316" s="424"/>
      <c r="Y316" s="424"/>
      <c r="Z316" s="424"/>
      <c r="AA316" s="424"/>
      <c r="AB316" s="424"/>
      <c r="AC316" s="424"/>
      <c r="AD316" s="424"/>
      <c r="AE316" s="424"/>
      <c r="AF316" s="424"/>
      <c r="AG316" s="424"/>
      <c r="AH316" s="424"/>
      <c r="AI316" s="424"/>
      <c r="AJ316" s="424"/>
      <c r="AK316" s="424"/>
      <c r="AL316" s="424"/>
      <c r="AM316" s="424"/>
      <c r="AN316" s="424"/>
      <c r="AO316" s="424"/>
      <c r="AP316" s="424"/>
      <c r="AQ316" s="424"/>
      <c r="AR316" s="424"/>
      <c r="AS316" s="424"/>
      <c r="AT316" s="424"/>
      <c r="AU316" s="424"/>
      <c r="AV316" s="424"/>
      <c r="AW316" s="424"/>
      <c r="AX316" s="424"/>
      <c r="AY316" s="424"/>
      <c r="AZ316" s="424"/>
      <c r="BA316" s="424"/>
      <c r="BB316" s="424"/>
      <c r="BC316" s="424"/>
      <c r="BD316" s="424"/>
      <c r="BE316" s="424"/>
      <c r="BF316" s="424"/>
      <c r="BG316" s="424"/>
      <c r="BH316" s="424"/>
      <c r="BI316" s="424"/>
      <c r="BJ316" s="424"/>
      <c r="BK316" s="424"/>
      <c r="BL316" s="424"/>
      <c r="BM316" s="424"/>
      <c r="BN316" s="424"/>
      <c r="BO316" s="424"/>
      <c r="BP316" s="424"/>
      <c r="BQ316" s="424"/>
      <c r="BR316" s="424"/>
      <c r="BS316" s="424"/>
      <c r="BT316" s="424"/>
      <c r="BU316" s="424"/>
      <c r="BV316" s="424"/>
      <c r="BW316" s="424"/>
      <c r="BX316" s="424"/>
      <c r="BY316" s="424"/>
      <c r="BZ316" s="424"/>
      <c r="CA316" s="424"/>
      <c r="CB316" s="424"/>
      <c r="CC316" s="424"/>
      <c r="CD316" s="424"/>
      <c r="CE316" s="424"/>
      <c r="CF316" s="424"/>
      <c r="CG316" s="424"/>
      <c r="CH316" s="424"/>
      <c r="CI316" s="424"/>
      <c r="CJ316" s="424"/>
      <c r="CK316" s="424"/>
      <c r="CL316" s="424"/>
      <c r="CM316" s="424"/>
      <c r="CN316" s="424"/>
      <c r="CO316" s="424"/>
      <c r="CP316" s="424"/>
      <c r="CQ316" s="424"/>
      <c r="CR316" s="424"/>
      <c r="CS316" s="424"/>
      <c r="CT316" s="424"/>
      <c r="CU316" s="424"/>
      <c r="CV316" s="424"/>
      <c r="CW316" s="424"/>
      <c r="CX316" s="424"/>
      <c r="CY316" s="424"/>
      <c r="CZ316" s="424"/>
      <c r="DA316" s="424"/>
      <c r="DB316" s="424"/>
      <c r="DC316" s="424"/>
      <c r="DD316" s="424"/>
      <c r="DE316" s="424"/>
      <c r="DF316" s="424"/>
      <c r="DG316" s="424"/>
      <c r="DH316" s="424"/>
      <c r="DI316" s="424"/>
      <c r="DJ316" s="424"/>
      <c r="DK316" s="424"/>
      <c r="DL316" s="424"/>
    </row>
    <row r="317" spans="11:116" ht="12.75" hidden="1" customHeight="1">
      <c r="K317" s="424"/>
      <c r="L317" s="424"/>
      <c r="M317" s="424"/>
      <c r="N317" s="424"/>
      <c r="O317" s="424"/>
      <c r="P317" s="424"/>
      <c r="Q317" s="424"/>
      <c r="R317" s="424"/>
      <c r="S317" s="424"/>
      <c r="T317" s="424"/>
      <c r="U317" s="424"/>
      <c r="V317" s="424"/>
      <c r="W317" s="424"/>
      <c r="X317" s="424"/>
      <c r="Y317" s="424"/>
      <c r="Z317" s="424"/>
      <c r="AA317" s="424"/>
      <c r="AB317" s="424"/>
      <c r="AC317" s="424"/>
      <c r="AD317" s="424"/>
      <c r="AE317" s="424"/>
      <c r="AF317" s="424"/>
      <c r="AG317" s="424"/>
      <c r="AH317" s="424"/>
      <c r="AI317" s="424"/>
      <c r="AJ317" s="424"/>
      <c r="AK317" s="424"/>
      <c r="AL317" s="424"/>
      <c r="AM317" s="424"/>
      <c r="AN317" s="424"/>
      <c r="AO317" s="424"/>
      <c r="AP317" s="424"/>
      <c r="AQ317" s="424"/>
      <c r="AR317" s="424"/>
      <c r="AS317" s="424"/>
      <c r="AT317" s="424"/>
      <c r="AU317" s="424"/>
      <c r="AV317" s="424"/>
      <c r="AW317" s="424"/>
      <c r="AX317" s="424"/>
      <c r="AY317" s="424"/>
      <c r="AZ317" s="424"/>
      <c r="BA317" s="424"/>
      <c r="BB317" s="424"/>
      <c r="BC317" s="424"/>
      <c r="BD317" s="424"/>
      <c r="BE317" s="424"/>
      <c r="BF317" s="424"/>
      <c r="BG317" s="424"/>
      <c r="BH317" s="424"/>
      <c r="BI317" s="424"/>
      <c r="BJ317" s="424"/>
      <c r="BK317" s="424"/>
      <c r="BL317" s="424"/>
      <c r="BM317" s="424"/>
      <c r="BN317" s="424"/>
      <c r="BO317" s="424"/>
      <c r="BP317" s="424"/>
      <c r="BQ317" s="424"/>
      <c r="BR317" s="424"/>
      <c r="BS317" s="424"/>
      <c r="BT317" s="424"/>
      <c r="BU317" s="424"/>
      <c r="BV317" s="424"/>
      <c r="BW317" s="424"/>
      <c r="BX317" s="424"/>
      <c r="BY317" s="424"/>
      <c r="BZ317" s="424"/>
      <c r="CA317" s="424"/>
      <c r="CB317" s="424"/>
      <c r="CC317" s="424"/>
      <c r="CD317" s="424"/>
      <c r="CE317" s="424"/>
      <c r="CF317" s="424"/>
      <c r="CG317" s="424"/>
      <c r="CH317" s="424"/>
      <c r="CI317" s="424"/>
      <c r="CJ317" s="424"/>
      <c r="CK317" s="424"/>
      <c r="CL317" s="424"/>
      <c r="CM317" s="424"/>
      <c r="CN317" s="424"/>
      <c r="CO317" s="424"/>
      <c r="CP317" s="424"/>
      <c r="CQ317" s="424"/>
      <c r="CR317" s="424"/>
      <c r="CS317" s="424"/>
      <c r="CT317" s="424"/>
      <c r="CU317" s="424"/>
      <c r="CV317" s="424"/>
      <c r="CW317" s="424"/>
      <c r="CX317" s="424"/>
      <c r="CY317" s="424"/>
      <c r="CZ317" s="424"/>
      <c r="DA317" s="424"/>
      <c r="DB317" s="424"/>
      <c r="DC317" s="424"/>
      <c r="DD317" s="424"/>
      <c r="DE317" s="424"/>
      <c r="DF317" s="424"/>
      <c r="DG317" s="424"/>
      <c r="DH317" s="424"/>
      <c r="DI317" s="424"/>
      <c r="DJ317" s="424"/>
      <c r="DK317" s="424"/>
      <c r="DL317" s="424"/>
    </row>
    <row r="318" spans="11:116" ht="12.75" hidden="1" customHeight="1">
      <c r="K318" s="424"/>
      <c r="L318" s="424"/>
      <c r="M318" s="424"/>
      <c r="N318" s="424"/>
      <c r="O318" s="424"/>
      <c r="P318" s="424"/>
      <c r="Q318" s="424"/>
      <c r="R318" s="424"/>
      <c r="S318" s="424"/>
      <c r="T318" s="424"/>
      <c r="U318" s="424"/>
      <c r="V318" s="424"/>
      <c r="W318" s="424"/>
      <c r="X318" s="424"/>
      <c r="Y318" s="424"/>
      <c r="Z318" s="424"/>
      <c r="AA318" s="424"/>
      <c r="AB318" s="424"/>
      <c r="AC318" s="424"/>
      <c r="AD318" s="424"/>
      <c r="AE318" s="424"/>
      <c r="AF318" s="424"/>
      <c r="AG318" s="424"/>
      <c r="AH318" s="424"/>
      <c r="AI318" s="424"/>
      <c r="AJ318" s="424"/>
      <c r="AK318" s="424"/>
      <c r="AL318" s="424"/>
      <c r="AM318" s="424"/>
      <c r="AN318" s="424"/>
      <c r="AO318" s="424"/>
      <c r="AP318" s="424"/>
      <c r="AQ318" s="424"/>
      <c r="AR318" s="424"/>
      <c r="AS318" s="424"/>
      <c r="AT318" s="424"/>
      <c r="AU318" s="424"/>
      <c r="AV318" s="424"/>
      <c r="AW318" s="424"/>
      <c r="AX318" s="424"/>
      <c r="AY318" s="424"/>
      <c r="AZ318" s="424"/>
      <c r="BA318" s="424"/>
      <c r="BB318" s="424"/>
      <c r="BC318" s="424"/>
      <c r="BD318" s="424"/>
      <c r="BE318" s="424"/>
      <c r="BF318" s="424"/>
      <c r="BG318" s="424"/>
      <c r="BH318" s="424"/>
      <c r="BI318" s="424"/>
      <c r="BJ318" s="424"/>
      <c r="BK318" s="424"/>
      <c r="BL318" s="424"/>
      <c r="BM318" s="424"/>
      <c r="BN318" s="424"/>
      <c r="BO318" s="424"/>
      <c r="BP318" s="424"/>
      <c r="BQ318" s="424"/>
      <c r="BR318" s="424"/>
      <c r="BS318" s="424"/>
      <c r="BT318" s="424"/>
      <c r="BU318" s="424"/>
      <c r="BV318" s="424"/>
      <c r="BW318" s="424"/>
      <c r="BX318" s="424"/>
      <c r="BY318" s="424"/>
      <c r="BZ318" s="424"/>
      <c r="CA318" s="424"/>
      <c r="CB318" s="424"/>
      <c r="CC318" s="424"/>
      <c r="CD318" s="424"/>
      <c r="CE318" s="424"/>
      <c r="CF318" s="424"/>
      <c r="CG318" s="424"/>
      <c r="CH318" s="424"/>
      <c r="CI318" s="424"/>
      <c r="CJ318" s="424"/>
      <c r="CK318" s="424"/>
      <c r="CL318" s="424"/>
      <c r="CM318" s="424"/>
      <c r="CN318" s="424"/>
      <c r="CO318" s="424"/>
      <c r="CP318" s="424"/>
      <c r="CQ318" s="424"/>
      <c r="CR318" s="424"/>
      <c r="CS318" s="424"/>
      <c r="CT318" s="424"/>
      <c r="CU318" s="424"/>
      <c r="CV318" s="424"/>
      <c r="CW318" s="424"/>
      <c r="CX318" s="424"/>
      <c r="CY318" s="424"/>
      <c r="CZ318" s="424"/>
      <c r="DA318" s="424"/>
      <c r="DB318" s="424"/>
      <c r="DC318" s="424"/>
      <c r="DD318" s="424"/>
      <c r="DE318" s="424"/>
      <c r="DF318" s="424"/>
      <c r="DG318" s="424"/>
      <c r="DH318" s="424"/>
      <c r="DI318" s="424"/>
      <c r="DJ318" s="424"/>
      <c r="DK318" s="424"/>
      <c r="DL318" s="424"/>
    </row>
    <row r="319" spans="11:116" ht="12.75" hidden="1" customHeight="1">
      <c r="K319" s="424"/>
      <c r="L319" s="424"/>
      <c r="M319" s="424"/>
      <c r="N319" s="424"/>
      <c r="O319" s="424"/>
      <c r="P319" s="424"/>
      <c r="Q319" s="424"/>
      <c r="R319" s="424"/>
      <c r="S319" s="424"/>
      <c r="T319" s="424"/>
      <c r="U319" s="424"/>
      <c r="V319" s="424"/>
      <c r="W319" s="424"/>
      <c r="X319" s="424"/>
      <c r="Y319" s="424"/>
      <c r="Z319" s="424"/>
      <c r="AA319" s="424"/>
      <c r="AB319" s="424"/>
      <c r="AC319" s="424"/>
      <c r="AD319" s="424"/>
      <c r="AE319" s="424"/>
      <c r="AF319" s="424"/>
      <c r="AG319" s="424"/>
      <c r="AH319" s="424"/>
      <c r="AI319" s="424"/>
      <c r="AJ319" s="424"/>
      <c r="AK319" s="424"/>
      <c r="AL319" s="424"/>
      <c r="AM319" s="424"/>
      <c r="AN319" s="424"/>
      <c r="AO319" s="424"/>
      <c r="AP319" s="424"/>
      <c r="AQ319" s="424"/>
      <c r="AR319" s="424"/>
      <c r="AS319" s="424"/>
      <c r="AT319" s="424"/>
      <c r="AU319" s="424"/>
      <c r="AV319" s="424"/>
      <c r="AW319" s="424"/>
      <c r="AX319" s="424"/>
      <c r="AY319" s="424"/>
      <c r="AZ319" s="424"/>
      <c r="BA319" s="424"/>
      <c r="BB319" s="424"/>
      <c r="BC319" s="424"/>
      <c r="BD319" s="424"/>
      <c r="BE319" s="424"/>
      <c r="BF319" s="424"/>
      <c r="BG319" s="424"/>
      <c r="BH319" s="424"/>
      <c r="BI319" s="424"/>
      <c r="BJ319" s="424"/>
      <c r="BK319" s="424"/>
      <c r="BL319" s="424"/>
      <c r="BM319" s="424"/>
      <c r="BN319" s="424"/>
      <c r="BO319" s="424"/>
      <c r="BP319" s="424"/>
      <c r="BQ319" s="424"/>
      <c r="BR319" s="424"/>
      <c r="BS319" s="424"/>
      <c r="BT319" s="424"/>
      <c r="BU319" s="424"/>
      <c r="BV319" s="424"/>
      <c r="BW319" s="424"/>
      <c r="BX319" s="424"/>
      <c r="BY319" s="424"/>
      <c r="BZ319" s="424"/>
      <c r="CA319" s="424"/>
      <c r="CB319" s="424"/>
      <c r="CC319" s="424"/>
      <c r="CD319" s="424"/>
      <c r="CE319" s="424"/>
      <c r="CF319" s="424"/>
      <c r="CG319" s="424"/>
      <c r="CH319" s="424"/>
      <c r="CI319" s="424"/>
      <c r="CJ319" s="424"/>
      <c r="CK319" s="424"/>
      <c r="CL319" s="424"/>
      <c r="CM319" s="424"/>
      <c r="CN319" s="424"/>
      <c r="CO319" s="424"/>
      <c r="CP319" s="424"/>
      <c r="CQ319" s="424"/>
      <c r="CR319" s="424"/>
      <c r="CS319" s="424"/>
      <c r="CT319" s="424"/>
      <c r="CU319" s="424"/>
      <c r="CV319" s="424"/>
      <c r="CW319" s="424"/>
      <c r="CX319" s="424"/>
      <c r="CY319" s="424"/>
      <c r="CZ319" s="424"/>
      <c r="DA319" s="424"/>
      <c r="DB319" s="424"/>
      <c r="DC319" s="424"/>
      <c r="DD319" s="424"/>
      <c r="DE319" s="424"/>
      <c r="DF319" s="424"/>
      <c r="DG319" s="424"/>
      <c r="DH319" s="424"/>
      <c r="DI319" s="424"/>
      <c r="DJ319" s="424"/>
      <c r="DK319" s="424"/>
      <c r="DL319" s="424"/>
    </row>
    <row r="320" spans="11:116" ht="12.75" hidden="1" customHeight="1">
      <c r="K320" s="424"/>
      <c r="L320" s="424"/>
      <c r="M320" s="424"/>
      <c r="N320" s="424"/>
      <c r="O320" s="424"/>
      <c r="P320" s="424"/>
      <c r="Q320" s="424"/>
      <c r="R320" s="424"/>
      <c r="S320" s="424"/>
      <c r="T320" s="424"/>
      <c r="U320" s="424"/>
      <c r="V320" s="424"/>
      <c r="W320" s="424"/>
      <c r="X320" s="424"/>
      <c r="Y320" s="424"/>
      <c r="Z320" s="424"/>
      <c r="AA320" s="424"/>
      <c r="AB320" s="424"/>
      <c r="AC320" s="424"/>
      <c r="AD320" s="424"/>
      <c r="AE320" s="424"/>
      <c r="AF320" s="424"/>
      <c r="AG320" s="424"/>
      <c r="AH320" s="424"/>
      <c r="AI320" s="424"/>
      <c r="AJ320" s="424"/>
      <c r="AK320" s="424"/>
      <c r="AL320" s="424"/>
      <c r="AM320" s="424"/>
      <c r="AN320" s="424"/>
      <c r="AO320" s="424"/>
      <c r="AP320" s="424"/>
      <c r="AQ320" s="424"/>
      <c r="AR320" s="424"/>
      <c r="AS320" s="424"/>
      <c r="AT320" s="424"/>
      <c r="AU320" s="424"/>
      <c r="AV320" s="424"/>
      <c r="AW320" s="424"/>
      <c r="AX320" s="424"/>
      <c r="AY320" s="424"/>
      <c r="AZ320" s="424"/>
      <c r="BA320" s="424"/>
      <c r="BB320" s="424"/>
      <c r="BC320" s="424"/>
      <c r="BD320" s="424"/>
      <c r="BE320" s="424"/>
      <c r="BF320" s="424"/>
      <c r="BG320" s="424"/>
      <c r="BH320" s="424"/>
      <c r="BI320" s="424"/>
      <c r="BJ320" s="424"/>
      <c r="BK320" s="424"/>
      <c r="BL320" s="424"/>
      <c r="BM320" s="424"/>
      <c r="BN320" s="424"/>
      <c r="BO320" s="424"/>
      <c r="BP320" s="424"/>
      <c r="BQ320" s="424"/>
      <c r="BR320" s="424"/>
      <c r="BS320" s="424"/>
      <c r="BT320" s="424"/>
      <c r="BU320" s="424"/>
      <c r="BV320" s="424"/>
      <c r="BW320" s="424"/>
      <c r="BX320" s="424"/>
      <c r="BY320" s="424"/>
      <c r="BZ320" s="424"/>
      <c r="CA320" s="424"/>
      <c r="CB320" s="424"/>
      <c r="CC320" s="424"/>
      <c r="CD320" s="424"/>
      <c r="CE320" s="424"/>
      <c r="CF320" s="424"/>
      <c r="CG320" s="424"/>
      <c r="CH320" s="424"/>
      <c r="CI320" s="424"/>
      <c r="CJ320" s="424"/>
      <c r="CK320" s="424"/>
      <c r="CL320" s="424"/>
      <c r="CM320" s="424"/>
      <c r="CN320" s="424"/>
      <c r="CO320" s="424"/>
      <c r="CP320" s="424"/>
      <c r="CQ320" s="424"/>
      <c r="CR320" s="424"/>
      <c r="CS320" s="424"/>
      <c r="CT320" s="424"/>
      <c r="CU320" s="424"/>
      <c r="CV320" s="424"/>
      <c r="CW320" s="424"/>
      <c r="CX320" s="424"/>
      <c r="CY320" s="424"/>
      <c r="CZ320" s="424"/>
      <c r="DA320" s="424"/>
      <c r="DB320" s="424"/>
      <c r="DC320" s="424"/>
      <c r="DD320" s="424"/>
      <c r="DE320" s="424"/>
      <c r="DF320" s="424"/>
      <c r="DG320" s="424"/>
      <c r="DH320" s="424"/>
      <c r="DI320" s="424"/>
      <c r="DJ320" s="424"/>
      <c r="DK320" s="424"/>
      <c r="DL320" s="424"/>
    </row>
    <row r="321" spans="11:116" ht="12.75" hidden="1" customHeight="1">
      <c r="K321" s="424"/>
      <c r="L321" s="424"/>
      <c r="M321" s="424"/>
      <c r="N321" s="424"/>
      <c r="O321" s="424"/>
      <c r="P321" s="424"/>
      <c r="Q321" s="424"/>
      <c r="R321" s="424"/>
      <c r="S321" s="424"/>
      <c r="T321" s="424"/>
      <c r="U321" s="424"/>
      <c r="V321" s="424"/>
      <c r="W321" s="424"/>
      <c r="X321" s="424"/>
      <c r="Y321" s="424"/>
      <c r="Z321" s="424"/>
      <c r="AA321" s="424"/>
      <c r="AB321" s="424"/>
      <c r="AC321" s="424"/>
      <c r="AD321" s="424"/>
      <c r="AE321" s="424"/>
      <c r="AF321" s="424"/>
      <c r="AG321" s="424"/>
      <c r="AH321" s="424"/>
      <c r="AI321" s="424"/>
      <c r="AJ321" s="424"/>
      <c r="AK321" s="424"/>
      <c r="AL321" s="424"/>
      <c r="AM321" s="424"/>
      <c r="AN321" s="424"/>
      <c r="AO321" s="424"/>
      <c r="AP321" s="424"/>
      <c r="AQ321" s="424"/>
      <c r="AR321" s="424"/>
      <c r="AS321" s="424"/>
      <c r="AT321" s="424"/>
      <c r="AU321" s="424"/>
      <c r="AV321" s="424"/>
      <c r="AW321" s="424"/>
      <c r="AX321" s="424"/>
      <c r="AY321" s="424"/>
      <c r="AZ321" s="424"/>
      <c r="BA321" s="424"/>
      <c r="BB321" s="424"/>
      <c r="BC321" s="424"/>
      <c r="BD321" s="424"/>
      <c r="BE321" s="424"/>
      <c r="BF321" s="424"/>
      <c r="BG321" s="424"/>
      <c r="BH321" s="424"/>
      <c r="BI321" s="424"/>
      <c r="BJ321" s="424"/>
      <c r="BK321" s="424"/>
      <c r="BL321" s="424"/>
      <c r="BM321" s="424"/>
      <c r="BN321" s="424"/>
      <c r="BO321" s="424"/>
      <c r="BP321" s="424"/>
      <c r="BQ321" s="424"/>
      <c r="BR321" s="424"/>
      <c r="BS321" s="424"/>
      <c r="BT321" s="424"/>
      <c r="BU321" s="424"/>
      <c r="BV321" s="424"/>
      <c r="BW321" s="424"/>
      <c r="BX321" s="424"/>
      <c r="BY321" s="424"/>
      <c r="BZ321" s="424"/>
      <c r="CA321" s="424"/>
      <c r="CB321" s="424"/>
      <c r="CC321" s="424"/>
      <c r="CD321" s="424"/>
      <c r="CE321" s="424"/>
      <c r="CF321" s="424"/>
      <c r="CG321" s="424"/>
      <c r="CH321" s="424"/>
      <c r="CI321" s="424"/>
      <c r="CJ321" s="424"/>
      <c r="CK321" s="424"/>
      <c r="CL321" s="424"/>
      <c r="CM321" s="424"/>
      <c r="CN321" s="424"/>
      <c r="CO321" s="424"/>
      <c r="CP321" s="424"/>
      <c r="CQ321" s="424"/>
      <c r="CR321" s="424"/>
      <c r="CS321" s="424"/>
      <c r="CT321" s="424"/>
      <c r="CU321" s="424"/>
      <c r="CV321" s="424"/>
      <c r="CW321" s="424"/>
      <c r="CX321" s="424"/>
      <c r="CY321" s="424"/>
      <c r="CZ321" s="424"/>
      <c r="DA321" s="424"/>
      <c r="DB321" s="424"/>
      <c r="DC321" s="424"/>
      <c r="DD321" s="424"/>
      <c r="DE321" s="424"/>
      <c r="DF321" s="424"/>
      <c r="DG321" s="424"/>
      <c r="DH321" s="424"/>
      <c r="DI321" s="424"/>
      <c r="DJ321" s="424"/>
      <c r="DK321" s="424"/>
      <c r="DL321" s="424"/>
    </row>
    <row r="322" spans="11:116" ht="12.75" hidden="1" customHeight="1">
      <c r="K322" s="424"/>
      <c r="L322" s="424"/>
      <c r="M322" s="424"/>
      <c r="N322" s="424"/>
      <c r="O322" s="424"/>
      <c r="P322" s="424"/>
      <c r="Q322" s="424"/>
      <c r="R322" s="424"/>
      <c r="S322" s="424"/>
      <c r="T322" s="424"/>
      <c r="U322" s="424"/>
      <c r="V322" s="424"/>
      <c r="W322" s="424"/>
      <c r="X322" s="424"/>
      <c r="Y322" s="424"/>
      <c r="Z322" s="424"/>
      <c r="AA322" s="424"/>
      <c r="AB322" s="424"/>
      <c r="AC322" s="424"/>
      <c r="AD322" s="424"/>
      <c r="AE322" s="424"/>
      <c r="AF322" s="424"/>
      <c r="AG322" s="424"/>
      <c r="AH322" s="424"/>
      <c r="AI322" s="424"/>
      <c r="AJ322" s="424"/>
      <c r="AK322" s="424"/>
      <c r="AL322" s="424"/>
      <c r="AM322" s="424"/>
      <c r="AN322" s="424"/>
      <c r="AO322" s="424"/>
      <c r="AP322" s="424"/>
      <c r="AQ322" s="424"/>
      <c r="AR322" s="424"/>
      <c r="AS322" s="424"/>
      <c r="AT322" s="424"/>
      <c r="AU322" s="424"/>
      <c r="AV322" s="424"/>
      <c r="AW322" s="424"/>
      <c r="AX322" s="424"/>
      <c r="AY322" s="424"/>
      <c r="AZ322" s="424"/>
      <c r="BA322" s="424"/>
      <c r="BB322" s="424"/>
      <c r="BC322" s="424"/>
      <c r="BD322" s="424"/>
      <c r="BE322" s="424"/>
      <c r="BF322" s="424"/>
      <c r="BG322" s="424"/>
      <c r="BH322" s="424"/>
      <c r="BI322" s="424"/>
      <c r="BJ322" s="424"/>
      <c r="BK322" s="424"/>
      <c r="BL322" s="424"/>
      <c r="BM322" s="424"/>
      <c r="BN322" s="424"/>
      <c r="BO322" s="424"/>
      <c r="BP322" s="424"/>
      <c r="BQ322" s="424"/>
      <c r="BR322" s="424"/>
      <c r="BS322" s="424"/>
      <c r="BT322" s="424"/>
      <c r="BU322" s="424"/>
      <c r="BV322" s="424"/>
      <c r="BW322" s="424"/>
      <c r="BX322" s="424"/>
      <c r="BY322" s="424"/>
      <c r="BZ322" s="424"/>
      <c r="CA322" s="424"/>
      <c r="CB322" s="424"/>
      <c r="CC322" s="424"/>
      <c r="CD322" s="424"/>
      <c r="CE322" s="424"/>
      <c r="CF322" s="424"/>
      <c r="CG322" s="424"/>
      <c r="CH322" s="424"/>
      <c r="CI322" s="424"/>
      <c r="CJ322" s="424"/>
      <c r="CK322" s="424"/>
      <c r="CL322" s="424"/>
      <c r="CM322" s="424"/>
      <c r="CN322" s="424"/>
      <c r="CO322" s="424"/>
      <c r="CP322" s="424"/>
      <c r="CQ322" s="424"/>
      <c r="CR322" s="424"/>
      <c r="CS322" s="424"/>
      <c r="CT322" s="424"/>
      <c r="CU322" s="424"/>
      <c r="CV322" s="424"/>
      <c r="CW322" s="424"/>
      <c r="CX322" s="424"/>
      <c r="CY322" s="424"/>
      <c r="CZ322" s="424"/>
      <c r="DA322" s="424"/>
      <c r="DB322" s="424"/>
      <c r="DC322" s="424"/>
      <c r="DD322" s="424"/>
      <c r="DE322" s="424"/>
      <c r="DF322" s="424"/>
      <c r="DG322" s="424"/>
      <c r="DH322" s="424"/>
      <c r="DI322" s="424"/>
      <c r="DJ322" s="424"/>
      <c r="DK322" s="424"/>
      <c r="DL322" s="424"/>
    </row>
    <row r="323" spans="11:116" ht="12.75" hidden="1" customHeight="1">
      <c r="K323" s="424"/>
      <c r="L323" s="424"/>
      <c r="M323" s="424"/>
      <c r="N323" s="424"/>
      <c r="O323" s="424"/>
      <c r="P323" s="424"/>
      <c r="Q323" s="424"/>
      <c r="R323" s="424"/>
      <c r="S323" s="424"/>
      <c r="T323" s="424"/>
      <c r="U323" s="424"/>
      <c r="V323" s="424"/>
      <c r="W323" s="424"/>
      <c r="X323" s="424"/>
      <c r="Y323" s="424"/>
      <c r="Z323" s="424"/>
      <c r="AA323" s="424"/>
      <c r="AB323" s="424"/>
      <c r="AC323" s="424"/>
      <c r="AD323" s="424"/>
      <c r="AE323" s="424"/>
      <c r="AF323" s="424"/>
      <c r="AG323" s="424"/>
      <c r="AH323" s="424"/>
      <c r="AI323" s="424"/>
      <c r="AJ323" s="424"/>
      <c r="AK323" s="424"/>
      <c r="AL323" s="424"/>
      <c r="AM323" s="424"/>
      <c r="AN323" s="424"/>
      <c r="AO323" s="424"/>
      <c r="AP323" s="424"/>
      <c r="AQ323" s="424"/>
      <c r="AR323" s="424"/>
      <c r="AS323" s="424"/>
      <c r="AT323" s="424"/>
      <c r="AU323" s="424"/>
      <c r="AV323" s="424"/>
      <c r="AW323" s="424"/>
      <c r="AX323" s="424"/>
      <c r="AY323" s="424"/>
      <c r="AZ323" s="424"/>
      <c r="BA323" s="424"/>
      <c r="BB323" s="424"/>
      <c r="BC323" s="424"/>
      <c r="BD323" s="424"/>
      <c r="BE323" s="424"/>
      <c r="BF323" s="424"/>
      <c r="BG323" s="424"/>
      <c r="BH323" s="424"/>
      <c r="BI323" s="424"/>
      <c r="BJ323" s="424"/>
      <c r="BK323" s="424"/>
      <c r="BL323" s="424"/>
      <c r="BM323" s="424"/>
      <c r="BN323" s="424"/>
      <c r="BO323" s="424"/>
      <c r="BP323" s="424"/>
      <c r="BQ323" s="424"/>
      <c r="BR323" s="424"/>
      <c r="BS323" s="424"/>
      <c r="BT323" s="424"/>
      <c r="BU323" s="424"/>
      <c r="BV323" s="424"/>
      <c r="BW323" s="424"/>
      <c r="BX323" s="424"/>
      <c r="BY323" s="424"/>
      <c r="BZ323" s="424"/>
      <c r="CA323" s="424"/>
      <c r="CB323" s="424"/>
      <c r="CC323" s="424"/>
      <c r="CD323" s="424"/>
      <c r="CE323" s="424"/>
      <c r="CF323" s="424"/>
      <c r="CG323" s="424"/>
      <c r="CH323" s="424"/>
      <c r="CI323" s="424"/>
      <c r="CJ323" s="424"/>
      <c r="CK323" s="424"/>
      <c r="CL323" s="424"/>
      <c r="CM323" s="424"/>
      <c r="CN323" s="424"/>
      <c r="CO323" s="424"/>
      <c r="CP323" s="424"/>
      <c r="CQ323" s="424"/>
      <c r="CR323" s="424"/>
      <c r="CS323" s="424"/>
      <c r="CT323" s="424"/>
      <c r="CU323" s="424"/>
      <c r="CV323" s="424"/>
      <c r="CW323" s="424"/>
      <c r="CX323" s="424"/>
      <c r="CY323" s="424"/>
      <c r="CZ323" s="424"/>
      <c r="DA323" s="424"/>
      <c r="DB323" s="424"/>
      <c r="DC323" s="424"/>
      <c r="DD323" s="424"/>
      <c r="DE323" s="424"/>
      <c r="DF323" s="424"/>
      <c r="DG323" s="424"/>
      <c r="DH323" s="424"/>
      <c r="DI323" s="424"/>
      <c r="DJ323" s="424"/>
      <c r="DK323" s="424"/>
      <c r="DL323" s="424"/>
    </row>
    <row r="324" spans="11:116" ht="12.75" hidden="1" customHeight="1">
      <c r="K324" s="424"/>
      <c r="L324" s="424"/>
      <c r="M324" s="424"/>
      <c r="N324" s="424"/>
      <c r="O324" s="424"/>
      <c r="P324" s="424"/>
      <c r="Q324" s="424"/>
      <c r="R324" s="424"/>
      <c r="S324" s="424"/>
      <c r="T324" s="424"/>
      <c r="U324" s="424"/>
      <c r="V324" s="424"/>
      <c r="W324" s="424"/>
      <c r="X324" s="424"/>
      <c r="Y324" s="424"/>
      <c r="Z324" s="424"/>
      <c r="AA324" s="424"/>
      <c r="AB324" s="424"/>
      <c r="AC324" s="424"/>
      <c r="AD324" s="424"/>
      <c r="AE324" s="424"/>
      <c r="AF324" s="424"/>
      <c r="AG324" s="424"/>
      <c r="AH324" s="424"/>
      <c r="AI324" s="424"/>
      <c r="AJ324" s="424"/>
      <c r="AK324" s="424"/>
      <c r="AL324" s="424"/>
      <c r="AM324" s="424"/>
      <c r="AN324" s="424"/>
      <c r="AO324" s="424"/>
      <c r="AP324" s="424"/>
      <c r="AQ324" s="424"/>
      <c r="AR324" s="424"/>
      <c r="AS324" s="424"/>
      <c r="AT324" s="424"/>
      <c r="AU324" s="424"/>
      <c r="AV324" s="424"/>
      <c r="AW324" s="424"/>
      <c r="AX324" s="424"/>
      <c r="AY324" s="424"/>
      <c r="AZ324" s="424"/>
      <c r="BA324" s="424"/>
      <c r="BB324" s="424"/>
      <c r="BC324" s="424"/>
      <c r="BD324" s="424"/>
      <c r="BE324" s="424"/>
      <c r="BF324" s="424"/>
      <c r="BG324" s="424"/>
      <c r="BH324" s="424"/>
      <c r="BI324" s="424"/>
      <c r="BJ324" s="424"/>
      <c r="BK324" s="424"/>
      <c r="BL324" s="424"/>
      <c r="BM324" s="424"/>
      <c r="BN324" s="424"/>
      <c r="BO324" s="424"/>
      <c r="BP324" s="424"/>
      <c r="BQ324" s="424"/>
      <c r="BR324" s="424"/>
      <c r="BS324" s="424"/>
      <c r="BT324" s="424"/>
      <c r="BU324" s="424"/>
      <c r="BV324" s="424"/>
      <c r="BW324" s="424"/>
      <c r="BX324" s="424"/>
      <c r="BY324" s="424"/>
      <c r="BZ324" s="424"/>
      <c r="CA324" s="424"/>
      <c r="CB324" s="424"/>
      <c r="CC324" s="424"/>
      <c r="CD324" s="424"/>
      <c r="CE324" s="424"/>
      <c r="CF324" s="424"/>
      <c r="CG324" s="424"/>
      <c r="CH324" s="424"/>
      <c r="CI324" s="424"/>
      <c r="CJ324" s="424"/>
      <c r="CK324" s="424"/>
      <c r="CL324" s="424"/>
      <c r="CM324" s="424"/>
      <c r="CN324" s="424"/>
      <c r="CO324" s="424"/>
      <c r="CP324" s="424"/>
      <c r="CQ324" s="424"/>
      <c r="CR324" s="424"/>
      <c r="CS324" s="424"/>
      <c r="CT324" s="424"/>
      <c r="CU324" s="424"/>
      <c r="CV324" s="424"/>
      <c r="CW324" s="424"/>
      <c r="CX324" s="424"/>
      <c r="CY324" s="424"/>
      <c r="CZ324" s="424"/>
      <c r="DA324" s="424"/>
      <c r="DB324" s="424"/>
      <c r="DC324" s="424"/>
      <c r="DD324" s="424"/>
      <c r="DE324" s="424"/>
      <c r="DF324" s="424"/>
      <c r="DG324" s="424"/>
      <c r="DH324" s="424"/>
      <c r="DI324" s="424"/>
      <c r="DJ324" s="424"/>
      <c r="DK324" s="424"/>
      <c r="DL324" s="424"/>
    </row>
    <row r="325" spans="11:116" ht="12.75" hidden="1" customHeight="1">
      <c r="K325" s="424"/>
      <c r="L325" s="424"/>
      <c r="M325" s="424"/>
      <c r="N325" s="424"/>
      <c r="O325" s="424"/>
      <c r="P325" s="424"/>
      <c r="Q325" s="424"/>
      <c r="R325" s="424"/>
      <c r="S325" s="424"/>
      <c r="T325" s="424"/>
      <c r="U325" s="424"/>
      <c r="V325" s="424"/>
      <c r="W325" s="424"/>
      <c r="X325" s="424"/>
      <c r="Y325" s="424"/>
      <c r="Z325" s="424"/>
      <c r="AA325" s="424"/>
      <c r="AB325" s="424"/>
      <c r="AC325" s="424"/>
      <c r="AD325" s="424"/>
      <c r="AE325" s="424"/>
      <c r="AF325" s="424"/>
      <c r="AG325" s="424"/>
      <c r="AH325" s="424"/>
      <c r="AI325" s="424"/>
      <c r="AJ325" s="424"/>
      <c r="AK325" s="424"/>
      <c r="AL325" s="424"/>
      <c r="AM325" s="424"/>
      <c r="AN325" s="424"/>
      <c r="AO325" s="424"/>
      <c r="AP325" s="424"/>
      <c r="AQ325" s="424"/>
      <c r="AR325" s="424"/>
      <c r="AS325" s="424"/>
      <c r="AT325" s="424"/>
      <c r="AU325" s="424"/>
      <c r="AV325" s="424"/>
      <c r="AW325" s="424"/>
      <c r="AX325" s="424"/>
      <c r="AY325" s="424"/>
      <c r="AZ325" s="424"/>
      <c r="BA325" s="424"/>
      <c r="BB325" s="424"/>
      <c r="BC325" s="424"/>
      <c r="BD325" s="424"/>
      <c r="BE325" s="424"/>
      <c r="BF325" s="424"/>
      <c r="BG325" s="424"/>
      <c r="BH325" s="424"/>
      <c r="BI325" s="424"/>
      <c r="BJ325" s="424"/>
      <c r="BK325" s="424"/>
      <c r="BL325" s="424"/>
      <c r="BM325" s="424"/>
      <c r="BN325" s="424"/>
      <c r="BO325" s="424"/>
      <c r="BP325" s="424"/>
      <c r="BQ325" s="424"/>
      <c r="BR325" s="424"/>
      <c r="BS325" s="424"/>
      <c r="BT325" s="424"/>
      <c r="BU325" s="424"/>
      <c r="BV325" s="424"/>
      <c r="BW325" s="424"/>
      <c r="BX325" s="424"/>
      <c r="BY325" s="424"/>
      <c r="BZ325" s="424"/>
      <c r="CA325" s="424"/>
      <c r="CB325" s="424"/>
      <c r="CC325" s="424"/>
      <c r="CD325" s="424"/>
      <c r="CE325" s="424"/>
      <c r="CF325" s="424"/>
      <c r="CG325" s="424"/>
      <c r="CH325" s="424"/>
      <c r="CI325" s="424"/>
      <c r="CJ325" s="424"/>
      <c r="CK325" s="424"/>
      <c r="CL325" s="424"/>
      <c r="CM325" s="424"/>
      <c r="CN325" s="424"/>
      <c r="CO325" s="424"/>
      <c r="CP325" s="424"/>
      <c r="CQ325" s="424"/>
      <c r="CR325" s="424"/>
      <c r="CS325" s="424"/>
      <c r="CT325" s="424"/>
      <c r="CU325" s="424"/>
      <c r="CV325" s="424"/>
      <c r="CW325" s="424"/>
      <c r="CX325" s="424"/>
      <c r="CY325" s="424"/>
      <c r="CZ325" s="424"/>
      <c r="DA325" s="424"/>
      <c r="DB325" s="424"/>
      <c r="DC325" s="424"/>
      <c r="DD325" s="424"/>
      <c r="DE325" s="424"/>
      <c r="DF325" s="424"/>
      <c r="DG325" s="424"/>
      <c r="DH325" s="424"/>
      <c r="DI325" s="424"/>
      <c r="DJ325" s="424"/>
      <c r="DK325" s="424"/>
      <c r="DL325" s="424"/>
    </row>
    <row r="326" spans="11:116" ht="12.75" hidden="1" customHeight="1">
      <c r="K326" s="424"/>
      <c r="L326" s="424"/>
      <c r="M326" s="424"/>
      <c r="N326" s="424"/>
      <c r="O326" s="424"/>
      <c r="P326" s="424"/>
      <c r="Q326" s="424"/>
      <c r="R326" s="424"/>
      <c r="S326" s="424"/>
      <c r="T326" s="424"/>
      <c r="U326" s="424"/>
      <c r="V326" s="424"/>
      <c r="W326" s="424"/>
      <c r="X326" s="424"/>
      <c r="Y326" s="424"/>
      <c r="Z326" s="424"/>
      <c r="AA326" s="424"/>
      <c r="AB326" s="424"/>
      <c r="AC326" s="424"/>
      <c r="AD326" s="424"/>
      <c r="AE326" s="424"/>
      <c r="AF326" s="424"/>
      <c r="AG326" s="424"/>
      <c r="AH326" s="424"/>
      <c r="AI326" s="424"/>
      <c r="AJ326" s="424"/>
      <c r="AK326" s="424"/>
      <c r="AL326" s="424"/>
      <c r="AM326" s="424"/>
      <c r="AN326" s="424"/>
      <c r="AO326" s="424"/>
      <c r="AP326" s="424"/>
      <c r="AQ326" s="424"/>
      <c r="AR326" s="424"/>
      <c r="AS326" s="424"/>
      <c r="AT326" s="424"/>
      <c r="AU326" s="424"/>
      <c r="AV326" s="424"/>
      <c r="AW326" s="424"/>
      <c r="AX326" s="424"/>
      <c r="AY326" s="424"/>
      <c r="AZ326" s="424"/>
      <c r="BA326" s="424"/>
      <c r="BB326" s="424"/>
      <c r="BC326" s="424"/>
      <c r="BD326" s="424"/>
      <c r="BE326" s="424"/>
      <c r="BF326" s="424"/>
      <c r="BG326" s="424"/>
      <c r="BH326" s="424"/>
      <c r="BI326" s="424"/>
      <c r="BJ326" s="424"/>
      <c r="BK326" s="424"/>
      <c r="BL326" s="424"/>
      <c r="BM326" s="424"/>
      <c r="BN326" s="424"/>
      <c r="BO326" s="424"/>
      <c r="BP326" s="424"/>
      <c r="BQ326" s="424"/>
      <c r="BR326" s="424"/>
      <c r="BS326" s="424"/>
      <c r="BT326" s="424"/>
      <c r="BU326" s="424"/>
      <c r="BV326" s="424"/>
      <c r="BW326" s="424"/>
      <c r="BX326" s="424"/>
      <c r="BY326" s="424"/>
      <c r="BZ326" s="424"/>
      <c r="CA326" s="424"/>
      <c r="CB326" s="424"/>
      <c r="CC326" s="424"/>
      <c r="CD326" s="424"/>
      <c r="CE326" s="424"/>
      <c r="CF326" s="424"/>
      <c r="CG326" s="424"/>
      <c r="CH326" s="424"/>
      <c r="CI326" s="424"/>
      <c r="CJ326" s="424"/>
      <c r="CK326" s="424"/>
      <c r="CL326" s="424"/>
      <c r="CM326" s="424"/>
      <c r="CN326" s="424"/>
      <c r="CO326" s="424"/>
      <c r="CP326" s="424"/>
      <c r="CQ326" s="424"/>
      <c r="CR326" s="424"/>
      <c r="CS326" s="424"/>
      <c r="CT326" s="424"/>
      <c r="CU326" s="424"/>
      <c r="CV326" s="424"/>
      <c r="CW326" s="424"/>
      <c r="CX326" s="424"/>
      <c r="CY326" s="424"/>
      <c r="CZ326" s="424"/>
      <c r="DA326" s="424"/>
      <c r="DB326" s="424"/>
      <c r="DC326" s="424"/>
      <c r="DD326" s="424"/>
      <c r="DE326" s="424"/>
      <c r="DF326" s="424"/>
      <c r="DG326" s="424"/>
      <c r="DH326" s="424"/>
      <c r="DI326" s="424"/>
      <c r="DJ326" s="424"/>
      <c r="DK326" s="424"/>
      <c r="DL326" s="424"/>
    </row>
    <row r="327" spans="11:116" ht="12.75" hidden="1" customHeight="1">
      <c r="K327" s="424"/>
      <c r="L327" s="424"/>
      <c r="M327" s="424"/>
      <c r="N327" s="424"/>
      <c r="O327" s="424"/>
      <c r="P327" s="424"/>
      <c r="Q327" s="424"/>
      <c r="R327" s="424"/>
      <c r="S327" s="424"/>
      <c r="T327" s="424"/>
      <c r="U327" s="424"/>
      <c r="V327" s="424"/>
      <c r="W327" s="424"/>
      <c r="X327" s="424"/>
      <c r="Y327" s="424"/>
      <c r="Z327" s="424"/>
      <c r="AA327" s="424"/>
      <c r="AB327" s="424"/>
      <c r="AC327" s="424"/>
      <c r="AD327" s="424"/>
      <c r="AE327" s="424"/>
      <c r="AF327" s="424"/>
      <c r="AG327" s="424"/>
      <c r="AH327" s="424"/>
      <c r="AI327" s="424"/>
      <c r="AJ327" s="424"/>
      <c r="AK327" s="424"/>
      <c r="AL327" s="424"/>
      <c r="AM327" s="424"/>
      <c r="AN327" s="424"/>
      <c r="AO327" s="424"/>
      <c r="AP327" s="424"/>
      <c r="AQ327" s="424"/>
      <c r="AR327" s="424"/>
      <c r="AS327" s="424"/>
      <c r="AT327" s="424"/>
      <c r="AU327" s="424"/>
      <c r="AV327" s="424"/>
      <c r="AW327" s="424"/>
      <c r="AX327" s="424"/>
      <c r="AY327" s="424"/>
      <c r="AZ327" s="424"/>
      <c r="BA327" s="424"/>
      <c r="BB327" s="424"/>
      <c r="BC327" s="424"/>
      <c r="BD327" s="424"/>
      <c r="BE327" s="424"/>
      <c r="BF327" s="424"/>
      <c r="BG327" s="424"/>
      <c r="BH327" s="424"/>
      <c r="BI327" s="424"/>
      <c r="BJ327" s="424"/>
      <c r="BK327" s="424"/>
      <c r="BL327" s="424"/>
      <c r="BM327" s="424"/>
      <c r="BN327" s="424"/>
      <c r="BO327" s="424"/>
      <c r="BP327" s="424"/>
      <c r="BQ327" s="424"/>
      <c r="BR327" s="424"/>
      <c r="BS327" s="424"/>
      <c r="BT327" s="424"/>
      <c r="BU327" s="424"/>
      <c r="BV327" s="424"/>
      <c r="BW327" s="424"/>
      <c r="BX327" s="424"/>
      <c r="BY327" s="424"/>
      <c r="BZ327" s="424"/>
      <c r="CA327" s="424"/>
      <c r="CB327" s="424"/>
      <c r="CC327" s="424"/>
      <c r="CD327" s="424"/>
      <c r="CE327" s="424"/>
      <c r="CF327" s="424"/>
      <c r="CG327" s="424"/>
      <c r="CH327" s="424"/>
      <c r="CI327" s="424"/>
      <c r="CJ327" s="424"/>
      <c r="CK327" s="424"/>
      <c r="CL327" s="424"/>
      <c r="CM327" s="424"/>
      <c r="CN327" s="424"/>
      <c r="CO327" s="424"/>
      <c r="CP327" s="424"/>
      <c r="CQ327" s="424"/>
      <c r="CR327" s="424"/>
      <c r="CS327" s="424"/>
      <c r="CT327" s="424"/>
      <c r="CU327" s="424"/>
      <c r="CV327" s="424"/>
      <c r="CW327" s="424"/>
      <c r="CX327" s="424"/>
      <c r="CY327" s="424"/>
      <c r="CZ327" s="424"/>
      <c r="DA327" s="424"/>
      <c r="DB327" s="424"/>
      <c r="DC327" s="424"/>
      <c r="DD327" s="424"/>
      <c r="DE327" s="424"/>
      <c r="DF327" s="424"/>
      <c r="DG327" s="424"/>
      <c r="DH327" s="424"/>
      <c r="DI327" s="424"/>
      <c r="DJ327" s="424"/>
      <c r="DK327" s="424"/>
      <c r="DL327" s="424"/>
    </row>
    <row r="328" spans="11:116" ht="12.75" hidden="1" customHeight="1">
      <c r="K328" s="424"/>
      <c r="L328" s="424"/>
      <c r="M328" s="424"/>
      <c r="N328" s="424"/>
      <c r="O328" s="424"/>
      <c r="P328" s="424"/>
      <c r="Q328" s="424"/>
      <c r="R328" s="424"/>
      <c r="S328" s="424"/>
      <c r="T328" s="424"/>
      <c r="U328" s="424"/>
      <c r="V328" s="424"/>
      <c r="W328" s="424"/>
      <c r="X328" s="424"/>
      <c r="Y328" s="424"/>
      <c r="Z328" s="424"/>
      <c r="AA328" s="424"/>
      <c r="AB328" s="424"/>
      <c r="AC328" s="424"/>
      <c r="AD328" s="424"/>
      <c r="AE328" s="424"/>
      <c r="AF328" s="424"/>
      <c r="AG328" s="424"/>
      <c r="AH328" s="424"/>
      <c r="AI328" s="424"/>
      <c r="AJ328" s="424"/>
      <c r="AK328" s="424"/>
      <c r="AL328" s="424"/>
      <c r="AM328" s="424"/>
      <c r="AN328" s="424"/>
      <c r="AO328" s="424"/>
      <c r="AP328" s="424"/>
      <c r="AQ328" s="424"/>
      <c r="AR328" s="424"/>
      <c r="AS328" s="424"/>
      <c r="AT328" s="424"/>
      <c r="AU328" s="424"/>
      <c r="AV328" s="424"/>
      <c r="AW328" s="424"/>
      <c r="AX328" s="424"/>
      <c r="AY328" s="424"/>
      <c r="AZ328" s="424"/>
      <c r="BA328" s="424"/>
      <c r="BB328" s="424"/>
      <c r="BC328" s="424"/>
      <c r="BD328" s="424"/>
      <c r="BE328" s="424"/>
      <c r="BF328" s="424"/>
      <c r="BG328" s="424"/>
      <c r="BH328" s="424"/>
      <c r="BI328" s="424"/>
      <c r="BJ328" s="424"/>
      <c r="BK328" s="424"/>
      <c r="BL328" s="424"/>
      <c r="BM328" s="424"/>
      <c r="BN328" s="424"/>
      <c r="BO328" s="424"/>
      <c r="BP328" s="424"/>
      <c r="BQ328" s="424"/>
      <c r="BR328" s="424"/>
      <c r="BS328" s="424"/>
      <c r="BT328" s="424"/>
      <c r="BU328" s="424"/>
      <c r="BV328" s="424"/>
      <c r="BW328" s="424"/>
      <c r="BX328" s="424"/>
      <c r="BY328" s="424"/>
      <c r="BZ328" s="424"/>
      <c r="CA328" s="424"/>
      <c r="CB328" s="424"/>
      <c r="CC328" s="424"/>
      <c r="CD328" s="424"/>
      <c r="CE328" s="424"/>
      <c r="CF328" s="424"/>
      <c r="CG328" s="424"/>
      <c r="CH328" s="424"/>
      <c r="CI328" s="424"/>
      <c r="CJ328" s="424"/>
      <c r="CK328" s="424"/>
      <c r="CL328" s="424"/>
      <c r="CM328" s="424"/>
      <c r="CN328" s="424"/>
      <c r="CO328" s="424"/>
      <c r="CP328" s="424"/>
      <c r="CQ328" s="424"/>
      <c r="CR328" s="424"/>
      <c r="CS328" s="424"/>
      <c r="CT328" s="424"/>
      <c r="CU328" s="424"/>
      <c r="CV328" s="424"/>
      <c r="CW328" s="424"/>
      <c r="CX328" s="424"/>
      <c r="CY328" s="424"/>
      <c r="CZ328" s="424"/>
      <c r="DA328" s="424"/>
      <c r="DB328" s="424"/>
      <c r="DC328" s="424"/>
      <c r="DD328" s="424"/>
      <c r="DE328" s="424"/>
      <c r="DF328" s="424"/>
      <c r="DG328" s="424"/>
      <c r="DH328" s="424"/>
      <c r="DI328" s="424"/>
      <c r="DJ328" s="424"/>
      <c r="DK328" s="424"/>
      <c r="DL328" s="424"/>
    </row>
    <row r="329" spans="11:116" ht="12.75" hidden="1" customHeight="1">
      <c r="K329" s="424"/>
      <c r="L329" s="424"/>
      <c r="M329" s="424"/>
      <c r="N329" s="424"/>
      <c r="O329" s="424"/>
      <c r="P329" s="424"/>
      <c r="Q329" s="424"/>
      <c r="R329" s="424"/>
      <c r="S329" s="424"/>
      <c r="T329" s="424"/>
      <c r="U329" s="424"/>
      <c r="V329" s="424"/>
      <c r="W329" s="424"/>
      <c r="X329" s="424"/>
      <c r="Y329" s="424"/>
      <c r="Z329" s="424"/>
      <c r="AA329" s="424"/>
      <c r="AB329" s="424"/>
      <c r="AC329" s="424"/>
      <c r="AD329" s="424"/>
      <c r="AE329" s="424"/>
      <c r="AF329" s="424"/>
      <c r="AG329" s="424"/>
      <c r="AH329" s="424"/>
      <c r="AI329" s="424"/>
      <c r="AJ329" s="424"/>
      <c r="AK329" s="424"/>
      <c r="AL329" s="424"/>
      <c r="AM329" s="424"/>
      <c r="AN329" s="424"/>
      <c r="AO329" s="424"/>
      <c r="AP329" s="424"/>
      <c r="AQ329" s="424"/>
      <c r="AR329" s="424"/>
      <c r="AS329" s="424"/>
      <c r="AT329" s="424"/>
      <c r="AU329" s="424"/>
      <c r="AV329" s="424"/>
      <c r="AW329" s="424"/>
      <c r="AX329" s="424"/>
      <c r="AY329" s="424"/>
      <c r="AZ329" s="424"/>
      <c r="BA329" s="424"/>
      <c r="BB329" s="424"/>
      <c r="BC329" s="424"/>
      <c r="BD329" s="424"/>
      <c r="BE329" s="424"/>
      <c r="BF329" s="424"/>
      <c r="BG329" s="424"/>
      <c r="BH329" s="424"/>
      <c r="BI329" s="424"/>
      <c r="BJ329" s="424"/>
      <c r="BK329" s="424"/>
      <c r="BL329" s="424"/>
      <c r="BM329" s="424"/>
      <c r="BN329" s="424"/>
      <c r="BO329" s="424"/>
      <c r="BP329" s="424"/>
      <c r="BQ329" s="424"/>
      <c r="BR329" s="424"/>
      <c r="BS329" s="424"/>
      <c r="BT329" s="424"/>
      <c r="BU329" s="424"/>
      <c r="BV329" s="424"/>
      <c r="BW329" s="424"/>
      <c r="BX329" s="424"/>
      <c r="BY329" s="424"/>
      <c r="BZ329" s="424"/>
      <c r="CA329" s="424"/>
      <c r="CB329" s="424"/>
      <c r="CC329" s="424"/>
      <c r="CD329" s="424"/>
      <c r="CE329" s="424"/>
      <c r="CF329" s="424"/>
      <c r="CG329" s="424"/>
      <c r="CH329" s="424"/>
      <c r="CI329" s="424"/>
      <c r="CJ329" s="424"/>
      <c r="CK329" s="424"/>
      <c r="CL329" s="424"/>
      <c r="CM329" s="424"/>
      <c r="CN329" s="424"/>
      <c r="CO329" s="424"/>
      <c r="CP329" s="424"/>
      <c r="CQ329" s="424"/>
      <c r="CR329" s="424"/>
      <c r="CS329" s="424"/>
      <c r="CT329" s="424"/>
      <c r="CU329" s="424"/>
      <c r="CV329" s="424"/>
      <c r="CW329" s="424"/>
      <c r="CX329" s="424"/>
      <c r="CY329" s="424"/>
      <c r="CZ329" s="424"/>
      <c r="DA329" s="424"/>
      <c r="DB329" s="424"/>
      <c r="DC329" s="424"/>
      <c r="DD329" s="424"/>
      <c r="DE329" s="424"/>
      <c r="DF329" s="424"/>
      <c r="DG329" s="424"/>
      <c r="DH329" s="424"/>
      <c r="DI329" s="424"/>
      <c r="DJ329" s="424"/>
      <c r="DK329" s="424"/>
      <c r="DL329" s="424"/>
    </row>
    <row r="330" spans="11:116" ht="12.75" hidden="1" customHeight="1">
      <c r="K330" s="424"/>
      <c r="L330" s="424"/>
      <c r="M330" s="424"/>
      <c r="N330" s="424"/>
      <c r="O330" s="424"/>
      <c r="P330" s="424"/>
      <c r="Q330" s="424"/>
      <c r="R330" s="424"/>
      <c r="S330" s="424"/>
      <c r="T330" s="424"/>
      <c r="U330" s="424"/>
      <c r="V330" s="424"/>
      <c r="W330" s="424"/>
      <c r="X330" s="424"/>
      <c r="Y330" s="424"/>
      <c r="Z330" s="424"/>
      <c r="AA330" s="424"/>
      <c r="AB330" s="424"/>
      <c r="AC330" s="424"/>
      <c r="AD330" s="424"/>
      <c r="AE330" s="424"/>
      <c r="AF330" s="424"/>
      <c r="AG330" s="424"/>
      <c r="AH330" s="424"/>
      <c r="AI330" s="424"/>
      <c r="AJ330" s="424"/>
      <c r="AK330" s="424"/>
      <c r="AL330" s="424"/>
      <c r="AM330" s="424"/>
      <c r="AN330" s="424"/>
      <c r="AO330" s="424"/>
      <c r="AP330" s="424"/>
      <c r="AQ330" s="424"/>
      <c r="AR330" s="424"/>
      <c r="AS330" s="424"/>
      <c r="AT330" s="424"/>
      <c r="AU330" s="424"/>
      <c r="AV330" s="424"/>
      <c r="AW330" s="424"/>
      <c r="AX330" s="424"/>
      <c r="AY330" s="424"/>
      <c r="AZ330" s="424"/>
      <c r="BA330" s="424"/>
      <c r="BB330" s="424"/>
      <c r="BC330" s="424"/>
      <c r="BD330" s="424"/>
      <c r="BE330" s="424"/>
      <c r="BF330" s="424"/>
      <c r="BG330" s="424"/>
      <c r="BH330" s="424"/>
      <c r="BI330" s="424"/>
      <c r="BJ330" s="424"/>
      <c r="BK330" s="424"/>
      <c r="BL330" s="424"/>
      <c r="BM330" s="424"/>
      <c r="BN330" s="424"/>
      <c r="BO330" s="424"/>
      <c r="BP330" s="424"/>
      <c r="BQ330" s="424"/>
      <c r="BR330" s="424"/>
      <c r="BS330" s="424"/>
      <c r="BT330" s="424"/>
      <c r="BU330" s="424"/>
      <c r="BV330" s="424"/>
      <c r="BW330" s="424"/>
      <c r="BX330" s="424"/>
      <c r="BY330" s="424"/>
      <c r="BZ330" s="424"/>
      <c r="CA330" s="424"/>
      <c r="CB330" s="424"/>
      <c r="CC330" s="424"/>
      <c r="CD330" s="424"/>
      <c r="CE330" s="424"/>
      <c r="CF330" s="424"/>
      <c r="CG330" s="424"/>
      <c r="CH330" s="424"/>
      <c r="CI330" s="424"/>
      <c r="CJ330" s="424"/>
      <c r="CK330" s="424"/>
      <c r="CL330" s="424"/>
      <c r="CM330" s="424"/>
      <c r="CN330" s="424"/>
      <c r="CO330" s="424"/>
      <c r="CP330" s="424"/>
      <c r="CQ330" s="424"/>
      <c r="CR330" s="424"/>
      <c r="CS330" s="424"/>
      <c r="CT330" s="424"/>
      <c r="CU330" s="424"/>
      <c r="CV330" s="424"/>
      <c r="CW330" s="424"/>
      <c r="CX330" s="424"/>
      <c r="CY330" s="424"/>
      <c r="CZ330" s="424"/>
      <c r="DA330" s="424"/>
      <c r="DB330" s="424"/>
      <c r="DC330" s="424"/>
      <c r="DD330" s="424"/>
      <c r="DE330" s="424"/>
      <c r="DF330" s="424"/>
      <c r="DG330" s="424"/>
      <c r="DH330" s="424"/>
      <c r="DI330" s="424"/>
      <c r="DJ330" s="424"/>
      <c r="DK330" s="424"/>
      <c r="DL330" s="424"/>
    </row>
    <row r="331" spans="11:116" ht="12.75" hidden="1" customHeight="1">
      <c r="K331" s="424"/>
      <c r="L331" s="424"/>
      <c r="M331" s="424"/>
      <c r="N331" s="424"/>
      <c r="O331" s="424"/>
      <c r="P331" s="424"/>
      <c r="Q331" s="424"/>
      <c r="R331" s="424"/>
      <c r="S331" s="424"/>
      <c r="T331" s="424"/>
      <c r="U331" s="424"/>
      <c r="V331" s="424"/>
      <c r="W331" s="424"/>
      <c r="X331" s="424"/>
      <c r="Y331" s="424"/>
      <c r="Z331" s="424"/>
      <c r="AA331" s="424"/>
      <c r="AB331" s="424"/>
      <c r="AC331" s="424"/>
      <c r="AD331" s="424"/>
      <c r="AE331" s="424"/>
      <c r="AF331" s="424"/>
      <c r="AG331" s="424"/>
      <c r="AH331" s="424"/>
      <c r="AI331" s="424"/>
      <c r="AJ331" s="424"/>
      <c r="AK331" s="424"/>
      <c r="AL331" s="424"/>
      <c r="AM331" s="424"/>
      <c r="AN331" s="424"/>
      <c r="AO331" s="424"/>
      <c r="AP331" s="424"/>
      <c r="AQ331" s="424"/>
      <c r="AR331" s="424"/>
      <c r="AS331" s="424"/>
      <c r="AT331" s="424"/>
      <c r="AU331" s="424"/>
      <c r="AV331" s="424"/>
      <c r="AW331" s="424"/>
      <c r="AX331" s="424"/>
      <c r="AY331" s="424"/>
      <c r="AZ331" s="424"/>
      <c r="BA331" s="424"/>
      <c r="BB331" s="424"/>
      <c r="BC331" s="424"/>
      <c r="BD331" s="424"/>
      <c r="BE331" s="424"/>
      <c r="BF331" s="424"/>
      <c r="BG331" s="424"/>
      <c r="BH331" s="424"/>
      <c r="BI331" s="424"/>
      <c r="BJ331" s="424"/>
      <c r="BK331" s="424"/>
      <c r="BL331" s="424"/>
      <c r="BM331" s="424"/>
      <c r="BN331" s="424"/>
      <c r="BO331" s="424"/>
      <c r="BP331" s="424"/>
      <c r="BQ331" s="424"/>
      <c r="BR331" s="424"/>
      <c r="BS331" s="424"/>
      <c r="BT331" s="424"/>
      <c r="BU331" s="424"/>
      <c r="BV331" s="424"/>
      <c r="BW331" s="424"/>
      <c r="BX331" s="424"/>
      <c r="BY331" s="424"/>
      <c r="BZ331" s="424"/>
      <c r="CA331" s="424"/>
      <c r="CB331" s="424"/>
      <c r="CC331" s="424"/>
      <c r="CD331" s="424"/>
      <c r="CE331" s="424"/>
      <c r="CF331" s="424"/>
      <c r="CG331" s="424"/>
      <c r="CH331" s="424"/>
      <c r="CI331" s="424"/>
      <c r="CJ331" s="424"/>
      <c r="CK331" s="424"/>
      <c r="CL331" s="424"/>
      <c r="CM331" s="424"/>
      <c r="CN331" s="424"/>
      <c r="CO331" s="424"/>
      <c r="CP331" s="424"/>
      <c r="CQ331" s="424"/>
      <c r="CR331" s="424"/>
      <c r="CS331" s="424"/>
      <c r="CT331" s="424"/>
      <c r="CU331" s="424"/>
      <c r="CV331" s="424"/>
      <c r="CW331" s="424"/>
      <c r="CX331" s="424"/>
      <c r="CY331" s="424"/>
      <c r="CZ331" s="424"/>
      <c r="DA331" s="424"/>
      <c r="DB331" s="424"/>
      <c r="DC331" s="424"/>
      <c r="DD331" s="424"/>
      <c r="DE331" s="424"/>
      <c r="DF331" s="424"/>
      <c r="DG331" s="424"/>
      <c r="DH331" s="424"/>
      <c r="DI331" s="424"/>
      <c r="DJ331" s="424"/>
      <c r="DK331" s="424"/>
      <c r="DL331" s="424"/>
    </row>
    <row r="332" spans="11:116" ht="12.75" hidden="1" customHeight="1">
      <c r="K332" s="424"/>
      <c r="L332" s="424"/>
      <c r="M332" s="424"/>
      <c r="N332" s="424"/>
      <c r="O332" s="424"/>
      <c r="P332" s="424"/>
      <c r="Q332" s="424"/>
      <c r="R332" s="424"/>
      <c r="S332" s="424"/>
      <c r="T332" s="424"/>
      <c r="U332" s="424"/>
      <c r="V332" s="424"/>
      <c r="W332" s="424"/>
      <c r="X332" s="424"/>
      <c r="Y332" s="424"/>
      <c r="Z332" s="424"/>
      <c r="AA332" s="424"/>
      <c r="AB332" s="424"/>
      <c r="AC332" s="424"/>
      <c r="AD332" s="424"/>
      <c r="AE332" s="424"/>
      <c r="AF332" s="424"/>
      <c r="AG332" s="424"/>
      <c r="AH332" s="424"/>
      <c r="AI332" s="424"/>
      <c r="AJ332" s="424"/>
      <c r="AK332" s="424"/>
      <c r="AL332" s="424"/>
      <c r="AM332" s="424"/>
      <c r="AN332" s="424"/>
      <c r="AO332" s="424"/>
      <c r="AP332" s="424"/>
      <c r="AQ332" s="424"/>
      <c r="AR332" s="424"/>
      <c r="AS332" s="424"/>
      <c r="AT332" s="424"/>
      <c r="AU332" s="424"/>
      <c r="AV332" s="424"/>
      <c r="AW332" s="424"/>
      <c r="AX332" s="424"/>
      <c r="AY332" s="424"/>
      <c r="AZ332" s="424"/>
      <c r="BA332" s="424"/>
      <c r="BB332" s="424"/>
      <c r="BC332" s="424"/>
      <c r="BD332" s="424"/>
      <c r="BE332" s="424"/>
      <c r="BF332" s="424"/>
      <c r="BG332" s="424"/>
      <c r="BH332" s="424"/>
      <c r="BI332" s="424"/>
      <c r="BJ332" s="424"/>
      <c r="BK332" s="424"/>
      <c r="BL332" s="424"/>
      <c r="BM332" s="424"/>
      <c r="BN332" s="424"/>
      <c r="BO332" s="424"/>
      <c r="BP332" s="424"/>
      <c r="BQ332" s="424"/>
      <c r="BR332" s="424"/>
      <c r="BS332" s="424"/>
      <c r="BT332" s="424"/>
      <c r="BU332" s="424"/>
      <c r="BV332" s="424"/>
      <c r="BW332" s="424"/>
      <c r="BX332" s="424"/>
      <c r="BY332" s="424"/>
      <c r="BZ332" s="424"/>
      <c r="CA332" s="424"/>
      <c r="CB332" s="424"/>
      <c r="CC332" s="424"/>
      <c r="CD332" s="424"/>
      <c r="CE332" s="424"/>
      <c r="CF332" s="424"/>
      <c r="CG332" s="424"/>
      <c r="CH332" s="424"/>
      <c r="CI332" s="424"/>
      <c r="CJ332" s="424"/>
      <c r="CK332" s="424"/>
      <c r="CL332" s="424"/>
      <c r="CM332" s="424"/>
      <c r="CN332" s="424"/>
      <c r="CO332" s="424"/>
      <c r="CP332" s="424"/>
      <c r="CQ332" s="424"/>
      <c r="CR332" s="424"/>
      <c r="CS332" s="424"/>
      <c r="CT332" s="424"/>
      <c r="CU332" s="424"/>
      <c r="CV332" s="424"/>
      <c r="CW332" s="424"/>
      <c r="CX332" s="424"/>
      <c r="CY332" s="424"/>
      <c r="CZ332" s="424"/>
      <c r="DA332" s="424"/>
      <c r="DB332" s="424"/>
      <c r="DC332" s="424"/>
      <c r="DD332" s="424"/>
      <c r="DE332" s="424"/>
      <c r="DF332" s="424"/>
      <c r="DG332" s="424"/>
      <c r="DH332" s="424"/>
      <c r="DI332" s="424"/>
      <c r="DJ332" s="424"/>
      <c r="DK332" s="424"/>
      <c r="DL332" s="424"/>
    </row>
    <row r="333" spans="11:116" ht="12.75" hidden="1" customHeight="1">
      <c r="K333" s="424"/>
      <c r="L333" s="424"/>
      <c r="M333" s="424"/>
      <c r="N333" s="424"/>
      <c r="O333" s="424"/>
      <c r="P333" s="424"/>
      <c r="Q333" s="424"/>
      <c r="R333" s="424"/>
      <c r="S333" s="424"/>
      <c r="T333" s="424"/>
      <c r="U333" s="424"/>
      <c r="V333" s="424"/>
      <c r="W333" s="424"/>
      <c r="X333" s="424"/>
      <c r="Y333" s="424"/>
      <c r="Z333" s="424"/>
      <c r="AA333" s="424"/>
      <c r="AB333" s="424"/>
      <c r="AC333" s="424"/>
      <c r="AD333" s="424"/>
      <c r="AE333" s="424"/>
      <c r="AF333" s="424"/>
      <c r="AG333" s="424"/>
      <c r="AH333" s="424"/>
      <c r="AI333" s="424"/>
      <c r="AJ333" s="424"/>
      <c r="AK333" s="424"/>
      <c r="AL333" s="424"/>
      <c r="AM333" s="424"/>
      <c r="AN333" s="424"/>
      <c r="AO333" s="424"/>
      <c r="AP333" s="424"/>
      <c r="AQ333" s="424"/>
      <c r="AR333" s="424"/>
      <c r="AS333" s="424"/>
      <c r="AT333" s="424"/>
      <c r="AU333" s="424"/>
      <c r="AV333" s="424"/>
      <c r="AW333" s="424"/>
      <c r="AX333" s="424"/>
      <c r="AY333" s="424"/>
      <c r="AZ333" s="424"/>
      <c r="BA333" s="424"/>
      <c r="BB333" s="424"/>
      <c r="BC333" s="424"/>
      <c r="BD333" s="424"/>
      <c r="BE333" s="424"/>
      <c r="BF333" s="424"/>
      <c r="BG333" s="424"/>
      <c r="BH333" s="424"/>
      <c r="BI333" s="424"/>
      <c r="BJ333" s="424"/>
      <c r="BK333" s="424"/>
      <c r="BL333" s="424"/>
      <c r="BM333" s="424"/>
      <c r="BN333" s="424"/>
      <c r="BO333" s="424"/>
      <c r="BP333" s="424"/>
      <c r="BQ333" s="424"/>
      <c r="BR333" s="424"/>
      <c r="BS333" s="424"/>
      <c r="BT333" s="424"/>
      <c r="BU333" s="424"/>
      <c r="BV333" s="424"/>
      <c r="BW333" s="424"/>
      <c r="BX333" s="424"/>
      <c r="BY333" s="424"/>
      <c r="BZ333" s="424"/>
      <c r="CA333" s="424"/>
      <c r="CB333" s="424"/>
      <c r="CC333" s="424"/>
      <c r="CD333" s="424"/>
      <c r="CE333" s="424"/>
      <c r="CF333" s="424"/>
      <c r="CG333" s="424"/>
      <c r="CH333" s="424"/>
      <c r="CI333" s="424"/>
      <c r="CJ333" s="424"/>
      <c r="CK333" s="424"/>
      <c r="CL333" s="424"/>
      <c r="CM333" s="424"/>
      <c r="CN333" s="424"/>
      <c r="CO333" s="424"/>
      <c r="CP333" s="424"/>
      <c r="CQ333" s="424"/>
      <c r="CR333" s="424"/>
      <c r="CS333" s="424"/>
      <c r="CT333" s="424"/>
      <c r="CU333" s="424"/>
      <c r="CV333" s="424"/>
      <c r="CW333" s="424"/>
      <c r="CX333" s="424"/>
      <c r="CY333" s="424"/>
      <c r="CZ333" s="424"/>
      <c r="DA333" s="424"/>
      <c r="DB333" s="424"/>
      <c r="DC333" s="424"/>
      <c r="DD333" s="424"/>
      <c r="DE333" s="424"/>
      <c r="DF333" s="424"/>
      <c r="DG333" s="424"/>
      <c r="DH333" s="424"/>
      <c r="DI333" s="424"/>
      <c r="DJ333" s="424"/>
      <c r="DK333" s="424"/>
      <c r="DL333" s="424"/>
    </row>
    <row r="334" spans="11:116" ht="12.75" hidden="1" customHeight="1">
      <c r="K334" s="424"/>
      <c r="L334" s="424"/>
      <c r="M334" s="424"/>
      <c r="N334" s="424"/>
      <c r="O334" s="424"/>
      <c r="P334" s="424"/>
      <c r="Q334" s="424"/>
      <c r="R334" s="424"/>
      <c r="S334" s="424"/>
      <c r="T334" s="424"/>
      <c r="U334" s="424"/>
      <c r="V334" s="424"/>
      <c r="W334" s="424"/>
      <c r="X334" s="424"/>
      <c r="Y334" s="424"/>
      <c r="Z334" s="424"/>
      <c r="AA334" s="424"/>
      <c r="AB334" s="424"/>
      <c r="AC334" s="424"/>
      <c r="AD334" s="424"/>
      <c r="AE334" s="424"/>
      <c r="AF334" s="424"/>
      <c r="AG334" s="424"/>
      <c r="AH334" s="424"/>
      <c r="AI334" s="424"/>
      <c r="AJ334" s="424"/>
      <c r="AK334" s="424"/>
      <c r="AL334" s="424"/>
      <c r="AM334" s="424"/>
      <c r="AN334" s="424"/>
      <c r="AO334" s="424"/>
      <c r="AP334" s="424"/>
      <c r="AQ334" s="424"/>
      <c r="AR334" s="424"/>
      <c r="AS334" s="424"/>
      <c r="AT334" s="424"/>
      <c r="AU334" s="424"/>
      <c r="AV334" s="424"/>
      <c r="AW334" s="424"/>
      <c r="AX334" s="424"/>
      <c r="AY334" s="424"/>
      <c r="AZ334" s="424"/>
      <c r="BA334" s="424"/>
      <c r="BB334" s="424"/>
      <c r="BC334" s="424"/>
      <c r="BD334" s="424"/>
      <c r="BE334" s="424"/>
      <c r="BF334" s="424"/>
      <c r="BG334" s="424"/>
      <c r="BH334" s="424"/>
      <c r="BI334" s="424"/>
      <c r="BJ334" s="424"/>
      <c r="BK334" s="424"/>
      <c r="BL334" s="424"/>
      <c r="BM334" s="424"/>
      <c r="BN334" s="424"/>
      <c r="BO334" s="424"/>
      <c r="BP334" s="424"/>
      <c r="BQ334" s="424"/>
      <c r="BR334" s="424"/>
      <c r="BS334" s="424"/>
      <c r="BT334" s="424"/>
      <c r="BU334" s="424"/>
      <c r="BV334" s="424"/>
      <c r="BW334" s="424"/>
      <c r="BX334" s="424"/>
      <c r="BY334" s="424"/>
      <c r="BZ334" s="424"/>
      <c r="CA334" s="424"/>
      <c r="CB334" s="424"/>
      <c r="CC334" s="424"/>
      <c r="CD334" s="424"/>
      <c r="CE334" s="424"/>
      <c r="CF334" s="424"/>
      <c r="CG334" s="424"/>
      <c r="CH334" s="424"/>
      <c r="CI334" s="424"/>
      <c r="CJ334" s="424"/>
      <c r="CK334" s="424"/>
      <c r="CL334" s="424"/>
      <c r="CM334" s="424"/>
      <c r="CN334" s="424"/>
      <c r="CO334" s="424"/>
      <c r="CP334" s="424"/>
      <c r="CQ334" s="424"/>
      <c r="CR334" s="424"/>
      <c r="CS334" s="424"/>
      <c r="CT334" s="424"/>
      <c r="CU334" s="424"/>
      <c r="CV334" s="424"/>
      <c r="CW334" s="424"/>
      <c r="CX334" s="424"/>
      <c r="CY334" s="424"/>
      <c r="CZ334" s="424"/>
      <c r="DA334" s="424"/>
      <c r="DB334" s="424"/>
      <c r="DC334" s="424"/>
      <c r="DD334" s="424"/>
      <c r="DE334" s="424"/>
      <c r="DF334" s="424"/>
      <c r="DG334" s="424"/>
      <c r="DH334" s="424"/>
      <c r="DI334" s="424"/>
      <c r="DJ334" s="424"/>
      <c r="DK334" s="424"/>
      <c r="DL334" s="424"/>
    </row>
    <row r="335" spans="11:116" ht="12.75" hidden="1" customHeight="1">
      <c r="K335" s="424"/>
      <c r="L335" s="424"/>
      <c r="M335" s="424"/>
      <c r="N335" s="424"/>
      <c r="O335" s="424"/>
      <c r="P335" s="424"/>
      <c r="Q335" s="424"/>
      <c r="R335" s="424"/>
      <c r="S335" s="424"/>
      <c r="T335" s="424"/>
      <c r="U335" s="424"/>
      <c r="V335" s="424"/>
      <c r="W335" s="424"/>
      <c r="X335" s="424"/>
      <c r="Y335" s="424"/>
      <c r="Z335" s="424"/>
      <c r="AA335" s="424"/>
      <c r="AB335" s="424"/>
      <c r="AC335" s="424"/>
      <c r="AD335" s="424"/>
      <c r="AE335" s="424"/>
      <c r="AF335" s="424"/>
      <c r="AG335" s="424"/>
      <c r="AH335" s="424"/>
      <c r="AI335" s="424"/>
      <c r="AJ335" s="424"/>
      <c r="AK335" s="424"/>
      <c r="AL335" s="424"/>
      <c r="AM335" s="424"/>
      <c r="AN335" s="424"/>
      <c r="AO335" s="424"/>
      <c r="AP335" s="424"/>
      <c r="AQ335" s="424"/>
      <c r="AR335" s="424"/>
      <c r="AS335" s="424"/>
      <c r="AT335" s="424"/>
      <c r="AU335" s="424"/>
      <c r="AV335" s="424"/>
      <c r="AW335" s="424"/>
      <c r="AX335" s="424"/>
      <c r="AY335" s="424"/>
      <c r="AZ335" s="424"/>
      <c r="BA335" s="424"/>
      <c r="BB335" s="424"/>
      <c r="BC335" s="424"/>
      <c r="BD335" s="424"/>
      <c r="BE335" s="424"/>
      <c r="BF335" s="424"/>
      <c r="BG335" s="424"/>
      <c r="BH335" s="424"/>
      <c r="BI335" s="424"/>
      <c r="BJ335" s="424"/>
      <c r="BK335" s="424"/>
      <c r="BL335" s="424"/>
      <c r="BM335" s="424"/>
      <c r="BN335" s="424"/>
      <c r="BO335" s="424"/>
      <c r="BP335" s="424"/>
      <c r="BQ335" s="424"/>
      <c r="BR335" s="424"/>
      <c r="BS335" s="424"/>
      <c r="BT335" s="424"/>
      <c r="BU335" s="424"/>
      <c r="BV335" s="424"/>
      <c r="BW335" s="424"/>
      <c r="BX335" s="424"/>
      <c r="BY335" s="424"/>
      <c r="BZ335" s="424"/>
      <c r="CA335" s="424"/>
      <c r="CB335" s="424"/>
      <c r="CC335" s="424"/>
      <c r="CD335" s="424"/>
      <c r="CE335" s="424"/>
      <c r="CF335" s="424"/>
      <c r="CG335" s="424"/>
      <c r="CH335" s="424"/>
      <c r="CI335" s="424"/>
      <c r="CJ335" s="424"/>
      <c r="CK335" s="424"/>
      <c r="CL335" s="424"/>
      <c r="CM335" s="424"/>
      <c r="CN335" s="424"/>
      <c r="CO335" s="424"/>
      <c r="CP335" s="424"/>
      <c r="CQ335" s="424"/>
      <c r="CR335" s="424"/>
      <c r="CS335" s="424"/>
      <c r="CT335" s="424"/>
      <c r="CU335" s="424"/>
      <c r="CV335" s="424"/>
      <c r="CW335" s="424"/>
      <c r="CX335" s="424"/>
      <c r="CY335" s="424"/>
      <c r="CZ335" s="424"/>
      <c r="DA335" s="424"/>
      <c r="DB335" s="424"/>
      <c r="DC335" s="424"/>
      <c r="DD335" s="424"/>
      <c r="DE335" s="424"/>
      <c r="DF335" s="424"/>
      <c r="DG335" s="424"/>
      <c r="DH335" s="424"/>
      <c r="DI335" s="424"/>
      <c r="DJ335" s="424"/>
      <c r="DK335" s="424"/>
      <c r="DL335" s="424"/>
    </row>
    <row r="336" spans="11:116" ht="12.75" hidden="1" customHeight="1">
      <c r="K336" s="424"/>
      <c r="L336" s="424"/>
      <c r="M336" s="424"/>
      <c r="N336" s="424"/>
      <c r="O336" s="424"/>
      <c r="P336" s="424"/>
      <c r="Q336" s="424"/>
      <c r="R336" s="424"/>
      <c r="S336" s="424"/>
      <c r="T336" s="424"/>
      <c r="U336" s="424"/>
      <c r="V336" s="424"/>
      <c r="W336" s="424"/>
      <c r="X336" s="424"/>
      <c r="Y336" s="424"/>
      <c r="Z336" s="424"/>
      <c r="AA336" s="424"/>
      <c r="AB336" s="424"/>
      <c r="AC336" s="424"/>
      <c r="AD336" s="424"/>
      <c r="AE336" s="424"/>
      <c r="AF336" s="424"/>
      <c r="AG336" s="424"/>
      <c r="AH336" s="424"/>
      <c r="AI336" s="424"/>
      <c r="AJ336" s="424"/>
      <c r="AK336" s="424"/>
      <c r="AL336" s="424"/>
      <c r="AM336" s="424"/>
      <c r="AN336" s="424"/>
      <c r="AO336" s="424"/>
      <c r="AP336" s="424"/>
      <c r="AQ336" s="424"/>
      <c r="AR336" s="424"/>
      <c r="AS336" s="424"/>
      <c r="AT336" s="424"/>
      <c r="AU336" s="424"/>
      <c r="AV336" s="424"/>
      <c r="AW336" s="424"/>
      <c r="AX336" s="424"/>
      <c r="AY336" s="424"/>
      <c r="AZ336" s="424"/>
      <c r="BA336" s="424"/>
      <c r="BB336" s="424"/>
      <c r="BC336" s="424"/>
      <c r="BD336" s="424"/>
      <c r="BE336" s="424"/>
      <c r="BF336" s="424"/>
      <c r="BG336" s="424"/>
      <c r="BH336" s="424"/>
      <c r="BI336" s="424"/>
      <c r="BJ336" s="424"/>
      <c r="BK336" s="424"/>
      <c r="BL336" s="424"/>
      <c r="BM336" s="424"/>
      <c r="BN336" s="424"/>
      <c r="BO336" s="424"/>
      <c r="BP336" s="424"/>
      <c r="BQ336" s="424"/>
      <c r="BR336" s="424"/>
      <c r="BS336" s="424"/>
      <c r="BT336" s="424"/>
      <c r="BU336" s="424"/>
      <c r="BV336" s="424"/>
      <c r="BW336" s="424"/>
      <c r="BX336" s="424"/>
      <c r="BY336" s="424"/>
      <c r="BZ336" s="424"/>
      <c r="CA336" s="424"/>
      <c r="CB336" s="424"/>
      <c r="CC336" s="424"/>
      <c r="CD336" s="424"/>
      <c r="CE336" s="424"/>
      <c r="CF336" s="424"/>
      <c r="CG336" s="424"/>
      <c r="CH336" s="424"/>
      <c r="CI336" s="424"/>
      <c r="CJ336" s="424"/>
      <c r="CK336" s="424"/>
      <c r="CL336" s="424"/>
      <c r="CM336" s="424"/>
      <c r="CN336" s="424"/>
      <c r="CO336" s="424"/>
      <c r="CP336" s="424"/>
      <c r="CQ336" s="424"/>
      <c r="CR336" s="424"/>
      <c r="CS336" s="424"/>
      <c r="CT336" s="424"/>
      <c r="CU336" s="424"/>
      <c r="CV336" s="424"/>
      <c r="CW336" s="424"/>
      <c r="CX336" s="424"/>
      <c r="CY336" s="424"/>
      <c r="CZ336" s="424"/>
      <c r="DA336" s="424"/>
      <c r="DB336" s="424"/>
      <c r="DC336" s="424"/>
      <c r="DD336" s="424"/>
      <c r="DE336" s="424"/>
      <c r="DF336" s="424"/>
      <c r="DG336" s="424"/>
      <c r="DH336" s="424"/>
      <c r="DI336" s="424"/>
      <c r="DJ336" s="424"/>
      <c r="DK336" s="424"/>
      <c r="DL336" s="424"/>
    </row>
    <row r="337" spans="11:116" ht="12.75" hidden="1" customHeight="1">
      <c r="K337" s="424"/>
      <c r="L337" s="424"/>
      <c r="M337" s="424"/>
      <c r="N337" s="424"/>
      <c r="O337" s="424"/>
      <c r="P337" s="424"/>
      <c r="Q337" s="424"/>
      <c r="R337" s="424"/>
      <c r="S337" s="424"/>
      <c r="T337" s="424"/>
      <c r="U337" s="424"/>
      <c r="V337" s="424"/>
      <c r="W337" s="424"/>
      <c r="X337" s="424"/>
      <c r="Y337" s="424"/>
      <c r="Z337" s="424"/>
      <c r="AA337" s="424"/>
      <c r="AB337" s="424"/>
      <c r="AC337" s="424"/>
      <c r="AD337" s="424"/>
      <c r="AE337" s="424"/>
      <c r="AF337" s="424"/>
      <c r="AG337" s="424"/>
      <c r="AH337" s="424"/>
      <c r="AI337" s="424"/>
      <c r="AJ337" s="424"/>
      <c r="AK337" s="424"/>
      <c r="AL337" s="424"/>
      <c r="AM337" s="424"/>
      <c r="AN337" s="424"/>
      <c r="AO337" s="424"/>
      <c r="AP337" s="424"/>
      <c r="AQ337" s="424"/>
      <c r="AR337" s="424"/>
      <c r="AS337" s="424"/>
      <c r="AT337" s="424"/>
      <c r="AU337" s="424"/>
      <c r="AV337" s="424"/>
      <c r="AW337" s="424"/>
      <c r="AX337" s="424"/>
      <c r="AY337" s="424"/>
      <c r="AZ337" s="424"/>
      <c r="BA337" s="424"/>
      <c r="BB337" s="424"/>
      <c r="BC337" s="424"/>
      <c r="BD337" s="424"/>
      <c r="BE337" s="424"/>
      <c r="BF337" s="424"/>
      <c r="BG337" s="424"/>
      <c r="BH337" s="424"/>
      <c r="BI337" s="424"/>
      <c r="BJ337" s="424"/>
      <c r="BK337" s="424"/>
      <c r="BL337" s="424"/>
      <c r="BM337" s="424"/>
      <c r="BN337" s="424"/>
      <c r="BO337" s="424"/>
      <c r="BP337" s="424"/>
      <c r="BQ337" s="424"/>
      <c r="BR337" s="424"/>
      <c r="BS337" s="424"/>
      <c r="BT337" s="424"/>
      <c r="BU337" s="424"/>
      <c r="BV337" s="424"/>
      <c r="BW337" s="424"/>
      <c r="BX337" s="424"/>
      <c r="BY337" s="424"/>
      <c r="BZ337" s="424"/>
      <c r="CA337" s="424"/>
      <c r="CB337" s="424"/>
      <c r="CC337" s="424"/>
      <c r="CD337" s="424"/>
      <c r="CE337" s="424"/>
      <c r="CF337" s="424"/>
      <c r="CG337" s="424"/>
      <c r="CH337" s="424"/>
      <c r="CI337" s="424"/>
      <c r="CJ337" s="424"/>
      <c r="CK337" s="424"/>
      <c r="CL337" s="424"/>
      <c r="CM337" s="424"/>
      <c r="CN337" s="424"/>
      <c r="CO337" s="424"/>
      <c r="CP337" s="424"/>
      <c r="CQ337" s="424"/>
      <c r="CR337" s="424"/>
      <c r="CS337" s="424"/>
      <c r="CT337" s="424"/>
      <c r="CU337" s="424"/>
      <c r="CV337" s="424"/>
      <c r="CW337" s="424"/>
      <c r="CX337" s="424"/>
      <c r="CY337" s="424"/>
      <c r="CZ337" s="424"/>
      <c r="DA337" s="424"/>
      <c r="DB337" s="424"/>
      <c r="DC337" s="424"/>
      <c r="DD337" s="424"/>
      <c r="DE337" s="424"/>
      <c r="DF337" s="424"/>
      <c r="DG337" s="424"/>
      <c r="DH337" s="424"/>
      <c r="DI337" s="424"/>
      <c r="DJ337" s="424"/>
      <c r="DK337" s="424"/>
      <c r="DL337" s="424"/>
    </row>
    <row r="338" spans="11:116" ht="12.75" hidden="1" customHeight="1">
      <c r="K338" s="424"/>
      <c r="L338" s="424"/>
      <c r="M338" s="424"/>
      <c r="N338" s="424"/>
      <c r="O338" s="424"/>
      <c r="P338" s="424"/>
      <c r="Q338" s="424"/>
      <c r="R338" s="424"/>
      <c r="S338" s="424"/>
      <c r="T338" s="424"/>
      <c r="U338" s="424"/>
      <c r="V338" s="424"/>
      <c r="W338" s="424"/>
      <c r="X338" s="424"/>
      <c r="Y338" s="424"/>
      <c r="Z338" s="424"/>
      <c r="AA338" s="424"/>
      <c r="AB338" s="424"/>
      <c r="AC338" s="424"/>
      <c r="AD338" s="424"/>
      <c r="AE338" s="424"/>
      <c r="AF338" s="424"/>
      <c r="AG338" s="424"/>
      <c r="AH338" s="424"/>
      <c r="AI338" s="424"/>
      <c r="AJ338" s="424"/>
      <c r="AK338" s="424"/>
      <c r="AL338" s="424"/>
      <c r="AM338" s="424"/>
      <c r="AN338" s="424"/>
      <c r="AO338" s="424"/>
      <c r="AP338" s="424"/>
      <c r="AQ338" s="424"/>
      <c r="AR338" s="424"/>
      <c r="AS338" s="424"/>
      <c r="AT338" s="424"/>
      <c r="AU338" s="424"/>
      <c r="AV338" s="424"/>
      <c r="AW338" s="424"/>
      <c r="AX338" s="424"/>
      <c r="AY338" s="424"/>
      <c r="AZ338" s="424"/>
      <c r="BA338" s="424"/>
      <c r="BB338" s="424"/>
      <c r="BC338" s="424"/>
      <c r="BD338" s="424"/>
      <c r="BE338" s="424"/>
      <c r="BF338" s="424"/>
      <c r="BG338" s="424"/>
      <c r="BH338" s="424"/>
      <c r="BI338" s="424"/>
      <c r="BJ338" s="424"/>
      <c r="BK338" s="424"/>
      <c r="BL338" s="424"/>
      <c r="BM338" s="424"/>
      <c r="BN338" s="424"/>
      <c r="BO338" s="424"/>
      <c r="BP338" s="424"/>
      <c r="BQ338" s="424"/>
      <c r="BR338" s="424"/>
      <c r="BS338" s="424"/>
      <c r="BT338" s="424"/>
      <c r="BU338" s="424"/>
      <c r="BV338" s="424"/>
      <c r="BW338" s="424"/>
      <c r="BX338" s="424"/>
      <c r="BY338" s="424"/>
      <c r="BZ338" s="424"/>
      <c r="CA338" s="424"/>
      <c r="CB338" s="424"/>
      <c r="CC338" s="424"/>
      <c r="CD338" s="424"/>
      <c r="CE338" s="424"/>
      <c r="CF338" s="424"/>
      <c r="CG338" s="424"/>
      <c r="CH338" s="424"/>
      <c r="CI338" s="424"/>
      <c r="CJ338" s="424"/>
      <c r="CK338" s="424"/>
      <c r="CL338" s="424"/>
      <c r="CM338" s="424"/>
      <c r="CN338" s="424"/>
      <c r="CO338" s="424"/>
      <c r="CP338" s="424"/>
      <c r="CQ338" s="424"/>
      <c r="CR338" s="424"/>
      <c r="CS338" s="424"/>
      <c r="CT338" s="424"/>
      <c r="CU338" s="424"/>
      <c r="CV338" s="424"/>
      <c r="CW338" s="424"/>
      <c r="CX338" s="424"/>
      <c r="CY338" s="424"/>
      <c r="CZ338" s="424"/>
      <c r="DA338" s="424"/>
      <c r="DB338" s="424"/>
      <c r="DC338" s="424"/>
      <c r="DD338" s="424"/>
      <c r="DE338" s="424"/>
      <c r="DF338" s="424"/>
      <c r="DG338" s="424"/>
      <c r="DH338" s="424"/>
      <c r="DI338" s="424"/>
      <c r="DJ338" s="424"/>
      <c r="DK338" s="424"/>
      <c r="DL338" s="424"/>
    </row>
    <row r="339" spans="11:116" ht="12.75" hidden="1" customHeight="1">
      <c r="K339" s="424"/>
      <c r="L339" s="424"/>
      <c r="M339" s="424"/>
      <c r="N339" s="424"/>
      <c r="O339" s="424"/>
      <c r="P339" s="424"/>
      <c r="Q339" s="424"/>
      <c r="R339" s="424"/>
      <c r="S339" s="424"/>
      <c r="T339" s="424"/>
      <c r="U339" s="424"/>
      <c r="V339" s="424"/>
      <c r="W339" s="424"/>
      <c r="X339" s="424"/>
      <c r="Y339" s="424"/>
      <c r="Z339" s="424"/>
      <c r="AA339" s="424"/>
      <c r="AB339" s="424"/>
      <c r="AC339" s="424"/>
      <c r="AD339" s="424"/>
      <c r="AE339" s="424"/>
      <c r="AF339" s="424"/>
      <c r="AG339" s="424"/>
      <c r="AH339" s="424"/>
      <c r="AI339" s="424"/>
      <c r="AJ339" s="424"/>
      <c r="AK339" s="424"/>
      <c r="AL339" s="424"/>
      <c r="AM339" s="424"/>
      <c r="AN339" s="424"/>
      <c r="AO339" s="424"/>
      <c r="AP339" s="424"/>
      <c r="AQ339" s="424"/>
      <c r="AR339" s="424"/>
      <c r="AS339" s="424"/>
      <c r="AT339" s="424"/>
      <c r="AU339" s="424"/>
      <c r="AV339" s="424"/>
      <c r="AW339" s="424"/>
      <c r="AX339" s="424"/>
      <c r="AY339" s="424"/>
      <c r="AZ339" s="424"/>
      <c r="BA339" s="424"/>
      <c r="BB339" s="424"/>
      <c r="BC339" s="424"/>
      <c r="BD339" s="424"/>
      <c r="BE339" s="424"/>
      <c r="BF339" s="424"/>
      <c r="BG339" s="424"/>
      <c r="BH339" s="424"/>
      <c r="BI339" s="424"/>
      <c r="BJ339" s="424"/>
      <c r="BK339" s="424"/>
      <c r="BL339" s="424"/>
      <c r="BM339" s="424"/>
      <c r="BN339" s="424"/>
      <c r="BO339" s="424"/>
      <c r="BP339" s="424"/>
      <c r="BQ339" s="424"/>
      <c r="BR339" s="424"/>
      <c r="BS339" s="424"/>
      <c r="BT339" s="424"/>
      <c r="BU339" s="424"/>
      <c r="BV339" s="424"/>
      <c r="BW339" s="424"/>
      <c r="BX339" s="424"/>
      <c r="BY339" s="424"/>
      <c r="BZ339" s="424"/>
      <c r="CA339" s="424"/>
      <c r="CB339" s="424"/>
      <c r="CC339" s="424"/>
      <c r="CD339" s="424"/>
      <c r="CE339" s="424"/>
      <c r="CF339" s="424"/>
      <c r="CG339" s="424"/>
      <c r="CH339" s="424"/>
      <c r="CI339" s="424"/>
      <c r="CJ339" s="424"/>
      <c r="CK339" s="424"/>
      <c r="CL339" s="424"/>
      <c r="CM339" s="424"/>
      <c r="CN339" s="424"/>
      <c r="CO339" s="424"/>
      <c r="CP339" s="424"/>
      <c r="CQ339" s="424"/>
      <c r="CR339" s="424"/>
      <c r="CS339" s="424"/>
      <c r="CT339" s="424"/>
      <c r="CU339" s="424"/>
      <c r="CV339" s="424"/>
      <c r="CW339" s="424"/>
      <c r="CX339" s="424"/>
      <c r="CY339" s="424"/>
      <c r="CZ339" s="424"/>
      <c r="DA339" s="424"/>
      <c r="DB339" s="424"/>
      <c r="DC339" s="424"/>
      <c r="DD339" s="424"/>
      <c r="DE339" s="424"/>
      <c r="DF339" s="424"/>
      <c r="DG339" s="424"/>
      <c r="DH339" s="424"/>
      <c r="DI339" s="424"/>
      <c r="DJ339" s="424"/>
      <c r="DK339" s="424"/>
      <c r="DL339" s="424"/>
    </row>
    <row r="340" spans="11:116" ht="12.75" hidden="1" customHeight="1">
      <c r="K340" s="424"/>
      <c r="L340" s="424"/>
      <c r="M340" s="424"/>
      <c r="N340" s="424"/>
      <c r="O340" s="424"/>
      <c r="P340" s="424"/>
      <c r="Q340" s="424"/>
      <c r="R340" s="424"/>
      <c r="S340" s="424"/>
      <c r="T340" s="424"/>
      <c r="U340" s="424"/>
      <c r="V340" s="424"/>
      <c r="W340" s="424"/>
      <c r="X340" s="424"/>
      <c r="Y340" s="424"/>
      <c r="Z340" s="424"/>
      <c r="AA340" s="424"/>
      <c r="AB340" s="424"/>
      <c r="AC340" s="424"/>
      <c r="AD340" s="424"/>
      <c r="AE340" s="424"/>
      <c r="AF340" s="424"/>
      <c r="AG340" s="424"/>
      <c r="AH340" s="424"/>
      <c r="AI340" s="424"/>
      <c r="AJ340" s="424"/>
      <c r="AK340" s="424"/>
      <c r="AL340" s="424"/>
      <c r="AM340" s="424"/>
      <c r="AN340" s="424"/>
      <c r="AO340" s="424"/>
      <c r="AP340" s="424"/>
      <c r="AQ340" s="424"/>
      <c r="AR340" s="424"/>
      <c r="AS340" s="424"/>
      <c r="AT340" s="424"/>
      <c r="AU340" s="424"/>
      <c r="AV340" s="424"/>
      <c r="AW340" s="424"/>
      <c r="AX340" s="424"/>
      <c r="AY340" s="424"/>
      <c r="AZ340" s="424"/>
      <c r="BA340" s="424"/>
      <c r="BB340" s="424"/>
      <c r="BC340" s="424"/>
      <c r="BD340" s="424"/>
      <c r="BE340" s="424"/>
      <c r="BF340" s="424"/>
      <c r="BG340" s="424"/>
      <c r="BH340" s="424"/>
      <c r="BI340" s="424"/>
      <c r="BJ340" s="424"/>
      <c r="BK340" s="424"/>
      <c r="BL340" s="424"/>
      <c r="BM340" s="424"/>
      <c r="BN340" s="424"/>
      <c r="BO340" s="424"/>
      <c r="BP340" s="424"/>
      <c r="BQ340" s="424"/>
      <c r="BR340" s="424"/>
      <c r="BS340" s="424"/>
      <c r="BT340" s="424"/>
      <c r="BU340" s="424"/>
      <c r="BV340" s="424"/>
      <c r="BW340" s="424"/>
      <c r="BX340" s="424"/>
      <c r="BY340" s="424"/>
      <c r="BZ340" s="424"/>
      <c r="CA340" s="424"/>
      <c r="CB340" s="424"/>
      <c r="CC340" s="424"/>
      <c r="CD340" s="424"/>
      <c r="CE340" s="424"/>
      <c r="CF340" s="424"/>
      <c r="CG340" s="424"/>
      <c r="CH340" s="424"/>
      <c r="CI340" s="424"/>
      <c r="CJ340" s="424"/>
      <c r="CK340" s="424"/>
      <c r="CL340" s="424"/>
      <c r="CM340" s="424"/>
      <c r="CN340" s="424"/>
      <c r="CO340" s="424"/>
      <c r="CP340" s="424"/>
      <c r="CQ340" s="424"/>
      <c r="CR340" s="424"/>
      <c r="CS340" s="424"/>
      <c r="CT340" s="424"/>
      <c r="CU340" s="424"/>
      <c r="CV340" s="424"/>
      <c r="CW340" s="424"/>
      <c r="CX340" s="424"/>
      <c r="CY340" s="424"/>
      <c r="CZ340" s="424"/>
      <c r="DA340" s="424"/>
      <c r="DB340" s="424"/>
      <c r="DC340" s="424"/>
      <c r="DD340" s="424"/>
      <c r="DE340" s="424"/>
      <c r="DF340" s="424"/>
      <c r="DG340" s="424"/>
      <c r="DH340" s="424"/>
      <c r="DI340" s="424"/>
      <c r="DJ340" s="424"/>
      <c r="DK340" s="424"/>
      <c r="DL340" s="424"/>
    </row>
    <row r="341" spans="11:116" ht="12.75" hidden="1" customHeight="1">
      <c r="K341" s="424"/>
      <c r="L341" s="424"/>
      <c r="M341" s="424"/>
      <c r="N341" s="424"/>
      <c r="O341" s="424"/>
      <c r="P341" s="424"/>
      <c r="Q341" s="424"/>
      <c r="R341" s="424"/>
      <c r="S341" s="424"/>
      <c r="T341" s="424"/>
      <c r="U341" s="424"/>
      <c r="V341" s="424"/>
      <c r="W341" s="424"/>
      <c r="X341" s="424"/>
      <c r="Y341" s="424"/>
      <c r="Z341" s="424"/>
      <c r="AA341" s="424"/>
      <c r="AB341" s="424"/>
      <c r="AC341" s="424"/>
      <c r="AD341" s="424"/>
      <c r="AE341" s="424"/>
      <c r="AF341" s="424"/>
      <c r="AG341" s="424"/>
      <c r="AH341" s="424"/>
      <c r="AI341" s="424"/>
      <c r="AJ341" s="424"/>
      <c r="AK341" s="424"/>
      <c r="AL341" s="424"/>
      <c r="AM341" s="424"/>
      <c r="AN341" s="424"/>
      <c r="AO341" s="424"/>
      <c r="AP341" s="424"/>
      <c r="AQ341" s="424"/>
      <c r="AR341" s="424"/>
      <c r="AS341" s="424"/>
      <c r="AT341" s="424"/>
      <c r="AU341" s="424"/>
      <c r="AV341" s="424"/>
      <c r="AW341" s="424"/>
      <c r="AX341" s="424"/>
      <c r="AY341" s="424"/>
      <c r="AZ341" s="424"/>
      <c r="BA341" s="424"/>
      <c r="BB341" s="424"/>
      <c r="BC341" s="424"/>
      <c r="BD341" s="424"/>
      <c r="BE341" s="424"/>
      <c r="BF341" s="424"/>
      <c r="BG341" s="424"/>
      <c r="BH341" s="424"/>
      <c r="BI341" s="424"/>
      <c r="BJ341" s="424"/>
      <c r="BK341" s="424"/>
      <c r="BL341" s="424"/>
      <c r="BM341" s="424"/>
      <c r="BN341" s="424"/>
      <c r="BO341" s="424"/>
      <c r="BP341" s="424"/>
      <c r="BQ341" s="424"/>
      <c r="BR341" s="424"/>
      <c r="BS341" s="424"/>
      <c r="BT341" s="424"/>
      <c r="BU341" s="424"/>
      <c r="BV341" s="424"/>
      <c r="BW341" s="424"/>
      <c r="BX341" s="424"/>
      <c r="BY341" s="424"/>
      <c r="BZ341" s="424"/>
      <c r="CA341" s="424"/>
      <c r="CB341" s="424"/>
      <c r="CC341" s="424"/>
      <c r="CD341" s="424"/>
      <c r="CE341" s="424"/>
      <c r="CF341" s="424"/>
      <c r="CG341" s="424"/>
      <c r="CH341" s="424"/>
      <c r="CI341" s="424"/>
      <c r="CJ341" s="424"/>
      <c r="CK341" s="424"/>
      <c r="CL341" s="424"/>
      <c r="CM341" s="424"/>
      <c r="CN341" s="424"/>
      <c r="CO341" s="424"/>
      <c r="CP341" s="424"/>
      <c r="CQ341" s="424"/>
      <c r="CR341" s="424"/>
      <c r="CS341" s="424"/>
      <c r="CT341" s="424"/>
      <c r="CU341" s="424"/>
      <c r="CV341" s="424"/>
      <c r="CW341" s="424"/>
      <c r="CX341" s="424"/>
      <c r="CY341" s="424"/>
      <c r="CZ341" s="424"/>
      <c r="DA341" s="424"/>
      <c r="DB341" s="424"/>
      <c r="DC341" s="424"/>
      <c r="DD341" s="424"/>
      <c r="DE341" s="424"/>
      <c r="DF341" s="424"/>
      <c r="DG341" s="424"/>
      <c r="DH341" s="424"/>
      <c r="DI341" s="424"/>
      <c r="DJ341" s="424"/>
      <c r="DK341" s="424"/>
      <c r="DL341" s="424"/>
    </row>
    <row r="342" spans="11:116" ht="12.75" hidden="1" customHeight="1">
      <c r="K342" s="424"/>
      <c r="L342" s="424"/>
      <c r="M342" s="424"/>
      <c r="N342" s="424"/>
      <c r="O342" s="424"/>
      <c r="P342" s="424"/>
      <c r="Q342" s="424"/>
      <c r="R342" s="424"/>
      <c r="S342" s="424"/>
      <c r="T342" s="424"/>
      <c r="U342" s="424"/>
      <c r="V342" s="424"/>
      <c r="W342" s="424"/>
      <c r="X342" s="424"/>
      <c r="Y342" s="424"/>
      <c r="Z342" s="424"/>
      <c r="AA342" s="424"/>
      <c r="AB342" s="424"/>
      <c r="AC342" s="424"/>
      <c r="AD342" s="424"/>
      <c r="AE342" s="424"/>
      <c r="AF342" s="424"/>
      <c r="AG342" s="424"/>
      <c r="AH342" s="424"/>
      <c r="AI342" s="424"/>
      <c r="AJ342" s="424"/>
      <c r="AK342" s="424"/>
      <c r="AL342" s="424"/>
      <c r="AM342" s="424"/>
      <c r="AN342" s="424"/>
      <c r="AO342" s="424"/>
      <c r="AP342" s="424"/>
      <c r="AQ342" s="424"/>
      <c r="AR342" s="424"/>
      <c r="AS342" s="424"/>
      <c r="AT342" s="424"/>
      <c r="AU342" s="424"/>
      <c r="AV342" s="424"/>
      <c r="AW342" s="424"/>
      <c r="AX342" s="424"/>
      <c r="AY342" s="424"/>
      <c r="AZ342" s="424"/>
      <c r="BA342" s="424"/>
      <c r="BB342" s="424"/>
      <c r="BC342" s="424"/>
      <c r="BD342" s="424"/>
      <c r="BE342" s="424"/>
      <c r="BF342" s="424"/>
      <c r="BG342" s="424"/>
      <c r="BH342" s="424"/>
      <c r="BI342" s="424"/>
      <c r="BJ342" s="424"/>
      <c r="BK342" s="424"/>
      <c r="BL342" s="424"/>
      <c r="BM342" s="424"/>
      <c r="BN342" s="424"/>
      <c r="BO342" s="424"/>
      <c r="BP342" s="424"/>
      <c r="BQ342" s="424"/>
      <c r="BR342" s="424"/>
      <c r="BS342" s="424"/>
      <c r="BT342" s="424"/>
      <c r="BU342" s="424"/>
      <c r="BV342" s="424"/>
      <c r="BW342" s="424"/>
      <c r="BX342" s="424"/>
      <c r="BY342" s="424"/>
      <c r="BZ342" s="424"/>
      <c r="CA342" s="424"/>
      <c r="CB342" s="424"/>
      <c r="CC342" s="424"/>
      <c r="CD342" s="424"/>
      <c r="CE342" s="424"/>
      <c r="CF342" s="424"/>
      <c r="CG342" s="424"/>
      <c r="CH342" s="424"/>
      <c r="CI342" s="424"/>
      <c r="CJ342" s="424"/>
      <c r="CK342" s="424"/>
      <c r="CL342" s="424"/>
      <c r="CM342" s="424"/>
      <c r="CN342" s="424"/>
      <c r="CO342" s="424"/>
      <c r="CP342" s="424"/>
      <c r="CQ342" s="424"/>
      <c r="CR342" s="424"/>
      <c r="CS342" s="424"/>
      <c r="CT342" s="424"/>
      <c r="CU342" s="424"/>
      <c r="CV342" s="424"/>
      <c r="CW342" s="424"/>
      <c r="CX342" s="424"/>
      <c r="CY342" s="424"/>
      <c r="CZ342" s="424"/>
      <c r="DA342" s="424"/>
      <c r="DB342" s="424"/>
      <c r="DC342" s="424"/>
      <c r="DD342" s="424"/>
      <c r="DE342" s="424"/>
      <c r="DF342" s="424"/>
      <c r="DG342" s="424"/>
      <c r="DH342" s="424"/>
      <c r="DI342" s="424"/>
      <c r="DJ342" s="424"/>
      <c r="DK342" s="424"/>
      <c r="DL342" s="424"/>
    </row>
    <row r="343" spans="11:116" ht="12.75" hidden="1" customHeight="1">
      <c r="K343" s="424"/>
      <c r="L343" s="424"/>
      <c r="M343" s="424"/>
      <c r="N343" s="424"/>
      <c r="O343" s="424"/>
      <c r="P343" s="424"/>
      <c r="Q343" s="424"/>
      <c r="R343" s="424"/>
      <c r="S343" s="424"/>
      <c r="T343" s="424"/>
      <c r="U343" s="424"/>
      <c r="V343" s="424"/>
      <c r="W343" s="424"/>
      <c r="X343" s="424"/>
      <c r="Y343" s="424"/>
      <c r="Z343" s="424"/>
      <c r="AA343" s="424"/>
      <c r="AB343" s="424"/>
      <c r="AC343" s="424"/>
      <c r="AD343" s="424"/>
      <c r="AE343" s="424"/>
      <c r="AF343" s="424"/>
      <c r="AG343" s="424"/>
      <c r="AH343" s="424"/>
      <c r="AI343" s="424"/>
      <c r="AJ343" s="424"/>
      <c r="AK343" s="424"/>
      <c r="AL343" s="424"/>
      <c r="AM343" s="424"/>
      <c r="AN343" s="424"/>
      <c r="AO343" s="424"/>
      <c r="AP343" s="424"/>
      <c r="AQ343" s="424"/>
      <c r="AR343" s="424"/>
      <c r="AS343" s="424"/>
      <c r="AT343" s="424"/>
      <c r="AU343" s="424"/>
      <c r="AV343" s="424"/>
      <c r="AW343" s="424"/>
      <c r="AX343" s="424"/>
      <c r="AY343" s="424"/>
      <c r="AZ343" s="424"/>
      <c r="BA343" s="424"/>
      <c r="BB343" s="424"/>
      <c r="BC343" s="424"/>
      <c r="BD343" s="424"/>
      <c r="BE343" s="424"/>
      <c r="BF343" s="424"/>
      <c r="BG343" s="424"/>
      <c r="BH343" s="424"/>
      <c r="BI343" s="424"/>
      <c r="BJ343" s="424"/>
      <c r="BK343" s="424"/>
      <c r="BL343" s="424"/>
      <c r="BM343" s="424"/>
      <c r="BN343" s="424"/>
      <c r="BO343" s="424"/>
      <c r="BP343" s="424"/>
      <c r="BQ343" s="424"/>
      <c r="BR343" s="424"/>
      <c r="BS343" s="424"/>
      <c r="BT343" s="424"/>
      <c r="BU343" s="424"/>
      <c r="BV343" s="424"/>
      <c r="BW343" s="424"/>
      <c r="BX343" s="424"/>
      <c r="BY343" s="424"/>
      <c r="BZ343" s="424"/>
      <c r="CA343" s="424"/>
      <c r="CB343" s="424"/>
      <c r="CC343" s="424"/>
      <c r="CD343" s="424"/>
      <c r="CE343" s="424"/>
      <c r="CF343" s="424"/>
      <c r="CG343" s="424"/>
      <c r="CH343" s="424"/>
      <c r="CI343" s="424"/>
      <c r="CJ343" s="424"/>
      <c r="CK343" s="424"/>
      <c r="CL343" s="424"/>
      <c r="CM343" s="424"/>
      <c r="CN343" s="424"/>
      <c r="CO343" s="424"/>
      <c r="CP343" s="424"/>
      <c r="CQ343" s="424"/>
      <c r="CR343" s="424"/>
      <c r="CS343" s="424"/>
      <c r="CT343" s="424"/>
      <c r="CU343" s="424"/>
      <c r="CV343" s="424"/>
      <c r="CW343" s="424"/>
      <c r="CX343" s="424"/>
      <c r="CY343" s="424"/>
      <c r="CZ343" s="424"/>
      <c r="DA343" s="424"/>
      <c r="DB343" s="424"/>
      <c r="DC343" s="424"/>
      <c r="DD343" s="424"/>
      <c r="DE343" s="424"/>
      <c r="DF343" s="424"/>
      <c r="DG343" s="424"/>
      <c r="DH343" s="424"/>
      <c r="DI343" s="424"/>
      <c r="DJ343" s="424"/>
      <c r="DK343" s="424"/>
      <c r="DL343" s="424"/>
    </row>
    <row r="344" spans="11:116" ht="12.75" hidden="1" customHeight="1">
      <c r="K344" s="424"/>
      <c r="L344" s="424"/>
      <c r="M344" s="424"/>
      <c r="N344" s="424"/>
      <c r="O344" s="424"/>
      <c r="P344" s="424"/>
      <c r="Q344" s="424"/>
      <c r="R344" s="424"/>
      <c r="S344" s="424"/>
      <c r="T344" s="424"/>
      <c r="U344" s="424"/>
      <c r="V344" s="424"/>
      <c r="W344" s="424"/>
      <c r="X344" s="424"/>
      <c r="Y344" s="424"/>
      <c r="Z344" s="424"/>
      <c r="AA344" s="424"/>
      <c r="AB344" s="424"/>
      <c r="AC344" s="424"/>
      <c r="AD344" s="424"/>
      <c r="AE344" s="424"/>
      <c r="AF344" s="424"/>
      <c r="AG344" s="424"/>
      <c r="AH344" s="424"/>
      <c r="AI344" s="424"/>
      <c r="AJ344" s="424"/>
      <c r="AK344" s="424"/>
      <c r="AL344" s="424"/>
      <c r="AM344" s="424"/>
      <c r="AN344" s="424"/>
      <c r="AO344" s="424"/>
      <c r="AP344" s="424"/>
      <c r="AQ344" s="424"/>
      <c r="AR344" s="424"/>
      <c r="AS344" s="424"/>
      <c r="AT344" s="424"/>
      <c r="AU344" s="424"/>
      <c r="AV344" s="424"/>
      <c r="AW344" s="424"/>
      <c r="AX344" s="424"/>
      <c r="AY344" s="424"/>
      <c r="AZ344" s="424"/>
      <c r="BA344" s="424"/>
      <c r="BB344" s="424"/>
      <c r="BC344" s="424"/>
      <c r="BD344" s="424"/>
      <c r="BE344" s="424"/>
      <c r="BF344" s="424"/>
      <c r="BG344" s="424"/>
      <c r="BH344" s="424"/>
      <c r="BI344" s="424"/>
      <c r="BJ344" s="424"/>
      <c r="BK344" s="424"/>
      <c r="BL344" s="424"/>
      <c r="BM344" s="424"/>
      <c r="BN344" s="424"/>
      <c r="BO344" s="424"/>
      <c r="BP344" s="424"/>
      <c r="BQ344" s="424"/>
      <c r="BR344" s="424"/>
      <c r="BS344" s="424"/>
      <c r="BT344" s="424"/>
      <c r="BU344" s="424"/>
      <c r="BV344" s="424"/>
      <c r="BW344" s="424"/>
      <c r="BX344" s="424"/>
      <c r="BY344" s="424"/>
      <c r="BZ344" s="424"/>
      <c r="CA344" s="424"/>
      <c r="CB344" s="424"/>
      <c r="CC344" s="424"/>
      <c r="CD344" s="424"/>
      <c r="CE344" s="424"/>
      <c r="CF344" s="424"/>
      <c r="CG344" s="424"/>
      <c r="CH344" s="424"/>
      <c r="CI344" s="424"/>
      <c r="CJ344" s="424"/>
      <c r="CK344" s="424"/>
      <c r="CL344" s="424"/>
      <c r="CM344" s="424"/>
      <c r="CN344" s="424"/>
      <c r="CO344" s="424"/>
      <c r="CP344" s="424"/>
      <c r="CQ344" s="424"/>
      <c r="CR344" s="424"/>
      <c r="CS344" s="424"/>
      <c r="CT344" s="424"/>
      <c r="CU344" s="424"/>
      <c r="CV344" s="424"/>
      <c r="CW344" s="424"/>
      <c r="CX344" s="424"/>
      <c r="CY344" s="424"/>
      <c r="CZ344" s="424"/>
      <c r="DA344" s="424"/>
      <c r="DB344" s="424"/>
      <c r="DC344" s="424"/>
      <c r="DD344" s="424"/>
      <c r="DE344" s="424"/>
      <c r="DF344" s="424"/>
      <c r="DG344" s="424"/>
      <c r="DH344" s="424"/>
      <c r="DI344" s="424"/>
      <c r="DJ344" s="424"/>
      <c r="DK344" s="424"/>
      <c r="DL344" s="424"/>
    </row>
    <row r="345" spans="11:116" ht="12.75" hidden="1" customHeight="1">
      <c r="K345" s="424"/>
      <c r="L345" s="424"/>
      <c r="M345" s="424"/>
      <c r="N345" s="424"/>
      <c r="O345" s="424"/>
      <c r="P345" s="424"/>
      <c r="Q345" s="424"/>
      <c r="R345" s="424"/>
      <c r="S345" s="424"/>
      <c r="T345" s="424"/>
      <c r="U345" s="424"/>
      <c r="V345" s="424"/>
      <c r="W345" s="424"/>
      <c r="X345" s="424"/>
      <c r="Y345" s="424"/>
      <c r="Z345" s="424"/>
      <c r="AA345" s="424"/>
      <c r="AB345" s="424"/>
      <c r="AC345" s="424"/>
      <c r="AD345" s="424"/>
      <c r="AE345" s="424"/>
      <c r="AF345" s="424"/>
      <c r="AG345" s="424"/>
      <c r="AH345" s="424"/>
      <c r="AI345" s="424"/>
      <c r="AJ345" s="424"/>
      <c r="AK345" s="424"/>
      <c r="AL345" s="424"/>
      <c r="AM345" s="424"/>
      <c r="AN345" s="424"/>
      <c r="AO345" s="424"/>
      <c r="AP345" s="424"/>
      <c r="AQ345" s="424"/>
      <c r="AR345" s="424"/>
      <c r="AS345" s="424"/>
      <c r="AT345" s="424"/>
      <c r="AU345" s="424"/>
      <c r="AV345" s="424"/>
      <c r="AW345" s="424"/>
      <c r="AX345" s="424"/>
      <c r="AY345" s="424"/>
      <c r="AZ345" s="424"/>
      <c r="BA345" s="424"/>
      <c r="BB345" s="424"/>
      <c r="BC345" s="424"/>
      <c r="BD345" s="424"/>
      <c r="BE345" s="424"/>
      <c r="BF345" s="424"/>
      <c r="BG345" s="424"/>
      <c r="BH345" s="424"/>
      <c r="BI345" s="424"/>
      <c r="BJ345" s="424"/>
      <c r="BK345" s="424"/>
      <c r="BL345" s="424"/>
      <c r="BM345" s="424"/>
      <c r="BN345" s="424"/>
      <c r="BO345" s="424"/>
      <c r="BP345" s="424"/>
      <c r="BQ345" s="424"/>
      <c r="BR345" s="424"/>
      <c r="BS345" s="424"/>
      <c r="BT345" s="424"/>
      <c r="BU345" s="424"/>
      <c r="BV345" s="424"/>
      <c r="BW345" s="424"/>
      <c r="BX345" s="424"/>
      <c r="BY345" s="424"/>
      <c r="BZ345" s="424"/>
      <c r="CA345" s="424"/>
      <c r="CB345" s="424"/>
      <c r="CC345" s="424"/>
      <c r="CD345" s="424"/>
      <c r="CE345" s="424"/>
      <c r="CF345" s="424"/>
      <c r="CG345" s="424"/>
      <c r="CH345" s="424"/>
      <c r="CI345" s="424"/>
      <c r="CJ345" s="424"/>
      <c r="CK345" s="424"/>
      <c r="CL345" s="424"/>
      <c r="CM345" s="424"/>
      <c r="CN345" s="424"/>
      <c r="CO345" s="424"/>
      <c r="CP345" s="424"/>
      <c r="CQ345" s="424"/>
      <c r="CR345" s="424"/>
      <c r="CS345" s="424"/>
      <c r="CT345" s="424"/>
      <c r="CU345" s="424"/>
      <c r="CV345" s="424"/>
      <c r="CW345" s="424"/>
      <c r="CX345" s="424"/>
      <c r="CY345" s="424"/>
      <c r="CZ345" s="424"/>
      <c r="DA345" s="424"/>
      <c r="DB345" s="424"/>
      <c r="DC345" s="424"/>
      <c r="DD345" s="424"/>
      <c r="DE345" s="424"/>
      <c r="DF345" s="424"/>
      <c r="DG345" s="424"/>
      <c r="DH345" s="424"/>
      <c r="DI345" s="424"/>
      <c r="DJ345" s="424"/>
      <c r="DK345" s="424"/>
      <c r="DL345" s="424"/>
    </row>
    <row r="346" spans="11:116" ht="12.75" hidden="1" customHeight="1">
      <c r="K346" s="424"/>
      <c r="L346" s="424"/>
      <c r="M346" s="424"/>
      <c r="N346" s="424"/>
      <c r="O346" s="424"/>
      <c r="P346" s="424"/>
      <c r="Q346" s="424"/>
      <c r="R346" s="424"/>
      <c r="S346" s="424"/>
      <c r="T346" s="424"/>
      <c r="U346" s="424"/>
      <c r="V346" s="424"/>
      <c r="W346" s="424"/>
      <c r="X346" s="424"/>
      <c r="Y346" s="424"/>
      <c r="Z346" s="424"/>
      <c r="AA346" s="424"/>
      <c r="AB346" s="424"/>
      <c r="AC346" s="424"/>
      <c r="AD346" s="424"/>
      <c r="AE346" s="424"/>
      <c r="AF346" s="424"/>
      <c r="AG346" s="424"/>
      <c r="AH346" s="424"/>
      <c r="AI346" s="424"/>
      <c r="AJ346" s="424"/>
      <c r="AK346" s="424"/>
      <c r="AL346" s="424"/>
      <c r="AM346" s="424"/>
      <c r="AN346" s="424"/>
      <c r="AO346" s="424"/>
      <c r="AP346" s="424"/>
      <c r="AQ346" s="424"/>
      <c r="AR346" s="424"/>
      <c r="AS346" s="424"/>
      <c r="AT346" s="424"/>
      <c r="AU346" s="424"/>
      <c r="AV346" s="424"/>
      <c r="AW346" s="424"/>
      <c r="AX346" s="424"/>
      <c r="AY346" s="424"/>
      <c r="AZ346" s="424"/>
      <c r="BA346" s="424"/>
      <c r="BB346" s="424"/>
      <c r="BC346" s="424"/>
      <c r="BD346" s="424"/>
      <c r="BE346" s="424"/>
      <c r="BF346" s="424"/>
      <c r="BG346" s="424"/>
      <c r="BH346" s="424"/>
      <c r="BI346" s="424"/>
      <c r="BJ346" s="424"/>
      <c r="BK346" s="424"/>
      <c r="BL346" s="424"/>
      <c r="BM346" s="424"/>
      <c r="BN346" s="424"/>
      <c r="BO346" s="424"/>
      <c r="BP346" s="424"/>
      <c r="BQ346" s="424"/>
      <c r="BR346" s="424"/>
      <c r="BS346" s="424"/>
      <c r="BT346" s="424"/>
      <c r="BU346" s="424"/>
      <c r="BV346" s="424"/>
      <c r="BW346" s="424"/>
      <c r="BX346" s="424"/>
      <c r="BY346" s="424"/>
      <c r="BZ346" s="424"/>
      <c r="CA346" s="424"/>
      <c r="CB346" s="424"/>
      <c r="CC346" s="424"/>
      <c r="CD346" s="424"/>
      <c r="CE346" s="424"/>
      <c r="CF346" s="424"/>
      <c r="CG346" s="424"/>
      <c r="CH346" s="424"/>
      <c r="CI346" s="424"/>
      <c r="CJ346" s="424"/>
      <c r="CK346" s="424"/>
      <c r="CL346" s="424"/>
      <c r="CM346" s="424"/>
      <c r="CN346" s="424"/>
      <c r="CO346" s="424"/>
      <c r="CP346" s="424"/>
      <c r="CQ346" s="424"/>
      <c r="CR346" s="424"/>
      <c r="CS346" s="424"/>
      <c r="CT346" s="424"/>
      <c r="CU346" s="424"/>
      <c r="CV346" s="424"/>
      <c r="CW346" s="424"/>
      <c r="CX346" s="424"/>
      <c r="CY346" s="424"/>
      <c r="CZ346" s="424"/>
      <c r="DA346" s="424"/>
      <c r="DB346" s="424"/>
      <c r="DC346" s="424"/>
      <c r="DD346" s="424"/>
      <c r="DE346" s="424"/>
      <c r="DF346" s="424"/>
      <c r="DG346" s="424"/>
      <c r="DH346" s="424"/>
      <c r="DI346" s="424"/>
      <c r="DJ346" s="424"/>
      <c r="DK346" s="424"/>
      <c r="DL346" s="424"/>
    </row>
    <row r="347" spans="11:116" ht="12.75" hidden="1" customHeight="1">
      <c r="K347" s="424"/>
      <c r="L347" s="424"/>
      <c r="M347" s="424"/>
      <c r="N347" s="424"/>
      <c r="O347" s="424"/>
      <c r="P347" s="424"/>
      <c r="Q347" s="424"/>
      <c r="R347" s="424"/>
      <c r="S347" s="424"/>
      <c r="T347" s="424"/>
      <c r="U347" s="424"/>
      <c r="V347" s="424"/>
      <c r="W347" s="424"/>
      <c r="X347" s="424"/>
      <c r="Y347" s="424"/>
      <c r="Z347" s="424"/>
      <c r="AA347" s="424"/>
      <c r="AB347" s="424"/>
      <c r="AC347" s="424"/>
      <c r="AD347" s="424"/>
      <c r="AE347" s="424"/>
      <c r="AF347" s="424"/>
      <c r="AG347" s="424"/>
      <c r="AH347" s="424"/>
      <c r="AI347" s="424"/>
      <c r="AJ347" s="424"/>
      <c r="AK347" s="424"/>
      <c r="AL347" s="424"/>
      <c r="AM347" s="424"/>
      <c r="AN347" s="424"/>
      <c r="AO347" s="424"/>
      <c r="AP347" s="424"/>
      <c r="AQ347" s="424"/>
      <c r="AR347" s="424"/>
      <c r="AS347" s="424"/>
      <c r="AT347" s="424"/>
      <c r="AU347" s="424"/>
      <c r="AV347" s="424"/>
      <c r="AW347" s="424"/>
      <c r="AX347" s="424"/>
      <c r="AY347" s="424"/>
      <c r="AZ347" s="424"/>
      <c r="BA347" s="424"/>
      <c r="BB347" s="424"/>
      <c r="BC347" s="424"/>
      <c r="BD347" s="424"/>
      <c r="BE347" s="424"/>
      <c r="BF347" s="424"/>
      <c r="BG347" s="424"/>
      <c r="BH347" s="424"/>
      <c r="BI347" s="424"/>
      <c r="BJ347" s="424"/>
      <c r="BK347" s="424"/>
      <c r="BL347" s="424"/>
      <c r="BM347" s="424"/>
      <c r="BN347" s="424"/>
      <c r="BO347" s="424"/>
      <c r="BP347" s="424"/>
      <c r="BQ347" s="424"/>
      <c r="BR347" s="424"/>
      <c r="BS347" s="424"/>
      <c r="BT347" s="424"/>
      <c r="BU347" s="424"/>
      <c r="BV347" s="424"/>
      <c r="BW347" s="424"/>
      <c r="BX347" s="424"/>
      <c r="BY347" s="424"/>
      <c r="BZ347" s="424"/>
      <c r="CA347" s="424"/>
      <c r="CB347" s="424"/>
      <c r="CC347" s="424"/>
      <c r="CD347" s="424"/>
      <c r="CE347" s="424"/>
      <c r="CF347" s="424"/>
      <c r="CG347" s="424"/>
      <c r="CH347" s="424"/>
      <c r="CI347" s="424"/>
      <c r="CJ347" s="424"/>
      <c r="CK347" s="424"/>
      <c r="CL347" s="424"/>
      <c r="CM347" s="424"/>
      <c r="CN347" s="424"/>
      <c r="CO347" s="424"/>
      <c r="CP347" s="424"/>
      <c r="CQ347" s="424"/>
      <c r="CR347" s="424"/>
      <c r="CS347" s="424"/>
      <c r="CT347" s="424"/>
      <c r="CU347" s="424"/>
      <c r="CV347" s="424"/>
      <c r="CW347" s="424"/>
      <c r="CX347" s="424"/>
      <c r="CY347" s="424"/>
      <c r="CZ347" s="424"/>
      <c r="DA347" s="424"/>
      <c r="DB347" s="424"/>
      <c r="DC347" s="424"/>
      <c r="DD347" s="424"/>
      <c r="DE347" s="424"/>
      <c r="DF347" s="424"/>
      <c r="DG347" s="424"/>
      <c r="DH347" s="424"/>
      <c r="DI347" s="424"/>
      <c r="DJ347" s="424"/>
      <c r="DK347" s="424"/>
      <c r="DL347" s="424"/>
    </row>
    <row r="348" spans="11:116" ht="12.75" hidden="1" customHeight="1">
      <c r="K348" s="424"/>
      <c r="L348" s="424"/>
      <c r="M348" s="424"/>
      <c r="N348" s="424"/>
      <c r="O348" s="424"/>
      <c r="P348" s="424"/>
      <c r="Q348" s="424"/>
      <c r="R348" s="424"/>
      <c r="S348" s="424"/>
      <c r="T348" s="424"/>
      <c r="U348" s="424"/>
      <c r="V348" s="424"/>
      <c r="W348" s="424"/>
      <c r="X348" s="424"/>
      <c r="Y348" s="424"/>
      <c r="Z348" s="424"/>
      <c r="AA348" s="424"/>
      <c r="AB348" s="424"/>
      <c r="AC348" s="424"/>
      <c r="AD348" s="424"/>
      <c r="AE348" s="424"/>
      <c r="AF348" s="424"/>
      <c r="AG348" s="424"/>
      <c r="AH348" s="424"/>
      <c r="AI348" s="424"/>
      <c r="AJ348" s="424"/>
      <c r="AK348" s="424"/>
      <c r="AL348" s="424"/>
      <c r="AM348" s="424"/>
      <c r="AN348" s="424"/>
      <c r="AO348" s="424"/>
      <c r="AP348" s="424"/>
      <c r="AQ348" s="424"/>
      <c r="AR348" s="424"/>
      <c r="AS348" s="424"/>
      <c r="AT348" s="424"/>
      <c r="AU348" s="424"/>
      <c r="AV348" s="424"/>
      <c r="AW348" s="424"/>
      <c r="AX348" s="424"/>
      <c r="AY348" s="424"/>
      <c r="AZ348" s="424"/>
      <c r="BA348" s="424"/>
      <c r="BB348" s="424"/>
      <c r="BC348" s="424"/>
      <c r="BD348" s="424"/>
      <c r="BE348" s="424"/>
      <c r="BF348" s="424"/>
      <c r="BG348" s="424"/>
      <c r="BH348" s="424"/>
      <c r="BI348" s="424"/>
      <c r="BJ348" s="424"/>
      <c r="BK348" s="424"/>
      <c r="BL348" s="424"/>
      <c r="BM348" s="424"/>
      <c r="BN348" s="424"/>
      <c r="BO348" s="424"/>
      <c r="BP348" s="424"/>
      <c r="BQ348" s="424"/>
      <c r="BR348" s="424"/>
      <c r="BS348" s="424"/>
      <c r="BT348" s="424"/>
      <c r="BU348" s="424"/>
      <c r="BV348" s="424"/>
      <c r="BW348" s="424"/>
      <c r="BX348" s="424"/>
      <c r="BY348" s="424"/>
      <c r="BZ348" s="424"/>
      <c r="CA348" s="424"/>
      <c r="CB348" s="424"/>
      <c r="CC348" s="424"/>
      <c r="CD348" s="424"/>
      <c r="CE348" s="424"/>
      <c r="CF348" s="424"/>
      <c r="CG348" s="424"/>
      <c r="CH348" s="424"/>
      <c r="CI348" s="424"/>
      <c r="CJ348" s="424"/>
      <c r="CK348" s="424"/>
      <c r="CL348" s="424"/>
      <c r="CM348" s="424"/>
      <c r="CN348" s="424"/>
      <c r="CO348" s="424"/>
      <c r="CP348" s="424"/>
      <c r="CQ348" s="424"/>
      <c r="CR348" s="424"/>
      <c r="CS348" s="424"/>
      <c r="CT348" s="424"/>
      <c r="CU348" s="424"/>
      <c r="CV348" s="424"/>
      <c r="CW348" s="424"/>
      <c r="CX348" s="424"/>
      <c r="CY348" s="424"/>
      <c r="CZ348" s="424"/>
      <c r="DA348" s="424"/>
      <c r="DB348" s="424"/>
      <c r="DC348" s="424"/>
      <c r="DD348" s="424"/>
      <c r="DE348" s="424"/>
      <c r="DF348" s="424"/>
      <c r="DG348" s="424"/>
      <c r="DH348" s="424"/>
      <c r="DI348" s="424"/>
      <c r="DJ348" s="424"/>
      <c r="DK348" s="424"/>
      <c r="DL348" s="424"/>
    </row>
    <row r="349" spans="11:116" ht="12.75" hidden="1" customHeight="1">
      <c r="K349" s="424"/>
      <c r="L349" s="424"/>
      <c r="M349" s="424"/>
      <c r="N349" s="424"/>
      <c r="O349" s="424"/>
      <c r="P349" s="424"/>
      <c r="Q349" s="424"/>
      <c r="R349" s="424"/>
      <c r="S349" s="424"/>
      <c r="T349" s="424"/>
      <c r="U349" s="424"/>
      <c r="V349" s="424"/>
      <c r="W349" s="424"/>
      <c r="X349" s="424"/>
      <c r="Y349" s="424"/>
      <c r="Z349" s="424"/>
      <c r="AA349" s="424"/>
      <c r="AB349" s="424"/>
      <c r="AC349" s="424"/>
      <c r="AD349" s="424"/>
      <c r="AE349" s="424"/>
      <c r="AF349" s="424"/>
      <c r="AG349" s="424"/>
      <c r="AH349" s="424"/>
      <c r="AI349" s="424"/>
      <c r="AJ349" s="424"/>
      <c r="AK349" s="424"/>
      <c r="AL349" s="424"/>
      <c r="AM349" s="424"/>
      <c r="AN349" s="424"/>
      <c r="AO349" s="424"/>
      <c r="AP349" s="424"/>
      <c r="AQ349" s="424"/>
      <c r="AR349" s="424"/>
      <c r="AS349" s="424"/>
      <c r="AT349" s="424"/>
      <c r="AU349" s="424"/>
      <c r="AV349" s="424"/>
      <c r="AW349" s="424"/>
      <c r="AX349" s="424"/>
      <c r="AY349" s="424"/>
      <c r="AZ349" s="424"/>
      <c r="BA349" s="424"/>
      <c r="BB349" s="424"/>
      <c r="BC349" s="424"/>
      <c r="BD349" s="424"/>
      <c r="BE349" s="424"/>
      <c r="BF349" s="424"/>
      <c r="BG349" s="424"/>
      <c r="BH349" s="424"/>
      <c r="BI349" s="424"/>
      <c r="BJ349" s="424"/>
      <c r="BK349" s="424"/>
      <c r="BL349" s="424"/>
      <c r="BM349" s="424"/>
      <c r="BN349" s="424"/>
      <c r="BO349" s="424"/>
      <c r="BP349" s="424"/>
      <c r="BQ349" s="424"/>
      <c r="BR349" s="424"/>
      <c r="BS349" s="424"/>
      <c r="BT349" s="424"/>
      <c r="BU349" s="424"/>
      <c r="BV349" s="424"/>
      <c r="BW349" s="424"/>
      <c r="BX349" s="424"/>
      <c r="BY349" s="424"/>
      <c r="BZ349" s="424"/>
      <c r="CA349" s="424"/>
      <c r="CB349" s="424"/>
      <c r="CC349" s="424"/>
      <c r="CD349" s="424"/>
      <c r="CE349" s="424"/>
      <c r="CF349" s="424"/>
      <c r="CG349" s="424"/>
      <c r="CH349" s="424"/>
      <c r="CI349" s="424"/>
      <c r="CJ349" s="424"/>
      <c r="CK349" s="424"/>
      <c r="CL349" s="424"/>
      <c r="CM349" s="424"/>
      <c r="CN349" s="424"/>
      <c r="CO349" s="424"/>
      <c r="CP349" s="424"/>
      <c r="CQ349" s="424"/>
      <c r="CR349" s="424"/>
      <c r="CS349" s="424"/>
      <c r="CT349" s="424"/>
      <c r="CU349" s="424"/>
      <c r="CV349" s="424"/>
      <c r="CW349" s="424"/>
      <c r="CX349" s="424"/>
      <c r="CY349" s="424"/>
      <c r="CZ349" s="424"/>
      <c r="DA349" s="424"/>
      <c r="DB349" s="424"/>
      <c r="DC349" s="424"/>
      <c r="DD349" s="424"/>
      <c r="DE349" s="424"/>
      <c r="DF349" s="424"/>
      <c r="DG349" s="424"/>
      <c r="DH349" s="424"/>
      <c r="DI349" s="424"/>
      <c r="DJ349" s="424"/>
      <c r="DK349" s="424"/>
      <c r="DL349" s="424"/>
    </row>
    <row r="350" spans="11:116" ht="12.75" hidden="1" customHeight="1">
      <c r="K350" s="424"/>
      <c r="L350" s="424"/>
      <c r="M350" s="424"/>
      <c r="N350" s="424"/>
      <c r="O350" s="424"/>
      <c r="P350" s="424"/>
      <c r="Q350" s="424"/>
      <c r="R350" s="424"/>
      <c r="S350" s="424"/>
      <c r="T350" s="424"/>
      <c r="U350" s="424"/>
      <c r="V350" s="424"/>
      <c r="W350" s="424"/>
      <c r="X350" s="424"/>
      <c r="Y350" s="424"/>
      <c r="Z350" s="424"/>
      <c r="AA350" s="424"/>
      <c r="AB350" s="424"/>
      <c r="AC350" s="424"/>
      <c r="AD350" s="424"/>
      <c r="AE350" s="424"/>
      <c r="AF350" s="424"/>
      <c r="AG350" s="424"/>
      <c r="AH350" s="424"/>
      <c r="AI350" s="424"/>
      <c r="AJ350" s="424"/>
      <c r="AK350" s="424"/>
      <c r="AL350" s="424"/>
      <c r="AM350" s="424"/>
      <c r="AN350" s="424"/>
      <c r="AO350" s="424"/>
      <c r="AP350" s="424"/>
      <c r="AQ350" s="424"/>
      <c r="AR350" s="424"/>
      <c r="AS350" s="424"/>
      <c r="AT350" s="424"/>
      <c r="AU350" s="424"/>
      <c r="AV350" s="424"/>
      <c r="AW350" s="424"/>
      <c r="AX350" s="424"/>
      <c r="AY350" s="424"/>
      <c r="AZ350" s="424"/>
      <c r="BA350" s="424"/>
      <c r="BB350" s="424"/>
      <c r="BC350" s="424"/>
      <c r="BD350" s="424"/>
      <c r="BE350" s="424"/>
      <c r="BF350" s="424"/>
      <c r="BG350" s="424"/>
      <c r="BH350" s="424"/>
      <c r="BI350" s="424"/>
      <c r="BJ350" s="424"/>
      <c r="BK350" s="424"/>
      <c r="BL350" s="424"/>
      <c r="BM350" s="424"/>
      <c r="BN350" s="424"/>
      <c r="BO350" s="424"/>
      <c r="BP350" s="424"/>
      <c r="BQ350" s="424"/>
      <c r="BR350" s="424"/>
      <c r="BS350" s="424"/>
      <c r="BT350" s="424"/>
      <c r="BU350" s="424"/>
      <c r="BV350" s="424"/>
      <c r="BW350" s="424"/>
      <c r="BX350" s="424"/>
      <c r="BY350" s="424"/>
      <c r="BZ350" s="424"/>
      <c r="CA350" s="424"/>
      <c r="CB350" s="424"/>
      <c r="CC350" s="424"/>
      <c r="CD350" s="424"/>
      <c r="CE350" s="424"/>
      <c r="CF350" s="424"/>
      <c r="CG350" s="424"/>
      <c r="CH350" s="424"/>
      <c r="CI350" s="424"/>
      <c r="CJ350" s="424"/>
      <c r="CK350" s="424"/>
      <c r="CL350" s="424"/>
      <c r="CM350" s="424"/>
      <c r="CN350" s="424"/>
      <c r="CO350" s="424"/>
      <c r="CP350" s="424"/>
      <c r="CQ350" s="424"/>
      <c r="CR350" s="424"/>
      <c r="CS350" s="424"/>
      <c r="CT350" s="424"/>
      <c r="CU350" s="424"/>
      <c r="CV350" s="424"/>
      <c r="CW350" s="424"/>
      <c r="CX350" s="424"/>
      <c r="CY350" s="424"/>
      <c r="CZ350" s="424"/>
      <c r="DA350" s="424"/>
      <c r="DB350" s="424"/>
      <c r="DC350" s="424"/>
      <c r="DD350" s="424"/>
      <c r="DE350" s="424"/>
      <c r="DF350" s="424"/>
      <c r="DG350" s="424"/>
      <c r="DH350" s="424"/>
      <c r="DI350" s="424"/>
      <c r="DJ350" s="424"/>
      <c r="DK350" s="424"/>
      <c r="DL350" s="424"/>
    </row>
    <row r="351" spans="11:116" ht="12.75" hidden="1" customHeight="1">
      <c r="K351" s="424"/>
      <c r="L351" s="424"/>
      <c r="M351" s="424"/>
      <c r="N351" s="424"/>
      <c r="O351" s="424"/>
      <c r="P351" s="424"/>
      <c r="Q351" s="424"/>
      <c r="R351" s="424"/>
      <c r="S351" s="424"/>
      <c r="T351" s="424"/>
      <c r="U351" s="424"/>
      <c r="V351" s="424"/>
      <c r="W351" s="424"/>
      <c r="X351" s="424"/>
      <c r="Y351" s="424"/>
      <c r="Z351" s="424"/>
      <c r="AA351" s="424"/>
      <c r="AB351" s="424"/>
      <c r="AC351" s="424"/>
      <c r="AD351" s="424"/>
      <c r="AE351" s="424"/>
      <c r="AF351" s="424"/>
      <c r="AG351" s="424"/>
      <c r="AH351" s="424"/>
      <c r="AI351" s="424"/>
      <c r="AJ351" s="424"/>
      <c r="AK351" s="424"/>
      <c r="AL351" s="424"/>
      <c r="AM351" s="424"/>
      <c r="AN351" s="424"/>
      <c r="AO351" s="424"/>
      <c r="AP351" s="424"/>
      <c r="AQ351" s="424"/>
      <c r="AR351" s="424"/>
      <c r="AS351" s="424"/>
      <c r="AT351" s="424"/>
      <c r="AU351" s="424"/>
      <c r="AV351" s="424"/>
      <c r="AW351" s="424"/>
      <c r="AX351" s="424"/>
      <c r="AY351" s="424"/>
      <c r="AZ351" s="424"/>
      <c r="BA351" s="424"/>
      <c r="BB351" s="424"/>
      <c r="BC351" s="424"/>
      <c r="BD351" s="424"/>
      <c r="BE351" s="424"/>
      <c r="BF351" s="424"/>
      <c r="BG351" s="424"/>
      <c r="BH351" s="424"/>
      <c r="BI351" s="424"/>
      <c r="BJ351" s="424"/>
      <c r="BK351" s="424"/>
      <c r="BL351" s="424"/>
      <c r="BM351" s="424"/>
      <c r="BN351" s="424"/>
      <c r="BO351" s="424"/>
      <c r="BP351" s="424"/>
      <c r="BQ351" s="424"/>
      <c r="BR351" s="424"/>
      <c r="BS351" s="424"/>
      <c r="BT351" s="424"/>
      <c r="BU351" s="424"/>
      <c r="BV351" s="424"/>
      <c r="BW351" s="424"/>
      <c r="BX351" s="424"/>
      <c r="BY351" s="424"/>
      <c r="BZ351" s="424"/>
      <c r="CA351" s="424"/>
      <c r="CB351" s="424"/>
      <c r="CC351" s="424"/>
      <c r="CD351" s="424"/>
      <c r="CE351" s="424"/>
      <c r="CF351" s="424"/>
      <c r="CG351" s="424"/>
      <c r="CH351" s="424"/>
      <c r="CI351" s="424"/>
      <c r="CJ351" s="424"/>
      <c r="CK351" s="424"/>
      <c r="CL351" s="424"/>
      <c r="CM351" s="424"/>
      <c r="CN351" s="424"/>
      <c r="CO351" s="424"/>
      <c r="CP351" s="424"/>
      <c r="CQ351" s="424"/>
      <c r="CR351" s="424"/>
      <c r="CS351" s="424"/>
      <c r="CT351" s="424"/>
      <c r="CU351" s="424"/>
      <c r="CV351" s="424"/>
      <c r="CW351" s="424"/>
      <c r="CX351" s="424"/>
      <c r="CY351" s="424"/>
      <c r="CZ351" s="424"/>
      <c r="DA351" s="424"/>
      <c r="DB351" s="424"/>
      <c r="DC351" s="424"/>
      <c r="DD351" s="424"/>
      <c r="DE351" s="424"/>
      <c r="DF351" s="424"/>
      <c r="DG351" s="424"/>
      <c r="DH351" s="424"/>
      <c r="DI351" s="424"/>
      <c r="DJ351" s="424"/>
      <c r="DK351" s="424"/>
      <c r="DL351" s="424"/>
    </row>
    <row r="352" spans="11:116" ht="12.75" hidden="1" customHeight="1">
      <c r="K352" s="424"/>
      <c r="L352" s="424"/>
      <c r="M352" s="424"/>
      <c r="N352" s="424"/>
      <c r="O352" s="424"/>
      <c r="P352" s="424"/>
      <c r="Q352" s="424"/>
      <c r="R352" s="424"/>
      <c r="S352" s="424"/>
      <c r="T352" s="424"/>
      <c r="U352" s="424"/>
      <c r="V352" s="424"/>
      <c r="W352" s="424"/>
      <c r="X352" s="424"/>
      <c r="Y352" s="424"/>
      <c r="Z352" s="424"/>
      <c r="AA352" s="424"/>
      <c r="AB352" s="424"/>
      <c r="AC352" s="424"/>
      <c r="AD352" s="424"/>
      <c r="AE352" s="424"/>
      <c r="AF352" s="424"/>
      <c r="AG352" s="424"/>
      <c r="AH352" s="424"/>
      <c r="AI352" s="424"/>
      <c r="AJ352" s="424"/>
      <c r="AK352" s="424"/>
      <c r="AL352" s="424"/>
      <c r="AM352" s="424"/>
      <c r="AN352" s="424"/>
      <c r="AO352" s="424"/>
      <c r="AP352" s="424"/>
      <c r="AQ352" s="424"/>
      <c r="AR352" s="424"/>
      <c r="AS352" s="424"/>
      <c r="AT352" s="424"/>
      <c r="AU352" s="424"/>
      <c r="AV352" s="424"/>
      <c r="AW352" s="424"/>
      <c r="AX352" s="424"/>
      <c r="AY352" s="424"/>
      <c r="AZ352" s="424"/>
      <c r="BA352" s="424"/>
      <c r="BB352" s="424"/>
      <c r="BC352" s="424"/>
      <c r="BD352" s="424"/>
      <c r="BE352" s="424"/>
      <c r="BF352" s="424"/>
      <c r="BG352" s="424"/>
      <c r="BH352" s="424"/>
      <c r="BI352" s="424"/>
      <c r="BJ352" s="424"/>
      <c r="BK352" s="424"/>
      <c r="BL352" s="424"/>
      <c r="BM352" s="424"/>
      <c r="BN352" s="424"/>
      <c r="BO352" s="424"/>
      <c r="BP352" s="424"/>
      <c r="BQ352" s="424"/>
      <c r="BR352" s="424"/>
      <c r="BS352" s="424"/>
      <c r="BT352" s="424"/>
      <c r="BU352" s="424"/>
      <c r="BV352" s="424"/>
      <c r="BW352" s="424"/>
      <c r="BX352" s="424"/>
      <c r="BY352" s="424"/>
      <c r="BZ352" s="424"/>
      <c r="CA352" s="424"/>
      <c r="CB352" s="424"/>
      <c r="CC352" s="424"/>
      <c r="CD352" s="424"/>
      <c r="CE352" s="424"/>
      <c r="CF352" s="424"/>
      <c r="CG352" s="424"/>
      <c r="CH352" s="424"/>
      <c r="CI352" s="424"/>
      <c r="CJ352" s="424"/>
      <c r="CK352" s="424"/>
      <c r="CL352" s="424"/>
      <c r="CM352" s="424"/>
      <c r="CN352" s="424"/>
      <c r="CO352" s="424"/>
      <c r="CP352" s="424"/>
      <c r="CQ352" s="424"/>
      <c r="CR352" s="424"/>
      <c r="CS352" s="424"/>
      <c r="CT352" s="424"/>
      <c r="CU352" s="424"/>
      <c r="CV352" s="424"/>
      <c r="CW352" s="424"/>
      <c r="CX352" s="424"/>
      <c r="CY352" s="424"/>
      <c r="CZ352" s="424"/>
      <c r="DA352" s="424"/>
      <c r="DB352" s="424"/>
      <c r="DC352" s="424"/>
      <c r="DD352" s="424"/>
      <c r="DE352" s="424"/>
      <c r="DF352" s="424"/>
      <c r="DG352" s="424"/>
      <c r="DH352" s="424"/>
      <c r="DI352" s="424"/>
      <c r="DJ352" s="424"/>
      <c r="DK352" s="424"/>
      <c r="DL352" s="424"/>
    </row>
    <row r="353" spans="11:116" ht="12.75" hidden="1" customHeight="1">
      <c r="K353" s="424"/>
      <c r="L353" s="424"/>
      <c r="M353" s="424"/>
      <c r="N353" s="424"/>
      <c r="O353" s="424"/>
      <c r="P353" s="424"/>
      <c r="Q353" s="424"/>
      <c r="R353" s="424"/>
      <c r="S353" s="424"/>
      <c r="T353" s="424"/>
      <c r="U353" s="424"/>
      <c r="V353" s="424"/>
      <c r="W353" s="424"/>
      <c r="X353" s="424"/>
      <c r="Y353" s="424"/>
      <c r="Z353" s="424"/>
      <c r="AA353" s="424"/>
      <c r="AB353" s="424"/>
      <c r="AC353" s="424"/>
      <c r="AD353" s="424"/>
      <c r="AE353" s="424"/>
      <c r="AF353" s="424"/>
      <c r="AG353" s="424"/>
      <c r="AH353" s="424"/>
      <c r="AI353" s="424"/>
      <c r="AJ353" s="424"/>
      <c r="AK353" s="424"/>
      <c r="AL353" s="424"/>
      <c r="AM353" s="424"/>
      <c r="AN353" s="424"/>
      <c r="AO353" s="424"/>
      <c r="AP353" s="424"/>
      <c r="AQ353" s="424"/>
      <c r="AR353" s="424"/>
      <c r="AS353" s="424"/>
      <c r="AT353" s="424"/>
      <c r="AU353" s="424"/>
      <c r="AV353" s="424"/>
      <c r="AW353" s="424"/>
      <c r="AX353" s="424"/>
      <c r="AY353" s="424"/>
      <c r="AZ353" s="424"/>
      <c r="BA353" s="424"/>
      <c r="BB353" s="424"/>
      <c r="BC353" s="424"/>
      <c r="BD353" s="424"/>
      <c r="BE353" s="424"/>
      <c r="BF353" s="424"/>
      <c r="BG353" s="424"/>
      <c r="BH353" s="424"/>
      <c r="BI353" s="424"/>
      <c r="BJ353" s="424"/>
      <c r="BK353" s="424"/>
      <c r="BL353" s="424"/>
      <c r="BM353" s="424"/>
      <c r="BN353" s="424"/>
      <c r="BO353" s="424"/>
      <c r="BP353" s="424"/>
      <c r="BQ353" s="424"/>
      <c r="BR353" s="424"/>
      <c r="BS353" s="424"/>
      <c r="BT353" s="424"/>
      <c r="BU353" s="424"/>
      <c r="BV353" s="424"/>
      <c r="BW353" s="424"/>
      <c r="BX353" s="424"/>
      <c r="BY353" s="424"/>
      <c r="BZ353" s="424"/>
      <c r="CA353" s="424"/>
      <c r="CB353" s="424"/>
      <c r="CC353" s="424"/>
      <c r="CD353" s="424"/>
      <c r="CE353" s="424"/>
      <c r="CF353" s="424"/>
      <c r="CG353" s="424"/>
      <c r="CH353" s="424"/>
      <c r="CI353" s="424"/>
      <c r="CJ353" s="424"/>
      <c r="CK353" s="424"/>
      <c r="CL353" s="424"/>
      <c r="CM353" s="424"/>
      <c r="CN353" s="424"/>
      <c r="CO353" s="424"/>
      <c r="CP353" s="424"/>
      <c r="CQ353" s="424"/>
      <c r="CR353" s="424"/>
      <c r="CS353" s="424"/>
      <c r="CT353" s="424"/>
      <c r="CU353" s="424"/>
      <c r="CV353" s="424"/>
      <c r="CW353" s="424"/>
      <c r="CX353" s="424"/>
      <c r="CY353" s="424"/>
      <c r="CZ353" s="424"/>
      <c r="DA353" s="424"/>
      <c r="DB353" s="424"/>
      <c r="DC353" s="424"/>
      <c r="DD353" s="424"/>
      <c r="DE353" s="424"/>
      <c r="DF353" s="424"/>
      <c r="DG353" s="424"/>
      <c r="DH353" s="424"/>
      <c r="DI353" s="424"/>
      <c r="DJ353" s="424"/>
      <c r="DK353" s="424"/>
      <c r="DL353" s="424"/>
    </row>
    <row r="354" spans="11:116" ht="12.75" hidden="1" customHeight="1">
      <c r="K354" s="424"/>
      <c r="L354" s="424"/>
      <c r="M354" s="424"/>
      <c r="N354" s="424"/>
      <c r="O354" s="424"/>
      <c r="P354" s="424"/>
      <c r="Q354" s="424"/>
      <c r="R354" s="424"/>
      <c r="S354" s="424"/>
      <c r="T354" s="424"/>
      <c r="U354" s="424"/>
      <c r="V354" s="424"/>
      <c r="W354" s="424"/>
      <c r="X354" s="424"/>
      <c r="Y354" s="424"/>
      <c r="Z354" s="424"/>
      <c r="AA354" s="424"/>
      <c r="AB354" s="424"/>
      <c r="AC354" s="424"/>
      <c r="AD354" s="424"/>
      <c r="AE354" s="424"/>
      <c r="AF354" s="424"/>
      <c r="AG354" s="424"/>
      <c r="AH354" s="424"/>
      <c r="AI354" s="424"/>
      <c r="AJ354" s="424"/>
      <c r="AK354" s="424"/>
      <c r="AL354" s="424"/>
      <c r="AM354" s="424"/>
      <c r="AN354" s="424"/>
      <c r="AO354" s="424"/>
      <c r="AP354" s="424"/>
      <c r="AQ354" s="424"/>
      <c r="AR354" s="424"/>
      <c r="AS354" s="424"/>
      <c r="AT354" s="424"/>
      <c r="AU354" s="424"/>
      <c r="AV354" s="424"/>
      <c r="AW354" s="424"/>
      <c r="AX354" s="424"/>
      <c r="AY354" s="424"/>
      <c r="AZ354" s="424"/>
      <c r="BA354" s="424"/>
      <c r="BB354" s="424"/>
      <c r="BC354" s="424"/>
      <c r="BD354" s="424"/>
      <c r="BE354" s="424"/>
      <c r="BF354" s="424"/>
      <c r="BG354" s="424"/>
      <c r="BH354" s="424"/>
      <c r="BI354" s="424"/>
      <c r="BJ354" s="424"/>
      <c r="BK354" s="424"/>
      <c r="BL354" s="424"/>
      <c r="BM354" s="424"/>
      <c r="BN354" s="424"/>
      <c r="BO354" s="424"/>
      <c r="BP354" s="424"/>
      <c r="BQ354" s="424"/>
      <c r="BR354" s="424"/>
      <c r="BS354" s="424"/>
      <c r="BT354" s="424"/>
      <c r="BU354" s="424"/>
      <c r="BV354" s="424"/>
      <c r="BW354" s="424"/>
      <c r="BX354" s="424"/>
      <c r="BY354" s="424"/>
      <c r="BZ354" s="424"/>
      <c r="CA354" s="424"/>
      <c r="CB354" s="424"/>
      <c r="CC354" s="424"/>
      <c r="CD354" s="424"/>
      <c r="CE354" s="424"/>
      <c r="CF354" s="424"/>
      <c r="CG354" s="424"/>
      <c r="CH354" s="424"/>
      <c r="CI354" s="424"/>
      <c r="CJ354" s="424"/>
      <c r="CK354" s="424"/>
      <c r="CL354" s="424"/>
      <c r="CM354" s="424"/>
      <c r="CN354" s="424"/>
      <c r="CO354" s="424"/>
      <c r="CP354" s="424"/>
      <c r="CQ354" s="424"/>
      <c r="CR354" s="424"/>
      <c r="CS354" s="424"/>
      <c r="CT354" s="424"/>
      <c r="CU354" s="424"/>
      <c r="CV354" s="424"/>
      <c r="CW354" s="424"/>
      <c r="CX354" s="424"/>
      <c r="CY354" s="424"/>
      <c r="CZ354" s="424"/>
      <c r="DA354" s="424"/>
      <c r="DB354" s="424"/>
      <c r="DC354" s="424"/>
      <c r="DD354" s="424"/>
      <c r="DE354" s="424"/>
      <c r="DF354" s="424"/>
      <c r="DG354" s="424"/>
      <c r="DH354" s="424"/>
      <c r="DI354" s="424"/>
      <c r="DJ354" s="424"/>
      <c r="DK354" s="424"/>
      <c r="DL354" s="424"/>
    </row>
    <row r="355" spans="11:116" ht="12.75" hidden="1" customHeight="1">
      <c r="K355" s="424"/>
      <c r="L355" s="424"/>
      <c r="M355" s="424"/>
      <c r="N355" s="424"/>
      <c r="O355" s="424"/>
      <c r="P355" s="424"/>
      <c r="Q355" s="424"/>
      <c r="R355" s="424"/>
      <c r="S355" s="424"/>
      <c r="T355" s="424"/>
      <c r="U355" s="424"/>
      <c r="V355" s="424"/>
      <c r="W355" s="424"/>
      <c r="X355" s="424"/>
      <c r="Y355" s="424"/>
      <c r="Z355" s="424"/>
      <c r="AA355" s="424"/>
      <c r="AB355" s="424"/>
      <c r="AC355" s="424"/>
      <c r="AD355" s="424"/>
      <c r="AE355" s="424"/>
      <c r="AF355" s="424"/>
      <c r="AG355" s="424"/>
      <c r="AH355" s="424"/>
      <c r="AI355" s="424"/>
      <c r="AJ355" s="424"/>
      <c r="AK355" s="424"/>
      <c r="AL355" s="424"/>
      <c r="AM355" s="424"/>
      <c r="AN355" s="424"/>
      <c r="AO355" s="424"/>
      <c r="AP355" s="424"/>
      <c r="AQ355" s="424"/>
      <c r="AR355" s="424"/>
      <c r="AS355" s="424"/>
      <c r="AT355" s="424"/>
      <c r="AU355" s="424"/>
      <c r="AV355" s="424"/>
      <c r="AW355" s="424"/>
      <c r="AX355" s="424"/>
      <c r="AY355" s="424"/>
      <c r="AZ355" s="424"/>
      <c r="BA355" s="424"/>
      <c r="BB355" s="424"/>
      <c r="BC355" s="424"/>
      <c r="BD355" s="424"/>
      <c r="BE355" s="424"/>
      <c r="BF355" s="424"/>
      <c r="BG355" s="424"/>
      <c r="BH355" s="424"/>
      <c r="BI355" s="424"/>
      <c r="BJ355" s="424"/>
      <c r="BK355" s="424"/>
      <c r="BL355" s="424"/>
      <c r="BM355" s="424"/>
      <c r="BN355" s="424"/>
      <c r="BO355" s="424"/>
      <c r="BP355" s="424"/>
      <c r="BQ355" s="424"/>
      <c r="BR355" s="424"/>
      <c r="BS355" s="424"/>
      <c r="BT355" s="424"/>
      <c r="BU355" s="424"/>
      <c r="BV355" s="424"/>
      <c r="BW355" s="424"/>
      <c r="BX355" s="424"/>
      <c r="BY355" s="424"/>
      <c r="BZ355" s="424"/>
      <c r="CA355" s="424"/>
      <c r="CB355" s="424"/>
      <c r="CC355" s="424"/>
      <c r="CD355" s="424"/>
      <c r="CE355" s="424"/>
      <c r="CF355" s="424"/>
      <c r="CG355" s="424"/>
      <c r="CH355" s="424"/>
      <c r="CI355" s="424"/>
      <c r="CJ355" s="424"/>
      <c r="CK355" s="424"/>
      <c r="CL355" s="424"/>
      <c r="CM355" s="424"/>
      <c r="CN355" s="424"/>
      <c r="CO355" s="424"/>
      <c r="CP355" s="424"/>
      <c r="CQ355" s="424"/>
      <c r="CR355" s="424"/>
      <c r="CS355" s="424"/>
      <c r="CT355" s="424"/>
      <c r="CU355" s="424"/>
      <c r="CV355" s="424"/>
      <c r="CW355" s="424"/>
      <c r="CX355" s="424"/>
      <c r="CY355" s="424"/>
      <c r="CZ355" s="424"/>
      <c r="DA355" s="424"/>
      <c r="DB355" s="424"/>
      <c r="DC355" s="424"/>
      <c r="DD355" s="424"/>
      <c r="DE355" s="424"/>
      <c r="DF355" s="424"/>
      <c r="DG355" s="424"/>
      <c r="DH355" s="424"/>
      <c r="DI355" s="424"/>
      <c r="DJ355" s="424"/>
      <c r="DK355" s="424"/>
      <c r="DL355" s="424"/>
    </row>
    <row r="356" spans="11:116" ht="12.75" hidden="1" customHeight="1">
      <c r="K356" s="424"/>
      <c r="L356" s="424"/>
      <c r="M356" s="424"/>
      <c r="N356" s="424"/>
      <c r="O356" s="424"/>
      <c r="P356" s="424"/>
      <c r="Q356" s="424"/>
      <c r="R356" s="424"/>
      <c r="S356" s="424"/>
      <c r="T356" s="424"/>
      <c r="U356" s="424"/>
      <c r="V356" s="424"/>
      <c r="W356" s="424"/>
      <c r="X356" s="424"/>
      <c r="Y356" s="424"/>
      <c r="Z356" s="424"/>
      <c r="AA356" s="424"/>
      <c r="AB356" s="424"/>
      <c r="AC356" s="424"/>
      <c r="AD356" s="424"/>
      <c r="AE356" s="424"/>
      <c r="AF356" s="424"/>
      <c r="AG356" s="424"/>
      <c r="AH356" s="424"/>
      <c r="AI356" s="424"/>
      <c r="AJ356" s="424"/>
      <c r="AK356" s="424"/>
      <c r="AL356" s="424"/>
      <c r="AM356" s="424"/>
      <c r="AN356" s="424"/>
      <c r="AO356" s="424"/>
      <c r="AP356" s="424"/>
      <c r="AQ356" s="424"/>
      <c r="AR356" s="424"/>
      <c r="AS356" s="424"/>
      <c r="AT356" s="424"/>
      <c r="AU356" s="424"/>
      <c r="AV356" s="424"/>
      <c r="AW356" s="424"/>
      <c r="AX356" s="424"/>
      <c r="AY356" s="424"/>
      <c r="AZ356" s="424"/>
      <c r="BA356" s="424"/>
      <c r="BB356" s="424"/>
      <c r="BC356" s="424"/>
      <c r="BD356" s="424"/>
      <c r="BE356" s="424"/>
      <c r="BF356" s="424"/>
      <c r="BG356" s="424"/>
      <c r="BH356" s="424"/>
      <c r="BI356" s="424"/>
      <c r="BJ356" s="424"/>
      <c r="BK356" s="424"/>
      <c r="BL356" s="424"/>
      <c r="BM356" s="424"/>
      <c r="BN356" s="424"/>
      <c r="BO356" s="424"/>
      <c r="BP356" s="424"/>
      <c r="BQ356" s="424"/>
      <c r="BR356" s="424"/>
      <c r="BS356" s="424"/>
      <c r="BT356" s="424"/>
      <c r="BU356" s="424"/>
      <c r="BV356" s="424"/>
      <c r="BW356" s="424"/>
      <c r="BX356" s="424"/>
      <c r="BY356" s="424"/>
      <c r="BZ356" s="424"/>
      <c r="CA356" s="424"/>
      <c r="CB356" s="424"/>
      <c r="CC356" s="424"/>
      <c r="CD356" s="424"/>
      <c r="CE356" s="424"/>
      <c r="CF356" s="424"/>
      <c r="CG356" s="424"/>
      <c r="CH356" s="424"/>
      <c r="CI356" s="424"/>
      <c r="CJ356" s="424"/>
      <c r="CK356" s="424"/>
      <c r="CL356" s="424"/>
      <c r="CM356" s="424"/>
      <c r="CN356" s="424"/>
      <c r="CO356" s="424"/>
      <c r="CP356" s="424"/>
      <c r="CQ356" s="424"/>
      <c r="CR356" s="424"/>
      <c r="CS356" s="424"/>
      <c r="CT356" s="424"/>
      <c r="CU356" s="424"/>
      <c r="CV356" s="424"/>
      <c r="CW356" s="424"/>
      <c r="CX356" s="424"/>
      <c r="CY356" s="424"/>
      <c r="CZ356" s="424"/>
      <c r="DA356" s="424"/>
      <c r="DB356" s="424"/>
      <c r="DC356" s="424"/>
      <c r="DD356" s="424"/>
      <c r="DE356" s="424"/>
      <c r="DF356" s="424"/>
      <c r="DG356" s="424"/>
      <c r="DH356" s="424"/>
      <c r="DI356" s="424"/>
      <c r="DJ356" s="424"/>
      <c r="DK356" s="424"/>
      <c r="DL356" s="424"/>
    </row>
    <row r="357" spans="11:116" ht="12.75" hidden="1" customHeight="1">
      <c r="K357" s="424"/>
      <c r="L357" s="424"/>
      <c r="M357" s="424"/>
      <c r="N357" s="424"/>
      <c r="O357" s="424"/>
      <c r="P357" s="424"/>
      <c r="Q357" s="424"/>
      <c r="R357" s="424"/>
      <c r="S357" s="424"/>
      <c r="T357" s="424"/>
      <c r="U357" s="424"/>
      <c r="V357" s="424"/>
      <c r="W357" s="424"/>
      <c r="X357" s="424"/>
      <c r="Y357" s="424"/>
      <c r="Z357" s="424"/>
      <c r="AA357" s="424"/>
      <c r="AB357" s="424"/>
      <c r="AC357" s="424"/>
      <c r="AD357" s="424"/>
      <c r="AE357" s="424"/>
      <c r="AF357" s="424"/>
      <c r="AG357" s="424"/>
      <c r="AH357" s="424"/>
      <c r="AI357" s="424"/>
      <c r="AJ357" s="424"/>
      <c r="AK357" s="424"/>
      <c r="AL357" s="424"/>
      <c r="AM357" s="424"/>
      <c r="AN357" s="424"/>
      <c r="AO357" s="424"/>
      <c r="AP357" s="424"/>
      <c r="AQ357" s="424"/>
      <c r="AR357" s="424"/>
      <c r="AS357" s="424"/>
      <c r="AT357" s="424"/>
      <c r="AU357" s="424"/>
      <c r="AV357" s="424"/>
      <c r="AW357" s="424"/>
      <c r="AX357" s="424"/>
      <c r="AY357" s="424"/>
      <c r="AZ357" s="424"/>
      <c r="BA357" s="424"/>
      <c r="BB357" s="424"/>
      <c r="BC357" s="424"/>
      <c r="BD357" s="424"/>
      <c r="BE357" s="424"/>
      <c r="BF357" s="424"/>
      <c r="BG357" s="424"/>
      <c r="BH357" s="424"/>
      <c r="BI357" s="424"/>
      <c r="BJ357" s="424"/>
      <c r="BK357" s="424"/>
      <c r="BL357" s="424"/>
      <c r="BM357" s="424"/>
      <c r="BN357" s="424"/>
      <c r="BO357" s="424"/>
      <c r="BP357" s="424"/>
      <c r="BQ357" s="424"/>
      <c r="BR357" s="424"/>
      <c r="BS357" s="424"/>
      <c r="BT357" s="424"/>
      <c r="BU357" s="424"/>
      <c r="BV357" s="424"/>
      <c r="BW357" s="424"/>
      <c r="BX357" s="424"/>
      <c r="BY357" s="424"/>
      <c r="BZ357" s="424"/>
      <c r="CA357" s="424"/>
      <c r="CB357" s="424"/>
      <c r="CC357" s="424"/>
      <c r="CD357" s="424"/>
      <c r="CE357" s="424"/>
      <c r="CF357" s="424"/>
      <c r="CG357" s="424"/>
      <c r="CH357" s="424"/>
      <c r="CI357" s="424"/>
      <c r="CJ357" s="424"/>
      <c r="CK357" s="424"/>
      <c r="CL357" s="424"/>
      <c r="CM357" s="424"/>
      <c r="CN357" s="424"/>
      <c r="CO357" s="424"/>
      <c r="CP357" s="424"/>
      <c r="CQ357" s="424"/>
      <c r="CR357" s="424"/>
      <c r="CS357" s="424"/>
      <c r="CT357" s="424"/>
      <c r="CU357" s="424"/>
      <c r="CV357" s="424"/>
      <c r="CW357" s="424"/>
      <c r="CX357" s="424"/>
      <c r="CY357" s="424"/>
      <c r="CZ357" s="424"/>
      <c r="DA357" s="424"/>
      <c r="DB357" s="424"/>
      <c r="DC357" s="424"/>
      <c r="DD357" s="424"/>
      <c r="DE357" s="424"/>
      <c r="DF357" s="424"/>
      <c r="DG357" s="424"/>
      <c r="DH357" s="424"/>
      <c r="DI357" s="424"/>
      <c r="DJ357" s="424"/>
      <c r="DK357" s="424"/>
      <c r="DL357" s="424"/>
    </row>
    <row r="358" spans="11:116" ht="12.75" hidden="1" customHeight="1">
      <c r="K358" s="424"/>
      <c r="L358" s="424"/>
      <c r="M358" s="424"/>
      <c r="N358" s="424"/>
      <c r="O358" s="424"/>
      <c r="P358" s="424"/>
      <c r="Q358" s="424"/>
      <c r="R358" s="424"/>
      <c r="S358" s="424"/>
      <c r="T358" s="424"/>
      <c r="U358" s="424"/>
      <c r="V358" s="424"/>
      <c r="W358" s="424"/>
      <c r="X358" s="424"/>
      <c r="Y358" s="424"/>
      <c r="Z358" s="424"/>
      <c r="AA358" s="424"/>
      <c r="AB358" s="424"/>
      <c r="AC358" s="424"/>
      <c r="AD358" s="424"/>
      <c r="AE358" s="424"/>
      <c r="AF358" s="424"/>
      <c r="AG358" s="424"/>
      <c r="AH358" s="424"/>
      <c r="AI358" s="424"/>
      <c r="AJ358" s="424"/>
      <c r="AK358" s="424"/>
      <c r="AL358" s="424"/>
      <c r="AM358" s="424"/>
      <c r="AN358" s="424"/>
      <c r="AO358" s="424"/>
      <c r="AP358" s="424"/>
      <c r="AQ358" s="424"/>
      <c r="AR358" s="424"/>
      <c r="AS358" s="424"/>
      <c r="AT358" s="424"/>
      <c r="AU358" s="424"/>
      <c r="AV358" s="424"/>
      <c r="AW358" s="424"/>
      <c r="AX358" s="424"/>
      <c r="AY358" s="424"/>
      <c r="AZ358" s="424"/>
      <c r="BA358" s="424"/>
      <c r="BB358" s="424"/>
      <c r="BC358" s="424"/>
      <c r="BD358" s="424"/>
      <c r="BE358" s="424"/>
      <c r="BF358" s="424"/>
      <c r="BG358" s="424"/>
      <c r="BH358" s="424"/>
      <c r="BI358" s="424"/>
      <c r="BJ358" s="424"/>
      <c r="BK358" s="424"/>
      <c r="BL358" s="424"/>
      <c r="BM358" s="424"/>
      <c r="BN358" s="424"/>
      <c r="BO358" s="424"/>
      <c r="BP358" s="424"/>
      <c r="BQ358" s="424"/>
      <c r="BR358" s="424"/>
      <c r="BS358" s="424"/>
      <c r="BT358" s="424"/>
      <c r="BU358" s="424"/>
      <c r="BV358" s="424"/>
      <c r="BW358" s="424"/>
      <c r="BX358" s="424"/>
      <c r="BY358" s="424"/>
      <c r="BZ358" s="424"/>
      <c r="CA358" s="424"/>
      <c r="CB358" s="424"/>
      <c r="CC358" s="424"/>
      <c r="CD358" s="424"/>
      <c r="CE358" s="424"/>
      <c r="CF358" s="424"/>
      <c r="CG358" s="424"/>
      <c r="CH358" s="424"/>
      <c r="CI358" s="424"/>
      <c r="CJ358" s="424"/>
      <c r="CK358" s="424"/>
      <c r="CL358" s="424"/>
      <c r="CM358" s="424"/>
      <c r="CN358" s="424"/>
      <c r="CO358" s="424"/>
      <c r="CP358" s="424"/>
      <c r="CQ358" s="424"/>
      <c r="CR358" s="424"/>
      <c r="CS358" s="424"/>
      <c r="CT358" s="424"/>
      <c r="CU358" s="424"/>
      <c r="CV358" s="424"/>
      <c r="CW358" s="424"/>
      <c r="CX358" s="424"/>
      <c r="CY358" s="424"/>
      <c r="CZ358" s="424"/>
      <c r="DA358" s="424"/>
      <c r="DB358" s="424"/>
      <c r="DC358" s="424"/>
      <c r="DD358" s="424"/>
      <c r="DE358" s="424"/>
      <c r="DF358" s="424"/>
      <c r="DG358" s="424"/>
      <c r="DH358" s="424"/>
      <c r="DI358" s="424"/>
      <c r="DJ358" s="424"/>
      <c r="DK358" s="424"/>
      <c r="DL358" s="424"/>
    </row>
    <row r="359" spans="11:116" ht="12.75" hidden="1" customHeight="1">
      <c r="K359" s="424"/>
      <c r="L359" s="424"/>
      <c r="M359" s="424"/>
      <c r="N359" s="424"/>
      <c r="O359" s="424"/>
      <c r="P359" s="424"/>
      <c r="Q359" s="424"/>
      <c r="R359" s="424"/>
      <c r="S359" s="424"/>
      <c r="T359" s="424"/>
      <c r="U359" s="424"/>
      <c r="V359" s="424"/>
      <c r="W359" s="424"/>
      <c r="X359" s="424"/>
      <c r="Y359" s="424"/>
      <c r="Z359" s="424"/>
      <c r="AA359" s="424"/>
      <c r="AB359" s="424"/>
      <c r="AC359" s="424"/>
      <c r="AD359" s="424"/>
      <c r="AE359" s="424"/>
      <c r="AF359" s="424"/>
      <c r="AG359" s="424"/>
      <c r="AH359" s="424"/>
      <c r="AI359" s="424"/>
      <c r="AJ359" s="424"/>
      <c r="AK359" s="424"/>
      <c r="AL359" s="424"/>
      <c r="AM359" s="424"/>
      <c r="AN359" s="424"/>
      <c r="AO359" s="424"/>
      <c r="AP359" s="424"/>
      <c r="AQ359" s="424"/>
      <c r="AR359" s="424"/>
      <c r="AS359" s="424"/>
      <c r="AT359" s="424"/>
      <c r="AU359" s="424"/>
      <c r="AV359" s="424"/>
      <c r="AW359" s="424"/>
      <c r="AX359" s="424"/>
      <c r="AY359" s="424"/>
      <c r="AZ359" s="424"/>
      <c r="BA359" s="424"/>
      <c r="BB359" s="424"/>
      <c r="BC359" s="424"/>
      <c r="BD359" s="424"/>
      <c r="BE359" s="424"/>
      <c r="BF359" s="424"/>
      <c r="BG359" s="424"/>
      <c r="BH359" s="424"/>
      <c r="BI359" s="424"/>
      <c r="BJ359" s="424"/>
      <c r="BK359" s="424"/>
      <c r="BL359" s="424"/>
      <c r="BM359" s="424"/>
      <c r="BN359" s="424"/>
      <c r="BO359" s="424"/>
      <c r="BP359" s="424"/>
      <c r="BQ359" s="424"/>
      <c r="BR359" s="424"/>
      <c r="BS359" s="424"/>
      <c r="BT359" s="424"/>
      <c r="BU359" s="424"/>
      <c r="BV359" s="424"/>
      <c r="BW359" s="424"/>
      <c r="BX359" s="424"/>
      <c r="BY359" s="424"/>
      <c r="BZ359" s="424"/>
      <c r="CA359" s="424"/>
      <c r="CB359" s="424"/>
      <c r="CC359" s="424"/>
      <c r="CD359" s="424"/>
      <c r="CE359" s="424"/>
      <c r="CF359" s="424"/>
      <c r="CG359" s="424"/>
      <c r="CH359" s="424"/>
      <c r="CI359" s="424"/>
      <c r="CJ359" s="424"/>
      <c r="CK359" s="424"/>
      <c r="CL359" s="424"/>
      <c r="CM359" s="424"/>
      <c r="CN359" s="424"/>
      <c r="CO359" s="424"/>
      <c r="CP359" s="424"/>
      <c r="CQ359" s="424"/>
      <c r="CR359" s="424"/>
      <c r="CS359" s="424"/>
      <c r="CT359" s="424"/>
      <c r="CU359" s="424"/>
      <c r="CV359" s="424"/>
      <c r="CW359" s="424"/>
      <c r="CX359" s="424"/>
      <c r="CY359" s="424"/>
      <c r="CZ359" s="424"/>
      <c r="DA359" s="424"/>
      <c r="DB359" s="424"/>
      <c r="DC359" s="424"/>
      <c r="DD359" s="424"/>
      <c r="DE359" s="424"/>
      <c r="DF359" s="424"/>
      <c r="DG359" s="424"/>
      <c r="DH359" s="424"/>
      <c r="DI359" s="424"/>
      <c r="DJ359" s="424"/>
      <c r="DK359" s="424"/>
      <c r="DL359" s="424"/>
    </row>
    <row r="360" spans="11:116" ht="12.75" hidden="1" customHeight="1">
      <c r="K360" s="424"/>
      <c r="L360" s="424"/>
      <c r="M360" s="424"/>
      <c r="N360" s="424"/>
      <c r="O360" s="424"/>
      <c r="P360" s="424"/>
      <c r="Q360" s="424"/>
      <c r="R360" s="424"/>
      <c r="S360" s="424"/>
      <c r="T360" s="424"/>
      <c r="U360" s="424"/>
      <c r="V360" s="424"/>
      <c r="W360" s="424"/>
      <c r="X360" s="424"/>
      <c r="Y360" s="424"/>
      <c r="Z360" s="424"/>
      <c r="AA360" s="424"/>
      <c r="AB360" s="424"/>
      <c r="AC360" s="424"/>
      <c r="AD360" s="424"/>
      <c r="AE360" s="424"/>
      <c r="AF360" s="424"/>
      <c r="AG360" s="424"/>
      <c r="AH360" s="424"/>
      <c r="AI360" s="424"/>
      <c r="AJ360" s="424"/>
      <c r="AK360" s="424"/>
      <c r="AL360" s="424"/>
      <c r="AM360" s="424"/>
      <c r="AN360" s="424"/>
      <c r="AO360" s="424"/>
      <c r="AP360" s="424"/>
      <c r="AQ360" s="424"/>
      <c r="AR360" s="424"/>
      <c r="AS360" s="424"/>
      <c r="AT360" s="424"/>
      <c r="AU360" s="424"/>
      <c r="AV360" s="424"/>
      <c r="AW360" s="424"/>
      <c r="AX360" s="424"/>
      <c r="AY360" s="424"/>
      <c r="AZ360" s="424"/>
      <c r="BA360" s="424"/>
      <c r="BB360" s="424"/>
      <c r="BC360" s="424"/>
      <c r="BD360" s="424"/>
      <c r="BE360" s="424"/>
      <c r="BF360" s="424"/>
      <c r="BG360" s="424"/>
      <c r="BH360" s="424"/>
      <c r="BI360" s="424"/>
      <c r="BJ360" s="424"/>
      <c r="BK360" s="424"/>
      <c r="BL360" s="424"/>
      <c r="BM360" s="424"/>
      <c r="BN360" s="424"/>
      <c r="BO360" s="424"/>
      <c r="BP360" s="424"/>
      <c r="BQ360" s="424"/>
      <c r="BR360" s="424"/>
      <c r="BS360" s="424"/>
      <c r="BT360" s="424"/>
      <c r="BU360" s="424"/>
      <c r="BV360" s="424"/>
      <c r="BW360" s="424"/>
      <c r="BX360" s="424"/>
      <c r="BY360" s="424"/>
      <c r="BZ360" s="424"/>
      <c r="CA360" s="424"/>
      <c r="CB360" s="424"/>
      <c r="CC360" s="424"/>
      <c r="CD360" s="424"/>
      <c r="CE360" s="424"/>
      <c r="CF360" s="424"/>
      <c r="CG360" s="424"/>
      <c r="CH360" s="424"/>
      <c r="CI360" s="424"/>
      <c r="CJ360" s="424"/>
      <c r="CK360" s="424"/>
      <c r="CL360" s="424"/>
      <c r="CM360" s="424"/>
      <c r="CN360" s="424"/>
      <c r="CO360" s="424"/>
      <c r="CP360" s="424"/>
      <c r="CQ360" s="424"/>
      <c r="CR360" s="424"/>
      <c r="CS360" s="424"/>
      <c r="CT360" s="424"/>
      <c r="CU360" s="424"/>
      <c r="CV360" s="424"/>
      <c r="CW360" s="424"/>
      <c r="CX360" s="424"/>
      <c r="CY360" s="424"/>
      <c r="CZ360" s="424"/>
      <c r="DA360" s="424"/>
      <c r="DB360" s="424"/>
      <c r="DC360" s="424"/>
      <c r="DD360" s="424"/>
      <c r="DE360" s="424"/>
      <c r="DF360" s="424"/>
      <c r="DG360" s="424"/>
      <c r="DH360" s="424"/>
      <c r="DI360" s="424"/>
      <c r="DJ360" s="424"/>
      <c r="DK360" s="424"/>
      <c r="DL360" s="424"/>
    </row>
    <row r="361" spans="11:116" ht="12.75" hidden="1" customHeight="1">
      <c r="K361" s="424"/>
      <c r="L361" s="424"/>
      <c r="M361" s="424"/>
      <c r="N361" s="424"/>
      <c r="O361" s="424"/>
      <c r="P361" s="424"/>
      <c r="Q361" s="424"/>
      <c r="R361" s="424"/>
      <c r="S361" s="424"/>
      <c r="T361" s="424"/>
      <c r="U361" s="424"/>
      <c r="V361" s="424"/>
      <c r="W361" s="424"/>
      <c r="X361" s="424"/>
      <c r="Y361" s="424"/>
      <c r="Z361" s="424"/>
      <c r="AA361" s="424"/>
      <c r="AB361" s="424"/>
      <c r="AC361" s="424"/>
      <c r="AD361" s="424"/>
      <c r="AE361" s="424"/>
      <c r="AF361" s="424"/>
      <c r="AG361" s="424"/>
      <c r="AH361" s="424"/>
      <c r="AI361" s="424"/>
      <c r="AJ361" s="424"/>
      <c r="AK361" s="424"/>
      <c r="AL361" s="424"/>
      <c r="AM361" s="424"/>
      <c r="AN361" s="424"/>
      <c r="AO361" s="424"/>
      <c r="AP361" s="424"/>
      <c r="AQ361" s="424"/>
      <c r="AR361" s="424"/>
      <c r="AS361" s="424"/>
      <c r="AT361" s="424"/>
      <c r="AU361" s="424"/>
      <c r="AV361" s="424"/>
      <c r="AW361" s="424"/>
      <c r="AX361" s="424"/>
      <c r="AY361" s="424"/>
      <c r="AZ361" s="424"/>
      <c r="BA361" s="424"/>
      <c r="BB361" s="424"/>
      <c r="BC361" s="424"/>
      <c r="BD361" s="424"/>
      <c r="BE361" s="424"/>
      <c r="BF361" s="424"/>
      <c r="BG361" s="424"/>
      <c r="BH361" s="424"/>
      <c r="BI361" s="424"/>
      <c r="BJ361" s="424"/>
      <c r="BK361" s="424"/>
      <c r="BL361" s="424"/>
      <c r="BM361" s="424"/>
      <c r="BN361" s="424"/>
      <c r="BO361" s="424"/>
      <c r="BP361" s="424"/>
      <c r="BQ361" s="424"/>
      <c r="BR361" s="424"/>
      <c r="BS361" s="424"/>
      <c r="BT361" s="424"/>
      <c r="BU361" s="424"/>
      <c r="BV361" s="424"/>
      <c r="BW361" s="424"/>
      <c r="BX361" s="424"/>
      <c r="BY361" s="424"/>
      <c r="BZ361" s="424"/>
      <c r="CA361" s="424"/>
      <c r="CB361" s="424"/>
      <c r="CC361" s="424"/>
      <c r="CD361" s="424"/>
      <c r="CE361" s="424"/>
      <c r="CF361" s="424"/>
      <c r="CG361" s="424"/>
      <c r="CH361" s="424"/>
      <c r="CI361" s="424"/>
      <c r="CJ361" s="424"/>
      <c r="CK361" s="424"/>
      <c r="CL361" s="424"/>
      <c r="CM361" s="424"/>
      <c r="CN361" s="424"/>
      <c r="CO361" s="424"/>
      <c r="CP361" s="424"/>
      <c r="CQ361" s="424"/>
      <c r="CR361" s="424"/>
      <c r="CS361" s="424"/>
      <c r="CT361" s="424"/>
      <c r="CU361" s="424"/>
      <c r="CV361" s="424"/>
      <c r="CW361" s="424"/>
      <c r="CX361" s="424"/>
      <c r="CY361" s="424"/>
      <c r="CZ361" s="424"/>
      <c r="DA361" s="424"/>
      <c r="DB361" s="424"/>
      <c r="DC361" s="424"/>
      <c r="DD361" s="424"/>
      <c r="DE361" s="424"/>
      <c r="DF361" s="424"/>
      <c r="DG361" s="424"/>
      <c r="DH361" s="424"/>
      <c r="DI361" s="424"/>
      <c r="DJ361" s="424"/>
      <c r="DK361" s="424"/>
      <c r="DL361" s="424"/>
    </row>
    <row r="362" spans="11:116" ht="12.75" hidden="1" customHeight="1">
      <c r="K362" s="424"/>
      <c r="L362" s="424"/>
      <c r="M362" s="424"/>
      <c r="N362" s="424"/>
      <c r="O362" s="424"/>
      <c r="P362" s="424"/>
      <c r="Q362" s="424"/>
      <c r="R362" s="424"/>
      <c r="S362" s="424"/>
      <c r="T362" s="424"/>
      <c r="U362" s="424"/>
      <c r="V362" s="424"/>
      <c r="W362" s="424"/>
      <c r="X362" s="424"/>
      <c r="Y362" s="424"/>
      <c r="Z362" s="424"/>
      <c r="AA362" s="424"/>
      <c r="AB362" s="424"/>
      <c r="AC362" s="424"/>
      <c r="AD362" s="424"/>
      <c r="AE362" s="424"/>
      <c r="AF362" s="424"/>
      <c r="AG362" s="424"/>
      <c r="AH362" s="424"/>
      <c r="AI362" s="424"/>
      <c r="AJ362" s="424"/>
      <c r="AK362" s="424"/>
      <c r="AL362" s="424"/>
      <c r="AM362" s="424"/>
      <c r="AN362" s="424"/>
      <c r="AO362" s="424"/>
      <c r="AP362" s="424"/>
      <c r="AQ362" s="424"/>
      <c r="AR362" s="424"/>
      <c r="AS362" s="424"/>
      <c r="AT362" s="424"/>
      <c r="AU362" s="424"/>
      <c r="AV362" s="424"/>
      <c r="AW362" s="424"/>
      <c r="AX362" s="424"/>
      <c r="AY362" s="424"/>
      <c r="AZ362" s="424"/>
      <c r="BA362" s="424"/>
      <c r="BB362" s="424"/>
      <c r="BC362" s="424"/>
      <c r="BD362" s="424"/>
      <c r="BE362" s="424"/>
      <c r="BF362" s="424"/>
      <c r="BG362" s="424"/>
      <c r="BH362" s="424"/>
      <c r="BI362" s="424"/>
      <c r="BJ362" s="424"/>
      <c r="BK362" s="424"/>
      <c r="BL362" s="424"/>
      <c r="BM362" s="424"/>
      <c r="BN362" s="424"/>
      <c r="BO362" s="424"/>
      <c r="BP362" s="424"/>
      <c r="BQ362" s="424"/>
      <c r="BR362" s="424"/>
      <c r="BS362" s="424"/>
      <c r="BT362" s="424"/>
      <c r="BU362" s="424"/>
      <c r="BV362" s="424"/>
      <c r="BW362" s="424"/>
      <c r="BX362" s="424"/>
      <c r="BY362" s="424"/>
      <c r="BZ362" s="424"/>
      <c r="CA362" s="424"/>
      <c r="CB362" s="424"/>
      <c r="CC362" s="424"/>
      <c r="CD362" s="424"/>
      <c r="CE362" s="424"/>
      <c r="CF362" s="424"/>
      <c r="CG362" s="424"/>
      <c r="CH362" s="424"/>
      <c r="CI362" s="424"/>
      <c r="CJ362" s="424"/>
      <c r="CK362" s="424"/>
      <c r="CL362" s="424"/>
      <c r="CM362" s="424"/>
      <c r="CN362" s="424"/>
      <c r="CO362" s="424"/>
      <c r="CP362" s="424"/>
      <c r="CQ362" s="424"/>
      <c r="CR362" s="424"/>
      <c r="CS362" s="424"/>
      <c r="CT362" s="424"/>
      <c r="CU362" s="424"/>
      <c r="CV362" s="424"/>
      <c r="CW362" s="424"/>
      <c r="CX362" s="424"/>
      <c r="CY362" s="424"/>
      <c r="CZ362" s="424"/>
      <c r="DA362" s="424"/>
      <c r="DB362" s="424"/>
      <c r="DC362" s="424"/>
      <c r="DD362" s="424"/>
      <c r="DE362" s="424"/>
      <c r="DF362" s="424"/>
      <c r="DG362" s="424"/>
      <c r="DH362" s="424"/>
      <c r="DI362" s="424"/>
      <c r="DJ362" s="424"/>
      <c r="DK362" s="424"/>
      <c r="DL362" s="424"/>
    </row>
    <row r="363" spans="11:116" ht="12.75" hidden="1" customHeight="1">
      <c r="K363" s="424"/>
      <c r="L363" s="424"/>
      <c r="M363" s="424"/>
      <c r="N363" s="424"/>
      <c r="O363" s="424"/>
      <c r="P363" s="424"/>
      <c r="Q363" s="424"/>
      <c r="R363" s="424"/>
      <c r="S363" s="424"/>
      <c r="T363" s="424"/>
      <c r="U363" s="424"/>
      <c r="V363" s="424"/>
      <c r="W363" s="424"/>
      <c r="X363" s="424"/>
      <c r="Y363" s="424"/>
      <c r="Z363" s="424"/>
      <c r="AA363" s="424"/>
      <c r="AB363" s="424"/>
      <c r="AC363" s="424"/>
      <c r="AD363" s="424"/>
      <c r="AE363" s="424"/>
      <c r="AF363" s="424"/>
      <c r="AG363" s="424"/>
      <c r="AH363" s="424"/>
      <c r="AI363" s="424"/>
      <c r="AJ363" s="424"/>
      <c r="AK363" s="424"/>
      <c r="AL363" s="424"/>
      <c r="AM363" s="424"/>
      <c r="AN363" s="424"/>
      <c r="AO363" s="424"/>
      <c r="AP363" s="424"/>
      <c r="AQ363" s="424"/>
      <c r="AR363" s="424"/>
      <c r="AS363" s="424"/>
      <c r="AT363" s="424"/>
      <c r="AU363" s="424"/>
      <c r="AV363" s="424"/>
      <c r="AW363" s="424"/>
      <c r="AX363" s="424"/>
      <c r="AY363" s="424"/>
      <c r="AZ363" s="424"/>
      <c r="BA363" s="424"/>
      <c r="BB363" s="424"/>
      <c r="BC363" s="424"/>
      <c r="BD363" s="424"/>
      <c r="BE363" s="424"/>
      <c r="BF363" s="424"/>
      <c r="BG363" s="424"/>
      <c r="BH363" s="424"/>
      <c r="BI363" s="424"/>
      <c r="BJ363" s="424"/>
      <c r="BK363" s="424"/>
      <c r="BL363" s="424"/>
      <c r="BM363" s="424"/>
      <c r="BN363" s="424"/>
      <c r="BO363" s="424"/>
      <c r="BP363" s="424"/>
      <c r="BQ363" s="424"/>
      <c r="BR363" s="424"/>
      <c r="BS363" s="424"/>
      <c r="BT363" s="424"/>
      <c r="BU363" s="424"/>
      <c r="BV363" s="424"/>
      <c r="BW363" s="424"/>
      <c r="BX363" s="424"/>
      <c r="BY363" s="424"/>
      <c r="BZ363" s="424"/>
      <c r="CA363" s="424"/>
      <c r="CB363" s="424"/>
      <c r="CC363" s="424"/>
      <c r="CD363" s="424"/>
      <c r="CE363" s="424"/>
      <c r="CF363" s="424"/>
      <c r="CG363" s="424"/>
      <c r="CH363" s="424"/>
      <c r="CI363" s="424"/>
      <c r="CJ363" s="424"/>
      <c r="CK363" s="424"/>
      <c r="CL363" s="424"/>
      <c r="CM363" s="424"/>
      <c r="CN363" s="424"/>
      <c r="CO363" s="424"/>
      <c r="CP363" s="424"/>
      <c r="CQ363" s="424"/>
      <c r="CR363" s="424"/>
      <c r="CS363" s="424"/>
      <c r="CT363" s="424"/>
      <c r="CU363" s="424"/>
      <c r="CV363" s="424"/>
      <c r="CW363" s="424"/>
      <c r="CX363" s="424"/>
      <c r="CY363" s="424"/>
      <c r="CZ363" s="424"/>
      <c r="DA363" s="424"/>
      <c r="DB363" s="424"/>
      <c r="DC363" s="424"/>
      <c r="DD363" s="424"/>
      <c r="DE363" s="424"/>
      <c r="DF363" s="424"/>
      <c r="DG363" s="424"/>
      <c r="DH363" s="424"/>
      <c r="DI363" s="424"/>
      <c r="DJ363" s="424"/>
      <c r="DK363" s="424"/>
      <c r="DL363" s="424"/>
    </row>
    <row r="364" spans="11:116" ht="12.75" hidden="1" customHeight="1">
      <c r="K364" s="424"/>
      <c r="L364" s="424"/>
      <c r="M364" s="424"/>
      <c r="N364" s="424"/>
      <c r="O364" s="424"/>
      <c r="P364" s="424"/>
      <c r="Q364" s="424"/>
      <c r="R364" s="424"/>
      <c r="S364" s="424"/>
      <c r="T364" s="424"/>
      <c r="U364" s="424"/>
      <c r="V364" s="424"/>
      <c r="W364" s="424"/>
      <c r="X364" s="424"/>
      <c r="Y364" s="424"/>
      <c r="Z364" s="424"/>
      <c r="AA364" s="424"/>
      <c r="AB364" s="424"/>
      <c r="AC364" s="424"/>
      <c r="AD364" s="424"/>
      <c r="AE364" s="424"/>
      <c r="AF364" s="424"/>
      <c r="AG364" s="424"/>
      <c r="AH364" s="424"/>
      <c r="AI364" s="424"/>
      <c r="AJ364" s="424"/>
      <c r="AK364" s="424"/>
      <c r="AL364" s="424"/>
      <c r="AM364" s="424"/>
      <c r="AN364" s="424"/>
      <c r="AO364" s="424"/>
      <c r="AP364" s="424"/>
      <c r="AQ364" s="424"/>
      <c r="AR364" s="424"/>
      <c r="AS364" s="424"/>
      <c r="AT364" s="424"/>
      <c r="AU364" s="424"/>
      <c r="AV364" s="424"/>
      <c r="AW364" s="424"/>
      <c r="AX364" s="424"/>
      <c r="AY364" s="424"/>
      <c r="AZ364" s="424"/>
      <c r="BA364" s="424"/>
      <c r="BB364" s="424"/>
      <c r="BC364" s="424"/>
      <c r="BD364" s="424"/>
      <c r="BE364" s="424"/>
      <c r="BF364" s="424"/>
      <c r="BG364" s="424"/>
      <c r="BH364" s="424"/>
      <c r="BI364" s="424"/>
      <c r="BJ364" s="424"/>
      <c r="BK364" s="424"/>
      <c r="BL364" s="424"/>
      <c r="BM364" s="424"/>
      <c r="BN364" s="424"/>
      <c r="BO364" s="424"/>
      <c r="BP364" s="424"/>
      <c r="BQ364" s="424"/>
      <c r="BR364" s="424"/>
      <c r="BS364" s="424"/>
      <c r="BT364" s="424"/>
      <c r="BU364" s="424"/>
      <c r="BV364" s="424"/>
      <c r="BW364" s="424"/>
      <c r="BX364" s="424"/>
      <c r="BY364" s="424"/>
      <c r="BZ364" s="424"/>
      <c r="CA364" s="424"/>
      <c r="CB364" s="424"/>
      <c r="CC364" s="424"/>
      <c r="CD364" s="424"/>
      <c r="CE364" s="424"/>
      <c r="CF364" s="424"/>
      <c r="CG364" s="424"/>
      <c r="CH364" s="424"/>
      <c r="CI364" s="424"/>
      <c r="CJ364" s="424"/>
      <c r="CK364" s="424"/>
      <c r="CL364" s="424"/>
      <c r="CM364" s="424"/>
      <c r="CN364" s="424"/>
      <c r="CO364" s="424"/>
      <c r="CP364" s="424"/>
      <c r="CQ364" s="424"/>
      <c r="CR364" s="424"/>
      <c r="CS364" s="424"/>
      <c r="CT364" s="424"/>
      <c r="CU364" s="424"/>
      <c r="CV364" s="424"/>
      <c r="CW364" s="424"/>
      <c r="CX364" s="424"/>
      <c r="CY364" s="424"/>
      <c r="CZ364" s="424"/>
      <c r="DA364" s="424"/>
      <c r="DB364" s="424"/>
      <c r="DC364" s="424"/>
      <c r="DD364" s="424"/>
      <c r="DE364" s="424"/>
      <c r="DF364" s="424"/>
      <c r="DG364" s="424"/>
      <c r="DH364" s="424"/>
      <c r="DI364" s="424"/>
      <c r="DJ364" s="424"/>
      <c r="DK364" s="424"/>
      <c r="DL364" s="424"/>
    </row>
    <row r="365" spans="11:116" ht="12.75" hidden="1" customHeight="1">
      <c r="K365" s="424"/>
      <c r="L365" s="424"/>
      <c r="M365" s="424"/>
      <c r="N365" s="424"/>
      <c r="O365" s="424"/>
      <c r="P365" s="424"/>
      <c r="Q365" s="424"/>
      <c r="R365" s="424"/>
      <c r="S365" s="424"/>
      <c r="T365" s="424"/>
      <c r="U365" s="424"/>
      <c r="V365" s="424"/>
      <c r="W365" s="424"/>
      <c r="X365" s="424"/>
      <c r="Y365" s="424"/>
      <c r="Z365" s="424"/>
      <c r="AA365" s="424"/>
      <c r="AB365" s="424"/>
      <c r="AC365" s="424"/>
      <c r="AD365" s="424"/>
      <c r="AE365" s="424"/>
      <c r="AF365" s="424"/>
      <c r="AG365" s="424"/>
      <c r="AH365" s="424"/>
      <c r="AI365" s="424"/>
      <c r="AJ365" s="424"/>
      <c r="AK365" s="424"/>
      <c r="AL365" s="424"/>
      <c r="AM365" s="424"/>
      <c r="AN365" s="424"/>
      <c r="AO365" s="424"/>
      <c r="AP365" s="424"/>
      <c r="AQ365" s="424"/>
      <c r="AR365" s="424"/>
      <c r="AS365" s="424"/>
      <c r="AT365" s="424"/>
      <c r="AU365" s="424"/>
      <c r="AV365" s="424"/>
      <c r="AW365" s="424"/>
      <c r="AX365" s="424"/>
      <c r="AY365" s="424"/>
      <c r="AZ365" s="424"/>
      <c r="BA365" s="424"/>
      <c r="BB365" s="424"/>
      <c r="BC365" s="424"/>
      <c r="BD365" s="424"/>
      <c r="BE365" s="424"/>
      <c r="BF365" s="424"/>
      <c r="BG365" s="424"/>
      <c r="BH365" s="424"/>
      <c r="BI365" s="424"/>
      <c r="BJ365" s="424"/>
      <c r="BK365" s="424"/>
      <c r="BL365" s="424"/>
      <c r="BM365" s="424"/>
      <c r="BN365" s="424"/>
      <c r="BO365" s="424"/>
      <c r="BP365" s="424"/>
      <c r="BQ365" s="424"/>
      <c r="BR365" s="424"/>
      <c r="BS365" s="424"/>
      <c r="BT365" s="424"/>
      <c r="BU365" s="424"/>
      <c r="BV365" s="424"/>
      <c r="BW365" s="424"/>
      <c r="BX365" s="424"/>
      <c r="BY365" s="424"/>
      <c r="BZ365" s="424"/>
      <c r="CA365" s="424"/>
      <c r="CB365" s="424"/>
      <c r="CC365" s="424"/>
      <c r="CD365" s="424"/>
      <c r="CE365" s="424"/>
      <c r="CF365" s="424"/>
      <c r="CG365" s="424"/>
      <c r="CH365" s="424"/>
      <c r="CI365" s="424"/>
      <c r="CJ365" s="424"/>
      <c r="CK365" s="424"/>
      <c r="CL365" s="424"/>
      <c r="CM365" s="424"/>
      <c r="CN365" s="424"/>
      <c r="CO365" s="424"/>
      <c r="CP365" s="424"/>
      <c r="CQ365" s="424"/>
      <c r="CR365" s="424"/>
      <c r="CS365" s="424"/>
      <c r="CT365" s="424"/>
      <c r="CU365" s="424"/>
      <c r="CV365" s="424"/>
      <c r="CW365" s="424"/>
      <c r="CX365" s="424"/>
      <c r="CY365" s="424"/>
      <c r="CZ365" s="424"/>
      <c r="DA365" s="424"/>
      <c r="DB365" s="424"/>
      <c r="DC365" s="424"/>
      <c r="DD365" s="424"/>
      <c r="DE365" s="424"/>
      <c r="DF365" s="424"/>
      <c r="DG365" s="424"/>
      <c r="DH365" s="424"/>
      <c r="DI365" s="424"/>
      <c r="DJ365" s="424"/>
      <c r="DK365" s="424"/>
      <c r="DL365" s="424"/>
    </row>
    <row r="366" spans="11:116" ht="12.75" hidden="1" customHeight="1">
      <c r="K366" s="424"/>
      <c r="L366" s="424"/>
      <c r="M366" s="424"/>
      <c r="N366" s="424"/>
      <c r="O366" s="424"/>
      <c r="P366" s="424"/>
      <c r="Q366" s="424"/>
      <c r="R366" s="424"/>
      <c r="S366" s="424"/>
      <c r="T366" s="424"/>
      <c r="U366" s="424"/>
      <c r="V366" s="424"/>
      <c r="W366" s="424"/>
      <c r="X366" s="424"/>
      <c r="Y366" s="424"/>
      <c r="Z366" s="424"/>
      <c r="AA366" s="424"/>
      <c r="AB366" s="424"/>
      <c r="AC366" s="424"/>
      <c r="AD366" s="424"/>
      <c r="AE366" s="424"/>
      <c r="AF366" s="424"/>
      <c r="AG366" s="424"/>
      <c r="AH366" s="424"/>
      <c r="AI366" s="424"/>
      <c r="AJ366" s="424"/>
      <c r="AK366" s="424"/>
      <c r="AL366" s="424"/>
      <c r="AM366" s="424"/>
      <c r="AN366" s="424"/>
      <c r="AO366" s="424"/>
      <c r="AP366" s="424"/>
      <c r="AQ366" s="424"/>
      <c r="AR366" s="424"/>
      <c r="AS366" s="424"/>
      <c r="AT366" s="424"/>
      <c r="AU366" s="424"/>
      <c r="AV366" s="424"/>
      <c r="AW366" s="424"/>
      <c r="AX366" s="424"/>
      <c r="AY366" s="424"/>
      <c r="AZ366" s="424"/>
      <c r="BA366" s="424"/>
      <c r="BB366" s="424"/>
      <c r="BC366" s="424"/>
      <c r="BD366" s="424"/>
      <c r="BE366" s="424"/>
      <c r="BF366" s="424"/>
      <c r="BG366" s="424"/>
      <c r="BH366" s="424"/>
      <c r="BI366" s="424"/>
      <c r="BJ366" s="424"/>
      <c r="BK366" s="424"/>
      <c r="BL366" s="424"/>
      <c r="BM366" s="424"/>
      <c r="BN366" s="424"/>
      <c r="BO366" s="424"/>
      <c r="BP366" s="424"/>
      <c r="BQ366" s="424"/>
      <c r="BR366" s="424"/>
      <c r="BS366" s="424"/>
      <c r="BT366" s="424"/>
      <c r="BU366" s="424"/>
      <c r="BV366" s="424"/>
      <c r="BW366" s="424"/>
      <c r="BX366" s="424"/>
      <c r="BY366" s="424"/>
      <c r="BZ366" s="424"/>
      <c r="CA366" s="424"/>
      <c r="CB366" s="424"/>
      <c r="CC366" s="424"/>
      <c r="CD366" s="424"/>
      <c r="CE366" s="424"/>
      <c r="CF366" s="424"/>
      <c r="CG366" s="424"/>
      <c r="CH366" s="424"/>
      <c r="CI366" s="424"/>
      <c r="CJ366" s="424"/>
      <c r="CK366" s="424"/>
      <c r="CL366" s="424"/>
      <c r="CM366" s="424"/>
      <c r="CN366" s="424"/>
      <c r="CO366" s="424"/>
      <c r="CP366" s="424"/>
      <c r="CQ366" s="424"/>
      <c r="CR366" s="424"/>
      <c r="CS366" s="424"/>
      <c r="CT366" s="424"/>
      <c r="CU366" s="424"/>
      <c r="CV366" s="424"/>
      <c r="CW366" s="424"/>
      <c r="CX366" s="424"/>
      <c r="CY366" s="424"/>
      <c r="CZ366" s="424"/>
      <c r="DA366" s="424"/>
      <c r="DB366" s="424"/>
      <c r="DC366" s="424"/>
      <c r="DD366" s="424"/>
      <c r="DE366" s="424"/>
      <c r="DF366" s="424"/>
      <c r="DG366" s="424"/>
      <c r="DH366" s="424"/>
      <c r="DI366" s="424"/>
      <c r="DJ366" s="424"/>
      <c r="DK366" s="424"/>
      <c r="DL366" s="424"/>
    </row>
    <row r="367" spans="11:116" ht="12.75" hidden="1" customHeight="1">
      <c r="K367" s="424"/>
      <c r="L367" s="424"/>
      <c r="M367" s="424"/>
      <c r="N367" s="424"/>
      <c r="O367" s="424"/>
      <c r="P367" s="424"/>
      <c r="Q367" s="424"/>
      <c r="R367" s="424"/>
      <c r="S367" s="424"/>
      <c r="T367" s="424"/>
      <c r="U367" s="424"/>
      <c r="V367" s="424"/>
      <c r="W367" s="424"/>
      <c r="X367" s="424"/>
      <c r="Y367" s="424"/>
      <c r="Z367" s="424"/>
      <c r="AA367" s="424"/>
      <c r="AB367" s="424"/>
      <c r="AC367" s="424"/>
      <c r="AD367" s="424"/>
      <c r="AE367" s="424"/>
      <c r="AF367" s="424"/>
      <c r="AG367" s="424"/>
      <c r="AH367" s="424"/>
      <c r="AI367" s="424"/>
      <c r="AJ367" s="424"/>
      <c r="AK367" s="424"/>
      <c r="AL367" s="424"/>
      <c r="AM367" s="424"/>
      <c r="AN367" s="424"/>
      <c r="AO367" s="424"/>
      <c r="AP367" s="424"/>
      <c r="AQ367" s="424"/>
      <c r="AR367" s="424"/>
      <c r="AS367" s="424"/>
      <c r="AT367" s="424"/>
      <c r="AU367" s="424"/>
      <c r="AV367" s="424"/>
      <c r="AW367" s="424"/>
      <c r="AX367" s="424"/>
      <c r="AY367" s="424"/>
      <c r="AZ367" s="424"/>
      <c r="BA367" s="424"/>
      <c r="BB367" s="424"/>
      <c r="BC367" s="424"/>
      <c r="BD367" s="424"/>
      <c r="BE367" s="424"/>
      <c r="BF367" s="424"/>
      <c r="BG367" s="424"/>
      <c r="BH367" s="424"/>
      <c r="BI367" s="424"/>
      <c r="BJ367" s="424"/>
      <c r="BK367" s="424"/>
      <c r="BL367" s="424"/>
      <c r="BM367" s="424"/>
      <c r="BN367" s="424"/>
      <c r="BO367" s="424"/>
      <c r="BP367" s="424"/>
      <c r="BQ367" s="424"/>
      <c r="BR367" s="424"/>
      <c r="BS367" s="424"/>
      <c r="BT367" s="424"/>
      <c r="BU367" s="424"/>
      <c r="BV367" s="424"/>
      <c r="BW367" s="424"/>
      <c r="BX367" s="424"/>
      <c r="BY367" s="424"/>
      <c r="BZ367" s="424"/>
      <c r="CA367" s="424"/>
      <c r="CB367" s="424"/>
      <c r="CC367" s="424"/>
      <c r="CD367" s="424"/>
      <c r="CE367" s="424"/>
      <c r="CF367" s="424"/>
      <c r="CG367" s="424"/>
      <c r="CH367" s="424"/>
      <c r="CI367" s="424"/>
      <c r="CJ367" s="424"/>
      <c r="CK367" s="424"/>
      <c r="CL367" s="424"/>
      <c r="CM367" s="424"/>
      <c r="CN367" s="424"/>
      <c r="CO367" s="424"/>
      <c r="CP367" s="424"/>
      <c r="CQ367" s="424"/>
      <c r="CR367" s="424"/>
      <c r="CS367" s="424"/>
      <c r="CT367" s="424"/>
      <c r="CU367" s="424"/>
      <c r="CV367" s="424"/>
      <c r="CW367" s="424"/>
      <c r="CX367" s="424"/>
      <c r="CY367" s="424"/>
      <c r="CZ367" s="424"/>
      <c r="DA367" s="424"/>
      <c r="DB367" s="424"/>
      <c r="DC367" s="424"/>
      <c r="DD367" s="424"/>
      <c r="DE367" s="424"/>
      <c r="DF367" s="424"/>
      <c r="DG367" s="424"/>
      <c r="DH367" s="424"/>
      <c r="DI367" s="424"/>
      <c r="DJ367" s="424"/>
      <c r="DK367" s="424"/>
      <c r="DL367" s="424"/>
    </row>
    <row r="368" spans="11:116" ht="12.75" hidden="1" customHeight="1">
      <c r="K368" s="424"/>
      <c r="L368" s="424"/>
      <c r="M368" s="424"/>
      <c r="N368" s="424"/>
      <c r="O368" s="424"/>
      <c r="P368" s="424"/>
      <c r="Q368" s="424"/>
      <c r="R368" s="424"/>
      <c r="S368" s="424"/>
      <c r="T368" s="424"/>
      <c r="U368" s="424"/>
      <c r="V368" s="424"/>
      <c r="W368" s="424"/>
      <c r="X368" s="424"/>
      <c r="Y368" s="424"/>
      <c r="Z368" s="424"/>
      <c r="AA368" s="424"/>
      <c r="AB368" s="424"/>
      <c r="AC368" s="424"/>
      <c r="AD368" s="424"/>
      <c r="AE368" s="424"/>
      <c r="AF368" s="424"/>
      <c r="AG368" s="424"/>
      <c r="AH368" s="424"/>
      <c r="AI368" s="424"/>
      <c r="AJ368" s="424"/>
      <c r="AK368" s="424"/>
      <c r="AL368" s="424"/>
      <c r="AM368" s="424"/>
      <c r="AN368" s="424"/>
      <c r="AO368" s="424"/>
      <c r="AP368" s="424"/>
      <c r="AQ368" s="424"/>
      <c r="AR368" s="424"/>
      <c r="AS368" s="424"/>
      <c r="AT368" s="424"/>
      <c r="AU368" s="424"/>
      <c r="AV368" s="424"/>
      <c r="AW368" s="424"/>
      <c r="AX368" s="424"/>
      <c r="AY368" s="424"/>
      <c r="AZ368" s="424"/>
      <c r="BA368" s="424"/>
      <c r="BB368" s="424"/>
      <c r="BC368" s="424"/>
      <c r="BD368" s="424"/>
      <c r="BE368" s="424"/>
      <c r="BF368" s="424"/>
      <c r="BG368" s="424"/>
      <c r="BH368" s="424"/>
      <c r="BI368" s="424"/>
      <c r="BJ368" s="424"/>
      <c r="BK368" s="424"/>
      <c r="BL368" s="424"/>
      <c r="BM368" s="424"/>
      <c r="BN368" s="424"/>
      <c r="BO368" s="424"/>
      <c r="BP368" s="424"/>
      <c r="BQ368" s="424"/>
      <c r="BR368" s="424"/>
      <c r="BS368" s="424"/>
      <c r="BT368" s="424"/>
      <c r="BU368" s="424"/>
      <c r="BV368" s="424"/>
      <c r="BW368" s="424"/>
      <c r="BX368" s="424"/>
      <c r="BY368" s="424"/>
      <c r="BZ368" s="424"/>
      <c r="CA368" s="424"/>
      <c r="CB368" s="424"/>
      <c r="CC368" s="424"/>
      <c r="CD368" s="424"/>
      <c r="CE368" s="424"/>
      <c r="CF368" s="424"/>
      <c r="CG368" s="424"/>
      <c r="CH368" s="424"/>
      <c r="CI368" s="424"/>
      <c r="CJ368" s="424"/>
      <c r="CK368" s="424"/>
      <c r="CL368" s="424"/>
      <c r="CM368" s="424"/>
      <c r="CN368" s="424"/>
      <c r="CO368" s="424"/>
      <c r="CP368" s="424"/>
      <c r="CQ368" s="424"/>
      <c r="CR368" s="424"/>
      <c r="CS368" s="424"/>
      <c r="CT368" s="424"/>
      <c r="CU368" s="424"/>
      <c r="CV368" s="424"/>
      <c r="CW368" s="424"/>
      <c r="CX368" s="424"/>
      <c r="CY368" s="424"/>
      <c r="CZ368" s="424"/>
      <c r="DA368" s="424"/>
      <c r="DB368" s="424"/>
      <c r="DC368" s="424"/>
      <c r="DD368" s="424"/>
      <c r="DE368" s="424"/>
      <c r="DF368" s="424"/>
      <c r="DG368" s="424"/>
      <c r="DH368" s="424"/>
      <c r="DI368" s="424"/>
      <c r="DJ368" s="424"/>
      <c r="DK368" s="424"/>
      <c r="DL368" s="424"/>
    </row>
    <row r="369" spans="11:116" ht="12.75" hidden="1" customHeight="1">
      <c r="K369" s="424"/>
      <c r="L369" s="424"/>
      <c r="M369" s="424"/>
      <c r="N369" s="424"/>
      <c r="O369" s="424"/>
      <c r="P369" s="424"/>
      <c r="Q369" s="424"/>
      <c r="R369" s="424"/>
      <c r="S369" s="424"/>
      <c r="T369" s="424"/>
      <c r="U369" s="424"/>
      <c r="V369" s="424"/>
      <c r="W369" s="424"/>
      <c r="X369" s="424"/>
      <c r="Y369" s="424"/>
      <c r="Z369" s="424"/>
      <c r="AA369" s="424"/>
      <c r="AB369" s="424"/>
      <c r="AC369" s="424"/>
      <c r="AD369" s="424"/>
      <c r="AE369" s="424"/>
      <c r="AF369" s="424"/>
      <c r="AG369" s="424"/>
      <c r="AH369" s="424"/>
      <c r="AI369" s="424"/>
      <c r="AJ369" s="424"/>
      <c r="AK369" s="424"/>
      <c r="AL369" s="424"/>
      <c r="AM369" s="424"/>
      <c r="AN369" s="424"/>
      <c r="AO369" s="424"/>
      <c r="AP369" s="424"/>
      <c r="AQ369" s="424"/>
      <c r="AR369" s="424"/>
      <c r="AS369" s="424"/>
      <c r="AT369" s="424"/>
      <c r="AU369" s="424"/>
      <c r="AV369" s="424"/>
      <c r="AW369" s="424"/>
      <c r="AX369" s="424"/>
      <c r="AY369" s="424"/>
      <c r="AZ369" s="424"/>
      <c r="BA369" s="424"/>
      <c r="BB369" s="424"/>
      <c r="BC369" s="424"/>
      <c r="BD369" s="424"/>
      <c r="BE369" s="424"/>
      <c r="BF369" s="424"/>
      <c r="BG369" s="424"/>
      <c r="BH369" s="424"/>
      <c r="BI369" s="424"/>
      <c r="BJ369" s="424"/>
      <c r="BK369" s="424"/>
      <c r="BL369" s="424"/>
      <c r="BM369" s="424"/>
      <c r="BN369" s="424"/>
      <c r="BO369" s="424"/>
      <c r="BP369" s="424"/>
      <c r="BQ369" s="424"/>
      <c r="BR369" s="424"/>
      <c r="BS369" s="424"/>
      <c r="BT369" s="424"/>
      <c r="BU369" s="424"/>
      <c r="BV369" s="424"/>
      <c r="BW369" s="424"/>
      <c r="BX369" s="424"/>
      <c r="BY369" s="424"/>
      <c r="BZ369" s="424"/>
      <c r="CA369" s="424"/>
      <c r="CB369" s="424"/>
      <c r="CC369" s="424"/>
      <c r="CD369" s="424"/>
      <c r="CE369" s="424"/>
      <c r="CF369" s="424"/>
      <c r="CG369" s="424"/>
      <c r="CH369" s="424"/>
      <c r="CI369" s="424"/>
      <c r="CJ369" s="424"/>
      <c r="CK369" s="424"/>
      <c r="CL369" s="424"/>
      <c r="CM369" s="424"/>
      <c r="CN369" s="424"/>
      <c r="CO369" s="424"/>
      <c r="CP369" s="424"/>
      <c r="CQ369" s="424"/>
      <c r="CR369" s="424"/>
      <c r="CS369" s="424"/>
      <c r="CT369" s="424"/>
      <c r="CU369" s="424"/>
      <c r="CV369" s="424"/>
      <c r="CW369" s="424"/>
      <c r="CX369" s="424"/>
      <c r="CY369" s="424"/>
      <c r="CZ369" s="424"/>
      <c r="DA369" s="424"/>
      <c r="DB369" s="424"/>
      <c r="DC369" s="424"/>
      <c r="DD369" s="424"/>
      <c r="DE369" s="424"/>
      <c r="DF369" s="424"/>
      <c r="DG369" s="424"/>
      <c r="DH369" s="424"/>
      <c r="DI369" s="424"/>
      <c r="DJ369" s="424"/>
      <c r="DK369" s="424"/>
      <c r="DL369" s="424"/>
    </row>
    <row r="370" spans="11:116" ht="12.75" hidden="1" customHeight="1">
      <c r="K370" s="424"/>
      <c r="L370" s="424"/>
      <c r="M370" s="424"/>
      <c r="N370" s="424"/>
      <c r="O370" s="424"/>
      <c r="P370" s="424"/>
      <c r="Q370" s="424"/>
      <c r="R370" s="424"/>
      <c r="S370" s="424"/>
      <c r="T370" s="424"/>
      <c r="U370" s="424"/>
      <c r="V370" s="424"/>
      <c r="W370" s="424"/>
      <c r="X370" s="424"/>
      <c r="Y370" s="424"/>
      <c r="Z370" s="424"/>
      <c r="AA370" s="424"/>
      <c r="AB370" s="424"/>
      <c r="AC370" s="424"/>
      <c r="AD370" s="424"/>
      <c r="AE370" s="424"/>
      <c r="AF370" s="424"/>
      <c r="AG370" s="424"/>
      <c r="AH370" s="424"/>
      <c r="AI370" s="424"/>
      <c r="AJ370" s="424"/>
      <c r="AK370" s="424"/>
      <c r="AL370" s="424"/>
      <c r="AM370" s="424"/>
      <c r="AN370" s="424"/>
      <c r="AO370" s="424"/>
      <c r="AP370" s="424"/>
      <c r="AQ370" s="424"/>
      <c r="AR370" s="424"/>
      <c r="AS370" s="424"/>
      <c r="AT370" s="424"/>
      <c r="AU370" s="424"/>
      <c r="AV370" s="424"/>
      <c r="AW370" s="424"/>
      <c r="AX370" s="424"/>
      <c r="AY370" s="424"/>
      <c r="AZ370" s="424"/>
      <c r="BA370" s="424"/>
      <c r="BB370" s="424"/>
      <c r="BC370" s="424"/>
      <c r="BD370" s="424"/>
      <c r="BE370" s="424"/>
      <c r="BF370" s="424"/>
      <c r="BG370" s="424"/>
      <c r="BH370" s="424"/>
      <c r="BI370" s="424"/>
      <c r="BJ370" s="424"/>
      <c r="BK370" s="424"/>
      <c r="BL370" s="424"/>
      <c r="BM370" s="424"/>
      <c r="BN370" s="424"/>
      <c r="BO370" s="424"/>
      <c r="BP370" s="424"/>
      <c r="BQ370" s="424"/>
      <c r="BR370" s="424"/>
      <c r="BS370" s="424"/>
      <c r="BT370" s="424"/>
      <c r="BU370" s="424"/>
      <c r="BV370" s="424"/>
      <c r="BW370" s="424"/>
      <c r="BX370" s="424"/>
      <c r="BY370" s="424"/>
      <c r="BZ370" s="424"/>
      <c r="CA370" s="424"/>
      <c r="CB370" s="424"/>
      <c r="CC370" s="424"/>
      <c r="CD370" s="424"/>
      <c r="CE370" s="424"/>
      <c r="CF370" s="424"/>
      <c r="CG370" s="424"/>
      <c r="CH370" s="424"/>
      <c r="CI370" s="424"/>
      <c r="CJ370" s="424"/>
      <c r="CK370" s="424"/>
      <c r="CL370" s="424"/>
      <c r="CM370" s="424"/>
      <c r="CN370" s="424"/>
      <c r="CO370" s="424"/>
      <c r="CP370" s="424"/>
      <c r="CQ370" s="424"/>
      <c r="CR370" s="424"/>
      <c r="CS370" s="424"/>
      <c r="CT370" s="424"/>
      <c r="CU370" s="424"/>
      <c r="CV370" s="424"/>
      <c r="CW370" s="424"/>
      <c r="CX370" s="424"/>
      <c r="CY370" s="424"/>
      <c r="CZ370" s="424"/>
      <c r="DA370" s="424"/>
      <c r="DB370" s="424"/>
      <c r="DC370" s="424"/>
      <c r="DD370" s="424"/>
      <c r="DE370" s="424"/>
      <c r="DF370" s="424"/>
      <c r="DG370" s="424"/>
      <c r="DH370" s="424"/>
      <c r="DI370" s="424"/>
      <c r="DJ370" s="424"/>
      <c r="DK370" s="424"/>
      <c r="DL370" s="424"/>
    </row>
    <row r="371" spans="11:116" ht="12.75" hidden="1" customHeight="1">
      <c r="K371" s="424"/>
      <c r="L371" s="424"/>
      <c r="M371" s="424"/>
      <c r="N371" s="424"/>
      <c r="O371" s="424"/>
      <c r="P371" s="424"/>
      <c r="Q371" s="424"/>
      <c r="R371" s="424"/>
      <c r="S371" s="424"/>
      <c r="T371" s="424"/>
      <c r="U371" s="424"/>
      <c r="V371" s="424"/>
      <c r="W371" s="424"/>
      <c r="X371" s="424"/>
      <c r="Y371" s="424"/>
      <c r="Z371" s="424"/>
      <c r="AA371" s="424"/>
      <c r="AB371" s="424"/>
      <c r="AC371" s="424"/>
      <c r="AD371" s="424"/>
      <c r="AE371" s="424"/>
      <c r="AF371" s="424"/>
      <c r="AG371" s="424"/>
      <c r="AH371" s="424"/>
      <c r="AI371" s="424"/>
      <c r="AJ371" s="424"/>
      <c r="AK371" s="424"/>
      <c r="AL371" s="424"/>
      <c r="AM371" s="424"/>
      <c r="AN371" s="424"/>
      <c r="AO371" s="424"/>
      <c r="AP371" s="424"/>
      <c r="AQ371" s="424"/>
      <c r="AR371" s="424"/>
      <c r="AS371" s="424"/>
      <c r="AT371" s="424"/>
      <c r="AU371" s="424"/>
      <c r="AV371" s="424"/>
      <c r="AW371" s="424"/>
      <c r="AX371" s="424"/>
      <c r="AY371" s="424"/>
      <c r="AZ371" s="424"/>
      <c r="BA371" s="424"/>
      <c r="BB371" s="424"/>
      <c r="BC371" s="424"/>
      <c r="BD371" s="424"/>
      <c r="BE371" s="424"/>
      <c r="BF371" s="424"/>
      <c r="BG371" s="424"/>
      <c r="BH371" s="424"/>
      <c r="BI371" s="424"/>
      <c r="BJ371" s="424"/>
      <c r="BK371" s="424"/>
      <c r="BL371" s="424"/>
      <c r="BM371" s="424"/>
      <c r="BN371" s="424"/>
      <c r="BO371" s="424"/>
      <c r="BP371" s="424"/>
      <c r="BQ371" s="424"/>
      <c r="BR371" s="424"/>
      <c r="BS371" s="424"/>
      <c r="BT371" s="424"/>
      <c r="BU371" s="424"/>
      <c r="BV371" s="424"/>
      <c r="BW371" s="424"/>
      <c r="BX371" s="424"/>
      <c r="BY371" s="424"/>
      <c r="BZ371" s="424"/>
      <c r="CA371" s="424"/>
      <c r="CB371" s="424"/>
      <c r="CC371" s="424"/>
      <c r="CD371" s="424"/>
      <c r="CE371" s="424"/>
      <c r="CF371" s="424"/>
      <c r="CG371" s="424"/>
      <c r="CH371" s="424"/>
      <c r="CI371" s="424"/>
      <c r="CJ371" s="424"/>
      <c r="CK371" s="424"/>
      <c r="CL371" s="424"/>
      <c r="CM371" s="424"/>
      <c r="CN371" s="424"/>
      <c r="CO371" s="424"/>
      <c r="CP371" s="424"/>
      <c r="CQ371" s="424"/>
      <c r="CR371" s="424"/>
      <c r="CS371" s="424"/>
      <c r="CT371" s="424"/>
      <c r="CU371" s="424"/>
      <c r="CV371" s="424"/>
      <c r="CW371" s="424"/>
      <c r="CX371" s="424"/>
      <c r="CY371" s="424"/>
      <c r="CZ371" s="424"/>
      <c r="DA371" s="424"/>
      <c r="DB371" s="424"/>
      <c r="DC371" s="424"/>
      <c r="DD371" s="424"/>
      <c r="DE371" s="424"/>
      <c r="DF371" s="424"/>
      <c r="DG371" s="424"/>
      <c r="DH371" s="424"/>
      <c r="DI371" s="424"/>
      <c r="DJ371" s="424"/>
      <c r="DK371" s="424"/>
      <c r="DL371" s="424"/>
    </row>
    <row r="372" spans="11:116" ht="12.75" hidden="1" customHeight="1">
      <c r="K372" s="424"/>
      <c r="L372" s="424"/>
      <c r="M372" s="424"/>
      <c r="N372" s="424"/>
      <c r="O372" s="424"/>
      <c r="P372" s="424"/>
      <c r="Q372" s="424"/>
      <c r="R372" s="424"/>
      <c r="S372" s="424"/>
      <c r="T372" s="424"/>
      <c r="U372" s="424"/>
      <c r="V372" s="424"/>
      <c r="W372" s="424"/>
      <c r="X372" s="424"/>
      <c r="Y372" s="424"/>
      <c r="Z372" s="424"/>
      <c r="AA372" s="424"/>
      <c r="AB372" s="424"/>
      <c r="AC372" s="424"/>
      <c r="AD372" s="424"/>
      <c r="AE372" s="424"/>
      <c r="AF372" s="424"/>
      <c r="AG372" s="424"/>
      <c r="AH372" s="424"/>
      <c r="AI372" s="424"/>
      <c r="AJ372" s="424"/>
      <c r="AK372" s="424"/>
      <c r="AL372" s="424"/>
      <c r="AM372" s="424"/>
      <c r="AN372" s="424"/>
      <c r="AO372" s="424"/>
      <c r="AP372" s="424"/>
      <c r="AQ372" s="424"/>
      <c r="AR372" s="424"/>
      <c r="AS372" s="424"/>
      <c r="AT372" s="424"/>
      <c r="AU372" s="424"/>
      <c r="AV372" s="424"/>
      <c r="AW372" s="424"/>
      <c r="AX372" s="424"/>
      <c r="AY372" s="424"/>
      <c r="AZ372" s="424"/>
      <c r="BA372" s="424"/>
      <c r="BB372" s="424"/>
      <c r="BC372" s="424"/>
      <c r="BD372" s="424"/>
      <c r="BE372" s="424"/>
      <c r="BF372" s="424"/>
      <c r="BG372" s="424"/>
      <c r="BH372" s="424"/>
      <c r="BI372" s="424"/>
      <c r="BJ372" s="424"/>
      <c r="BK372" s="424"/>
      <c r="BL372" s="424"/>
      <c r="BM372" s="424"/>
      <c r="BN372" s="424"/>
      <c r="BO372" s="424"/>
      <c r="BP372" s="424"/>
      <c r="BQ372" s="424"/>
      <c r="BR372" s="424"/>
      <c r="BS372" s="424"/>
      <c r="BT372" s="424"/>
      <c r="BU372" s="424"/>
      <c r="BV372" s="424"/>
      <c r="BW372" s="424"/>
      <c r="BX372" s="424"/>
      <c r="BY372" s="424"/>
      <c r="BZ372" s="424"/>
      <c r="CA372" s="424"/>
      <c r="CB372" s="424"/>
      <c r="CC372" s="424"/>
      <c r="CD372" s="424"/>
      <c r="CE372" s="424"/>
      <c r="CF372" s="424"/>
      <c r="CG372" s="424"/>
      <c r="CH372" s="424"/>
      <c r="CI372" s="424"/>
      <c r="CJ372" s="424"/>
      <c r="CK372" s="424"/>
      <c r="CL372" s="424"/>
      <c r="CM372" s="424"/>
      <c r="CN372" s="424"/>
      <c r="CO372" s="424"/>
      <c r="CP372" s="424"/>
      <c r="CQ372" s="424"/>
      <c r="CR372" s="424"/>
      <c r="CS372" s="424"/>
      <c r="CT372" s="424"/>
      <c r="CU372" s="424"/>
      <c r="CV372" s="424"/>
      <c r="CW372" s="424"/>
      <c r="CX372" s="424"/>
      <c r="CY372" s="424"/>
      <c r="CZ372" s="424"/>
      <c r="DA372" s="424"/>
      <c r="DB372" s="424"/>
      <c r="DC372" s="424"/>
      <c r="DD372" s="424"/>
      <c r="DE372" s="424"/>
      <c r="DF372" s="424"/>
      <c r="DG372" s="424"/>
      <c r="DH372" s="424"/>
      <c r="DI372" s="424"/>
      <c r="DJ372" s="424"/>
      <c r="DK372" s="424"/>
      <c r="DL372" s="424"/>
    </row>
    <row r="373" spans="11:116" ht="12.75" hidden="1" customHeight="1">
      <c r="K373" s="424"/>
      <c r="L373" s="424"/>
      <c r="M373" s="424"/>
      <c r="N373" s="424"/>
      <c r="O373" s="424"/>
      <c r="P373" s="424"/>
      <c r="Q373" s="424"/>
      <c r="R373" s="424"/>
      <c r="S373" s="424"/>
      <c r="T373" s="424"/>
      <c r="U373" s="424"/>
      <c r="V373" s="424"/>
      <c r="W373" s="424"/>
      <c r="X373" s="424"/>
      <c r="Y373" s="424"/>
      <c r="Z373" s="424"/>
      <c r="AA373" s="424"/>
      <c r="AB373" s="424"/>
      <c r="AC373" s="424"/>
      <c r="AD373" s="424"/>
      <c r="AE373" s="424"/>
      <c r="AF373" s="424"/>
      <c r="AG373" s="424"/>
      <c r="AH373" s="424"/>
      <c r="AI373" s="424"/>
      <c r="AJ373" s="424"/>
      <c r="AK373" s="424"/>
      <c r="AL373" s="424"/>
      <c r="AM373" s="424"/>
      <c r="AN373" s="424"/>
      <c r="AO373" s="424"/>
      <c r="AP373" s="424"/>
      <c r="AQ373" s="424"/>
      <c r="AR373" s="424"/>
      <c r="AS373" s="424"/>
      <c r="AT373" s="424"/>
      <c r="AU373" s="424"/>
      <c r="AV373" s="424"/>
      <c r="AW373" s="424"/>
      <c r="AX373" s="424"/>
      <c r="AY373" s="424"/>
      <c r="AZ373" s="424"/>
      <c r="BA373" s="424"/>
      <c r="BB373" s="424"/>
      <c r="BC373" s="424"/>
      <c r="BD373" s="424"/>
      <c r="BE373" s="424"/>
      <c r="BF373" s="424"/>
      <c r="BG373" s="424"/>
      <c r="BH373" s="424"/>
      <c r="BI373" s="424"/>
      <c r="BJ373" s="424"/>
      <c r="BK373" s="424"/>
      <c r="BL373" s="424"/>
      <c r="BM373" s="424"/>
      <c r="BN373" s="424"/>
      <c r="BO373" s="424"/>
      <c r="BP373" s="424"/>
      <c r="BQ373" s="424"/>
      <c r="BR373" s="424"/>
      <c r="BS373" s="424"/>
      <c r="BT373" s="424"/>
      <c r="BU373" s="424"/>
      <c r="BV373" s="424"/>
      <c r="BW373" s="424"/>
      <c r="BX373" s="424"/>
      <c r="BY373" s="424"/>
      <c r="BZ373" s="424"/>
      <c r="CA373" s="424"/>
      <c r="CB373" s="424"/>
      <c r="CC373" s="424"/>
      <c r="CD373" s="424"/>
      <c r="CE373" s="424"/>
      <c r="CF373" s="424"/>
      <c r="CG373" s="424"/>
      <c r="CH373" s="424"/>
      <c r="CI373" s="424"/>
      <c r="CJ373" s="424"/>
      <c r="CK373" s="424"/>
      <c r="CL373" s="424"/>
      <c r="CM373" s="424"/>
      <c r="CN373" s="424"/>
      <c r="CO373" s="424"/>
      <c r="CP373" s="424"/>
      <c r="CQ373" s="424"/>
      <c r="CR373" s="424"/>
      <c r="CS373" s="424"/>
      <c r="CT373" s="424"/>
      <c r="CU373" s="424"/>
      <c r="CV373" s="424"/>
      <c r="CW373" s="424"/>
      <c r="CX373" s="424"/>
      <c r="CY373" s="424"/>
      <c r="CZ373" s="424"/>
      <c r="DA373" s="424"/>
      <c r="DB373" s="424"/>
      <c r="DC373" s="424"/>
      <c r="DD373" s="424"/>
      <c r="DE373" s="424"/>
      <c r="DF373" s="424"/>
      <c r="DG373" s="424"/>
      <c r="DH373" s="424"/>
      <c r="DI373" s="424"/>
      <c r="DJ373" s="424"/>
      <c r="DK373" s="424"/>
      <c r="DL373" s="424"/>
    </row>
    <row r="374" spans="11:116" ht="12.75" hidden="1" customHeight="1">
      <c r="K374" s="424"/>
      <c r="L374" s="424"/>
      <c r="M374" s="424"/>
      <c r="N374" s="424"/>
      <c r="O374" s="424"/>
      <c r="P374" s="424"/>
      <c r="Q374" s="424"/>
      <c r="R374" s="424"/>
      <c r="S374" s="424"/>
      <c r="T374" s="424"/>
      <c r="U374" s="424"/>
      <c r="V374" s="424"/>
      <c r="W374" s="424"/>
      <c r="X374" s="424"/>
      <c r="Y374" s="424"/>
      <c r="Z374" s="424"/>
      <c r="AA374" s="424"/>
      <c r="AB374" s="424"/>
      <c r="AC374" s="424"/>
      <c r="AD374" s="424"/>
      <c r="AE374" s="424"/>
      <c r="AF374" s="424"/>
      <c r="AG374" s="424"/>
      <c r="AH374" s="424"/>
      <c r="AI374" s="424"/>
      <c r="AJ374" s="424"/>
      <c r="AK374" s="424"/>
      <c r="AL374" s="424"/>
      <c r="AM374" s="424"/>
      <c r="AN374" s="424"/>
      <c r="AO374" s="424"/>
      <c r="AP374" s="424"/>
      <c r="AQ374" s="424"/>
      <c r="AR374" s="424"/>
      <c r="AS374" s="424"/>
      <c r="AT374" s="424"/>
      <c r="AU374" s="424"/>
      <c r="AV374" s="424"/>
      <c r="AW374" s="424"/>
      <c r="AX374" s="424"/>
      <c r="AY374" s="424"/>
      <c r="AZ374" s="424"/>
      <c r="BA374" s="424"/>
      <c r="BB374" s="424"/>
      <c r="BC374" s="424"/>
      <c r="BD374" s="424"/>
      <c r="BE374" s="424"/>
      <c r="BF374" s="424"/>
      <c r="BG374" s="424"/>
      <c r="BH374" s="424"/>
      <c r="BI374" s="424"/>
      <c r="BJ374" s="424"/>
      <c r="BK374" s="424"/>
      <c r="BL374" s="424"/>
      <c r="BM374" s="424"/>
      <c r="BN374" s="424"/>
      <c r="BO374" s="424"/>
      <c r="BP374" s="424"/>
      <c r="BQ374" s="424"/>
      <c r="BR374" s="424"/>
      <c r="BS374" s="424"/>
      <c r="BT374" s="424"/>
      <c r="BU374" s="424"/>
      <c r="BV374" s="424"/>
      <c r="BW374" s="424"/>
      <c r="BX374" s="424"/>
      <c r="BY374" s="424"/>
      <c r="BZ374" s="424"/>
      <c r="CA374" s="424"/>
      <c r="CB374" s="424"/>
      <c r="CC374" s="424"/>
      <c r="CD374" s="424"/>
      <c r="CE374" s="424"/>
      <c r="CF374" s="424"/>
      <c r="CG374" s="424"/>
      <c r="CH374" s="424"/>
      <c r="CI374" s="424"/>
      <c r="CJ374" s="424"/>
      <c r="CK374" s="424"/>
      <c r="CL374" s="424"/>
      <c r="CM374" s="424"/>
      <c r="CN374" s="424"/>
      <c r="CO374" s="424"/>
      <c r="CP374" s="424"/>
      <c r="CQ374" s="424"/>
      <c r="CR374" s="424"/>
      <c r="CS374" s="424"/>
      <c r="CT374" s="424"/>
      <c r="CU374" s="424"/>
      <c r="CV374" s="424"/>
      <c r="CW374" s="424"/>
      <c r="CX374" s="424"/>
      <c r="CY374" s="424"/>
      <c r="CZ374" s="424"/>
      <c r="DA374" s="424"/>
      <c r="DB374" s="424"/>
      <c r="DC374" s="424"/>
      <c r="DD374" s="424"/>
      <c r="DE374" s="424"/>
      <c r="DF374" s="424"/>
      <c r="DG374" s="424"/>
      <c r="DH374" s="424"/>
      <c r="DI374" s="424"/>
      <c r="DJ374" s="424"/>
      <c r="DK374" s="424"/>
      <c r="DL374" s="424"/>
    </row>
    <row r="375" spans="11:116" ht="12.75" hidden="1" customHeight="1">
      <c r="K375" s="424"/>
      <c r="L375" s="424"/>
      <c r="M375" s="424"/>
      <c r="N375" s="424"/>
      <c r="O375" s="424"/>
      <c r="P375" s="424"/>
      <c r="Q375" s="424"/>
      <c r="R375" s="424"/>
      <c r="S375" s="424"/>
      <c r="T375" s="424"/>
      <c r="U375" s="424"/>
      <c r="V375" s="424"/>
      <c r="W375" s="424"/>
      <c r="X375" s="424"/>
      <c r="Y375" s="424"/>
      <c r="Z375" s="424"/>
      <c r="AA375" s="424"/>
      <c r="AB375" s="424"/>
      <c r="AC375" s="424"/>
      <c r="AD375" s="424"/>
      <c r="AE375" s="424"/>
      <c r="AF375" s="424"/>
      <c r="AG375" s="424"/>
      <c r="AH375" s="424"/>
      <c r="AI375" s="424"/>
      <c r="AJ375" s="424"/>
      <c r="AK375" s="424"/>
      <c r="AL375" s="424"/>
      <c r="AM375" s="424"/>
      <c r="AN375" s="424"/>
      <c r="AO375" s="424"/>
      <c r="AP375" s="424"/>
      <c r="AQ375" s="424"/>
      <c r="AR375" s="424"/>
      <c r="AS375" s="424"/>
      <c r="AT375" s="424"/>
      <c r="AU375" s="424"/>
      <c r="AV375" s="424"/>
      <c r="AW375" s="424"/>
      <c r="AX375" s="424"/>
      <c r="AY375" s="424"/>
      <c r="AZ375" s="424"/>
      <c r="BA375" s="424"/>
      <c r="BB375" s="424"/>
      <c r="BC375" s="424"/>
      <c r="BD375" s="424"/>
      <c r="BE375" s="424"/>
      <c r="BF375" s="424"/>
      <c r="BG375" s="424"/>
      <c r="BH375" s="424"/>
      <c r="BI375" s="424"/>
      <c r="BJ375" s="424"/>
      <c r="BK375" s="424"/>
      <c r="BL375" s="424"/>
      <c r="BM375" s="424"/>
      <c r="BN375" s="424"/>
      <c r="BO375" s="424"/>
      <c r="BP375" s="424"/>
      <c r="BQ375" s="424"/>
      <c r="BR375" s="424"/>
      <c r="BS375" s="424"/>
      <c r="BT375" s="424"/>
      <c r="BU375" s="424"/>
      <c r="BV375" s="424"/>
      <c r="BW375" s="424"/>
      <c r="BX375" s="424"/>
      <c r="BY375" s="424"/>
      <c r="BZ375" s="424"/>
      <c r="CA375" s="424"/>
      <c r="CB375" s="424"/>
      <c r="CC375" s="424"/>
      <c r="CD375" s="424"/>
      <c r="CE375" s="424"/>
      <c r="CF375" s="424"/>
      <c r="CG375" s="424"/>
      <c r="CH375" s="424"/>
      <c r="CI375" s="424"/>
      <c r="CJ375" s="424"/>
      <c r="CK375" s="424"/>
      <c r="CL375" s="424"/>
      <c r="CM375" s="424"/>
      <c r="CN375" s="424"/>
      <c r="CO375" s="424"/>
      <c r="CP375" s="424"/>
      <c r="CQ375" s="424"/>
      <c r="CR375" s="424"/>
      <c r="CS375" s="424"/>
      <c r="CT375" s="424"/>
      <c r="CU375" s="424"/>
      <c r="CV375" s="424"/>
      <c r="CW375" s="424"/>
      <c r="CX375" s="424"/>
      <c r="CY375" s="424"/>
      <c r="CZ375" s="424"/>
      <c r="DA375" s="424"/>
      <c r="DB375" s="424"/>
      <c r="DC375" s="424"/>
      <c r="DD375" s="424"/>
      <c r="DE375" s="424"/>
      <c r="DF375" s="424"/>
      <c r="DG375" s="424"/>
      <c r="DH375" s="424"/>
      <c r="DI375" s="424"/>
      <c r="DJ375" s="424"/>
      <c r="DK375" s="424"/>
      <c r="DL375" s="424"/>
    </row>
    <row r="376" spans="11:116" ht="12.75" hidden="1" customHeight="1">
      <c r="K376" s="424"/>
      <c r="L376" s="424"/>
      <c r="M376" s="424"/>
      <c r="N376" s="424"/>
      <c r="O376" s="424"/>
      <c r="P376" s="424"/>
      <c r="Q376" s="424"/>
      <c r="R376" s="424"/>
      <c r="S376" s="424"/>
      <c r="T376" s="424"/>
      <c r="U376" s="424"/>
      <c r="V376" s="424"/>
      <c r="W376" s="424"/>
      <c r="X376" s="424"/>
      <c r="Y376" s="424"/>
      <c r="Z376" s="424"/>
      <c r="AA376" s="424"/>
      <c r="AB376" s="424"/>
      <c r="AC376" s="424"/>
      <c r="AD376" s="424"/>
      <c r="AE376" s="424"/>
      <c r="AF376" s="424"/>
      <c r="AG376" s="424"/>
      <c r="AH376" s="424"/>
      <c r="AI376" s="424"/>
      <c r="AJ376" s="424"/>
      <c r="AK376" s="424"/>
      <c r="AL376" s="424"/>
      <c r="AM376" s="424"/>
      <c r="AN376" s="424"/>
      <c r="AO376" s="424"/>
      <c r="AP376" s="424"/>
      <c r="AQ376" s="424"/>
      <c r="AR376" s="424"/>
      <c r="AS376" s="424"/>
      <c r="AT376" s="424"/>
      <c r="AU376" s="424"/>
      <c r="AV376" s="424"/>
      <c r="AW376" s="424"/>
      <c r="AX376" s="424"/>
      <c r="AY376" s="424"/>
      <c r="AZ376" s="424"/>
      <c r="BA376" s="424"/>
      <c r="BB376" s="424"/>
      <c r="BC376" s="424"/>
      <c r="BD376" s="424"/>
      <c r="BE376" s="424"/>
      <c r="BF376" s="424"/>
      <c r="BG376" s="424"/>
      <c r="BH376" s="424"/>
      <c r="BI376" s="424"/>
      <c r="BJ376" s="424"/>
      <c r="BK376" s="424"/>
      <c r="BL376" s="424"/>
      <c r="BM376" s="424"/>
      <c r="BN376" s="424"/>
      <c r="BO376" s="424"/>
      <c r="BP376" s="424"/>
      <c r="BQ376" s="424"/>
      <c r="BR376" s="424"/>
      <c r="BS376" s="424"/>
      <c r="BT376" s="424"/>
      <c r="BU376" s="424"/>
      <c r="BV376" s="424"/>
      <c r="BW376" s="424"/>
      <c r="BX376" s="424"/>
      <c r="BY376" s="424"/>
      <c r="BZ376" s="424"/>
      <c r="CA376" s="424"/>
      <c r="CB376" s="424"/>
      <c r="CC376" s="424"/>
      <c r="CD376" s="424"/>
      <c r="CE376" s="424"/>
      <c r="CF376" s="424"/>
      <c r="CG376" s="424"/>
      <c r="CH376" s="424"/>
      <c r="CI376" s="424"/>
      <c r="CJ376" s="424"/>
      <c r="CK376" s="424"/>
      <c r="CL376" s="424"/>
      <c r="CM376" s="424"/>
      <c r="CN376" s="424"/>
      <c r="CO376" s="424"/>
      <c r="CP376" s="424"/>
      <c r="CQ376" s="424"/>
      <c r="CR376" s="424"/>
      <c r="CS376" s="424"/>
      <c r="CT376" s="424"/>
      <c r="CU376" s="424"/>
      <c r="CV376" s="424"/>
      <c r="CW376" s="424"/>
      <c r="CX376" s="424"/>
      <c r="CY376" s="424"/>
      <c r="CZ376" s="424"/>
      <c r="DA376" s="424"/>
      <c r="DB376" s="424"/>
      <c r="DC376" s="424"/>
      <c r="DD376" s="424"/>
      <c r="DE376" s="424"/>
      <c r="DF376" s="424"/>
      <c r="DG376" s="424"/>
      <c r="DH376" s="424"/>
      <c r="DI376" s="424"/>
      <c r="DJ376" s="424"/>
      <c r="DK376" s="424"/>
      <c r="DL376" s="424"/>
    </row>
    <row r="377" spans="11:116" ht="12.75" hidden="1" customHeight="1">
      <c r="K377" s="424"/>
      <c r="L377" s="424"/>
      <c r="M377" s="424"/>
      <c r="N377" s="424"/>
      <c r="O377" s="424"/>
      <c r="P377" s="424"/>
      <c r="Q377" s="424"/>
      <c r="R377" s="424"/>
      <c r="S377" s="424"/>
      <c r="T377" s="424"/>
      <c r="U377" s="424"/>
      <c r="V377" s="424"/>
      <c r="W377" s="424"/>
      <c r="X377" s="424"/>
      <c r="Y377" s="424"/>
      <c r="Z377" s="424"/>
      <c r="AA377" s="424"/>
      <c r="AB377" s="424"/>
      <c r="AC377" s="424"/>
      <c r="AD377" s="424"/>
      <c r="AE377" s="424"/>
      <c r="AF377" s="424"/>
      <c r="AG377" s="424"/>
      <c r="AH377" s="424"/>
      <c r="AI377" s="424"/>
      <c r="AJ377" s="424"/>
      <c r="AK377" s="424"/>
      <c r="AL377" s="424"/>
      <c r="AM377" s="424"/>
      <c r="AN377" s="424"/>
      <c r="AO377" s="424"/>
      <c r="AP377" s="424"/>
      <c r="AQ377" s="424"/>
      <c r="AR377" s="424"/>
      <c r="AS377" s="424"/>
      <c r="AT377" s="424"/>
      <c r="AU377" s="424"/>
      <c r="AV377" s="424"/>
      <c r="AW377" s="424"/>
      <c r="AX377" s="424"/>
      <c r="AY377" s="424"/>
      <c r="AZ377" s="424"/>
      <c r="BA377" s="424"/>
      <c r="BB377" s="424"/>
      <c r="BC377" s="424"/>
      <c r="BD377" s="424"/>
      <c r="BE377" s="424"/>
      <c r="BF377" s="424"/>
      <c r="BG377" s="424"/>
      <c r="BH377" s="424"/>
      <c r="BI377" s="424"/>
      <c r="BJ377" s="424"/>
      <c r="BK377" s="424"/>
      <c r="BL377" s="424"/>
      <c r="BM377" s="424"/>
      <c r="BN377" s="424"/>
      <c r="BO377" s="424"/>
      <c r="BP377" s="424"/>
      <c r="BQ377" s="424"/>
      <c r="BR377" s="424"/>
      <c r="BS377" s="424"/>
      <c r="BT377" s="424"/>
      <c r="BU377" s="424"/>
      <c r="BV377" s="424"/>
      <c r="BW377" s="424"/>
      <c r="BX377" s="424"/>
      <c r="BY377" s="424"/>
      <c r="BZ377" s="424"/>
      <c r="CA377" s="424"/>
      <c r="CB377" s="424"/>
      <c r="CC377" s="424"/>
      <c r="CD377" s="424"/>
      <c r="CE377" s="424"/>
      <c r="CF377" s="424"/>
      <c r="CG377" s="424"/>
      <c r="CH377" s="424"/>
      <c r="CI377" s="424"/>
      <c r="CJ377" s="424"/>
      <c r="CK377" s="424"/>
      <c r="CL377" s="424"/>
      <c r="CM377" s="424"/>
      <c r="CN377" s="424"/>
      <c r="CO377" s="424"/>
      <c r="CP377" s="424"/>
      <c r="CQ377" s="424"/>
      <c r="CR377" s="424"/>
      <c r="CS377" s="424"/>
      <c r="CT377" s="424"/>
      <c r="CU377" s="424"/>
      <c r="CV377" s="424"/>
      <c r="CW377" s="424"/>
      <c r="CX377" s="424"/>
      <c r="CY377" s="424"/>
      <c r="CZ377" s="424"/>
      <c r="DA377" s="424"/>
      <c r="DB377" s="424"/>
      <c r="DC377" s="424"/>
      <c r="DD377" s="424"/>
      <c r="DE377" s="424"/>
      <c r="DF377" s="424"/>
      <c r="DG377" s="424"/>
      <c r="DH377" s="424"/>
      <c r="DI377" s="424"/>
      <c r="DJ377" s="424"/>
      <c r="DK377" s="424"/>
      <c r="DL377" s="424"/>
    </row>
    <row r="378" spans="11:116" ht="12.75" hidden="1" customHeight="1">
      <c r="K378" s="424"/>
      <c r="L378" s="424"/>
      <c r="M378" s="424"/>
      <c r="N378" s="424"/>
      <c r="O378" s="424"/>
      <c r="P378" s="424"/>
      <c r="Q378" s="424"/>
      <c r="R378" s="424"/>
      <c r="S378" s="424"/>
      <c r="T378" s="424"/>
      <c r="U378" s="424"/>
      <c r="V378" s="424"/>
      <c r="W378" s="424"/>
      <c r="X378" s="424"/>
      <c r="Y378" s="424"/>
      <c r="Z378" s="424"/>
      <c r="AA378" s="424"/>
      <c r="AB378" s="424"/>
      <c r="AC378" s="424"/>
      <c r="AD378" s="424"/>
      <c r="AE378" s="424"/>
      <c r="AF378" s="424"/>
      <c r="AG378" s="424"/>
      <c r="AH378" s="424"/>
      <c r="AI378" s="424"/>
      <c r="AJ378" s="424"/>
      <c r="AK378" s="424"/>
      <c r="AL378" s="424"/>
      <c r="AM378" s="424"/>
      <c r="AN378" s="424"/>
      <c r="AO378" s="424"/>
      <c r="AP378" s="424"/>
      <c r="AQ378" s="424"/>
      <c r="AR378" s="424"/>
      <c r="AS378" s="424"/>
      <c r="AT378" s="424"/>
      <c r="AU378" s="424"/>
      <c r="AV378" s="424"/>
      <c r="AW378" s="424"/>
      <c r="AX378" s="424"/>
      <c r="AY378" s="424"/>
      <c r="AZ378" s="424"/>
      <c r="BA378" s="424"/>
      <c r="BB378" s="424"/>
      <c r="BC378" s="424"/>
      <c r="BD378" s="424"/>
      <c r="BE378" s="424"/>
      <c r="BF378" s="424"/>
      <c r="BG378" s="424"/>
      <c r="BH378" s="424"/>
      <c r="BI378" s="424"/>
      <c r="BJ378" s="424"/>
      <c r="BK378" s="424"/>
      <c r="BL378" s="424"/>
      <c r="BM378" s="424"/>
      <c r="BN378" s="424"/>
      <c r="BO378" s="424"/>
      <c r="BP378" s="424"/>
      <c r="BQ378" s="424"/>
      <c r="BR378" s="424"/>
      <c r="BS378" s="424"/>
      <c r="BT378" s="424"/>
      <c r="BU378" s="424"/>
      <c r="BV378" s="424"/>
      <c r="BW378" s="424"/>
      <c r="BX378" s="424"/>
      <c r="BY378" s="424"/>
      <c r="BZ378" s="424"/>
      <c r="CA378" s="424"/>
      <c r="CB378" s="424"/>
      <c r="CC378" s="424"/>
      <c r="CD378" s="424"/>
      <c r="CE378" s="424"/>
      <c r="CF378" s="424"/>
      <c r="CG378" s="424"/>
      <c r="CH378" s="424"/>
      <c r="CI378" s="424"/>
      <c r="CJ378" s="424"/>
      <c r="CK378" s="424"/>
      <c r="CL378" s="424"/>
      <c r="CM378" s="424"/>
      <c r="CN378" s="424"/>
      <c r="CO378" s="424"/>
      <c r="CP378" s="424"/>
      <c r="CQ378" s="424"/>
      <c r="CR378" s="424"/>
      <c r="CS378" s="424"/>
      <c r="CT378" s="424"/>
      <c r="CU378" s="424"/>
      <c r="CV378" s="424"/>
      <c r="CW378" s="424"/>
      <c r="CX378" s="424"/>
      <c r="CY378" s="424"/>
      <c r="CZ378" s="424"/>
      <c r="DA378" s="424"/>
      <c r="DB378" s="424"/>
      <c r="DC378" s="424"/>
      <c r="DD378" s="424"/>
      <c r="DE378" s="424"/>
      <c r="DF378" s="424"/>
      <c r="DG378" s="424"/>
      <c r="DH378" s="424"/>
      <c r="DI378" s="424"/>
      <c r="DJ378" s="424"/>
      <c r="DK378" s="424"/>
      <c r="DL378" s="424"/>
    </row>
    <row r="379" spans="11:116" ht="12.75" hidden="1" customHeight="1">
      <c r="K379" s="424"/>
      <c r="L379" s="424"/>
      <c r="M379" s="424"/>
      <c r="N379" s="424"/>
      <c r="O379" s="424"/>
      <c r="P379" s="424"/>
      <c r="Q379" s="424"/>
      <c r="R379" s="424"/>
      <c r="S379" s="424"/>
      <c r="T379" s="424"/>
      <c r="U379" s="424"/>
      <c r="V379" s="424"/>
      <c r="W379" s="424"/>
      <c r="X379" s="424"/>
      <c r="Y379" s="424"/>
      <c r="Z379" s="424"/>
      <c r="AA379" s="424"/>
      <c r="AB379" s="424"/>
      <c r="AC379" s="424"/>
      <c r="AD379" s="424"/>
      <c r="AE379" s="424"/>
      <c r="AF379" s="424"/>
      <c r="AG379" s="424"/>
      <c r="AH379" s="424"/>
      <c r="AI379" s="424"/>
      <c r="AJ379" s="424"/>
      <c r="AK379" s="424"/>
      <c r="AL379" s="424"/>
      <c r="AM379" s="424"/>
      <c r="AN379" s="424"/>
      <c r="AO379" s="424"/>
      <c r="AP379" s="424"/>
      <c r="AQ379" s="424"/>
      <c r="AR379" s="424"/>
      <c r="AS379" s="424"/>
      <c r="AT379" s="424"/>
      <c r="AU379" s="424"/>
      <c r="AV379" s="424"/>
      <c r="AW379" s="424"/>
      <c r="AX379" s="424"/>
      <c r="AY379" s="424"/>
      <c r="AZ379" s="424"/>
      <c r="BA379" s="424"/>
      <c r="BB379" s="424"/>
      <c r="BC379" s="424"/>
      <c r="BD379" s="424"/>
      <c r="BE379" s="424"/>
      <c r="BF379" s="424"/>
      <c r="BG379" s="424"/>
      <c r="BH379" s="424"/>
      <c r="BI379" s="424"/>
      <c r="BJ379" s="424"/>
      <c r="BK379" s="424"/>
      <c r="BL379" s="424"/>
      <c r="BM379" s="424"/>
      <c r="BN379" s="424"/>
      <c r="BO379" s="424"/>
      <c r="BP379" s="424"/>
      <c r="BQ379" s="424"/>
      <c r="BR379" s="424"/>
      <c r="BS379" s="424"/>
      <c r="BT379" s="424"/>
      <c r="BU379" s="424"/>
      <c r="BV379" s="424"/>
      <c r="BW379" s="424"/>
      <c r="BX379" s="424"/>
      <c r="BY379" s="424"/>
      <c r="BZ379" s="424"/>
      <c r="CA379" s="424"/>
      <c r="CB379" s="424"/>
      <c r="CC379" s="424"/>
      <c r="CD379" s="424"/>
      <c r="CE379" s="424"/>
      <c r="CF379" s="424"/>
      <c r="CG379" s="424"/>
      <c r="CH379" s="424"/>
      <c r="CI379" s="424"/>
      <c r="CJ379" s="424"/>
      <c r="CK379" s="424"/>
      <c r="CL379" s="424"/>
      <c r="CM379" s="424"/>
      <c r="CN379" s="424"/>
      <c r="CO379" s="424"/>
      <c r="CP379" s="424"/>
      <c r="CQ379" s="424"/>
      <c r="CR379" s="424"/>
      <c r="CS379" s="424"/>
      <c r="CT379" s="424"/>
      <c r="CU379" s="424"/>
      <c r="CV379" s="424"/>
      <c r="CW379" s="424"/>
      <c r="CX379" s="424"/>
      <c r="CY379" s="424"/>
      <c r="CZ379" s="424"/>
      <c r="DA379" s="424"/>
      <c r="DB379" s="424"/>
      <c r="DC379" s="424"/>
      <c r="DD379" s="424"/>
      <c r="DE379" s="424"/>
      <c r="DF379" s="424"/>
      <c r="DG379" s="424"/>
      <c r="DH379" s="424"/>
      <c r="DI379" s="424"/>
      <c r="DJ379" s="424"/>
      <c r="DK379" s="424"/>
      <c r="DL379" s="424"/>
    </row>
    <row r="380" spans="11:116" ht="12.75" hidden="1" customHeight="1">
      <c r="K380" s="424"/>
      <c r="L380" s="424"/>
      <c r="M380" s="424"/>
      <c r="N380" s="424"/>
      <c r="O380" s="424"/>
      <c r="P380" s="424"/>
      <c r="Q380" s="424"/>
      <c r="R380" s="424"/>
      <c r="S380" s="424"/>
      <c r="T380" s="424"/>
      <c r="U380" s="424"/>
      <c r="V380" s="424"/>
      <c r="W380" s="424"/>
      <c r="X380" s="424"/>
      <c r="Y380" s="424"/>
      <c r="Z380" s="424"/>
      <c r="AA380" s="424"/>
      <c r="AB380" s="424"/>
      <c r="AC380" s="424"/>
      <c r="AD380" s="424"/>
      <c r="AE380" s="424"/>
      <c r="AF380" s="424"/>
      <c r="AG380" s="424"/>
      <c r="AH380" s="424"/>
      <c r="AI380" s="424"/>
      <c r="AJ380" s="424"/>
      <c r="AK380" s="424"/>
      <c r="AL380" s="424"/>
      <c r="AM380" s="424"/>
      <c r="AN380" s="424"/>
      <c r="AO380" s="424"/>
      <c r="AP380" s="424"/>
      <c r="AQ380" s="424"/>
      <c r="AR380" s="424"/>
      <c r="AS380" s="424"/>
      <c r="AT380" s="424"/>
      <c r="AU380" s="424"/>
      <c r="AV380" s="424"/>
      <c r="AW380" s="424"/>
      <c r="AX380" s="424"/>
      <c r="AY380" s="424"/>
      <c r="AZ380" s="424"/>
      <c r="BA380" s="424"/>
      <c r="BB380" s="424"/>
      <c r="BC380" s="424"/>
      <c r="BD380" s="424"/>
      <c r="BE380" s="424"/>
      <c r="BF380" s="424"/>
      <c r="BG380" s="424"/>
      <c r="BH380" s="424"/>
      <c r="BI380" s="424"/>
      <c r="BJ380" s="424"/>
      <c r="BK380" s="424"/>
      <c r="BL380" s="424"/>
      <c r="BM380" s="424"/>
      <c r="BN380" s="424"/>
      <c r="BO380" s="424"/>
      <c r="BP380" s="424"/>
      <c r="BQ380" s="424"/>
      <c r="BR380" s="424"/>
      <c r="BS380" s="424"/>
      <c r="BT380" s="424"/>
      <c r="BU380" s="424"/>
      <c r="BV380" s="424"/>
      <c r="BW380" s="424"/>
      <c r="BX380" s="424"/>
      <c r="BY380" s="424"/>
      <c r="BZ380" s="424"/>
      <c r="CA380" s="424"/>
      <c r="CB380" s="424"/>
      <c r="CC380" s="424"/>
      <c r="CD380" s="424"/>
      <c r="CE380" s="424"/>
      <c r="CF380" s="424"/>
      <c r="CG380" s="424"/>
      <c r="CH380" s="424"/>
      <c r="CI380" s="424"/>
      <c r="CJ380" s="424"/>
      <c r="CK380" s="424"/>
      <c r="CL380" s="424"/>
      <c r="CM380" s="424"/>
      <c r="CN380" s="424"/>
      <c r="CO380" s="424"/>
      <c r="CP380" s="424"/>
      <c r="CQ380" s="424"/>
      <c r="CR380" s="424"/>
      <c r="CS380" s="424"/>
      <c r="CT380" s="424"/>
      <c r="CU380" s="424"/>
      <c r="CV380" s="424"/>
      <c r="CW380" s="424"/>
      <c r="CX380" s="424"/>
      <c r="CY380" s="424"/>
      <c r="CZ380" s="424"/>
      <c r="DA380" s="424"/>
      <c r="DB380" s="424"/>
      <c r="DC380" s="424"/>
      <c r="DD380" s="424"/>
      <c r="DE380" s="424"/>
      <c r="DF380" s="424"/>
      <c r="DG380" s="424"/>
      <c r="DH380" s="424"/>
      <c r="DI380" s="424"/>
      <c r="DJ380" s="424"/>
      <c r="DK380" s="424"/>
      <c r="DL380" s="424"/>
    </row>
    <row r="381" spans="11:116" ht="12.75" hidden="1" customHeight="1">
      <c r="K381" s="424"/>
      <c r="L381" s="424"/>
      <c r="M381" s="424"/>
      <c r="N381" s="424"/>
      <c r="O381" s="424"/>
      <c r="P381" s="424"/>
      <c r="Q381" s="424"/>
      <c r="R381" s="424"/>
      <c r="S381" s="424"/>
      <c r="T381" s="424"/>
      <c r="U381" s="424"/>
      <c r="V381" s="424"/>
      <c r="W381" s="424"/>
      <c r="X381" s="424"/>
      <c r="Y381" s="424"/>
      <c r="Z381" s="424"/>
      <c r="AA381" s="424"/>
      <c r="AB381" s="424"/>
      <c r="AC381" s="424"/>
      <c r="AD381" s="424"/>
      <c r="AE381" s="424"/>
      <c r="AF381" s="424"/>
      <c r="AG381" s="424"/>
      <c r="AH381" s="424"/>
      <c r="AI381" s="424"/>
      <c r="AJ381" s="424"/>
      <c r="AK381" s="424"/>
      <c r="AL381" s="424"/>
      <c r="AM381" s="424"/>
      <c r="AN381" s="424"/>
      <c r="AO381" s="424"/>
      <c r="AP381" s="424"/>
      <c r="AQ381" s="424"/>
      <c r="AR381" s="424"/>
      <c r="AS381" s="424"/>
      <c r="AT381" s="424"/>
      <c r="AU381" s="424"/>
      <c r="AV381" s="424"/>
      <c r="AW381" s="424"/>
      <c r="AX381" s="424"/>
      <c r="AY381" s="424"/>
      <c r="AZ381" s="424"/>
      <c r="BA381" s="424"/>
      <c r="BB381" s="424"/>
      <c r="BC381" s="424"/>
      <c r="BD381" s="424"/>
      <c r="BE381" s="424"/>
      <c r="BF381" s="424"/>
      <c r="BG381" s="424"/>
      <c r="BH381" s="424"/>
      <c r="BI381" s="424"/>
      <c r="BJ381" s="424"/>
      <c r="BK381" s="424"/>
      <c r="BL381" s="424"/>
      <c r="BM381" s="424"/>
      <c r="BN381" s="424"/>
      <c r="BO381" s="424"/>
      <c r="BP381" s="424"/>
      <c r="BQ381" s="424"/>
      <c r="BR381" s="424"/>
      <c r="BS381" s="424"/>
      <c r="BT381" s="424"/>
      <c r="BU381" s="424"/>
      <c r="BV381" s="424"/>
      <c r="BW381" s="424"/>
      <c r="BX381" s="424"/>
      <c r="BY381" s="424"/>
      <c r="BZ381" s="424"/>
      <c r="CA381" s="424"/>
      <c r="CB381" s="424"/>
      <c r="CC381" s="424"/>
      <c r="CD381" s="424"/>
      <c r="CE381" s="424"/>
      <c r="CF381" s="424"/>
      <c r="CG381" s="424"/>
      <c r="CH381" s="424"/>
      <c r="CI381" s="424"/>
      <c r="CJ381" s="424"/>
      <c r="CK381" s="424"/>
      <c r="CL381" s="424"/>
      <c r="CM381" s="424"/>
      <c r="CN381" s="424"/>
      <c r="CO381" s="424"/>
      <c r="CP381" s="424"/>
      <c r="CQ381" s="424"/>
      <c r="CR381" s="424"/>
      <c r="CS381" s="424"/>
      <c r="CT381" s="424"/>
      <c r="CU381" s="424"/>
      <c r="CV381" s="424"/>
      <c r="CW381" s="424"/>
      <c r="CX381" s="424"/>
      <c r="CY381" s="424"/>
      <c r="CZ381" s="424"/>
      <c r="DA381" s="424"/>
      <c r="DB381" s="424"/>
      <c r="DC381" s="424"/>
      <c r="DD381" s="424"/>
      <c r="DE381" s="424"/>
      <c r="DF381" s="424"/>
      <c r="DG381" s="424"/>
      <c r="DH381" s="424"/>
      <c r="DI381" s="424"/>
      <c r="DJ381" s="424"/>
      <c r="DK381" s="424"/>
      <c r="DL381" s="424"/>
    </row>
    <row r="382" spans="11:116" ht="12.75" hidden="1" customHeight="1">
      <c r="K382" s="424"/>
      <c r="L382" s="424"/>
      <c r="M382" s="424"/>
      <c r="N382" s="424"/>
      <c r="O382" s="424"/>
      <c r="P382" s="424"/>
      <c r="Q382" s="424"/>
      <c r="R382" s="424"/>
      <c r="S382" s="424"/>
      <c r="T382" s="424"/>
      <c r="U382" s="424"/>
      <c r="V382" s="424"/>
      <c r="W382" s="424"/>
      <c r="X382" s="424"/>
      <c r="Y382" s="424"/>
      <c r="Z382" s="424"/>
      <c r="AA382" s="424"/>
      <c r="AB382" s="424"/>
      <c r="AC382" s="424"/>
      <c r="AD382" s="424"/>
      <c r="AE382" s="424"/>
      <c r="AF382" s="424"/>
      <c r="AG382" s="424"/>
      <c r="AH382" s="424"/>
      <c r="AI382" s="424"/>
      <c r="AJ382" s="424"/>
      <c r="AK382" s="424"/>
      <c r="AL382" s="424"/>
      <c r="AM382" s="424"/>
      <c r="AN382" s="424"/>
      <c r="AO382" s="424"/>
      <c r="AP382" s="424"/>
      <c r="AQ382" s="424"/>
      <c r="AR382" s="424"/>
      <c r="AS382" s="424"/>
      <c r="AT382" s="424"/>
      <c r="AU382" s="424"/>
      <c r="AV382" s="424"/>
      <c r="AW382" s="424"/>
      <c r="AX382" s="424"/>
      <c r="AY382" s="424"/>
      <c r="AZ382" s="424"/>
      <c r="BA382" s="424"/>
      <c r="BB382" s="424"/>
      <c r="BC382" s="424"/>
      <c r="BD382" s="424"/>
      <c r="BE382" s="424"/>
      <c r="BF382" s="424"/>
      <c r="BG382" s="424"/>
      <c r="BH382" s="424"/>
      <c r="BI382" s="424"/>
      <c r="BJ382" s="424"/>
      <c r="BK382" s="424"/>
      <c r="BL382" s="424"/>
      <c r="BM382" s="424"/>
      <c r="BN382" s="424"/>
      <c r="BO382" s="424"/>
      <c r="BP382" s="424"/>
      <c r="BQ382" s="424"/>
      <c r="BR382" s="424"/>
      <c r="BS382" s="424"/>
      <c r="BT382" s="424"/>
      <c r="BU382" s="424"/>
      <c r="BV382" s="424"/>
      <c r="BW382" s="424"/>
      <c r="BX382" s="424"/>
      <c r="BY382" s="424"/>
      <c r="BZ382" s="424"/>
      <c r="CA382" s="424"/>
      <c r="CB382" s="424"/>
      <c r="CC382" s="424"/>
      <c r="CD382" s="424"/>
      <c r="CE382" s="424"/>
      <c r="CF382" s="424"/>
      <c r="CG382" s="424"/>
      <c r="CH382" s="424"/>
      <c r="CI382" s="424"/>
      <c r="CJ382" s="424"/>
      <c r="CK382" s="424"/>
      <c r="CL382" s="424"/>
      <c r="CM382" s="424"/>
      <c r="CN382" s="424"/>
      <c r="CO382" s="424"/>
      <c r="CP382" s="424"/>
      <c r="CQ382" s="424"/>
      <c r="CR382" s="424"/>
      <c r="CS382" s="424"/>
      <c r="CT382" s="424"/>
      <c r="CU382" s="424"/>
      <c r="CV382" s="424"/>
      <c r="CW382" s="424"/>
      <c r="CX382" s="424"/>
      <c r="CY382" s="424"/>
      <c r="CZ382" s="424"/>
      <c r="DA382" s="424"/>
      <c r="DB382" s="424"/>
      <c r="DC382" s="424"/>
      <c r="DD382" s="424"/>
      <c r="DE382" s="424"/>
      <c r="DF382" s="424"/>
      <c r="DG382" s="424"/>
      <c r="DH382" s="424"/>
      <c r="DI382" s="424"/>
      <c r="DJ382" s="424"/>
      <c r="DK382" s="424"/>
      <c r="DL382" s="424"/>
    </row>
    <row r="383" spans="11:116" ht="12.75" hidden="1" customHeight="1">
      <c r="K383" s="424"/>
      <c r="L383" s="424"/>
      <c r="M383" s="424"/>
      <c r="N383" s="424"/>
      <c r="O383" s="424"/>
      <c r="P383" s="424"/>
      <c r="Q383" s="424"/>
      <c r="R383" s="424"/>
      <c r="S383" s="424"/>
      <c r="T383" s="424"/>
      <c r="U383" s="424"/>
      <c r="V383" s="424"/>
      <c r="W383" s="424"/>
      <c r="X383" s="424"/>
      <c r="Y383" s="424"/>
      <c r="Z383" s="424"/>
      <c r="AA383" s="424"/>
      <c r="AB383" s="424"/>
      <c r="AC383" s="424"/>
      <c r="AD383" s="424"/>
      <c r="AE383" s="424"/>
      <c r="AF383" s="424"/>
      <c r="AG383" s="424"/>
      <c r="AH383" s="424"/>
      <c r="AI383" s="424"/>
      <c r="AJ383" s="424"/>
      <c r="AK383" s="424"/>
      <c r="AL383" s="424"/>
      <c r="AM383" s="424"/>
      <c r="AN383" s="424"/>
      <c r="AO383" s="424"/>
      <c r="AP383" s="424"/>
      <c r="AQ383" s="424"/>
      <c r="AR383" s="424"/>
      <c r="AS383" s="424"/>
      <c r="AT383" s="424"/>
      <c r="AU383" s="424"/>
      <c r="AV383" s="424"/>
      <c r="AW383" s="424"/>
      <c r="AX383" s="424"/>
      <c r="AY383" s="424"/>
      <c r="AZ383" s="424"/>
      <c r="BA383" s="424"/>
      <c r="BB383" s="424"/>
      <c r="BC383" s="424"/>
      <c r="BD383" s="424"/>
      <c r="BE383" s="424"/>
      <c r="BF383" s="424"/>
      <c r="BG383" s="424"/>
      <c r="BH383" s="424"/>
      <c r="BI383" s="424"/>
      <c r="BJ383" s="424"/>
      <c r="BK383" s="424"/>
      <c r="BL383" s="424"/>
      <c r="BM383" s="424"/>
      <c r="BN383" s="424"/>
      <c r="BO383" s="424"/>
      <c r="BP383" s="424"/>
      <c r="BQ383" s="424"/>
      <c r="BR383" s="424"/>
      <c r="BS383" s="424"/>
      <c r="BT383" s="424"/>
      <c r="BU383" s="424"/>
      <c r="BV383" s="424"/>
      <c r="BW383" s="424"/>
      <c r="BX383" s="424"/>
      <c r="BY383" s="424"/>
      <c r="BZ383" s="424"/>
      <c r="CA383" s="424"/>
      <c r="CB383" s="424"/>
      <c r="CC383" s="424"/>
      <c r="CD383" s="424"/>
      <c r="CE383" s="424"/>
      <c r="CF383" s="424"/>
      <c r="CG383" s="424"/>
      <c r="CH383" s="424"/>
      <c r="CI383" s="424"/>
      <c r="CJ383" s="424"/>
      <c r="CK383" s="424"/>
      <c r="CL383" s="424"/>
      <c r="CM383" s="424"/>
      <c r="CN383" s="424"/>
      <c r="CO383" s="424"/>
      <c r="CP383" s="424"/>
      <c r="CQ383" s="424"/>
      <c r="CR383" s="424"/>
      <c r="CS383" s="424"/>
      <c r="CT383" s="424"/>
      <c r="CU383" s="424"/>
      <c r="CV383" s="424"/>
      <c r="CW383" s="424"/>
      <c r="CX383" s="424"/>
      <c r="CY383" s="424"/>
      <c r="CZ383" s="424"/>
      <c r="DA383" s="424"/>
      <c r="DB383" s="424"/>
      <c r="DC383" s="424"/>
      <c r="DD383" s="424"/>
      <c r="DE383" s="424"/>
      <c r="DF383" s="424"/>
      <c r="DG383" s="424"/>
      <c r="DH383" s="424"/>
      <c r="DI383" s="424"/>
      <c r="DJ383" s="424"/>
      <c r="DK383" s="424"/>
      <c r="DL383" s="424"/>
    </row>
    <row r="384" spans="11:116" ht="12.75" hidden="1" customHeight="1">
      <c r="K384" s="424"/>
      <c r="L384" s="424"/>
      <c r="M384" s="424"/>
      <c r="N384" s="424"/>
      <c r="O384" s="424"/>
      <c r="P384" s="424"/>
      <c r="Q384" s="424"/>
      <c r="R384" s="424"/>
      <c r="S384" s="424"/>
      <c r="T384" s="424"/>
      <c r="U384" s="424"/>
      <c r="V384" s="424"/>
      <c r="W384" s="424"/>
      <c r="X384" s="424"/>
      <c r="Y384" s="424"/>
      <c r="Z384" s="424"/>
      <c r="AA384" s="424"/>
      <c r="AB384" s="424"/>
      <c r="AC384" s="424"/>
      <c r="AD384" s="424"/>
      <c r="AE384" s="424"/>
      <c r="AF384" s="424"/>
      <c r="AG384" s="424"/>
      <c r="AH384" s="424"/>
      <c r="AI384" s="424"/>
      <c r="AJ384" s="424"/>
      <c r="AK384" s="424"/>
      <c r="AL384" s="424"/>
      <c r="AM384" s="424"/>
      <c r="AN384" s="424"/>
      <c r="AO384" s="424"/>
      <c r="AP384" s="424"/>
      <c r="AQ384" s="424"/>
      <c r="AR384" s="424"/>
      <c r="AS384" s="424"/>
      <c r="AT384" s="424"/>
      <c r="AU384" s="424"/>
      <c r="AV384" s="424"/>
      <c r="AW384" s="424"/>
      <c r="AX384" s="424"/>
      <c r="AY384" s="424"/>
      <c r="AZ384" s="424"/>
      <c r="BA384" s="424"/>
      <c r="BB384" s="424"/>
      <c r="BC384" s="424"/>
      <c r="BD384" s="424"/>
      <c r="BE384" s="424"/>
      <c r="BF384" s="424"/>
      <c r="BG384" s="424"/>
      <c r="BH384" s="424"/>
      <c r="BI384" s="424"/>
      <c r="BJ384" s="424"/>
      <c r="BK384" s="424"/>
      <c r="BL384" s="424"/>
      <c r="BM384" s="424"/>
      <c r="BN384" s="424"/>
      <c r="BO384" s="424"/>
      <c r="BP384" s="424"/>
      <c r="BQ384" s="424"/>
      <c r="BR384" s="424"/>
      <c r="BS384" s="424"/>
      <c r="BT384" s="424"/>
      <c r="BU384" s="424"/>
      <c r="BV384" s="424"/>
      <c r="BW384" s="424"/>
      <c r="BX384" s="424"/>
      <c r="BY384" s="424"/>
      <c r="BZ384" s="424"/>
      <c r="CA384" s="424"/>
      <c r="CB384" s="424"/>
      <c r="CC384" s="424"/>
      <c r="CD384" s="424"/>
      <c r="CE384" s="424"/>
      <c r="CF384" s="424"/>
      <c r="CG384" s="424"/>
      <c r="CH384" s="424"/>
      <c r="CI384" s="424"/>
      <c r="CJ384" s="424"/>
      <c r="CK384" s="424"/>
      <c r="CL384" s="424"/>
      <c r="CM384" s="424"/>
      <c r="CN384" s="424"/>
      <c r="CO384" s="424"/>
      <c r="CP384" s="424"/>
      <c r="CQ384" s="424"/>
      <c r="CR384" s="424"/>
      <c r="CS384" s="424"/>
      <c r="CT384" s="424"/>
      <c r="CU384" s="424"/>
      <c r="CV384" s="424"/>
      <c r="CW384" s="424"/>
      <c r="CX384" s="424"/>
      <c r="CY384" s="424"/>
      <c r="CZ384" s="424"/>
      <c r="DA384" s="424"/>
      <c r="DB384" s="424"/>
      <c r="DC384" s="424"/>
      <c r="DD384" s="424"/>
      <c r="DE384" s="424"/>
      <c r="DF384" s="424"/>
      <c r="DG384" s="424"/>
      <c r="DH384" s="424"/>
      <c r="DI384" s="424"/>
      <c r="DJ384" s="424"/>
      <c r="DK384" s="424"/>
      <c r="DL384" s="424"/>
    </row>
    <row r="385" spans="11:116" ht="12.75" hidden="1" customHeight="1">
      <c r="K385" s="424"/>
      <c r="L385" s="424"/>
      <c r="M385" s="424"/>
      <c r="N385" s="424"/>
      <c r="O385" s="424"/>
      <c r="P385" s="424"/>
      <c r="Q385" s="424"/>
      <c r="R385" s="424"/>
      <c r="S385" s="424"/>
      <c r="T385" s="424"/>
      <c r="U385" s="424"/>
      <c r="V385" s="424"/>
      <c r="W385" s="424"/>
      <c r="X385" s="424"/>
      <c r="Y385" s="424"/>
      <c r="Z385" s="424"/>
      <c r="AA385" s="424"/>
      <c r="AB385" s="424"/>
      <c r="AC385" s="424"/>
      <c r="AD385" s="424"/>
      <c r="AE385" s="424"/>
      <c r="AF385" s="424"/>
      <c r="AG385" s="424"/>
      <c r="AH385" s="424"/>
      <c r="AI385" s="424"/>
      <c r="AJ385" s="424"/>
      <c r="AK385" s="424"/>
      <c r="AL385" s="424"/>
      <c r="AM385" s="424"/>
      <c r="AN385" s="424"/>
      <c r="AO385" s="424"/>
      <c r="AP385" s="424"/>
      <c r="AQ385" s="424"/>
      <c r="AR385" s="424"/>
      <c r="AS385" s="424"/>
      <c r="AT385" s="424"/>
      <c r="AU385" s="424"/>
      <c r="AV385" s="424"/>
      <c r="AW385" s="424"/>
      <c r="AX385" s="424"/>
      <c r="AY385" s="424"/>
      <c r="AZ385" s="424"/>
      <c r="BA385" s="424"/>
      <c r="BB385" s="424"/>
      <c r="BC385" s="424"/>
      <c r="BD385" s="424"/>
      <c r="BE385" s="424"/>
      <c r="BF385" s="424"/>
      <c r="BG385" s="424"/>
      <c r="BH385" s="424"/>
      <c r="BI385" s="424"/>
      <c r="BJ385" s="424"/>
      <c r="BK385" s="424"/>
      <c r="BL385" s="424"/>
      <c r="BM385" s="424"/>
      <c r="BN385" s="424"/>
      <c r="BO385" s="424"/>
      <c r="BP385" s="424"/>
      <c r="BQ385" s="424"/>
      <c r="BR385" s="424"/>
      <c r="BS385" s="424"/>
      <c r="BT385" s="424"/>
      <c r="BU385" s="424"/>
      <c r="BV385" s="424"/>
      <c r="BW385" s="424"/>
      <c r="BX385" s="424"/>
      <c r="BY385" s="424"/>
      <c r="BZ385" s="424"/>
      <c r="CA385" s="424"/>
      <c r="CB385" s="424"/>
      <c r="CC385" s="424"/>
      <c r="CD385" s="424"/>
      <c r="CE385" s="424"/>
      <c r="CF385" s="424"/>
      <c r="CG385" s="424"/>
      <c r="CH385" s="424"/>
      <c r="CI385" s="424"/>
      <c r="CJ385" s="424"/>
      <c r="CK385" s="424"/>
      <c r="CL385" s="424"/>
      <c r="CM385" s="424"/>
      <c r="CN385" s="424"/>
      <c r="CO385" s="424"/>
      <c r="CP385" s="424"/>
      <c r="CQ385" s="424"/>
      <c r="CR385" s="424"/>
      <c r="CS385" s="424"/>
      <c r="CT385" s="424"/>
      <c r="CU385" s="424"/>
      <c r="CV385" s="424"/>
      <c r="CW385" s="424"/>
      <c r="CX385" s="424"/>
      <c r="CY385" s="424"/>
      <c r="CZ385" s="424"/>
      <c r="DA385" s="424"/>
      <c r="DB385" s="424"/>
      <c r="DC385" s="424"/>
      <c r="DD385" s="424"/>
      <c r="DE385" s="424"/>
      <c r="DF385" s="424"/>
      <c r="DG385" s="424"/>
      <c r="DH385" s="424"/>
      <c r="DI385" s="424"/>
      <c r="DJ385" s="424"/>
      <c r="DK385" s="424"/>
      <c r="DL385" s="424"/>
    </row>
    <row r="386" spans="11:116" ht="12.75" hidden="1" customHeight="1">
      <c r="K386" s="424"/>
      <c r="L386" s="424"/>
      <c r="M386" s="424"/>
      <c r="N386" s="424"/>
      <c r="O386" s="424"/>
      <c r="P386" s="424"/>
      <c r="Q386" s="424"/>
      <c r="R386" s="424"/>
      <c r="S386" s="424"/>
      <c r="T386" s="424"/>
      <c r="U386" s="424"/>
      <c r="V386" s="424"/>
      <c r="W386" s="424"/>
      <c r="X386" s="424"/>
      <c r="Y386" s="424"/>
      <c r="Z386" s="424"/>
      <c r="AA386" s="424"/>
      <c r="AB386" s="424"/>
      <c r="AC386" s="424"/>
      <c r="AD386" s="424"/>
      <c r="AE386" s="424"/>
      <c r="AF386" s="424"/>
      <c r="AG386" s="424"/>
      <c r="AH386" s="424"/>
      <c r="AI386" s="424"/>
      <c r="AJ386" s="424"/>
      <c r="AK386" s="424"/>
      <c r="AL386" s="424"/>
      <c r="AM386" s="424"/>
      <c r="AN386" s="424"/>
      <c r="AO386" s="424"/>
      <c r="AP386" s="424"/>
      <c r="AQ386" s="424"/>
      <c r="AR386" s="424"/>
      <c r="AS386" s="424"/>
      <c r="AT386" s="424"/>
      <c r="AU386" s="424"/>
      <c r="AV386" s="424"/>
      <c r="AW386" s="424"/>
      <c r="AX386" s="424"/>
      <c r="AY386" s="424"/>
      <c r="AZ386" s="424"/>
      <c r="BA386" s="424"/>
      <c r="BB386" s="424"/>
      <c r="BC386" s="424"/>
      <c r="BD386" s="424"/>
      <c r="BE386" s="424"/>
      <c r="BF386" s="424"/>
      <c r="BG386" s="424"/>
      <c r="BH386" s="424"/>
      <c r="BI386" s="424"/>
      <c r="BJ386" s="424"/>
      <c r="BK386" s="424"/>
      <c r="BL386" s="424"/>
      <c r="BM386" s="424"/>
      <c r="BN386" s="424"/>
      <c r="BO386" s="424"/>
      <c r="BP386" s="424"/>
      <c r="BQ386" s="424"/>
      <c r="BR386" s="424"/>
      <c r="BS386" s="424"/>
      <c r="BT386" s="424"/>
      <c r="BU386" s="424"/>
      <c r="BV386" s="424"/>
      <c r="BW386" s="424"/>
      <c r="BX386" s="424"/>
      <c r="BY386" s="424"/>
      <c r="BZ386" s="424"/>
      <c r="CA386" s="424"/>
      <c r="CB386" s="424"/>
      <c r="CC386" s="424"/>
      <c r="CD386" s="424"/>
      <c r="CE386" s="424"/>
      <c r="CF386" s="424"/>
      <c r="CG386" s="424"/>
      <c r="CH386" s="424"/>
      <c r="CI386" s="424"/>
      <c r="CJ386" s="424"/>
      <c r="CK386" s="424"/>
      <c r="CL386" s="424"/>
      <c r="CM386" s="424"/>
      <c r="CN386" s="424"/>
      <c r="CO386" s="424"/>
      <c r="CP386" s="424"/>
      <c r="CQ386" s="424"/>
      <c r="CR386" s="424"/>
      <c r="CS386" s="424"/>
      <c r="CT386" s="424"/>
      <c r="CU386" s="424"/>
      <c r="CV386" s="424"/>
      <c r="CW386" s="424"/>
      <c r="CX386" s="424"/>
      <c r="CY386" s="424"/>
      <c r="CZ386" s="424"/>
      <c r="DA386" s="424"/>
      <c r="DB386" s="424"/>
      <c r="DC386" s="424"/>
      <c r="DD386" s="424"/>
      <c r="DE386" s="424"/>
      <c r="DF386" s="424"/>
      <c r="DG386" s="424"/>
      <c r="DH386" s="424"/>
      <c r="DI386" s="424"/>
      <c r="DJ386" s="424"/>
      <c r="DK386" s="424"/>
      <c r="DL386" s="424"/>
    </row>
    <row r="387" spans="11:116" ht="12.75" hidden="1" customHeight="1">
      <c r="K387" s="424"/>
      <c r="L387" s="424"/>
      <c r="M387" s="424"/>
      <c r="N387" s="424"/>
      <c r="O387" s="424"/>
      <c r="P387" s="424"/>
      <c r="Q387" s="424"/>
      <c r="R387" s="424"/>
      <c r="S387" s="424"/>
      <c r="T387" s="424"/>
      <c r="U387" s="424"/>
      <c r="V387" s="424"/>
      <c r="W387" s="424"/>
      <c r="X387" s="424"/>
      <c r="Y387" s="424"/>
      <c r="Z387" s="424"/>
      <c r="AA387" s="424"/>
      <c r="AB387" s="424"/>
      <c r="AC387" s="424"/>
      <c r="AD387" s="424"/>
      <c r="AE387" s="424"/>
      <c r="AF387" s="424"/>
      <c r="AG387" s="424"/>
      <c r="AH387" s="424"/>
      <c r="AI387" s="424"/>
      <c r="AJ387" s="424"/>
      <c r="AK387" s="424"/>
      <c r="AL387" s="424"/>
      <c r="AM387" s="424"/>
      <c r="AN387" s="424"/>
      <c r="AO387" s="424"/>
      <c r="AP387" s="424"/>
      <c r="AQ387" s="424"/>
      <c r="AR387" s="424"/>
      <c r="AS387" s="424"/>
      <c r="AT387" s="424"/>
      <c r="AU387" s="424"/>
      <c r="AV387" s="424"/>
      <c r="AW387" s="424"/>
      <c r="AX387" s="424"/>
      <c r="AY387" s="424"/>
      <c r="AZ387" s="424"/>
      <c r="BA387" s="424"/>
      <c r="BB387" s="424"/>
      <c r="BC387" s="424"/>
      <c r="BD387" s="424"/>
      <c r="BE387" s="424"/>
      <c r="BF387" s="424"/>
      <c r="BG387" s="424"/>
      <c r="BH387" s="424"/>
      <c r="BI387" s="424"/>
      <c r="BJ387" s="424"/>
      <c r="BK387" s="424"/>
      <c r="BL387" s="424"/>
      <c r="BM387" s="424"/>
      <c r="BN387" s="424"/>
      <c r="BO387" s="424"/>
      <c r="BP387" s="424"/>
      <c r="BQ387" s="424"/>
      <c r="BR387" s="424"/>
      <c r="BS387" s="424"/>
      <c r="BT387" s="424"/>
      <c r="BU387" s="424"/>
      <c r="BV387" s="424"/>
      <c r="BW387" s="424"/>
      <c r="BX387" s="424"/>
      <c r="BY387" s="424"/>
      <c r="BZ387" s="424"/>
      <c r="CA387" s="424"/>
      <c r="CB387" s="424"/>
      <c r="CC387" s="424"/>
      <c r="CD387" s="424"/>
      <c r="CE387" s="424"/>
      <c r="CF387" s="424"/>
      <c r="CG387" s="424"/>
      <c r="CH387" s="424"/>
      <c r="CI387" s="424"/>
      <c r="CJ387" s="424"/>
      <c r="CK387" s="424"/>
      <c r="CL387" s="424"/>
      <c r="CM387" s="424"/>
      <c r="CN387" s="424"/>
      <c r="CO387" s="424"/>
      <c r="CP387" s="424"/>
      <c r="CQ387" s="424"/>
      <c r="CR387" s="424"/>
      <c r="CS387" s="424"/>
      <c r="CT387" s="424"/>
      <c r="CU387" s="424"/>
      <c r="CV387" s="424"/>
      <c r="CW387" s="424"/>
      <c r="CX387" s="424"/>
      <c r="CY387" s="424"/>
      <c r="CZ387" s="424"/>
      <c r="DA387" s="424"/>
      <c r="DB387" s="424"/>
      <c r="DC387" s="424"/>
      <c r="DD387" s="424"/>
      <c r="DE387" s="424"/>
      <c r="DF387" s="424"/>
      <c r="DG387" s="424"/>
      <c r="DH387" s="424"/>
      <c r="DI387" s="424"/>
      <c r="DJ387" s="424"/>
      <c r="DK387" s="424"/>
      <c r="DL387" s="424"/>
    </row>
    <row r="388" spans="11:116" ht="12.75" hidden="1" customHeight="1">
      <c r="K388" s="424"/>
      <c r="L388" s="424"/>
      <c r="M388" s="424"/>
      <c r="N388" s="424"/>
      <c r="O388" s="424"/>
      <c r="P388" s="424"/>
      <c r="Q388" s="424"/>
      <c r="R388" s="424"/>
      <c r="S388" s="424"/>
      <c r="T388" s="424"/>
      <c r="U388" s="424"/>
      <c r="V388" s="424"/>
      <c r="W388" s="424"/>
      <c r="X388" s="424"/>
      <c r="Y388" s="424"/>
      <c r="Z388" s="424"/>
      <c r="AA388" s="424"/>
      <c r="AB388" s="424"/>
      <c r="AC388" s="424"/>
      <c r="AD388" s="424"/>
      <c r="AE388" s="424"/>
      <c r="AF388" s="424"/>
      <c r="AG388" s="424"/>
      <c r="AH388" s="424"/>
      <c r="AI388" s="424"/>
      <c r="AJ388" s="424"/>
      <c r="AK388" s="424"/>
      <c r="AL388" s="424"/>
      <c r="AM388" s="424"/>
      <c r="AN388" s="424"/>
      <c r="AO388" s="424"/>
      <c r="AP388" s="424"/>
      <c r="AQ388" s="424"/>
      <c r="AR388" s="424"/>
      <c r="AS388" s="424"/>
      <c r="AT388" s="424"/>
      <c r="AU388" s="424"/>
      <c r="AV388" s="424"/>
      <c r="AW388" s="424"/>
      <c r="AX388" s="424"/>
      <c r="AY388" s="424"/>
      <c r="AZ388" s="424"/>
      <c r="BA388" s="424"/>
      <c r="BB388" s="424"/>
      <c r="BC388" s="424"/>
      <c r="BD388" s="424"/>
      <c r="BE388" s="424"/>
      <c r="BF388" s="424"/>
      <c r="BG388" s="424"/>
      <c r="BH388" s="424"/>
      <c r="BI388" s="424"/>
      <c r="BJ388" s="424"/>
      <c r="BK388" s="424"/>
      <c r="BL388" s="424"/>
      <c r="BM388" s="424"/>
      <c r="BN388" s="424"/>
      <c r="BO388" s="424"/>
      <c r="BP388" s="424"/>
      <c r="BQ388" s="424"/>
      <c r="BR388" s="424"/>
      <c r="BS388" s="424"/>
      <c r="BT388" s="424"/>
      <c r="BU388" s="424"/>
      <c r="BV388" s="424"/>
      <c r="BW388" s="424"/>
      <c r="BX388" s="424"/>
      <c r="BY388" s="424"/>
      <c r="BZ388" s="424"/>
      <c r="CA388" s="424"/>
      <c r="CB388" s="424"/>
      <c r="CC388" s="424"/>
      <c r="CD388" s="424"/>
      <c r="CE388" s="424"/>
      <c r="CF388" s="424"/>
      <c r="CG388" s="424"/>
      <c r="CH388" s="424"/>
      <c r="CI388" s="424"/>
      <c r="CJ388" s="424"/>
      <c r="CK388" s="424"/>
      <c r="CL388" s="424"/>
      <c r="CM388" s="424"/>
      <c r="CN388" s="424"/>
      <c r="CO388" s="424"/>
      <c r="CP388" s="424"/>
      <c r="CQ388" s="424"/>
      <c r="CR388" s="424"/>
      <c r="CS388" s="424"/>
      <c r="CT388" s="424"/>
      <c r="CU388" s="424"/>
      <c r="CV388" s="424"/>
      <c r="CW388" s="424"/>
      <c r="CX388" s="424"/>
      <c r="CY388" s="424"/>
      <c r="CZ388" s="424"/>
      <c r="DA388" s="424"/>
      <c r="DB388" s="424"/>
      <c r="DC388" s="424"/>
      <c r="DD388" s="424"/>
      <c r="DE388" s="424"/>
      <c r="DF388" s="424"/>
      <c r="DG388" s="424"/>
      <c r="DH388" s="424"/>
      <c r="DI388" s="424"/>
      <c r="DJ388" s="424"/>
      <c r="DK388" s="424"/>
      <c r="DL388" s="424"/>
    </row>
    <row r="389" spans="11:116" ht="12.75" hidden="1" customHeight="1">
      <c r="K389" s="424"/>
      <c r="L389" s="424"/>
      <c r="M389" s="424"/>
      <c r="N389" s="424"/>
      <c r="O389" s="424"/>
      <c r="P389" s="424"/>
      <c r="Q389" s="424"/>
      <c r="R389" s="424"/>
      <c r="S389" s="424"/>
      <c r="T389" s="424"/>
      <c r="U389" s="424"/>
      <c r="V389" s="424"/>
      <c r="W389" s="424"/>
      <c r="X389" s="424"/>
      <c r="Y389" s="424"/>
      <c r="Z389" s="424"/>
      <c r="AA389" s="424"/>
      <c r="AB389" s="424"/>
      <c r="AC389" s="424"/>
      <c r="AD389" s="424"/>
      <c r="AE389" s="424"/>
      <c r="AF389" s="424"/>
      <c r="AG389" s="424"/>
      <c r="AH389" s="424"/>
      <c r="AI389" s="424"/>
      <c r="AJ389" s="424"/>
      <c r="AK389" s="424"/>
      <c r="AL389" s="424"/>
      <c r="AM389" s="424"/>
      <c r="AN389" s="424"/>
      <c r="AO389" s="424"/>
      <c r="AP389" s="424"/>
      <c r="AQ389" s="424"/>
      <c r="AR389" s="424"/>
      <c r="AS389" s="424"/>
      <c r="AT389" s="424"/>
      <c r="AU389" s="424"/>
      <c r="AV389" s="424"/>
      <c r="AW389" s="424"/>
      <c r="AX389" s="424"/>
      <c r="AY389" s="424"/>
      <c r="AZ389" s="424"/>
      <c r="BA389" s="424"/>
      <c r="BB389" s="424"/>
      <c r="BC389" s="424"/>
      <c r="BD389" s="424"/>
      <c r="BE389" s="424"/>
      <c r="BF389" s="424"/>
      <c r="BG389" s="424"/>
      <c r="BH389" s="424"/>
      <c r="BI389" s="424"/>
      <c r="BJ389" s="424"/>
      <c r="BK389" s="424"/>
      <c r="BL389" s="424"/>
      <c r="BM389" s="424"/>
      <c r="BN389" s="424"/>
      <c r="BO389" s="424"/>
      <c r="BP389" s="424"/>
      <c r="BQ389" s="424"/>
      <c r="BR389" s="424"/>
      <c r="BS389" s="424"/>
      <c r="BT389" s="424"/>
      <c r="BU389" s="424"/>
      <c r="BV389" s="424"/>
      <c r="BW389" s="424"/>
      <c r="BX389" s="424"/>
      <c r="BY389" s="424"/>
      <c r="BZ389" s="424"/>
      <c r="CA389" s="424"/>
      <c r="CB389" s="424"/>
      <c r="CC389" s="424"/>
      <c r="CD389" s="424"/>
      <c r="CE389" s="424"/>
      <c r="CF389" s="424"/>
      <c r="CG389" s="424"/>
      <c r="CH389" s="424"/>
      <c r="CI389" s="424"/>
      <c r="CJ389" s="424"/>
      <c r="CK389" s="424"/>
      <c r="CL389" s="424"/>
      <c r="CM389" s="424"/>
      <c r="CN389" s="424"/>
      <c r="CO389" s="424"/>
      <c r="CP389" s="424"/>
      <c r="CQ389" s="424"/>
      <c r="CR389" s="424"/>
      <c r="CS389" s="424"/>
      <c r="CT389" s="424"/>
      <c r="CU389" s="424"/>
      <c r="CV389" s="424"/>
      <c r="CW389" s="424"/>
      <c r="CX389" s="424"/>
      <c r="CY389" s="424"/>
      <c r="CZ389" s="424"/>
      <c r="DA389" s="424"/>
      <c r="DB389" s="424"/>
      <c r="DC389" s="424"/>
      <c r="DD389" s="424"/>
      <c r="DE389" s="424"/>
      <c r="DF389" s="424"/>
      <c r="DG389" s="424"/>
      <c r="DH389" s="424"/>
      <c r="DI389" s="424"/>
      <c r="DJ389" s="424"/>
      <c r="DK389" s="424"/>
      <c r="DL389" s="424"/>
    </row>
    <row r="390" spans="11:116" ht="12.75" hidden="1" customHeight="1">
      <c r="K390" s="424"/>
      <c r="L390" s="424"/>
      <c r="M390" s="424"/>
      <c r="N390" s="424"/>
      <c r="O390" s="424"/>
      <c r="P390" s="424"/>
      <c r="Q390" s="424"/>
      <c r="R390" s="424"/>
      <c r="S390" s="424"/>
      <c r="T390" s="424"/>
      <c r="U390" s="424"/>
      <c r="V390" s="424"/>
      <c r="W390" s="424"/>
      <c r="X390" s="424"/>
      <c r="Y390" s="424"/>
      <c r="Z390" s="424"/>
      <c r="AA390" s="424"/>
      <c r="AB390" s="424"/>
      <c r="AC390" s="424"/>
      <c r="AD390" s="424"/>
      <c r="AE390" s="424"/>
      <c r="AF390" s="424"/>
      <c r="AG390" s="424"/>
      <c r="AH390" s="424"/>
      <c r="AI390" s="424"/>
      <c r="AJ390" s="424"/>
      <c r="AK390" s="424"/>
      <c r="AL390" s="424"/>
      <c r="AM390" s="424"/>
      <c r="AN390" s="424"/>
      <c r="AO390" s="424"/>
      <c r="AP390" s="424"/>
      <c r="AQ390" s="424"/>
      <c r="AR390" s="424"/>
      <c r="AS390" s="424"/>
      <c r="AT390" s="424"/>
      <c r="AU390" s="424"/>
      <c r="AV390" s="424"/>
      <c r="AW390" s="424"/>
      <c r="AX390" s="424"/>
      <c r="AY390" s="424"/>
      <c r="AZ390" s="424"/>
      <c r="BA390" s="424"/>
      <c r="BB390" s="424"/>
      <c r="BC390" s="424"/>
      <c r="BD390" s="424"/>
      <c r="BE390" s="424"/>
      <c r="BF390" s="424"/>
      <c r="BG390" s="424"/>
      <c r="BH390" s="424"/>
      <c r="BI390" s="424"/>
      <c r="BJ390" s="424"/>
      <c r="BK390" s="424"/>
      <c r="BL390" s="424"/>
      <c r="BM390" s="424"/>
      <c r="BN390" s="424"/>
      <c r="BO390" s="424"/>
      <c r="BP390" s="424"/>
      <c r="BQ390" s="424"/>
      <c r="BR390" s="424"/>
      <c r="BS390" s="424"/>
      <c r="BT390" s="424"/>
      <c r="BU390" s="424"/>
      <c r="BV390" s="424"/>
      <c r="BW390" s="424"/>
      <c r="BX390" s="424"/>
      <c r="BY390" s="424"/>
      <c r="BZ390" s="424"/>
      <c r="CA390" s="424"/>
      <c r="CB390" s="424"/>
      <c r="CC390" s="424"/>
      <c r="CD390" s="424"/>
      <c r="CE390" s="424"/>
      <c r="CF390" s="424"/>
      <c r="CG390" s="424"/>
      <c r="CH390" s="424"/>
      <c r="CI390" s="424"/>
      <c r="CJ390" s="424"/>
      <c r="CK390" s="424"/>
      <c r="CL390" s="424"/>
      <c r="CM390" s="424"/>
      <c r="CN390" s="424"/>
      <c r="CO390" s="424"/>
      <c r="CP390" s="424"/>
      <c r="CQ390" s="424"/>
      <c r="CR390" s="424"/>
      <c r="CS390" s="424"/>
      <c r="CT390" s="424"/>
      <c r="CU390" s="424"/>
      <c r="CV390" s="424"/>
      <c r="CW390" s="424"/>
      <c r="CX390" s="424"/>
      <c r="CY390" s="424"/>
      <c r="CZ390" s="424"/>
      <c r="DA390" s="424"/>
      <c r="DB390" s="424"/>
      <c r="DC390" s="424"/>
      <c r="DD390" s="424"/>
      <c r="DE390" s="424"/>
      <c r="DF390" s="424"/>
      <c r="DG390" s="424"/>
      <c r="DH390" s="424"/>
      <c r="DI390" s="424"/>
      <c r="DJ390" s="424"/>
      <c r="DK390" s="424"/>
      <c r="DL390" s="424"/>
    </row>
    <row r="391" spans="11:116" ht="12.75" hidden="1" customHeight="1">
      <c r="K391" s="424"/>
      <c r="L391" s="424"/>
      <c r="M391" s="424"/>
      <c r="N391" s="424"/>
      <c r="O391" s="424"/>
      <c r="P391" s="424"/>
      <c r="Q391" s="424"/>
      <c r="R391" s="424"/>
      <c r="S391" s="424"/>
      <c r="T391" s="424"/>
      <c r="U391" s="424"/>
      <c r="V391" s="424"/>
      <c r="W391" s="424"/>
      <c r="X391" s="424"/>
      <c r="Y391" s="424"/>
      <c r="Z391" s="424"/>
      <c r="AA391" s="424"/>
      <c r="AB391" s="424"/>
      <c r="AC391" s="424"/>
      <c r="AD391" s="424"/>
      <c r="AE391" s="424"/>
      <c r="AF391" s="424"/>
      <c r="AG391" s="424"/>
      <c r="AH391" s="424"/>
      <c r="AI391" s="424"/>
      <c r="AJ391" s="424"/>
      <c r="AK391" s="424"/>
      <c r="AL391" s="424"/>
      <c r="AM391" s="424"/>
      <c r="AN391" s="424"/>
      <c r="AO391" s="424"/>
      <c r="AP391" s="424"/>
      <c r="AQ391" s="424"/>
      <c r="AR391" s="424"/>
      <c r="AS391" s="424"/>
      <c r="AT391" s="424"/>
      <c r="AU391" s="424"/>
      <c r="AV391" s="424"/>
      <c r="AW391" s="424"/>
      <c r="AX391" s="424"/>
      <c r="AY391" s="424"/>
      <c r="AZ391" s="424"/>
      <c r="BA391" s="424"/>
      <c r="BB391" s="424"/>
      <c r="BC391" s="424"/>
      <c r="BD391" s="424"/>
      <c r="BE391" s="424"/>
      <c r="BF391" s="424"/>
      <c r="BG391" s="424"/>
      <c r="BH391" s="424"/>
      <c r="BI391" s="424"/>
      <c r="BJ391" s="424"/>
      <c r="BK391" s="424"/>
      <c r="BL391" s="424"/>
      <c r="BM391" s="424"/>
      <c r="BN391" s="424"/>
      <c r="BO391" s="424"/>
      <c r="BP391" s="424"/>
      <c r="BQ391" s="424"/>
      <c r="BR391" s="424"/>
      <c r="BS391" s="424"/>
      <c r="BT391" s="424"/>
      <c r="BU391" s="424"/>
      <c r="BV391" s="424"/>
      <c r="BW391" s="424"/>
      <c r="BX391" s="424"/>
      <c r="BY391" s="424"/>
      <c r="BZ391" s="424"/>
      <c r="CA391" s="424"/>
      <c r="CB391" s="424"/>
      <c r="CC391" s="424"/>
      <c r="CD391" s="424"/>
      <c r="CE391" s="424"/>
      <c r="CF391" s="424"/>
      <c r="CG391" s="424"/>
      <c r="CH391" s="424"/>
      <c r="CI391" s="424"/>
      <c r="CJ391" s="424"/>
      <c r="CK391" s="424"/>
      <c r="CL391" s="424"/>
      <c r="CM391" s="424"/>
      <c r="CN391" s="424"/>
      <c r="CO391" s="424"/>
      <c r="CP391" s="424"/>
      <c r="CQ391" s="424"/>
      <c r="CR391" s="424"/>
      <c r="CS391" s="424"/>
      <c r="CT391" s="424"/>
      <c r="CU391" s="424"/>
      <c r="CV391" s="424"/>
      <c r="CW391" s="424"/>
      <c r="CX391" s="424"/>
      <c r="CY391" s="424"/>
      <c r="CZ391" s="424"/>
      <c r="DA391" s="424"/>
      <c r="DB391" s="424"/>
      <c r="DC391" s="424"/>
      <c r="DD391" s="424"/>
      <c r="DE391" s="424"/>
      <c r="DF391" s="424"/>
      <c r="DG391" s="424"/>
      <c r="DH391" s="424"/>
      <c r="DI391" s="424"/>
      <c r="DJ391" s="424"/>
      <c r="DK391" s="424"/>
      <c r="DL391" s="424"/>
    </row>
    <row r="392" spans="11:116" ht="12.75" hidden="1" customHeight="1">
      <c r="K392" s="424"/>
      <c r="L392" s="424"/>
      <c r="M392" s="424"/>
      <c r="N392" s="424"/>
      <c r="O392" s="424"/>
      <c r="P392" s="424"/>
      <c r="Q392" s="424"/>
      <c r="R392" s="424"/>
      <c r="S392" s="424"/>
      <c r="T392" s="424"/>
      <c r="U392" s="424"/>
      <c r="V392" s="424"/>
      <c r="W392" s="424"/>
      <c r="X392" s="424"/>
      <c r="Y392" s="424"/>
      <c r="Z392" s="424"/>
      <c r="AA392" s="424"/>
      <c r="AB392" s="424"/>
      <c r="AC392" s="424"/>
      <c r="AD392" s="424"/>
      <c r="AE392" s="424"/>
      <c r="AF392" s="424"/>
      <c r="AG392" s="424"/>
      <c r="AH392" s="424"/>
      <c r="AI392" s="424"/>
      <c r="AJ392" s="424"/>
      <c r="AK392" s="424"/>
      <c r="AL392" s="424"/>
      <c r="AM392" s="424"/>
      <c r="AN392" s="424"/>
      <c r="AO392" s="424"/>
      <c r="AP392" s="424"/>
      <c r="AQ392" s="424"/>
      <c r="AR392" s="424"/>
      <c r="AS392" s="424"/>
      <c r="AT392" s="424"/>
      <c r="AU392" s="424"/>
      <c r="AV392" s="424"/>
      <c r="AW392" s="424"/>
      <c r="AX392" s="424"/>
      <c r="AY392" s="424"/>
      <c r="AZ392" s="424"/>
      <c r="BA392" s="424"/>
      <c r="BB392" s="424"/>
      <c r="BC392" s="424"/>
      <c r="BD392" s="424"/>
      <c r="BE392" s="424"/>
      <c r="BF392" s="424"/>
      <c r="BG392" s="424"/>
      <c r="BH392" s="424"/>
      <c r="BI392" s="424"/>
      <c r="BJ392" s="424"/>
      <c r="BK392" s="424"/>
      <c r="BL392" s="424"/>
      <c r="BM392" s="424"/>
      <c r="BN392" s="424"/>
      <c r="BO392" s="424"/>
      <c r="BP392" s="424"/>
      <c r="BQ392" s="424"/>
      <c r="BR392" s="424"/>
      <c r="BS392" s="424"/>
      <c r="BT392" s="424"/>
      <c r="BU392" s="424"/>
      <c r="BV392" s="424"/>
      <c r="BW392" s="424"/>
      <c r="BX392" s="424"/>
      <c r="BY392" s="424"/>
      <c r="BZ392" s="424"/>
      <c r="CA392" s="424"/>
      <c r="CB392" s="424"/>
      <c r="CC392" s="424"/>
      <c r="CD392" s="424"/>
      <c r="CE392" s="424"/>
      <c r="CF392" s="424"/>
      <c r="CG392" s="424"/>
      <c r="CH392" s="424"/>
      <c r="CI392" s="424"/>
      <c r="CJ392" s="424"/>
      <c r="CK392" s="424"/>
      <c r="CL392" s="424"/>
      <c r="CM392" s="424"/>
      <c r="CN392" s="424"/>
      <c r="CO392" s="424"/>
      <c r="CP392" s="424"/>
      <c r="CQ392" s="424"/>
      <c r="CR392" s="424"/>
      <c r="CS392" s="424"/>
      <c r="CT392" s="424"/>
      <c r="CU392" s="424"/>
      <c r="CV392" s="424"/>
      <c r="CW392" s="424"/>
      <c r="CX392" s="424"/>
      <c r="CY392" s="424"/>
      <c r="CZ392" s="424"/>
      <c r="DA392" s="424"/>
      <c r="DB392" s="424"/>
      <c r="DC392" s="424"/>
      <c r="DD392" s="424"/>
      <c r="DE392" s="424"/>
      <c r="DF392" s="424"/>
      <c r="DG392" s="424"/>
      <c r="DH392" s="424"/>
      <c r="DI392" s="424"/>
      <c r="DJ392" s="424"/>
      <c r="DK392" s="424"/>
      <c r="DL392" s="424"/>
    </row>
    <row r="393" spans="11:116" ht="12.75" hidden="1" customHeight="1">
      <c r="K393" s="424"/>
      <c r="L393" s="424"/>
      <c r="M393" s="424"/>
      <c r="N393" s="424"/>
      <c r="O393" s="424"/>
      <c r="P393" s="424"/>
      <c r="Q393" s="424"/>
      <c r="R393" s="424"/>
      <c r="S393" s="424"/>
      <c r="T393" s="424"/>
      <c r="U393" s="424"/>
      <c r="V393" s="424"/>
      <c r="W393" s="424"/>
      <c r="X393" s="424"/>
      <c r="Y393" s="424"/>
      <c r="Z393" s="424"/>
      <c r="AA393" s="424"/>
      <c r="AB393" s="424"/>
      <c r="AC393" s="424"/>
      <c r="AD393" s="424"/>
      <c r="AE393" s="424"/>
      <c r="AF393" s="424"/>
      <c r="AG393" s="424"/>
      <c r="AH393" s="424"/>
      <c r="AI393" s="424"/>
      <c r="AJ393" s="424"/>
      <c r="AK393" s="424"/>
      <c r="AL393" s="424"/>
      <c r="AM393" s="424"/>
      <c r="AN393" s="424"/>
      <c r="AO393" s="424"/>
      <c r="AP393" s="424"/>
      <c r="AQ393" s="424"/>
      <c r="AR393" s="424"/>
      <c r="AS393" s="424"/>
      <c r="AT393" s="424"/>
      <c r="AU393" s="424"/>
      <c r="AV393" s="424"/>
      <c r="AW393" s="424"/>
      <c r="AX393" s="424"/>
      <c r="AY393" s="424"/>
      <c r="AZ393" s="424"/>
      <c r="BA393" s="424"/>
      <c r="BB393" s="424"/>
      <c r="BC393" s="424"/>
      <c r="BD393" s="424"/>
      <c r="BE393" s="424"/>
      <c r="BF393" s="424"/>
      <c r="BG393" s="424"/>
      <c r="BH393" s="424"/>
      <c r="BI393" s="424"/>
      <c r="BJ393" s="424"/>
      <c r="BK393" s="424"/>
      <c r="BL393" s="424"/>
      <c r="BM393" s="424"/>
      <c r="BN393" s="424"/>
      <c r="BO393" s="424"/>
      <c r="BP393" s="424"/>
      <c r="BQ393" s="424"/>
      <c r="BR393" s="424"/>
      <c r="BS393" s="424"/>
      <c r="BT393" s="424"/>
      <c r="BU393" s="424"/>
      <c r="BV393" s="424"/>
      <c r="BW393" s="424"/>
      <c r="BX393" s="424"/>
      <c r="BY393" s="424"/>
      <c r="BZ393" s="424"/>
      <c r="CA393" s="424"/>
      <c r="CB393" s="424"/>
      <c r="CC393" s="424"/>
      <c r="CD393" s="424"/>
      <c r="CE393" s="424"/>
      <c r="CF393" s="424"/>
      <c r="CG393" s="424"/>
      <c r="CH393" s="424"/>
      <c r="CI393" s="424"/>
      <c r="CJ393" s="424"/>
      <c r="CK393" s="424"/>
      <c r="CL393" s="424"/>
      <c r="CM393" s="424"/>
      <c r="CN393" s="424"/>
      <c r="CO393" s="424"/>
      <c r="CP393" s="424"/>
      <c r="CQ393" s="424"/>
      <c r="CR393" s="424"/>
      <c r="CS393" s="424"/>
      <c r="CT393" s="424"/>
      <c r="CU393" s="424"/>
      <c r="CV393" s="424"/>
      <c r="CW393" s="424"/>
      <c r="CX393" s="424"/>
      <c r="CY393" s="424"/>
      <c r="CZ393" s="424"/>
      <c r="DA393" s="424"/>
      <c r="DB393" s="424"/>
      <c r="DC393" s="424"/>
      <c r="DD393" s="424"/>
      <c r="DE393" s="424"/>
      <c r="DF393" s="424"/>
      <c r="DG393" s="424"/>
      <c r="DH393" s="424"/>
      <c r="DI393" s="424"/>
      <c r="DJ393" s="424"/>
      <c r="DK393" s="424"/>
      <c r="DL393" s="424"/>
    </row>
    <row r="394" spans="11:116" ht="12.75" hidden="1" customHeight="1">
      <c r="K394" s="424"/>
      <c r="L394" s="424"/>
      <c r="M394" s="424"/>
      <c r="N394" s="424"/>
      <c r="O394" s="424"/>
      <c r="P394" s="424"/>
      <c r="Q394" s="424"/>
      <c r="R394" s="424"/>
      <c r="S394" s="424"/>
      <c r="T394" s="424"/>
      <c r="U394" s="424"/>
      <c r="V394" s="424"/>
      <c r="W394" s="424"/>
      <c r="X394" s="424"/>
      <c r="Y394" s="424"/>
      <c r="Z394" s="424"/>
      <c r="AA394" s="424"/>
      <c r="AB394" s="424"/>
      <c r="AC394" s="424"/>
      <c r="AD394" s="424"/>
      <c r="AE394" s="424"/>
      <c r="AF394" s="424"/>
      <c r="AG394" s="424"/>
      <c r="AH394" s="424"/>
      <c r="AI394" s="424"/>
      <c r="AJ394" s="424"/>
      <c r="AK394" s="424"/>
      <c r="AL394" s="424"/>
      <c r="AM394" s="424"/>
      <c r="AN394" s="424"/>
      <c r="AO394" s="424"/>
      <c r="AP394" s="424"/>
      <c r="AQ394" s="424"/>
      <c r="AR394" s="424"/>
      <c r="AS394" s="424"/>
      <c r="AT394" s="424"/>
      <c r="AU394" s="424"/>
      <c r="AV394" s="424"/>
      <c r="AW394" s="424"/>
      <c r="AX394" s="424"/>
      <c r="AY394" s="424"/>
      <c r="AZ394" s="424"/>
      <c r="BA394" s="424"/>
      <c r="BB394" s="424"/>
      <c r="BC394" s="424"/>
      <c r="BD394" s="424"/>
      <c r="BE394" s="424"/>
      <c r="BF394" s="424"/>
      <c r="BG394" s="424"/>
      <c r="BH394" s="424"/>
      <c r="BI394" s="424"/>
      <c r="BJ394" s="424"/>
      <c r="BK394" s="424"/>
      <c r="BL394" s="424"/>
      <c r="BM394" s="424"/>
      <c r="BN394" s="424"/>
      <c r="BO394" s="424"/>
      <c r="BP394" s="424"/>
      <c r="BQ394" s="424"/>
      <c r="BR394" s="424"/>
      <c r="BS394" s="424"/>
      <c r="BT394" s="424"/>
      <c r="BU394" s="424"/>
      <c r="BV394" s="424"/>
      <c r="BW394" s="424"/>
      <c r="BX394" s="424"/>
      <c r="BY394" s="424"/>
      <c r="BZ394" s="424"/>
      <c r="CA394" s="424"/>
      <c r="CB394" s="424"/>
      <c r="CC394" s="424"/>
      <c r="CD394" s="424"/>
      <c r="CE394" s="424"/>
      <c r="CF394" s="424"/>
      <c r="CG394" s="424"/>
      <c r="CH394" s="424"/>
      <c r="CI394" s="424"/>
      <c r="CJ394" s="424"/>
      <c r="CK394" s="424"/>
      <c r="CL394" s="424"/>
      <c r="CM394" s="424"/>
      <c r="CN394" s="424"/>
      <c r="CO394" s="424"/>
      <c r="CP394" s="424"/>
      <c r="CQ394" s="424"/>
      <c r="CR394" s="424"/>
      <c r="CS394" s="424"/>
      <c r="CT394" s="424"/>
      <c r="CU394" s="424"/>
      <c r="CV394" s="424"/>
      <c r="CW394" s="424"/>
      <c r="CX394" s="424"/>
      <c r="CY394" s="424"/>
      <c r="CZ394" s="424"/>
      <c r="DA394" s="424"/>
      <c r="DB394" s="424"/>
      <c r="DC394" s="424"/>
      <c r="DD394" s="424"/>
      <c r="DE394" s="424"/>
      <c r="DF394" s="424"/>
      <c r="DG394" s="424"/>
      <c r="DH394" s="424"/>
      <c r="DI394" s="424"/>
      <c r="DJ394" s="424"/>
      <c r="DK394" s="424"/>
      <c r="DL394" s="424"/>
    </row>
    <row r="395" spans="11:116" ht="12.75" hidden="1" customHeight="1">
      <c r="K395" s="424"/>
      <c r="L395" s="424"/>
      <c r="M395" s="424"/>
      <c r="N395" s="424"/>
      <c r="O395" s="424"/>
      <c r="P395" s="424"/>
      <c r="Q395" s="424"/>
      <c r="R395" s="424"/>
      <c r="S395" s="424"/>
      <c r="T395" s="424"/>
      <c r="U395" s="424"/>
      <c r="V395" s="424"/>
      <c r="W395" s="424"/>
      <c r="X395" s="424"/>
      <c r="Y395" s="424"/>
      <c r="Z395" s="424"/>
      <c r="AA395" s="424"/>
      <c r="AB395" s="424"/>
      <c r="AC395" s="424"/>
      <c r="AD395" s="424"/>
      <c r="AE395" s="424"/>
      <c r="AF395" s="424"/>
      <c r="AG395" s="424"/>
      <c r="AH395" s="424"/>
      <c r="AI395" s="424"/>
      <c r="AJ395" s="424"/>
      <c r="AK395" s="424"/>
      <c r="AL395" s="424"/>
      <c r="AM395" s="424"/>
      <c r="AN395" s="424"/>
      <c r="AO395" s="424"/>
      <c r="AP395" s="424"/>
      <c r="AQ395" s="424"/>
      <c r="AR395" s="424"/>
      <c r="AS395" s="424"/>
      <c r="AT395" s="424"/>
      <c r="AU395" s="424"/>
      <c r="AV395" s="424"/>
      <c r="AW395" s="424"/>
      <c r="AX395" s="424"/>
      <c r="AY395" s="424"/>
      <c r="AZ395" s="424"/>
      <c r="BA395" s="424"/>
      <c r="BB395" s="424"/>
      <c r="BC395" s="424"/>
      <c r="BD395" s="424"/>
      <c r="BE395" s="424"/>
      <c r="BF395" s="424"/>
      <c r="BG395" s="424"/>
      <c r="BH395" s="424"/>
      <c r="BI395" s="424"/>
      <c r="BJ395" s="424"/>
      <c r="BK395" s="424"/>
      <c r="BL395" s="424"/>
      <c r="BM395" s="424"/>
      <c r="BN395" s="424"/>
      <c r="BO395" s="424"/>
      <c r="BP395" s="424"/>
      <c r="BQ395" s="424"/>
      <c r="BR395" s="424"/>
      <c r="BS395" s="424"/>
      <c r="BT395" s="424"/>
      <c r="BU395" s="424"/>
      <c r="BV395" s="424"/>
      <c r="BW395" s="424"/>
      <c r="BX395" s="424"/>
      <c r="BY395" s="424"/>
      <c r="BZ395" s="424"/>
      <c r="CA395" s="424"/>
      <c r="CB395" s="424"/>
      <c r="CC395" s="424"/>
      <c r="CD395" s="424"/>
      <c r="CE395" s="424"/>
      <c r="CF395" s="424"/>
      <c r="CG395" s="424"/>
      <c r="CH395" s="424"/>
      <c r="CI395" s="424"/>
      <c r="CJ395" s="424"/>
      <c r="CK395" s="424"/>
      <c r="CL395" s="424"/>
      <c r="CM395" s="424"/>
      <c r="CN395" s="424"/>
      <c r="CO395" s="424"/>
      <c r="CP395" s="424"/>
      <c r="CQ395" s="424"/>
      <c r="CR395" s="424"/>
      <c r="CS395" s="424"/>
      <c r="CT395" s="424"/>
      <c r="CU395" s="424"/>
      <c r="CV395" s="424"/>
      <c r="CW395" s="424"/>
      <c r="CX395" s="424"/>
      <c r="CY395" s="424"/>
      <c r="CZ395" s="424"/>
      <c r="DA395" s="424"/>
      <c r="DB395" s="424"/>
      <c r="DC395" s="424"/>
      <c r="DD395" s="424"/>
      <c r="DE395" s="424"/>
      <c r="DF395" s="424"/>
      <c r="DG395" s="424"/>
      <c r="DH395" s="424"/>
      <c r="DI395" s="424"/>
      <c r="DJ395" s="424"/>
      <c r="DK395" s="424"/>
      <c r="DL395" s="424"/>
    </row>
    <row r="396" spans="11:116" ht="12.75" hidden="1" customHeight="1">
      <c r="K396" s="424"/>
      <c r="L396" s="424"/>
      <c r="M396" s="424"/>
      <c r="N396" s="424"/>
      <c r="O396" s="424"/>
      <c r="P396" s="424"/>
      <c r="Q396" s="424"/>
      <c r="R396" s="424"/>
      <c r="S396" s="424"/>
      <c r="T396" s="424"/>
      <c r="U396" s="424"/>
      <c r="V396" s="424"/>
      <c r="W396" s="424"/>
      <c r="X396" s="424"/>
      <c r="Y396" s="424"/>
      <c r="Z396" s="424"/>
      <c r="AA396" s="424"/>
      <c r="AB396" s="424"/>
      <c r="AC396" s="424"/>
      <c r="AD396" s="424"/>
      <c r="AE396" s="424"/>
      <c r="AF396" s="424"/>
      <c r="AG396" s="424"/>
      <c r="AH396" s="424"/>
      <c r="AI396" s="424"/>
      <c r="AJ396" s="424"/>
      <c r="AK396" s="424"/>
      <c r="AL396" s="424"/>
      <c r="AM396" s="424"/>
      <c r="AN396" s="424"/>
      <c r="AO396" s="424"/>
      <c r="AP396" s="424"/>
      <c r="AQ396" s="424"/>
      <c r="AR396" s="424"/>
      <c r="AS396" s="424"/>
      <c r="AT396" s="424"/>
      <c r="AU396" s="424"/>
      <c r="AV396" s="424"/>
      <c r="AW396" s="424"/>
      <c r="AX396" s="424"/>
      <c r="AY396" s="424"/>
      <c r="AZ396" s="424"/>
      <c r="BA396" s="424"/>
      <c r="BB396" s="424"/>
      <c r="BC396" s="424"/>
      <c r="BD396" s="424"/>
      <c r="BE396" s="424"/>
      <c r="BF396" s="424"/>
      <c r="BG396" s="424"/>
      <c r="BH396" s="424"/>
      <c r="BI396" s="424"/>
      <c r="BJ396" s="424"/>
      <c r="BK396" s="424"/>
      <c r="BL396" s="424"/>
      <c r="BM396" s="424"/>
      <c r="BN396" s="424"/>
      <c r="BO396" s="424"/>
      <c r="BP396" s="424"/>
      <c r="BQ396" s="424"/>
      <c r="BR396" s="424"/>
      <c r="BS396" s="424"/>
      <c r="BT396" s="424"/>
      <c r="BU396" s="424"/>
      <c r="BV396" s="424"/>
      <c r="BW396" s="424"/>
      <c r="BX396" s="424"/>
      <c r="BY396" s="424"/>
      <c r="BZ396" s="424"/>
      <c r="CA396" s="424"/>
      <c r="CB396" s="424"/>
      <c r="CC396" s="424"/>
      <c r="CD396" s="424"/>
      <c r="CE396" s="424"/>
      <c r="CF396" s="424"/>
      <c r="CG396" s="424"/>
      <c r="CH396" s="424"/>
      <c r="CI396" s="424"/>
      <c r="CJ396" s="424"/>
      <c r="CK396" s="424"/>
      <c r="CL396" s="424"/>
      <c r="CM396" s="424"/>
      <c r="CN396" s="424"/>
      <c r="CO396" s="424"/>
      <c r="CP396" s="424"/>
      <c r="CQ396" s="424"/>
      <c r="CR396" s="424"/>
      <c r="CS396" s="424"/>
      <c r="CT396" s="424"/>
      <c r="CU396" s="424"/>
      <c r="CV396" s="424"/>
      <c r="CW396" s="424"/>
      <c r="CX396" s="424"/>
      <c r="CY396" s="424"/>
      <c r="CZ396" s="424"/>
      <c r="DA396" s="424"/>
      <c r="DB396" s="424"/>
      <c r="DC396" s="424"/>
      <c r="DD396" s="424"/>
      <c r="DE396" s="424"/>
      <c r="DF396" s="424"/>
      <c r="DG396" s="424"/>
      <c r="DH396" s="424"/>
      <c r="DI396" s="424"/>
      <c r="DJ396" s="424"/>
      <c r="DK396" s="424"/>
      <c r="DL396" s="424"/>
    </row>
    <row r="397" spans="11:116" ht="12.75" hidden="1" customHeight="1">
      <c r="K397" s="424"/>
      <c r="L397" s="424"/>
      <c r="M397" s="424"/>
      <c r="N397" s="424"/>
      <c r="O397" s="424"/>
      <c r="P397" s="424"/>
      <c r="Q397" s="424"/>
      <c r="R397" s="424"/>
      <c r="S397" s="424"/>
      <c r="T397" s="424"/>
      <c r="U397" s="424"/>
      <c r="V397" s="424"/>
      <c r="W397" s="424"/>
      <c r="X397" s="424"/>
      <c r="Y397" s="424"/>
      <c r="Z397" s="424"/>
      <c r="AA397" s="424"/>
      <c r="AB397" s="424"/>
      <c r="AC397" s="424"/>
      <c r="AD397" s="424"/>
      <c r="AE397" s="424"/>
      <c r="AF397" s="424"/>
      <c r="AG397" s="424"/>
      <c r="AH397" s="424"/>
      <c r="AI397" s="424"/>
      <c r="AJ397" s="424"/>
      <c r="AK397" s="424"/>
      <c r="AL397" s="424"/>
      <c r="AM397" s="424"/>
      <c r="AN397" s="424"/>
      <c r="AO397" s="424"/>
      <c r="AP397" s="424"/>
      <c r="AQ397" s="424"/>
      <c r="AR397" s="424"/>
      <c r="AS397" s="424"/>
      <c r="AT397" s="424"/>
      <c r="AU397" s="424"/>
      <c r="AV397" s="424"/>
      <c r="AW397" s="424"/>
      <c r="AX397" s="424"/>
      <c r="AY397" s="424"/>
      <c r="AZ397" s="424"/>
      <c r="BA397" s="424"/>
      <c r="BB397" s="424"/>
      <c r="BC397" s="424"/>
      <c r="BD397" s="424"/>
      <c r="BE397" s="424"/>
      <c r="BF397" s="424"/>
      <c r="BG397" s="424"/>
      <c r="BH397" s="424"/>
      <c r="BI397" s="424"/>
      <c r="BJ397" s="424"/>
      <c r="BK397" s="424"/>
      <c r="BL397" s="424"/>
      <c r="BM397" s="424"/>
      <c r="BN397" s="424"/>
      <c r="BO397" s="424"/>
      <c r="BP397" s="424"/>
      <c r="BQ397" s="424"/>
      <c r="BR397" s="424"/>
      <c r="BS397" s="424"/>
      <c r="BT397" s="424"/>
      <c r="BU397" s="424"/>
      <c r="BV397" s="424"/>
      <c r="BW397" s="424"/>
      <c r="BX397" s="424"/>
      <c r="BY397" s="424"/>
      <c r="BZ397" s="424"/>
      <c r="CA397" s="424"/>
      <c r="CB397" s="424"/>
      <c r="CC397" s="424"/>
      <c r="CD397" s="424"/>
      <c r="CE397" s="424"/>
      <c r="CF397" s="424"/>
      <c r="CG397" s="424"/>
      <c r="CH397" s="424"/>
      <c r="CI397" s="424"/>
      <c r="CJ397" s="424"/>
      <c r="CK397" s="424"/>
      <c r="CL397" s="424"/>
      <c r="CM397" s="424"/>
      <c r="CN397" s="424"/>
      <c r="CO397" s="424"/>
      <c r="CP397" s="424"/>
      <c r="CQ397" s="424"/>
      <c r="CR397" s="424"/>
      <c r="CS397" s="424"/>
      <c r="CT397" s="424"/>
      <c r="CU397" s="424"/>
      <c r="CV397" s="424"/>
      <c r="CW397" s="424"/>
      <c r="CX397" s="424"/>
      <c r="CY397" s="424"/>
      <c r="CZ397" s="424"/>
      <c r="DA397" s="424"/>
      <c r="DB397" s="424"/>
      <c r="DC397" s="424"/>
      <c r="DD397" s="424"/>
      <c r="DE397" s="424"/>
      <c r="DF397" s="424"/>
      <c r="DG397" s="424"/>
      <c r="DH397" s="424"/>
      <c r="DI397" s="424"/>
      <c r="DJ397" s="424"/>
      <c r="DK397" s="424"/>
      <c r="DL397" s="424"/>
    </row>
    <row r="398" spans="11:116" ht="12.75" hidden="1" customHeight="1">
      <c r="K398" s="424"/>
      <c r="L398" s="424"/>
      <c r="M398" s="424"/>
      <c r="N398" s="424"/>
      <c r="O398" s="424"/>
      <c r="P398" s="424"/>
      <c r="Q398" s="424"/>
      <c r="R398" s="424"/>
      <c r="S398" s="424"/>
      <c r="T398" s="424"/>
      <c r="U398" s="424"/>
      <c r="V398" s="424"/>
      <c r="W398" s="424"/>
      <c r="X398" s="424"/>
      <c r="Y398" s="424"/>
      <c r="Z398" s="424"/>
      <c r="AA398" s="424"/>
      <c r="AB398" s="424"/>
      <c r="AC398" s="424"/>
      <c r="AD398" s="424"/>
      <c r="AE398" s="424"/>
      <c r="AF398" s="424"/>
      <c r="AG398" s="424"/>
      <c r="AH398" s="424"/>
      <c r="AI398" s="424"/>
      <c r="AJ398" s="424"/>
      <c r="AK398" s="424"/>
      <c r="AL398" s="424"/>
      <c r="AM398" s="424"/>
      <c r="AN398" s="424"/>
      <c r="AO398" s="424"/>
      <c r="AP398" s="424"/>
      <c r="AQ398" s="424"/>
      <c r="AR398" s="424"/>
      <c r="AS398" s="424"/>
      <c r="AT398" s="424"/>
      <c r="AU398" s="424"/>
      <c r="AV398" s="424"/>
      <c r="AW398" s="424"/>
      <c r="AX398" s="424"/>
      <c r="AY398" s="424"/>
      <c r="AZ398" s="424"/>
      <c r="BA398" s="424"/>
      <c r="BB398" s="424"/>
      <c r="BC398" s="424"/>
      <c r="BD398" s="424"/>
      <c r="BE398" s="424"/>
      <c r="BF398" s="424"/>
      <c r="BG398" s="424"/>
      <c r="BH398" s="424"/>
      <c r="BI398" s="424"/>
      <c r="BJ398" s="424"/>
      <c r="BK398" s="424"/>
      <c r="BL398" s="424"/>
      <c r="BM398" s="424"/>
      <c r="BN398" s="424"/>
      <c r="BO398" s="424"/>
      <c r="BP398" s="424"/>
      <c r="BQ398" s="424"/>
      <c r="BR398" s="424"/>
      <c r="BS398" s="424"/>
      <c r="BT398" s="424"/>
      <c r="BU398" s="424"/>
      <c r="BV398" s="424"/>
      <c r="BW398" s="424"/>
      <c r="BX398" s="424"/>
      <c r="BY398" s="424"/>
      <c r="BZ398" s="424"/>
      <c r="CA398" s="424"/>
      <c r="CB398" s="424"/>
      <c r="CC398" s="424"/>
      <c r="CD398" s="424"/>
      <c r="CE398" s="424"/>
      <c r="CF398" s="424"/>
      <c r="CG398" s="424"/>
      <c r="CH398" s="424"/>
      <c r="CI398" s="424"/>
      <c r="CJ398" s="424"/>
      <c r="CK398" s="424"/>
      <c r="CL398" s="424"/>
      <c r="CM398" s="424"/>
      <c r="CN398" s="424"/>
      <c r="CO398" s="424"/>
      <c r="CP398" s="424"/>
      <c r="CQ398" s="424"/>
      <c r="CR398" s="424"/>
      <c r="CS398" s="424"/>
      <c r="CT398" s="424"/>
      <c r="CU398" s="424"/>
      <c r="CV398" s="424"/>
      <c r="CW398" s="424"/>
      <c r="CX398" s="424"/>
      <c r="CY398" s="424"/>
      <c r="CZ398" s="424"/>
      <c r="DA398" s="424"/>
      <c r="DB398" s="424"/>
      <c r="DC398" s="424"/>
      <c r="DD398" s="424"/>
      <c r="DE398" s="424"/>
      <c r="DF398" s="424"/>
      <c r="DG398" s="424"/>
      <c r="DH398" s="424"/>
      <c r="DI398" s="424"/>
      <c r="DJ398" s="424"/>
      <c r="DK398" s="424"/>
      <c r="DL398" s="424"/>
    </row>
    <row r="399" spans="11:116" ht="12.75" hidden="1" customHeight="1">
      <c r="K399" s="424"/>
      <c r="L399" s="424"/>
      <c r="M399" s="424"/>
      <c r="N399" s="424"/>
      <c r="O399" s="424"/>
      <c r="P399" s="424"/>
      <c r="Q399" s="424"/>
      <c r="R399" s="424"/>
      <c r="S399" s="424"/>
      <c r="T399" s="424"/>
      <c r="U399" s="424"/>
      <c r="V399" s="424"/>
      <c r="W399" s="424"/>
      <c r="X399" s="424"/>
      <c r="Y399" s="424"/>
      <c r="Z399" s="424"/>
      <c r="AA399" s="424"/>
      <c r="AB399" s="424"/>
      <c r="AC399" s="424"/>
      <c r="AD399" s="424"/>
      <c r="AE399" s="424"/>
      <c r="AF399" s="424"/>
      <c r="AG399" s="424"/>
      <c r="AH399" s="424"/>
      <c r="AI399" s="424"/>
      <c r="AJ399" s="424"/>
      <c r="AK399" s="424"/>
      <c r="AL399" s="424"/>
      <c r="AM399" s="424"/>
      <c r="AN399" s="424"/>
      <c r="AO399" s="424"/>
      <c r="AP399" s="424"/>
      <c r="AQ399" s="424"/>
      <c r="AR399" s="424"/>
      <c r="AS399" s="424"/>
      <c r="AT399" s="424"/>
      <c r="AU399" s="424"/>
      <c r="AV399" s="424"/>
      <c r="AW399" s="424"/>
      <c r="AX399" s="424"/>
      <c r="AY399" s="424"/>
      <c r="AZ399" s="424"/>
      <c r="BA399" s="424"/>
      <c r="BB399" s="424"/>
      <c r="BC399" s="424"/>
      <c r="BD399" s="424"/>
      <c r="BE399" s="424"/>
      <c r="BF399" s="424"/>
      <c r="BG399" s="424"/>
      <c r="BH399" s="424"/>
      <c r="BI399" s="424"/>
      <c r="BJ399" s="424"/>
      <c r="BK399" s="424"/>
      <c r="BL399" s="424"/>
      <c r="BM399" s="424"/>
      <c r="BN399" s="424"/>
      <c r="BO399" s="424"/>
      <c r="BP399" s="424"/>
      <c r="BQ399" s="424"/>
      <c r="BR399" s="424"/>
      <c r="BS399" s="424"/>
      <c r="BT399" s="424"/>
      <c r="BU399" s="424"/>
      <c r="BV399" s="424"/>
      <c r="BW399" s="424"/>
      <c r="BX399" s="424"/>
      <c r="BY399" s="424"/>
      <c r="BZ399" s="424"/>
      <c r="CA399" s="424"/>
      <c r="CB399" s="424"/>
      <c r="CC399" s="424"/>
      <c r="CD399" s="424"/>
      <c r="CE399" s="424"/>
      <c r="CF399" s="424"/>
      <c r="CG399" s="424"/>
      <c r="CH399" s="424"/>
      <c r="CI399" s="424"/>
      <c r="CJ399" s="424"/>
      <c r="CK399" s="424"/>
      <c r="CL399" s="424"/>
      <c r="CM399" s="424"/>
      <c r="CN399" s="424"/>
      <c r="CO399" s="424"/>
      <c r="CP399" s="424"/>
      <c r="CQ399" s="424"/>
      <c r="CR399" s="424"/>
      <c r="CS399" s="424"/>
      <c r="CT399" s="424"/>
      <c r="CU399" s="424"/>
      <c r="CV399" s="424"/>
      <c r="CW399" s="424"/>
      <c r="CX399" s="424"/>
      <c r="CY399" s="424"/>
      <c r="CZ399" s="424"/>
      <c r="DA399" s="424"/>
      <c r="DB399" s="424"/>
      <c r="DC399" s="424"/>
      <c r="DD399" s="424"/>
      <c r="DE399" s="424"/>
      <c r="DF399" s="424"/>
      <c r="DG399" s="424"/>
      <c r="DH399" s="424"/>
      <c r="DI399" s="424"/>
      <c r="DJ399" s="424"/>
      <c r="DK399" s="424"/>
      <c r="DL399" s="424"/>
    </row>
    <row r="400" spans="11:116" ht="12.75" hidden="1" customHeight="1">
      <c r="K400" s="424"/>
      <c r="L400" s="424"/>
      <c r="M400" s="424"/>
      <c r="N400" s="424"/>
      <c r="O400" s="424"/>
      <c r="P400" s="424"/>
      <c r="Q400" s="424"/>
      <c r="R400" s="424"/>
      <c r="S400" s="424"/>
      <c r="T400" s="424"/>
      <c r="U400" s="424"/>
      <c r="V400" s="424"/>
      <c r="W400" s="424"/>
      <c r="X400" s="424"/>
      <c r="Y400" s="424"/>
      <c r="Z400" s="424"/>
      <c r="AA400" s="424"/>
      <c r="AB400" s="424"/>
      <c r="AC400" s="424"/>
      <c r="AD400" s="424"/>
      <c r="AE400" s="424"/>
      <c r="AF400" s="424"/>
      <c r="AG400" s="424"/>
      <c r="AH400" s="424"/>
      <c r="AI400" s="424"/>
      <c r="AJ400" s="424"/>
      <c r="AK400" s="424"/>
      <c r="AL400" s="424"/>
      <c r="AM400" s="424"/>
      <c r="AN400" s="424"/>
      <c r="AO400" s="424"/>
      <c r="AP400" s="424"/>
      <c r="AQ400" s="424"/>
      <c r="AR400" s="424"/>
      <c r="AS400" s="424"/>
      <c r="AT400" s="424"/>
      <c r="AU400" s="424"/>
      <c r="AV400" s="424"/>
      <c r="AW400" s="424"/>
      <c r="AX400" s="424"/>
      <c r="AY400" s="424"/>
      <c r="AZ400" s="424"/>
      <c r="BA400" s="424"/>
      <c r="BB400" s="424"/>
      <c r="BC400" s="424"/>
      <c r="BD400" s="424"/>
      <c r="BE400" s="424"/>
      <c r="BF400" s="424"/>
      <c r="BG400" s="424"/>
      <c r="BH400" s="424"/>
      <c r="BI400" s="424"/>
      <c r="BJ400" s="424"/>
      <c r="BK400" s="424"/>
      <c r="BL400" s="424"/>
      <c r="BM400" s="424"/>
      <c r="BN400" s="424"/>
      <c r="BO400" s="424"/>
      <c r="BP400" s="424"/>
      <c r="BQ400" s="424"/>
      <c r="BR400" s="424"/>
      <c r="BS400" s="424"/>
      <c r="BT400" s="424"/>
      <c r="BU400" s="424"/>
      <c r="BV400" s="424"/>
      <c r="BW400" s="424"/>
      <c r="BX400" s="424"/>
      <c r="BY400" s="424"/>
      <c r="BZ400" s="424"/>
      <c r="CA400" s="424"/>
      <c r="CB400" s="424"/>
      <c r="CC400" s="424"/>
      <c r="CD400" s="424"/>
      <c r="CE400" s="424"/>
      <c r="CF400" s="424"/>
      <c r="CG400" s="424"/>
      <c r="CH400" s="424"/>
      <c r="CI400" s="424"/>
      <c r="CJ400" s="424"/>
      <c r="CK400" s="424"/>
      <c r="CL400" s="424"/>
      <c r="CM400" s="424"/>
      <c r="CN400" s="424"/>
      <c r="CO400" s="424"/>
      <c r="CP400" s="424"/>
      <c r="CQ400" s="424"/>
      <c r="CR400" s="424"/>
      <c r="CS400" s="424"/>
      <c r="CT400" s="424"/>
      <c r="CU400" s="424"/>
      <c r="CV400" s="424"/>
      <c r="CW400" s="424"/>
      <c r="CX400" s="424"/>
      <c r="CY400" s="424"/>
      <c r="CZ400" s="424"/>
      <c r="DA400" s="424"/>
      <c r="DB400" s="424"/>
      <c r="DC400" s="424"/>
      <c r="DD400" s="424"/>
      <c r="DE400" s="424"/>
      <c r="DF400" s="424"/>
      <c r="DG400" s="424"/>
      <c r="DH400" s="424"/>
      <c r="DI400" s="424"/>
      <c r="DJ400" s="424"/>
      <c r="DK400" s="424"/>
      <c r="DL400" s="424"/>
    </row>
    <row r="401" spans="11:116" ht="12.75" hidden="1" customHeight="1">
      <c r="K401" s="424"/>
      <c r="L401" s="424"/>
      <c r="M401" s="424"/>
      <c r="N401" s="424"/>
      <c r="O401" s="424"/>
      <c r="P401" s="424"/>
      <c r="Q401" s="424"/>
      <c r="R401" s="424"/>
      <c r="S401" s="424"/>
      <c r="T401" s="424"/>
      <c r="U401" s="424"/>
      <c r="V401" s="424"/>
      <c r="W401" s="424"/>
      <c r="X401" s="424"/>
      <c r="Y401" s="424"/>
      <c r="Z401" s="424"/>
      <c r="AA401" s="424"/>
      <c r="AB401" s="424"/>
      <c r="AC401" s="424"/>
      <c r="AD401" s="424"/>
      <c r="AE401" s="424"/>
      <c r="AF401" s="424"/>
      <c r="AG401" s="424"/>
      <c r="AH401" s="424"/>
      <c r="AI401" s="424"/>
      <c r="AJ401" s="424"/>
      <c r="AK401" s="424"/>
      <c r="AL401" s="424"/>
      <c r="AM401" s="424"/>
      <c r="AN401" s="424"/>
      <c r="AO401" s="424"/>
      <c r="AP401" s="424"/>
      <c r="AQ401" s="424"/>
      <c r="AR401" s="424"/>
      <c r="AS401" s="424"/>
      <c r="AT401" s="424"/>
      <c r="AU401" s="424"/>
      <c r="AV401" s="424"/>
      <c r="AW401" s="424"/>
      <c r="AX401" s="424"/>
      <c r="AY401" s="424"/>
      <c r="AZ401" s="424"/>
      <c r="BA401" s="424"/>
      <c r="BB401" s="424"/>
      <c r="BC401" s="424"/>
      <c r="BD401" s="424"/>
      <c r="BE401" s="424"/>
      <c r="BF401" s="424"/>
      <c r="BG401" s="424"/>
      <c r="BH401" s="424"/>
      <c r="BI401" s="424"/>
      <c r="BJ401" s="424"/>
      <c r="BK401" s="424"/>
      <c r="BL401" s="424"/>
      <c r="BM401" s="424"/>
      <c r="BN401" s="424"/>
      <c r="BO401" s="424"/>
      <c r="BP401" s="424"/>
      <c r="BQ401" s="424"/>
      <c r="BR401" s="424"/>
      <c r="BS401" s="424"/>
      <c r="BT401" s="424"/>
      <c r="BU401" s="424"/>
      <c r="BV401" s="424"/>
      <c r="BW401" s="424"/>
      <c r="BX401" s="424"/>
      <c r="BY401" s="424"/>
      <c r="BZ401" s="424"/>
      <c r="CA401" s="424"/>
      <c r="CB401" s="424"/>
      <c r="CC401" s="424"/>
      <c r="CD401" s="424"/>
      <c r="CE401" s="424"/>
      <c r="CF401" s="424"/>
      <c r="CG401" s="424"/>
      <c r="CH401" s="424"/>
      <c r="CI401" s="424"/>
      <c r="CJ401" s="424"/>
      <c r="CK401" s="424"/>
      <c r="CL401" s="424"/>
      <c r="CM401" s="424"/>
      <c r="CN401" s="424"/>
      <c r="CO401" s="424"/>
      <c r="CP401" s="424"/>
      <c r="CQ401" s="424"/>
      <c r="CR401" s="424"/>
      <c r="CS401" s="424"/>
      <c r="CT401" s="424"/>
      <c r="CU401" s="424"/>
      <c r="CV401" s="424"/>
      <c r="CW401" s="424"/>
      <c r="CX401" s="424"/>
      <c r="CY401" s="424"/>
      <c r="CZ401" s="424"/>
      <c r="DA401" s="424"/>
      <c r="DB401" s="424"/>
      <c r="DC401" s="424"/>
      <c r="DD401" s="424"/>
      <c r="DE401" s="424"/>
      <c r="DF401" s="424"/>
      <c r="DG401" s="424"/>
      <c r="DH401" s="424"/>
      <c r="DI401" s="424"/>
      <c r="DJ401" s="424"/>
      <c r="DK401" s="424"/>
      <c r="DL401" s="424"/>
    </row>
    <row r="402" spans="11:116" ht="12.75" hidden="1" customHeight="1">
      <c r="K402" s="424"/>
      <c r="L402" s="424"/>
      <c r="M402" s="424"/>
      <c r="N402" s="424"/>
      <c r="O402" s="424"/>
      <c r="P402" s="424"/>
      <c r="Q402" s="424"/>
      <c r="R402" s="424"/>
      <c r="S402" s="424"/>
      <c r="T402" s="424"/>
      <c r="U402" s="424"/>
      <c r="V402" s="424"/>
      <c r="W402" s="424"/>
      <c r="X402" s="424"/>
      <c r="Y402" s="424"/>
      <c r="Z402" s="424"/>
      <c r="AA402" s="424"/>
      <c r="AB402" s="424"/>
      <c r="AC402" s="424"/>
      <c r="AD402" s="424"/>
      <c r="AE402" s="424"/>
      <c r="AF402" s="424"/>
      <c r="AG402" s="424"/>
      <c r="AH402" s="424"/>
      <c r="AI402" s="424"/>
      <c r="AJ402" s="424"/>
      <c r="AK402" s="424"/>
      <c r="AL402" s="424"/>
      <c r="AM402" s="424"/>
      <c r="AN402" s="424"/>
      <c r="AO402" s="424"/>
      <c r="AP402" s="424"/>
      <c r="AQ402" s="424"/>
      <c r="AR402" s="424"/>
      <c r="AS402" s="424"/>
      <c r="AT402" s="424"/>
      <c r="AU402" s="424"/>
      <c r="AV402" s="424"/>
      <c r="AW402" s="424"/>
      <c r="AX402" s="424"/>
      <c r="AY402" s="424"/>
      <c r="AZ402" s="424"/>
      <c r="BA402" s="424"/>
      <c r="BB402" s="424"/>
      <c r="BC402" s="424"/>
      <c r="BD402" s="424"/>
      <c r="BE402" s="424"/>
      <c r="BF402" s="424"/>
      <c r="BG402" s="424"/>
      <c r="BH402" s="424"/>
      <c r="BI402" s="424"/>
      <c r="BJ402" s="424"/>
      <c r="BK402" s="424"/>
      <c r="BL402" s="424"/>
      <c r="BM402" s="424"/>
      <c r="BN402" s="424"/>
      <c r="BO402" s="424"/>
      <c r="BP402" s="424"/>
      <c r="BQ402" s="424"/>
      <c r="BR402" s="424"/>
      <c r="BS402" s="424"/>
      <c r="BT402" s="424"/>
      <c r="BU402" s="424"/>
      <c r="BV402" s="424"/>
      <c r="BW402" s="424"/>
      <c r="BX402" s="424"/>
      <c r="BY402" s="424"/>
      <c r="BZ402" s="424"/>
      <c r="CA402" s="424"/>
      <c r="CB402" s="424"/>
      <c r="CC402" s="424"/>
      <c r="CD402" s="424"/>
      <c r="CE402" s="424"/>
      <c r="CF402" s="424"/>
      <c r="CG402" s="424"/>
      <c r="CH402" s="424"/>
      <c r="CI402" s="424"/>
      <c r="CJ402" s="424"/>
      <c r="CK402" s="424"/>
      <c r="CL402" s="424"/>
      <c r="CM402" s="424"/>
      <c r="CN402" s="424"/>
      <c r="CO402" s="424"/>
      <c r="CP402" s="424"/>
      <c r="CQ402" s="424"/>
      <c r="CR402" s="424"/>
      <c r="CS402" s="424"/>
      <c r="CT402" s="424"/>
      <c r="CU402" s="424"/>
      <c r="CV402" s="424"/>
      <c r="CW402" s="424"/>
      <c r="CX402" s="424"/>
      <c r="CY402" s="424"/>
      <c r="CZ402" s="424"/>
      <c r="DA402" s="424"/>
      <c r="DB402" s="424"/>
      <c r="DC402" s="424"/>
      <c r="DD402" s="424"/>
      <c r="DE402" s="424"/>
      <c r="DF402" s="424"/>
      <c r="DG402" s="424"/>
      <c r="DH402" s="424"/>
      <c r="DI402" s="424"/>
      <c r="DJ402" s="424"/>
      <c r="DK402" s="424"/>
      <c r="DL402" s="424"/>
    </row>
    <row r="403" spans="11:116" ht="12.75" hidden="1" customHeight="1">
      <c r="K403" s="424"/>
      <c r="L403" s="424"/>
      <c r="M403" s="424"/>
      <c r="N403" s="424"/>
      <c r="O403" s="424"/>
      <c r="P403" s="424"/>
      <c r="Q403" s="424"/>
      <c r="R403" s="424"/>
      <c r="S403" s="424"/>
      <c r="T403" s="424"/>
      <c r="U403" s="424"/>
      <c r="V403" s="424"/>
      <c r="W403" s="424"/>
      <c r="X403" s="424"/>
      <c r="Y403" s="424"/>
      <c r="Z403" s="424"/>
      <c r="AA403" s="424"/>
      <c r="AB403" s="424"/>
      <c r="AC403" s="424"/>
      <c r="AD403" s="424"/>
      <c r="AE403" s="424"/>
      <c r="AF403" s="424"/>
      <c r="AG403" s="424"/>
      <c r="AH403" s="424"/>
      <c r="AI403" s="424"/>
      <c r="AJ403" s="424"/>
      <c r="AK403" s="424"/>
      <c r="AL403" s="424"/>
      <c r="AM403" s="424"/>
      <c r="AN403" s="424"/>
      <c r="AO403" s="424"/>
      <c r="AP403" s="424"/>
      <c r="AQ403" s="424"/>
      <c r="AR403" s="424"/>
      <c r="AS403" s="424"/>
      <c r="AT403" s="424"/>
      <c r="AU403" s="424"/>
      <c r="AV403" s="424"/>
      <c r="AW403" s="424"/>
      <c r="AX403" s="424"/>
      <c r="AY403" s="424"/>
      <c r="AZ403" s="424"/>
      <c r="BA403" s="424"/>
      <c r="BB403" s="424"/>
      <c r="BC403" s="424"/>
      <c r="BD403" s="424"/>
      <c r="BE403" s="424"/>
      <c r="BF403" s="424"/>
      <c r="BG403" s="424"/>
      <c r="BH403" s="424"/>
      <c r="BI403" s="424"/>
      <c r="BJ403" s="424"/>
      <c r="BK403" s="424"/>
      <c r="BL403" s="424"/>
      <c r="BM403" s="424"/>
      <c r="BN403" s="424"/>
      <c r="BO403" s="424"/>
      <c r="BP403" s="424"/>
      <c r="BQ403" s="424"/>
      <c r="BR403" s="424"/>
      <c r="BS403" s="424"/>
      <c r="BT403" s="424"/>
      <c r="BU403" s="424"/>
      <c r="BV403" s="424"/>
      <c r="BW403" s="424"/>
      <c r="BX403" s="424"/>
      <c r="BY403" s="424"/>
      <c r="BZ403" s="424"/>
      <c r="CA403" s="424"/>
      <c r="CB403" s="424"/>
      <c r="CC403" s="424"/>
      <c r="CD403" s="424"/>
      <c r="CE403" s="424"/>
      <c r="CF403" s="424"/>
      <c r="CG403" s="424"/>
      <c r="CH403" s="424"/>
      <c r="CI403" s="424"/>
      <c r="CJ403" s="424"/>
      <c r="CK403" s="424"/>
      <c r="CL403" s="424"/>
      <c r="CM403" s="424"/>
      <c r="CN403" s="424"/>
      <c r="CO403" s="424"/>
      <c r="CP403" s="424"/>
      <c r="CQ403" s="424"/>
      <c r="CR403" s="424"/>
      <c r="CS403" s="424"/>
      <c r="CT403" s="424"/>
      <c r="CU403" s="424"/>
      <c r="CV403" s="424"/>
      <c r="CW403" s="424"/>
      <c r="CX403" s="424"/>
      <c r="CY403" s="424"/>
      <c r="CZ403" s="424"/>
      <c r="DA403" s="424"/>
      <c r="DB403" s="424"/>
      <c r="DC403" s="424"/>
      <c r="DD403" s="424"/>
      <c r="DE403" s="424"/>
      <c r="DF403" s="424"/>
      <c r="DG403" s="424"/>
      <c r="DH403" s="424"/>
      <c r="DI403" s="424"/>
      <c r="DJ403" s="424"/>
      <c r="DK403" s="424"/>
      <c r="DL403" s="424"/>
    </row>
    <row r="404" spans="11:116" ht="12.75" hidden="1" customHeight="1"/>
    <row r="405" spans="11:116" ht="12.75" hidden="1" customHeight="1"/>
    <row r="406" spans="11:116" ht="12.75" hidden="1" customHeight="1"/>
    <row r="407" spans="11:116" ht="12.75" hidden="1" customHeight="1"/>
    <row r="408" spans="11:116" ht="12.75" hidden="1" customHeight="1"/>
    <row r="409" spans="11:116" ht="12.75" hidden="1" customHeight="1"/>
    <row r="410" spans="11:116" ht="12.75" hidden="1" customHeight="1"/>
    <row r="411" spans="11:116" ht="12.75" hidden="1" customHeight="1"/>
    <row r="412" spans="11:116" ht="12.75" hidden="1" customHeight="1"/>
    <row r="413" spans="11:116" ht="12.75" customHeight="1"/>
    <row r="414" spans="11:116" ht="12.75" customHeight="1"/>
  </sheetData>
  <sheetProtection selectLockedCells="1" selectUnlockedCells="1"/>
  <customSheetViews>
    <customSheetView guid="{DD9D0D41-5D22-4202-9EF9-254DD6E28480}" showGridLines="0" fitToPage="1" hiddenRows="1" hiddenColumns="1">
      <selection activeCell="C5" sqref="C5:H5"/>
      <pageMargins left="0.5" right="0.5" top="0.5" bottom="0.625" header="0.5" footer="0.5"/>
      <pageSetup scale="76" orientation="portrait" r:id="rId1"/>
      <headerFooter alignWithMargins="0">
        <oddFooter>&amp;R&amp;P of &amp;N</oddFooter>
      </headerFooter>
    </customSheetView>
    <customSheetView guid="{7A34E1A7-91A1-4CD4-B377-1F35FFBCE4D8}" showGridLines="0" fitToPage="1" hiddenRows="1" hiddenColumns="1">
      <selection activeCell="C5" sqref="C5:H5"/>
      <pageMargins left="0.5" right="0.5" top="0.5" bottom="0.625" header="0.5" footer="0.5"/>
      <pageSetup scale="76" orientation="portrait" r:id="rId2"/>
      <headerFooter alignWithMargins="0">
        <oddFooter>&amp;R&amp;P of &amp;N</oddFooter>
      </headerFooter>
    </customSheetView>
  </customSheetViews>
  <mergeCells count="73">
    <mergeCell ref="F47:G47"/>
    <mergeCell ref="F48:G48"/>
    <mergeCell ref="F49:G49"/>
    <mergeCell ref="F57:G57"/>
    <mergeCell ref="F58:G58"/>
    <mergeCell ref="F45:G45"/>
    <mergeCell ref="F46:G46"/>
    <mergeCell ref="F35:G35"/>
    <mergeCell ref="F36:G36"/>
    <mergeCell ref="F37:G37"/>
    <mergeCell ref="H7:H8"/>
    <mergeCell ref="H2:I2"/>
    <mergeCell ref="C4:H4"/>
    <mergeCell ref="C6:H6"/>
    <mergeCell ref="F25:G25"/>
    <mergeCell ref="F10:G10"/>
    <mergeCell ref="F12:G12"/>
    <mergeCell ref="F11:G11"/>
    <mergeCell ref="C7:C8"/>
    <mergeCell ref="D7:E7"/>
    <mergeCell ref="F7:G8"/>
    <mergeCell ref="F13:G13"/>
    <mergeCell ref="F14:G14"/>
    <mergeCell ref="F16:G16"/>
    <mergeCell ref="F24:G24"/>
    <mergeCell ref="F17:G17"/>
    <mergeCell ref="F15:G15"/>
    <mergeCell ref="F27:G27"/>
    <mergeCell ref="F63:G63"/>
    <mergeCell ref="F38:G38"/>
    <mergeCell ref="F40:G40"/>
    <mergeCell ref="F41:G41"/>
    <mergeCell ref="F44:G44"/>
    <mergeCell ref="F42:G42"/>
    <mergeCell ref="F43:G43"/>
    <mergeCell ref="F50:G50"/>
    <mergeCell ref="F51:G51"/>
    <mergeCell ref="F54:G54"/>
    <mergeCell ref="F60:G60"/>
    <mergeCell ref="F52:G52"/>
    <mergeCell ref="F53:G53"/>
    <mergeCell ref="F29:G29"/>
    <mergeCell ref="C71:H71"/>
    <mergeCell ref="C72:H72"/>
    <mergeCell ref="F65:G65"/>
    <mergeCell ref="F66:G66"/>
    <mergeCell ref="F68:G68"/>
    <mergeCell ref="F69:G69"/>
    <mergeCell ref="F81:G81"/>
    <mergeCell ref="C73:H73"/>
    <mergeCell ref="C74:H74"/>
    <mergeCell ref="C75:H75"/>
    <mergeCell ref="C76:H76"/>
    <mergeCell ref="C78:D78"/>
    <mergeCell ref="C79:H79"/>
    <mergeCell ref="F59:G59"/>
    <mergeCell ref="F62:G62"/>
    <mergeCell ref="F55:G55"/>
    <mergeCell ref="F56:G56"/>
    <mergeCell ref="F64:G64"/>
    <mergeCell ref="F18:G18"/>
    <mergeCell ref="F19:G19"/>
    <mergeCell ref="F20:G20"/>
    <mergeCell ref="F21:G21"/>
    <mergeCell ref="F22:G22"/>
    <mergeCell ref="F23:G23"/>
    <mergeCell ref="F31:G31"/>
    <mergeCell ref="F32:G32"/>
    <mergeCell ref="F33:G33"/>
    <mergeCell ref="F34:G34"/>
    <mergeCell ref="F26:G26"/>
    <mergeCell ref="F28:G28"/>
    <mergeCell ref="F30:G30"/>
  </mergeCells>
  <phoneticPr fontId="56" type="noConversion"/>
  <pageMargins left="0.5" right="0.5" top="0.5" bottom="0.625" header="0.5" footer="0.5"/>
  <pageSetup scale="80" orientation="portrait" r:id="rId3"/>
  <headerFooter alignWithMargins="0">
    <oddFooter>&amp;R&amp;P of &amp;N</oddFooter>
  </headerFooter>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8">
    <tabColor theme="9" tint="-0.249977111117893"/>
    <pageSetUpPr fitToPage="1"/>
  </sheetPr>
  <dimension ref="A1:T158"/>
  <sheetViews>
    <sheetView showGridLines="0" zoomScaleNormal="100" workbookViewId="0">
      <selection activeCell="C16" sqref="C16"/>
    </sheetView>
  </sheetViews>
  <sheetFormatPr defaultColWidth="0" defaultRowHeight="12.75" zeroHeight="1"/>
  <cols>
    <col min="1" max="1" width="4.7109375" style="25" customWidth="1"/>
    <col min="2" max="2" width="3.42578125" style="1" customWidth="1"/>
    <col min="3" max="3" width="33.7109375" style="1" customWidth="1"/>
    <col min="4" max="4" width="31.7109375" style="1" customWidth="1"/>
    <col min="5" max="5" width="2.7109375" style="1" customWidth="1"/>
    <col min="6" max="7" width="33.7109375" style="1" customWidth="1"/>
    <col min="8" max="8" width="1.7109375" customWidth="1"/>
    <col min="9" max="9" width="9.140625" style="22" customWidth="1"/>
    <col min="10" max="10" width="0" style="24" hidden="1" customWidth="1"/>
    <col min="11" max="20" width="0" style="23" hidden="1" customWidth="1"/>
    <col min="21" max="16384" width="0" style="1" hidden="1"/>
  </cols>
  <sheetData>
    <row r="1" spans="1:20" s="22" customFormat="1">
      <c r="A1" s="1773"/>
      <c r="B1" s="1779"/>
      <c r="C1" s="1779"/>
      <c r="D1" s="1779"/>
      <c r="E1" s="1779"/>
      <c r="F1" s="1779"/>
      <c r="G1" s="1779"/>
      <c r="H1" s="1779"/>
      <c r="I1" s="1776"/>
      <c r="J1" s="25"/>
    </row>
    <row r="2" spans="1:20" s="22" customFormat="1" ht="66" customHeight="1">
      <c r="A2" s="1773"/>
      <c r="B2" s="141"/>
      <c r="C2" s="142"/>
      <c r="D2" s="2368"/>
      <c r="E2" s="2369"/>
      <c r="F2" s="2369"/>
      <c r="G2" s="1862"/>
      <c r="H2" s="1863"/>
      <c r="I2" s="1776"/>
      <c r="J2" s="25"/>
    </row>
    <row r="3" spans="1:20" ht="27" customHeight="1">
      <c r="A3" s="1773"/>
      <c r="B3" s="16"/>
      <c r="C3" s="2380" t="s">
        <v>328</v>
      </c>
      <c r="D3" s="2381"/>
      <c r="E3" s="2381"/>
      <c r="F3" s="2381"/>
      <c r="G3" s="2381"/>
      <c r="H3" s="28"/>
      <c r="I3" s="1775"/>
    </row>
    <row r="4" spans="1:20" ht="18" customHeight="1">
      <c r="A4" s="1773"/>
      <c r="B4" s="16"/>
      <c r="C4" s="72" t="s">
        <v>34</v>
      </c>
      <c r="D4" s="398"/>
      <c r="E4" s="398"/>
      <c r="F4" s="398"/>
      <c r="G4" s="398"/>
      <c r="H4" s="28"/>
      <c r="I4" s="1775"/>
    </row>
    <row r="5" spans="1:20" s="60" customFormat="1" ht="27" customHeight="1">
      <c r="A5" s="1774"/>
      <c r="B5" s="57"/>
      <c r="C5" s="2370" t="s">
        <v>231</v>
      </c>
      <c r="D5" s="2370"/>
      <c r="E5" s="2370"/>
      <c r="F5" s="2370"/>
      <c r="G5" s="2370"/>
      <c r="H5" s="2371"/>
      <c r="I5" s="1777"/>
      <c r="J5" s="58"/>
      <c r="K5" s="59"/>
      <c r="L5" s="59"/>
      <c r="M5" s="59"/>
      <c r="N5" s="59"/>
      <c r="O5" s="59"/>
      <c r="P5" s="59"/>
      <c r="Q5" s="59"/>
      <c r="R5" s="59"/>
      <c r="S5" s="59"/>
      <c r="T5" s="59"/>
    </row>
    <row r="6" spans="1:20" ht="13.5" thickBot="1">
      <c r="A6" s="1773"/>
      <c r="B6" s="16"/>
      <c r="C6" s="3"/>
      <c r="D6" s="3"/>
      <c r="E6" s="3"/>
      <c r="F6" s="3"/>
      <c r="G6" s="3"/>
      <c r="H6" s="28"/>
      <c r="I6" s="1778"/>
    </row>
    <row r="7" spans="1:20" ht="13.5" customHeight="1" thickBot="1">
      <c r="A7" s="1773"/>
      <c r="B7" s="16"/>
      <c r="C7" s="54" t="str">
        <f>IF(ISBLANK('Step 1-Contact and Program Info'!D7),"",'Step 1-Contact and Program Info'!D7)</f>
        <v/>
      </c>
      <c r="D7" s="49" t="str">
        <f>IF('Step 1-Contact and Program Info'!J7="","",'Step 1-Contact and Program Info'!J7)</f>
        <v>MM/DD/YYYY</v>
      </c>
      <c r="E7" s="50" t="str">
        <f>IF(D7="","","to")</f>
        <v>to</v>
      </c>
      <c r="F7" s="51" t="str">
        <f>IF('Step 1-Contact and Program Info'!L7="","",'Step 1-Contact and Program Info'!L7)</f>
        <v>MM/DD/YYYY</v>
      </c>
      <c r="G7" s="3"/>
      <c r="H7" s="28"/>
      <c r="I7" s="1778"/>
    </row>
    <row r="8" spans="1:20" ht="13.5" customHeight="1" thickBot="1">
      <c r="A8" s="1775"/>
      <c r="B8" s="16"/>
      <c r="C8" s="3"/>
      <c r="D8" s="3"/>
      <c r="E8" s="3"/>
      <c r="F8" s="3"/>
      <c r="G8" s="3"/>
      <c r="H8" s="28"/>
      <c r="I8" s="1778"/>
    </row>
    <row r="9" spans="1:20" ht="13.5" customHeight="1" thickBot="1">
      <c r="A9" s="1775"/>
      <c r="B9" s="16"/>
      <c r="C9" s="52" t="s">
        <v>32</v>
      </c>
      <c r="D9" s="2374" t="s">
        <v>130</v>
      </c>
      <c r="E9" s="2375"/>
      <c r="F9" s="74" t="s">
        <v>39</v>
      </c>
      <c r="G9" s="73" t="s">
        <v>37</v>
      </c>
      <c r="H9" s="28"/>
      <c r="I9" s="1778"/>
    </row>
    <row r="10" spans="1:20" ht="13.5" customHeight="1">
      <c r="A10" s="1775"/>
      <c r="B10" s="16"/>
      <c r="C10" s="93" t="s">
        <v>200</v>
      </c>
      <c r="D10" s="2376">
        <f>'Step 3-Refrigerators'!$D$8</f>
        <v>0</v>
      </c>
      <c r="E10" s="2377"/>
      <c r="F10" s="248">
        <f>IFERROR($D$10*'Step 3-Refrigerators'!$E$71*'Step 3-Refrigerators'!$E$72,0)</f>
        <v>0</v>
      </c>
      <c r="G10" s="249">
        <f>IFERROR($F$10*'Step 3-Refrigerators'!$E$73,"")</f>
        <v>0</v>
      </c>
      <c r="H10" s="28"/>
      <c r="I10" s="1778"/>
    </row>
    <row r="11" spans="1:20" ht="13.5" customHeight="1">
      <c r="A11" s="1775"/>
      <c r="B11" s="16"/>
      <c r="C11" s="93" t="s">
        <v>12</v>
      </c>
      <c r="D11" s="2376">
        <f>'Step 3-Stand-Alone Freezers'!$D$8</f>
        <v>0</v>
      </c>
      <c r="E11" s="2377"/>
      <c r="F11" s="248">
        <f>IFERROR($D$11*'Step 3-Stand-Alone Freezers'!$E$78*'Step 3-Stand-Alone Freezers'!$E$79,0)</f>
        <v>0</v>
      </c>
      <c r="G11" s="249">
        <f>IFERROR($F$11*'Step 3-Stand-Alone Freezers'!$E$80,"")</f>
        <v>0</v>
      </c>
      <c r="H11" s="28"/>
      <c r="I11" s="1778"/>
    </row>
    <row r="12" spans="1:20" ht="13.5" customHeight="1">
      <c r="A12" s="1775"/>
      <c r="B12" s="16"/>
      <c r="C12" s="93" t="s">
        <v>132</v>
      </c>
      <c r="D12" s="2378">
        <f>'Step 3-Air-Conditioning Units'!$D$8</f>
        <v>0</v>
      </c>
      <c r="E12" s="2379"/>
      <c r="F12" s="53">
        <f>$D$12*'Step 3-Air-Conditioning Units'!$E$47*'Step 3-Air-Conditioning Units'!$E$48</f>
        <v>0</v>
      </c>
      <c r="G12" s="62">
        <f>$F$12*'Step 3-Air-Conditioning Units'!$E$49</f>
        <v>0</v>
      </c>
      <c r="H12" s="28"/>
      <c r="I12" s="1778"/>
    </row>
    <row r="13" spans="1:20" ht="13.5" customHeight="1" thickBot="1">
      <c r="A13" s="1773"/>
      <c r="B13" s="16"/>
      <c r="C13" s="228" t="s">
        <v>3</v>
      </c>
      <c r="D13" s="2372">
        <f>'Step 3-Dehumidifiers'!$D$8</f>
        <v>0</v>
      </c>
      <c r="E13" s="2373"/>
      <c r="F13" s="61">
        <f>$D$13*'Step 3-Dehumidifiers'!$E$59*'Step 3-Dehumidifiers'!$E$60</f>
        <v>0</v>
      </c>
      <c r="G13" s="63">
        <f>$F$13*'Step 3-Dehumidifiers'!$E$61</f>
        <v>0</v>
      </c>
      <c r="H13" s="27"/>
      <c r="I13" s="1776"/>
    </row>
    <row r="14" spans="1:20" ht="13.5" customHeight="1" thickBot="1">
      <c r="A14" s="1773"/>
      <c r="B14" s="16"/>
      <c r="C14" s="52" t="s">
        <v>19</v>
      </c>
      <c r="D14" s="2366">
        <f>SUM(D10:E13)</f>
        <v>0</v>
      </c>
      <c r="E14" s="2367"/>
      <c r="F14" s="229">
        <f>SUM(F10:F13)</f>
        <v>0</v>
      </c>
      <c r="G14" s="230">
        <f>SUM(G10:G13)</f>
        <v>0</v>
      </c>
      <c r="H14" s="27"/>
      <c r="I14" s="1776"/>
      <c r="K14" s="115"/>
    </row>
    <row r="15" spans="1:20" ht="13.5" customHeight="1">
      <c r="A15" s="1773"/>
      <c r="B15" s="16"/>
      <c r="C15" s="3"/>
      <c r="D15" s="3"/>
      <c r="E15" s="3"/>
      <c r="F15" s="3"/>
      <c r="G15" s="3"/>
      <c r="H15" s="27"/>
      <c r="I15" s="1776"/>
    </row>
    <row r="16" spans="1:20" ht="13.5" customHeight="1">
      <c r="A16" s="1773"/>
      <c r="B16" s="39"/>
      <c r="C16" s="400" t="str">
        <f>'Instructions &amp; Definitions'!C57</f>
        <v>EPA Form Number: 5900-482</v>
      </c>
      <c r="D16" s="40"/>
      <c r="E16" s="40"/>
      <c r="F16" s="40"/>
      <c r="G16" s="40"/>
      <c r="H16" s="29"/>
      <c r="I16" s="1776"/>
    </row>
    <row r="17" spans="1:9">
      <c r="A17" s="1773"/>
      <c r="B17" s="1775"/>
      <c r="C17" s="1775"/>
      <c r="D17" s="1775"/>
      <c r="E17" s="1775"/>
      <c r="F17" s="1775"/>
      <c r="G17" s="1775"/>
      <c r="H17" s="1773"/>
      <c r="I17" s="1773"/>
    </row>
    <row r="18" spans="1:9">
      <c r="A18" s="1775"/>
      <c r="B18" s="1775"/>
      <c r="C18" s="1775"/>
      <c r="D18" s="1775"/>
      <c r="E18" s="1775"/>
      <c r="F18" s="1775"/>
      <c r="G18" s="1775"/>
      <c r="H18" s="1773"/>
      <c r="I18" s="1773"/>
    </row>
    <row r="19" spans="1:9" hidden="1">
      <c r="A19" s="24"/>
      <c r="B19" s="24"/>
      <c r="C19" s="24"/>
      <c r="D19" s="24"/>
      <c r="E19" s="24"/>
      <c r="F19" s="24"/>
      <c r="G19" s="24"/>
      <c r="H19" s="25"/>
      <c r="I19" s="25"/>
    </row>
    <row r="20" spans="1:9" hidden="1">
      <c r="A20" s="24"/>
      <c r="B20" s="24"/>
      <c r="C20" s="24"/>
      <c r="D20" s="24"/>
      <c r="E20" s="24"/>
      <c r="F20" s="24"/>
      <c r="G20" s="24"/>
      <c r="H20" s="25"/>
      <c r="I20" s="25"/>
    </row>
    <row r="21" spans="1:9" hidden="1">
      <c r="A21" s="24"/>
      <c r="B21" s="24"/>
      <c r="C21" s="24"/>
      <c r="D21" s="24"/>
      <c r="E21" s="24"/>
      <c r="F21" s="24"/>
      <c r="G21" s="24"/>
      <c r="H21" s="25"/>
      <c r="I21" s="25"/>
    </row>
    <row r="22" spans="1:9" hidden="1">
      <c r="A22" s="24"/>
      <c r="B22" s="24"/>
      <c r="C22" s="24"/>
      <c r="D22" s="24"/>
      <c r="E22" s="24"/>
      <c r="F22" s="24"/>
      <c r="G22" s="24"/>
      <c r="H22" s="25"/>
      <c r="I22" s="25"/>
    </row>
    <row r="23" spans="1:9" hidden="1">
      <c r="A23" s="24"/>
      <c r="B23" s="24"/>
      <c r="C23" s="24"/>
      <c r="D23" s="24"/>
      <c r="E23" s="24"/>
      <c r="F23" s="24"/>
      <c r="G23" s="24"/>
      <c r="H23" s="25"/>
      <c r="I23" s="25"/>
    </row>
    <row r="24" spans="1:9" hidden="1">
      <c r="A24" s="24"/>
      <c r="B24" s="24"/>
      <c r="C24" s="24"/>
      <c r="D24" s="24"/>
      <c r="E24" s="24"/>
      <c r="F24" s="24"/>
      <c r="G24" s="24"/>
      <c r="H24" s="25"/>
      <c r="I24" s="25"/>
    </row>
    <row r="25" spans="1:9" hidden="1">
      <c r="B25" s="24"/>
      <c r="C25" s="24"/>
      <c r="D25" s="24"/>
      <c r="E25" s="24"/>
      <c r="F25" s="24"/>
      <c r="G25" s="24"/>
      <c r="H25" s="25"/>
      <c r="I25" s="25"/>
    </row>
    <row r="26" spans="1:9" hidden="1">
      <c r="B26" s="24"/>
      <c r="C26" s="24"/>
      <c r="D26" s="24"/>
      <c r="E26" s="24"/>
      <c r="F26" s="24"/>
      <c r="G26" s="24"/>
      <c r="H26" s="25"/>
      <c r="I26" s="25"/>
    </row>
    <row r="27" spans="1:9" hidden="1">
      <c r="B27" s="24"/>
      <c r="C27" s="24"/>
      <c r="D27" s="24"/>
      <c r="E27" s="24"/>
      <c r="F27" s="24"/>
      <c r="G27" s="24"/>
      <c r="H27" s="25"/>
      <c r="I27" s="25"/>
    </row>
    <row r="28" spans="1:9" hidden="1">
      <c r="B28" s="24"/>
      <c r="C28" s="24"/>
      <c r="D28" s="24"/>
      <c r="E28" s="24"/>
      <c r="F28" s="24"/>
      <c r="G28" s="24"/>
      <c r="H28" s="25"/>
      <c r="I28" s="25"/>
    </row>
    <row r="29" spans="1:9" hidden="1">
      <c r="B29" s="24"/>
      <c r="C29" s="24"/>
      <c r="D29" s="24"/>
      <c r="E29" s="24"/>
      <c r="F29" s="24"/>
      <c r="G29" s="24"/>
      <c r="H29" s="25"/>
      <c r="I29" s="25"/>
    </row>
    <row r="30" spans="1:9" hidden="1">
      <c r="B30" s="24"/>
      <c r="C30" s="24"/>
      <c r="D30" s="24"/>
      <c r="E30" s="24"/>
      <c r="F30" s="24"/>
      <c r="G30" s="24"/>
      <c r="H30" s="25"/>
      <c r="I30" s="25"/>
    </row>
    <row r="31" spans="1:9" hidden="1">
      <c r="B31" s="24"/>
      <c r="C31" s="24"/>
      <c r="D31" s="24"/>
      <c r="E31" s="24"/>
      <c r="F31" s="24"/>
      <c r="G31" s="24"/>
      <c r="H31" s="25"/>
      <c r="I31" s="25"/>
    </row>
    <row r="32" spans="1:9" hidden="1">
      <c r="B32" s="24"/>
      <c r="C32" s="24"/>
      <c r="D32" s="24"/>
      <c r="E32" s="24"/>
      <c r="F32" s="24"/>
      <c r="G32" s="24"/>
      <c r="H32" s="25"/>
      <c r="I32" s="25"/>
    </row>
    <row r="33" spans="2:9" hidden="1">
      <c r="B33" s="24"/>
      <c r="C33" s="24"/>
      <c r="D33" s="24"/>
      <c r="E33" s="24"/>
      <c r="F33" s="24"/>
      <c r="G33" s="24"/>
      <c r="H33" s="25"/>
      <c r="I33" s="25"/>
    </row>
    <row r="34" spans="2:9" hidden="1">
      <c r="B34" s="24"/>
      <c r="C34" s="24"/>
      <c r="D34" s="24"/>
      <c r="E34" s="24"/>
      <c r="F34" s="24"/>
      <c r="G34" s="24"/>
      <c r="H34" s="25"/>
      <c r="I34" s="25"/>
    </row>
    <row r="35" spans="2:9" hidden="1">
      <c r="B35" s="24"/>
      <c r="C35" s="24"/>
      <c r="D35" s="24"/>
      <c r="E35" s="24"/>
      <c r="F35" s="24"/>
      <c r="G35" s="24"/>
      <c r="H35" s="25"/>
      <c r="I35" s="25"/>
    </row>
    <row r="36" spans="2:9" hidden="1">
      <c r="B36" s="24"/>
      <c r="C36" s="24"/>
      <c r="D36" s="24"/>
      <c r="E36" s="24"/>
      <c r="F36" s="24"/>
      <c r="G36" s="24"/>
      <c r="H36" s="25"/>
      <c r="I36" s="25"/>
    </row>
    <row r="37" spans="2:9" hidden="1">
      <c r="B37" s="24"/>
      <c r="C37" s="24"/>
      <c r="D37" s="24"/>
      <c r="E37" s="24"/>
      <c r="F37" s="24"/>
      <c r="G37" s="24"/>
      <c r="H37" s="25"/>
      <c r="I37" s="25"/>
    </row>
    <row r="38" spans="2:9" hidden="1">
      <c r="B38" s="24"/>
      <c r="C38" s="24"/>
      <c r="D38" s="24"/>
      <c r="E38" s="24"/>
      <c r="F38" s="24"/>
      <c r="G38" s="24"/>
      <c r="H38" s="25"/>
      <c r="I38" s="25"/>
    </row>
    <row r="39" spans="2:9" hidden="1">
      <c r="B39" s="24"/>
      <c r="C39" s="24"/>
      <c r="D39" s="24"/>
      <c r="E39" s="24"/>
      <c r="F39" s="24"/>
      <c r="G39" s="24"/>
      <c r="H39" s="25"/>
      <c r="I39" s="25"/>
    </row>
    <row r="40" spans="2:9" hidden="1">
      <c r="B40" s="24"/>
      <c r="C40" s="24"/>
      <c r="D40" s="24"/>
      <c r="E40" s="24"/>
      <c r="F40" s="24"/>
      <c r="G40" s="24"/>
      <c r="H40" s="25"/>
      <c r="I40" s="25"/>
    </row>
    <row r="41" spans="2:9" hidden="1">
      <c r="B41" s="24"/>
      <c r="C41" s="24"/>
      <c r="D41" s="24"/>
      <c r="E41" s="24"/>
      <c r="F41" s="24"/>
      <c r="G41" s="24"/>
      <c r="H41" s="25"/>
      <c r="I41" s="25"/>
    </row>
    <row r="42" spans="2:9" hidden="1">
      <c r="B42" s="24"/>
      <c r="C42" s="24"/>
      <c r="D42" s="24"/>
      <c r="E42" s="24"/>
      <c r="F42" s="24"/>
      <c r="G42" s="24"/>
      <c r="H42" s="25"/>
      <c r="I42" s="25"/>
    </row>
    <row r="43" spans="2:9" hidden="1">
      <c r="B43" s="24"/>
      <c r="C43" s="24"/>
      <c r="D43" s="24"/>
      <c r="E43" s="24"/>
      <c r="F43" s="24"/>
      <c r="G43" s="24"/>
      <c r="H43" s="25"/>
      <c r="I43" s="25"/>
    </row>
    <row r="44" spans="2:9" hidden="1">
      <c r="B44" s="24"/>
      <c r="C44" s="24"/>
      <c r="D44" s="24"/>
      <c r="E44" s="24"/>
      <c r="F44" s="24"/>
      <c r="G44" s="24"/>
      <c r="H44" s="25"/>
      <c r="I44" s="25"/>
    </row>
    <row r="45" spans="2:9" hidden="1">
      <c r="B45" s="24"/>
      <c r="C45" s="24"/>
      <c r="D45" s="24"/>
      <c r="E45" s="24"/>
      <c r="F45" s="24"/>
      <c r="G45" s="24"/>
      <c r="H45" s="25"/>
      <c r="I45" s="25"/>
    </row>
    <row r="46" spans="2:9" hidden="1">
      <c r="B46" s="24"/>
      <c r="C46" s="24"/>
      <c r="D46" s="24"/>
      <c r="E46" s="24"/>
      <c r="F46" s="24"/>
      <c r="G46" s="24"/>
      <c r="H46" s="25"/>
      <c r="I46" s="25"/>
    </row>
    <row r="47" spans="2:9" hidden="1">
      <c r="B47" s="24"/>
      <c r="C47" s="24"/>
      <c r="D47" s="24"/>
      <c r="E47" s="24"/>
      <c r="F47" s="24"/>
      <c r="G47" s="24"/>
      <c r="H47" s="25"/>
      <c r="I47" s="25"/>
    </row>
    <row r="48" spans="2:9" hidden="1">
      <c r="B48" s="24"/>
      <c r="C48" s="24"/>
      <c r="D48" s="24"/>
      <c r="E48" s="24"/>
      <c r="F48" s="24"/>
      <c r="G48" s="24"/>
      <c r="H48" s="25"/>
      <c r="I48" s="25"/>
    </row>
    <row r="49" spans="2:9" hidden="1">
      <c r="B49" s="24"/>
      <c r="C49" s="24"/>
      <c r="D49" s="24"/>
      <c r="E49" s="24"/>
      <c r="F49" s="24"/>
      <c r="G49" s="24"/>
      <c r="H49" s="25"/>
      <c r="I49" s="25"/>
    </row>
    <row r="50" spans="2:9" hidden="1">
      <c r="B50" s="24"/>
      <c r="C50" s="24"/>
      <c r="D50" s="24"/>
      <c r="E50" s="24"/>
      <c r="F50" s="24"/>
      <c r="G50" s="24"/>
      <c r="H50" s="25"/>
      <c r="I50" s="25"/>
    </row>
    <row r="51" spans="2:9" hidden="1">
      <c r="B51" s="24"/>
      <c r="C51" s="24"/>
      <c r="D51" s="24"/>
      <c r="E51" s="24"/>
      <c r="F51" s="24"/>
      <c r="G51" s="24"/>
      <c r="H51" s="25"/>
      <c r="I51" s="25"/>
    </row>
    <row r="52" spans="2:9" hidden="1">
      <c r="B52" s="24"/>
      <c r="C52" s="24"/>
      <c r="D52" s="24"/>
      <c r="E52" s="24"/>
      <c r="F52" s="24"/>
      <c r="G52" s="24"/>
      <c r="H52" s="25"/>
      <c r="I52" s="25"/>
    </row>
    <row r="53" spans="2:9" hidden="1">
      <c r="B53" s="24"/>
      <c r="C53" s="24"/>
      <c r="D53" s="24"/>
      <c r="E53" s="24"/>
      <c r="F53" s="24"/>
      <c r="G53" s="24"/>
      <c r="H53" s="25"/>
      <c r="I53" s="25"/>
    </row>
    <row r="54" spans="2:9" hidden="1">
      <c r="B54" s="24"/>
      <c r="C54" s="24"/>
      <c r="D54" s="24"/>
      <c r="E54" s="24"/>
      <c r="F54" s="24"/>
      <c r="G54" s="24"/>
      <c r="H54" s="25"/>
      <c r="I54" s="25"/>
    </row>
    <row r="55" spans="2:9" hidden="1">
      <c r="B55" s="24"/>
      <c r="C55" s="24"/>
      <c r="D55" s="24"/>
      <c r="E55" s="24"/>
      <c r="F55" s="24"/>
      <c r="G55" s="24"/>
      <c r="H55" s="25"/>
      <c r="I55" s="25"/>
    </row>
    <row r="56" spans="2:9" hidden="1">
      <c r="B56" s="24"/>
      <c r="C56" s="24"/>
      <c r="D56" s="24"/>
      <c r="E56" s="24"/>
      <c r="F56" s="24"/>
      <c r="G56" s="24"/>
      <c r="H56" s="25"/>
      <c r="I56" s="25"/>
    </row>
    <row r="57" spans="2:9" hidden="1">
      <c r="B57" s="24"/>
      <c r="C57" s="24"/>
      <c r="D57" s="24"/>
      <c r="E57" s="24"/>
      <c r="F57" s="24"/>
      <c r="G57" s="24"/>
      <c r="H57" s="25"/>
      <c r="I57" s="25"/>
    </row>
    <row r="58" spans="2:9" hidden="1">
      <c r="B58" s="24"/>
      <c r="C58" s="24"/>
      <c r="D58" s="24"/>
      <c r="E58" s="24"/>
      <c r="F58" s="24"/>
      <c r="G58" s="24"/>
      <c r="H58" s="25"/>
      <c r="I58" s="25"/>
    </row>
    <row r="59" spans="2:9" hidden="1">
      <c r="B59" s="24"/>
      <c r="C59" s="24"/>
      <c r="D59" s="24"/>
      <c r="E59" s="24"/>
      <c r="F59" s="24"/>
      <c r="G59" s="24"/>
      <c r="H59" s="25"/>
      <c r="I59" s="25"/>
    </row>
    <row r="60" spans="2:9" hidden="1">
      <c r="B60" s="24"/>
      <c r="C60" s="24"/>
      <c r="D60" s="24"/>
      <c r="E60" s="24"/>
      <c r="F60" s="24"/>
      <c r="G60" s="24"/>
      <c r="H60" s="25"/>
      <c r="I60" s="25"/>
    </row>
    <row r="61" spans="2:9" hidden="1">
      <c r="B61" s="24"/>
      <c r="C61" s="24"/>
      <c r="D61" s="24"/>
      <c r="E61" s="24"/>
      <c r="F61" s="24"/>
      <c r="G61" s="24"/>
      <c r="H61" s="25"/>
      <c r="I61" s="25"/>
    </row>
    <row r="62" spans="2:9" hidden="1">
      <c r="B62" s="24"/>
      <c r="C62" s="24"/>
      <c r="D62" s="24"/>
      <c r="E62" s="24"/>
      <c r="F62" s="24"/>
      <c r="G62" s="24"/>
      <c r="H62" s="25"/>
      <c r="I62" s="25"/>
    </row>
    <row r="63" spans="2:9" hidden="1">
      <c r="B63" s="24"/>
      <c r="C63" s="24"/>
      <c r="D63" s="24"/>
      <c r="E63" s="24"/>
      <c r="F63" s="24"/>
      <c r="G63" s="24"/>
      <c r="H63" s="25"/>
      <c r="I63" s="25"/>
    </row>
    <row r="64" spans="2:9" hidden="1">
      <c r="B64" s="24"/>
      <c r="C64" s="24"/>
      <c r="D64" s="24"/>
      <c r="E64" s="24"/>
      <c r="F64" s="24"/>
      <c r="G64" s="24"/>
      <c r="H64" s="25"/>
      <c r="I64" s="25"/>
    </row>
    <row r="65" spans="2:9" hidden="1">
      <c r="B65" s="24"/>
      <c r="C65" s="24"/>
      <c r="D65" s="24"/>
      <c r="E65" s="24"/>
      <c r="F65" s="24"/>
      <c r="G65" s="24"/>
      <c r="H65" s="25"/>
      <c r="I65" s="25"/>
    </row>
    <row r="66" spans="2:9" hidden="1">
      <c r="B66" s="24"/>
      <c r="C66" s="24"/>
      <c r="D66" s="24"/>
      <c r="E66" s="24"/>
      <c r="F66" s="24"/>
      <c r="G66" s="24"/>
      <c r="H66" s="25"/>
      <c r="I66" s="25"/>
    </row>
    <row r="67" spans="2:9" hidden="1">
      <c r="B67" s="24"/>
      <c r="C67" s="24"/>
      <c r="D67" s="24"/>
      <c r="E67" s="24"/>
      <c r="F67" s="24"/>
      <c r="G67" s="24"/>
      <c r="H67" s="25"/>
      <c r="I67" s="25"/>
    </row>
    <row r="68" spans="2:9" hidden="1">
      <c r="B68" s="24"/>
      <c r="C68" s="24"/>
      <c r="D68" s="24"/>
      <c r="E68" s="24"/>
      <c r="F68" s="24"/>
      <c r="G68" s="24"/>
      <c r="H68" s="25"/>
      <c r="I68" s="25"/>
    </row>
    <row r="69" spans="2:9" hidden="1">
      <c r="B69" s="24"/>
      <c r="C69" s="24"/>
      <c r="D69" s="24"/>
      <c r="E69" s="24"/>
      <c r="F69" s="24"/>
      <c r="G69" s="24"/>
      <c r="H69" s="25"/>
      <c r="I69" s="25"/>
    </row>
    <row r="70" spans="2:9" hidden="1">
      <c r="B70" s="24"/>
      <c r="C70" s="24"/>
      <c r="D70" s="24"/>
      <c r="E70" s="24"/>
      <c r="F70" s="24"/>
      <c r="G70" s="24"/>
      <c r="H70" s="25"/>
      <c r="I70" s="25"/>
    </row>
    <row r="71" spans="2:9" hidden="1">
      <c r="B71" s="24"/>
      <c r="C71" s="24"/>
      <c r="D71" s="24"/>
      <c r="E71" s="24"/>
      <c r="F71" s="24"/>
      <c r="G71" s="24"/>
      <c r="H71" s="25"/>
      <c r="I71" s="25"/>
    </row>
    <row r="72" spans="2:9" hidden="1">
      <c r="B72" s="24"/>
      <c r="C72" s="24"/>
      <c r="D72" s="24"/>
      <c r="E72" s="24"/>
      <c r="F72" s="24"/>
      <c r="G72" s="24"/>
      <c r="H72" s="25"/>
      <c r="I72" s="25"/>
    </row>
    <row r="73" spans="2:9" hidden="1">
      <c r="B73" s="24"/>
      <c r="C73" s="24"/>
      <c r="D73" s="24"/>
      <c r="E73" s="24"/>
      <c r="F73" s="24"/>
      <c r="G73" s="24"/>
      <c r="H73" s="25"/>
      <c r="I73" s="25"/>
    </row>
    <row r="74" spans="2:9" hidden="1">
      <c r="B74" s="24"/>
      <c r="C74" s="24"/>
      <c r="D74" s="24"/>
      <c r="E74" s="24"/>
      <c r="F74" s="24"/>
      <c r="G74" s="24"/>
      <c r="H74" s="25"/>
      <c r="I74" s="25"/>
    </row>
    <row r="75" spans="2:9" hidden="1">
      <c r="B75" s="24"/>
      <c r="C75" s="24"/>
      <c r="D75" s="24"/>
      <c r="E75" s="24"/>
      <c r="F75" s="24"/>
      <c r="G75" s="24"/>
      <c r="H75" s="25"/>
      <c r="I75" s="25"/>
    </row>
    <row r="76" spans="2:9" hidden="1">
      <c r="B76" s="24"/>
      <c r="C76" s="24"/>
      <c r="D76" s="24"/>
      <c r="E76" s="24"/>
      <c r="F76" s="24"/>
      <c r="G76" s="24"/>
      <c r="H76" s="25"/>
      <c r="I76" s="25"/>
    </row>
    <row r="77" spans="2:9" hidden="1">
      <c r="B77" s="24"/>
      <c r="C77" s="24"/>
      <c r="D77" s="24"/>
      <c r="E77" s="24"/>
      <c r="F77" s="24"/>
      <c r="G77" s="24"/>
      <c r="H77" s="25"/>
      <c r="I77" s="25"/>
    </row>
    <row r="78" spans="2:9" hidden="1">
      <c r="B78" s="24"/>
      <c r="C78" s="24"/>
      <c r="D78" s="24"/>
      <c r="E78" s="24"/>
      <c r="F78" s="24"/>
      <c r="G78" s="24"/>
      <c r="H78" s="25"/>
      <c r="I78" s="25"/>
    </row>
    <row r="79" spans="2:9" hidden="1">
      <c r="B79" s="24"/>
      <c r="C79" s="24"/>
      <c r="D79" s="24"/>
      <c r="E79" s="24"/>
      <c r="F79" s="24"/>
      <c r="G79" s="24"/>
      <c r="H79" s="25"/>
      <c r="I79" s="25"/>
    </row>
    <row r="80" spans="2:9" hidden="1">
      <c r="B80" s="24"/>
      <c r="C80" s="24"/>
      <c r="D80" s="24"/>
      <c r="E80" s="24"/>
      <c r="F80" s="24"/>
      <c r="G80" s="24"/>
      <c r="H80" s="25"/>
      <c r="I80" s="25"/>
    </row>
    <row r="81" spans="2:9" hidden="1">
      <c r="B81" s="24"/>
      <c r="C81" s="24"/>
      <c r="D81" s="24"/>
      <c r="E81" s="24"/>
      <c r="F81" s="24"/>
      <c r="G81" s="24"/>
      <c r="H81" s="25"/>
      <c r="I81" s="25"/>
    </row>
    <row r="82" spans="2:9" hidden="1">
      <c r="B82" s="24"/>
      <c r="C82" s="24"/>
      <c r="D82" s="24"/>
      <c r="E82" s="24"/>
      <c r="F82" s="24"/>
      <c r="G82" s="24"/>
      <c r="H82" s="25"/>
      <c r="I82" s="25"/>
    </row>
    <row r="83" spans="2:9" hidden="1">
      <c r="B83" s="24"/>
      <c r="C83" s="24"/>
      <c r="D83" s="24"/>
      <c r="E83" s="24"/>
      <c r="F83" s="24"/>
      <c r="G83" s="24"/>
      <c r="H83" s="25"/>
      <c r="I83" s="25"/>
    </row>
    <row r="84" spans="2:9" hidden="1">
      <c r="B84" s="24"/>
      <c r="C84" s="24"/>
      <c r="D84" s="24"/>
      <c r="E84" s="24"/>
      <c r="F84" s="24"/>
      <c r="G84" s="24"/>
      <c r="H84" s="25"/>
      <c r="I84" s="25"/>
    </row>
    <row r="85" spans="2:9" hidden="1">
      <c r="B85" s="24"/>
      <c r="C85" s="24"/>
      <c r="D85" s="24"/>
      <c r="E85" s="24"/>
      <c r="F85" s="24"/>
      <c r="G85" s="24"/>
      <c r="H85" s="25"/>
      <c r="I85" s="25"/>
    </row>
    <row r="86" spans="2:9" hidden="1">
      <c r="B86" s="24"/>
      <c r="C86" s="24"/>
      <c r="D86" s="24"/>
      <c r="E86" s="24"/>
      <c r="F86" s="24"/>
      <c r="G86" s="24"/>
      <c r="H86" s="25"/>
      <c r="I86" s="25"/>
    </row>
    <row r="87" spans="2:9" hidden="1">
      <c r="B87" s="24"/>
      <c r="C87" s="24"/>
      <c r="D87" s="24"/>
      <c r="E87" s="24"/>
      <c r="F87" s="24"/>
      <c r="G87" s="24"/>
      <c r="H87" s="25"/>
      <c r="I87" s="25"/>
    </row>
    <row r="88" spans="2:9" hidden="1">
      <c r="B88" s="24"/>
      <c r="C88" s="24"/>
      <c r="D88" s="24"/>
      <c r="E88" s="24"/>
      <c r="F88" s="24"/>
      <c r="G88" s="24"/>
      <c r="H88" s="25"/>
      <c r="I88" s="25"/>
    </row>
    <row r="89" spans="2:9" hidden="1">
      <c r="B89" s="24"/>
      <c r="C89" s="24"/>
      <c r="D89" s="24"/>
      <c r="E89" s="24"/>
      <c r="F89" s="24"/>
      <c r="G89" s="24"/>
      <c r="H89" s="25"/>
      <c r="I89" s="25"/>
    </row>
    <row r="90" spans="2:9" hidden="1">
      <c r="B90" s="24"/>
      <c r="C90" s="24"/>
      <c r="D90" s="24"/>
      <c r="E90" s="24"/>
      <c r="F90" s="24"/>
      <c r="G90" s="24"/>
      <c r="H90" s="25"/>
      <c r="I90" s="25"/>
    </row>
    <row r="91" spans="2:9" hidden="1">
      <c r="B91" s="24"/>
      <c r="C91" s="24"/>
      <c r="D91" s="24"/>
      <c r="E91" s="24"/>
      <c r="F91" s="24"/>
      <c r="G91" s="24"/>
      <c r="H91" s="25"/>
      <c r="I91" s="25"/>
    </row>
    <row r="92" spans="2:9" hidden="1">
      <c r="B92" s="24"/>
      <c r="C92" s="24"/>
      <c r="D92" s="24"/>
      <c r="E92" s="24"/>
      <c r="F92" s="24"/>
      <c r="G92" s="24"/>
      <c r="H92" s="25"/>
      <c r="I92" s="25"/>
    </row>
    <row r="93" spans="2:9" hidden="1">
      <c r="B93" s="24"/>
      <c r="C93" s="24"/>
      <c r="D93" s="24"/>
      <c r="E93" s="24"/>
      <c r="F93" s="24"/>
      <c r="G93" s="24"/>
      <c r="H93" s="25"/>
      <c r="I93" s="25"/>
    </row>
    <row r="94" spans="2:9" hidden="1">
      <c r="B94" s="24"/>
      <c r="C94" s="24"/>
      <c r="D94" s="24"/>
      <c r="E94" s="24"/>
      <c r="F94" s="24"/>
      <c r="G94" s="24"/>
      <c r="H94" s="25"/>
      <c r="I94" s="25"/>
    </row>
    <row r="95" spans="2:9" hidden="1">
      <c r="B95" s="24"/>
      <c r="C95" s="24"/>
      <c r="D95" s="24"/>
      <c r="E95" s="24"/>
      <c r="F95" s="24"/>
      <c r="G95" s="24"/>
      <c r="H95" s="25"/>
      <c r="I95" s="25"/>
    </row>
    <row r="96" spans="2:9" hidden="1">
      <c r="B96" s="24"/>
      <c r="C96" s="24"/>
      <c r="D96" s="24"/>
      <c r="E96" s="24"/>
      <c r="F96" s="24"/>
      <c r="G96" s="24"/>
      <c r="H96" s="25"/>
      <c r="I96" s="25"/>
    </row>
    <row r="97" spans="2:9" hidden="1">
      <c r="B97" s="24"/>
      <c r="C97" s="24"/>
      <c r="D97" s="24"/>
      <c r="E97" s="24"/>
      <c r="F97" s="24"/>
      <c r="G97" s="24"/>
      <c r="H97" s="25"/>
      <c r="I97" s="25"/>
    </row>
    <row r="98" spans="2:9" hidden="1">
      <c r="B98" s="24"/>
      <c r="C98" s="24"/>
      <c r="D98" s="24"/>
      <c r="E98" s="24"/>
      <c r="F98" s="24"/>
      <c r="G98" s="24"/>
      <c r="H98" s="25"/>
      <c r="I98" s="25"/>
    </row>
    <row r="99" spans="2:9" hidden="1">
      <c r="B99" s="24"/>
      <c r="C99" s="24"/>
      <c r="D99" s="24"/>
      <c r="E99" s="24"/>
      <c r="F99" s="24"/>
      <c r="G99" s="24"/>
      <c r="H99" s="25"/>
      <c r="I99" s="25"/>
    </row>
    <row r="100" spans="2:9" hidden="1">
      <c r="B100" s="24"/>
      <c r="C100" s="24"/>
      <c r="D100" s="24"/>
      <c r="E100" s="24"/>
      <c r="F100" s="24"/>
      <c r="G100" s="24"/>
      <c r="H100" s="25"/>
      <c r="I100" s="25"/>
    </row>
    <row r="101" spans="2:9" hidden="1">
      <c r="B101" s="24"/>
      <c r="C101" s="24"/>
      <c r="D101" s="24"/>
      <c r="E101" s="24"/>
      <c r="F101" s="24"/>
      <c r="G101" s="24"/>
      <c r="H101" s="25"/>
      <c r="I101" s="25"/>
    </row>
    <row r="102" spans="2:9" hidden="1">
      <c r="B102" s="24"/>
      <c r="C102" s="24"/>
      <c r="D102" s="24"/>
      <c r="E102" s="24"/>
      <c r="F102" s="24"/>
      <c r="G102" s="24"/>
      <c r="H102" s="25"/>
      <c r="I102" s="25"/>
    </row>
    <row r="103" spans="2:9" hidden="1">
      <c r="B103" s="24"/>
      <c r="C103" s="24"/>
      <c r="D103" s="24"/>
      <c r="E103" s="24"/>
      <c r="F103" s="24"/>
      <c r="G103" s="24"/>
      <c r="H103" s="25"/>
      <c r="I103" s="25"/>
    </row>
    <row r="104" spans="2:9" hidden="1">
      <c r="B104" s="24"/>
      <c r="C104" s="24"/>
      <c r="D104" s="24"/>
      <c r="E104" s="24"/>
      <c r="F104" s="24"/>
      <c r="G104" s="24"/>
      <c r="H104" s="25"/>
      <c r="I104" s="25"/>
    </row>
    <row r="105" spans="2:9" hidden="1">
      <c r="B105" s="24"/>
      <c r="C105" s="24"/>
      <c r="D105" s="24"/>
      <c r="E105" s="24"/>
      <c r="F105" s="24"/>
      <c r="G105" s="24"/>
      <c r="H105" s="25"/>
      <c r="I105" s="25"/>
    </row>
    <row r="106" spans="2:9" hidden="1">
      <c r="B106" s="24"/>
      <c r="C106" s="24"/>
      <c r="D106" s="24"/>
      <c r="E106" s="24"/>
      <c r="F106" s="24"/>
      <c r="G106" s="24"/>
      <c r="H106" s="25"/>
      <c r="I106" s="25"/>
    </row>
    <row r="107" spans="2:9" hidden="1">
      <c r="B107" s="24"/>
      <c r="C107" s="24"/>
      <c r="D107" s="24"/>
      <c r="E107" s="24"/>
      <c r="F107" s="24"/>
      <c r="G107" s="24"/>
      <c r="H107" s="25"/>
      <c r="I107" s="25"/>
    </row>
    <row r="108" spans="2:9" hidden="1">
      <c r="B108" s="24"/>
      <c r="C108" s="24"/>
      <c r="D108" s="24"/>
      <c r="E108" s="24"/>
      <c r="F108" s="24"/>
      <c r="G108" s="24"/>
      <c r="H108" s="25"/>
      <c r="I108" s="25"/>
    </row>
    <row r="109" spans="2:9" hidden="1">
      <c r="B109" s="24"/>
      <c r="C109" s="24"/>
      <c r="D109" s="24"/>
      <c r="E109" s="24"/>
      <c r="F109" s="24"/>
      <c r="G109" s="24"/>
      <c r="H109" s="25"/>
      <c r="I109" s="25"/>
    </row>
    <row r="110" spans="2:9" hidden="1">
      <c r="B110" s="24"/>
      <c r="C110" s="24"/>
      <c r="D110" s="24"/>
      <c r="E110" s="24"/>
      <c r="F110" s="24"/>
      <c r="G110" s="24"/>
      <c r="H110" s="25"/>
      <c r="I110" s="25"/>
    </row>
    <row r="111" spans="2:9" hidden="1">
      <c r="B111" s="24"/>
      <c r="C111" s="24"/>
      <c r="D111" s="24"/>
      <c r="E111" s="24"/>
      <c r="F111" s="24"/>
      <c r="G111" s="24"/>
      <c r="H111" s="25"/>
      <c r="I111" s="25"/>
    </row>
    <row r="112" spans="2:9" hidden="1">
      <c r="B112" s="24"/>
      <c r="C112" s="24"/>
      <c r="D112" s="24"/>
      <c r="E112" s="24"/>
      <c r="F112" s="24"/>
      <c r="G112" s="24"/>
      <c r="H112" s="25"/>
      <c r="I112" s="25"/>
    </row>
    <row r="113" spans="2:9" hidden="1">
      <c r="B113" s="24"/>
      <c r="C113" s="24"/>
      <c r="D113" s="24"/>
      <c r="E113" s="24"/>
      <c r="F113" s="24"/>
      <c r="G113" s="24"/>
      <c r="H113" s="25"/>
      <c r="I113" s="25"/>
    </row>
    <row r="114" spans="2:9" hidden="1">
      <c r="B114" s="24"/>
      <c r="C114" s="24"/>
      <c r="D114" s="24"/>
      <c r="E114" s="24"/>
      <c r="F114" s="24"/>
      <c r="G114" s="24"/>
      <c r="H114" s="25"/>
      <c r="I114" s="25"/>
    </row>
    <row r="115" spans="2:9" hidden="1">
      <c r="B115" s="24"/>
      <c r="C115" s="24"/>
      <c r="D115" s="24"/>
      <c r="E115" s="24"/>
      <c r="F115" s="24"/>
      <c r="G115" s="24"/>
      <c r="H115" s="25"/>
      <c r="I115" s="25"/>
    </row>
    <row r="116" spans="2:9" hidden="1">
      <c r="B116" s="24"/>
      <c r="C116" s="24"/>
      <c r="D116" s="24"/>
      <c r="E116" s="24"/>
      <c r="F116" s="24"/>
      <c r="G116" s="24"/>
      <c r="H116" s="25"/>
      <c r="I116" s="25"/>
    </row>
    <row r="117" spans="2:9" hidden="1">
      <c r="B117" s="24"/>
      <c r="C117" s="24"/>
      <c r="D117" s="24"/>
      <c r="E117" s="24"/>
      <c r="F117" s="24"/>
      <c r="G117" s="24"/>
      <c r="H117" s="25"/>
      <c r="I117" s="25"/>
    </row>
    <row r="118" spans="2:9" hidden="1">
      <c r="B118" s="24"/>
      <c r="C118" s="24"/>
      <c r="D118" s="24"/>
      <c r="E118" s="24"/>
      <c r="F118" s="24"/>
      <c r="G118" s="24"/>
      <c r="H118" s="25"/>
      <c r="I118" s="25"/>
    </row>
    <row r="119" spans="2:9" hidden="1">
      <c r="B119" s="24"/>
      <c r="C119" s="24"/>
      <c r="D119" s="24"/>
      <c r="E119" s="24"/>
      <c r="F119" s="24"/>
      <c r="G119" s="24"/>
      <c r="H119" s="25"/>
      <c r="I119" s="25"/>
    </row>
    <row r="120" spans="2:9" hidden="1">
      <c r="B120" s="24"/>
      <c r="C120" s="24"/>
      <c r="D120" s="24"/>
      <c r="E120" s="24"/>
      <c r="F120" s="24"/>
      <c r="G120" s="24"/>
      <c r="H120" s="25"/>
      <c r="I120" s="25"/>
    </row>
    <row r="121" spans="2:9" hidden="1">
      <c r="B121" s="24"/>
      <c r="C121" s="24"/>
      <c r="D121" s="24"/>
      <c r="E121" s="24"/>
      <c r="F121" s="24"/>
      <c r="G121" s="24"/>
      <c r="H121" s="25"/>
      <c r="I121" s="25"/>
    </row>
    <row r="122" spans="2:9" hidden="1">
      <c r="B122" s="24"/>
      <c r="C122" s="24"/>
      <c r="D122" s="24"/>
      <c r="E122" s="24"/>
      <c r="F122" s="24"/>
      <c r="G122" s="24"/>
      <c r="H122" s="25"/>
      <c r="I122" s="25"/>
    </row>
    <row r="123" spans="2:9" hidden="1">
      <c r="B123" s="24"/>
      <c r="C123" s="24"/>
      <c r="D123" s="24"/>
      <c r="E123" s="24"/>
      <c r="F123" s="24"/>
      <c r="G123" s="24"/>
      <c r="H123" s="25"/>
      <c r="I123" s="25"/>
    </row>
    <row r="124" spans="2:9" hidden="1">
      <c r="B124" s="24"/>
      <c r="C124" s="24"/>
      <c r="D124" s="24"/>
      <c r="E124" s="24"/>
      <c r="F124" s="24"/>
      <c r="G124" s="24"/>
      <c r="H124" s="25"/>
      <c r="I124" s="25"/>
    </row>
    <row r="125" spans="2:9" hidden="1">
      <c r="B125" s="24"/>
      <c r="C125" s="24"/>
      <c r="D125" s="24"/>
      <c r="E125" s="24"/>
      <c r="F125" s="24"/>
      <c r="G125" s="24"/>
      <c r="H125" s="25"/>
      <c r="I125" s="25"/>
    </row>
    <row r="126" spans="2:9" hidden="1">
      <c r="B126" s="24"/>
      <c r="C126" s="24"/>
      <c r="D126" s="24"/>
      <c r="E126" s="24"/>
      <c r="F126" s="24"/>
      <c r="G126" s="24"/>
      <c r="H126" s="25"/>
      <c r="I126" s="25"/>
    </row>
    <row r="127" spans="2:9" hidden="1">
      <c r="B127" s="24"/>
      <c r="C127" s="24"/>
      <c r="D127" s="24"/>
      <c r="E127" s="24"/>
      <c r="F127" s="24"/>
      <c r="G127" s="24"/>
      <c r="H127" s="25"/>
      <c r="I127" s="25"/>
    </row>
    <row r="128" spans="2:9" hidden="1">
      <c r="B128" s="24"/>
      <c r="C128" s="24"/>
      <c r="D128" s="24"/>
      <c r="E128" s="24"/>
      <c r="F128" s="24"/>
      <c r="G128" s="24"/>
      <c r="H128" s="25"/>
      <c r="I128" s="25"/>
    </row>
    <row r="129" spans="2:9" hidden="1">
      <c r="B129" s="24"/>
      <c r="C129" s="24"/>
      <c r="D129" s="24"/>
      <c r="E129" s="24"/>
      <c r="F129" s="24"/>
      <c r="G129" s="24"/>
      <c r="H129" s="25"/>
      <c r="I129" s="25"/>
    </row>
    <row r="130" spans="2:9" hidden="1">
      <c r="B130" s="24"/>
      <c r="C130" s="24"/>
      <c r="D130" s="24"/>
      <c r="E130" s="24"/>
      <c r="F130" s="24"/>
      <c r="G130" s="24"/>
      <c r="H130" s="25"/>
      <c r="I130" s="25"/>
    </row>
    <row r="131" spans="2:9" hidden="1">
      <c r="B131" s="24"/>
      <c r="C131" s="24"/>
      <c r="D131" s="24"/>
      <c r="E131" s="24"/>
      <c r="F131" s="24"/>
      <c r="G131" s="24"/>
      <c r="H131" s="25"/>
      <c r="I131" s="25"/>
    </row>
    <row r="132" spans="2:9" hidden="1">
      <c r="B132" s="24"/>
      <c r="C132" s="24"/>
      <c r="D132" s="24"/>
      <c r="E132" s="24"/>
      <c r="F132" s="24"/>
      <c r="G132" s="24"/>
      <c r="H132" s="25"/>
      <c r="I132" s="25"/>
    </row>
    <row r="133" spans="2:9" hidden="1">
      <c r="B133" s="24"/>
      <c r="C133" s="24"/>
      <c r="D133" s="24"/>
      <c r="E133" s="24"/>
      <c r="F133" s="24"/>
      <c r="G133" s="24"/>
      <c r="H133" s="25"/>
      <c r="I133" s="25"/>
    </row>
    <row r="134" spans="2:9" hidden="1">
      <c r="B134" s="24"/>
      <c r="C134" s="24"/>
      <c r="D134" s="24"/>
      <c r="E134" s="24"/>
      <c r="F134" s="24"/>
      <c r="G134" s="24"/>
      <c r="H134" s="25"/>
      <c r="I134" s="25"/>
    </row>
    <row r="135" spans="2:9" hidden="1">
      <c r="B135" s="24"/>
      <c r="C135" s="24"/>
      <c r="D135" s="24"/>
      <c r="E135" s="24"/>
      <c r="F135" s="24"/>
      <c r="G135" s="24"/>
      <c r="H135" s="25"/>
      <c r="I135" s="25"/>
    </row>
    <row r="136" spans="2:9" hidden="1">
      <c r="B136" s="24"/>
      <c r="C136" s="24"/>
      <c r="D136" s="24"/>
      <c r="E136" s="24"/>
      <c r="F136" s="24"/>
      <c r="G136" s="24"/>
      <c r="H136" s="25"/>
      <c r="I136" s="25"/>
    </row>
    <row r="137" spans="2:9" hidden="1">
      <c r="B137" s="24"/>
      <c r="C137" s="24"/>
      <c r="D137" s="24"/>
      <c r="E137" s="24"/>
      <c r="F137" s="24"/>
      <c r="G137" s="24"/>
      <c r="H137" s="25"/>
      <c r="I137" s="25"/>
    </row>
    <row r="138" spans="2:9" hidden="1">
      <c r="B138" s="24"/>
      <c r="C138" s="24"/>
      <c r="D138" s="24"/>
      <c r="E138" s="24"/>
      <c r="F138" s="24"/>
      <c r="G138" s="24"/>
      <c r="H138" s="25"/>
      <c r="I138" s="25"/>
    </row>
    <row r="139" spans="2:9" hidden="1">
      <c r="B139" s="24"/>
      <c r="C139" s="24"/>
      <c r="D139" s="24"/>
      <c r="E139" s="24"/>
      <c r="F139" s="24"/>
      <c r="G139" s="24"/>
      <c r="H139" s="25"/>
      <c r="I139" s="25"/>
    </row>
    <row r="140" spans="2:9" hidden="1">
      <c r="B140" s="24"/>
      <c r="C140" s="24"/>
      <c r="D140" s="24"/>
      <c r="E140" s="24"/>
      <c r="F140" s="24"/>
      <c r="G140" s="24"/>
      <c r="H140" s="25"/>
      <c r="I140" s="25"/>
    </row>
    <row r="141" spans="2:9" hidden="1">
      <c r="H141" s="5"/>
      <c r="I141" s="25"/>
    </row>
    <row r="142" spans="2:9" hidden="1">
      <c r="H142" s="5"/>
      <c r="I142" s="25"/>
    </row>
    <row r="143" spans="2:9" hidden="1">
      <c r="H143" s="5"/>
      <c r="I143" s="25"/>
    </row>
    <row r="144" spans="2:9" hidden="1">
      <c r="H144" s="5"/>
      <c r="I144" s="25"/>
    </row>
    <row r="145" spans="8:9" hidden="1">
      <c r="H145" s="5"/>
      <c r="I145" s="25"/>
    </row>
    <row r="146" spans="8:9" hidden="1">
      <c r="H146" s="5"/>
      <c r="I146" s="25"/>
    </row>
    <row r="147" spans="8:9" hidden="1">
      <c r="H147" s="5"/>
      <c r="I147" s="25"/>
    </row>
    <row r="148" spans="8:9" hidden="1">
      <c r="H148" s="5"/>
      <c r="I148" s="25"/>
    </row>
    <row r="149" spans="8:9" hidden="1">
      <c r="H149" s="5"/>
      <c r="I149" s="25"/>
    </row>
    <row r="150" spans="8:9" hidden="1">
      <c r="H150" s="5"/>
      <c r="I150" s="25"/>
    </row>
    <row r="151" spans="8:9" hidden="1">
      <c r="H151" s="5"/>
      <c r="I151" s="25"/>
    </row>
    <row r="152" spans="8:9" hidden="1">
      <c r="H152" s="5"/>
      <c r="I152" s="25"/>
    </row>
    <row r="153" spans="8:9" hidden="1">
      <c r="H153" s="5"/>
      <c r="I153" s="25"/>
    </row>
    <row r="154" spans="8:9" hidden="1">
      <c r="H154" s="5"/>
      <c r="I154" s="25"/>
    </row>
    <row r="155" spans="8:9" hidden="1">
      <c r="H155" s="5"/>
      <c r="I155" s="25"/>
    </row>
    <row r="156" spans="8:9" hidden="1">
      <c r="H156" s="5"/>
      <c r="I156" s="25"/>
    </row>
    <row r="157" spans="8:9" hidden="1">
      <c r="H157" s="5"/>
      <c r="I157" s="25"/>
    </row>
    <row r="158" spans="8:9" hidden="1">
      <c r="H158" s="5"/>
      <c r="I158" s="25"/>
    </row>
  </sheetData>
  <sheetProtection password="CDE6" sheet="1" objects="1" scenarios="1" selectLockedCells="1"/>
  <customSheetViews>
    <customSheetView guid="{DD9D0D41-5D22-4202-9EF9-254DD6E28480}" showGridLines="0" fitToPage="1" hiddenRows="1" hiddenColumns="1">
      <pageMargins left="0.5" right="0.5" top="0.5" bottom="0.625" header="0.5" footer="0.5"/>
      <pageSetup scale="70" orientation="portrait" r:id="rId1"/>
      <headerFooter alignWithMargins="0">
        <oddFooter>&amp;R&amp;P of &amp;N</oddFooter>
      </headerFooter>
    </customSheetView>
    <customSheetView guid="{7A34E1A7-91A1-4CD4-B377-1F35FFBCE4D8}" showGridLines="0" fitToPage="1" hiddenRows="1" hiddenColumns="1">
      <selection activeCell="F11" sqref="F11"/>
      <pageMargins left="0.5" right="0.5" top="0.5" bottom="0.625" header="0.5" footer="0.5"/>
      <pageSetup scale="70" orientation="portrait" r:id="rId2"/>
      <headerFooter alignWithMargins="0">
        <oddFooter>&amp;R&amp;P of &amp;N</oddFooter>
      </headerFooter>
    </customSheetView>
  </customSheetViews>
  <mergeCells count="10">
    <mergeCell ref="D14:E14"/>
    <mergeCell ref="D2:F2"/>
    <mergeCell ref="G2:H2"/>
    <mergeCell ref="C5:H5"/>
    <mergeCell ref="D13:E13"/>
    <mergeCell ref="D9:E9"/>
    <mergeCell ref="D10:E10"/>
    <mergeCell ref="D11:E11"/>
    <mergeCell ref="D12:E12"/>
    <mergeCell ref="C3:G3"/>
  </mergeCells>
  <phoneticPr fontId="3" type="noConversion"/>
  <pageMargins left="0.5" right="0.5" top="0.5" bottom="0.625" header="0.5" footer="0.5"/>
  <pageSetup scale="69" orientation="portrait" r:id="rId3"/>
  <headerFooter alignWithMargins="0">
    <oddFooter>&amp;R&amp;P of &amp;N</oddFooter>
  </headerFooter>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tabColor theme="2" tint="-0.249977111117893"/>
    <pageSetUpPr fitToPage="1"/>
  </sheetPr>
  <dimension ref="A1:I158"/>
  <sheetViews>
    <sheetView showGridLines="0" zoomScaleNormal="100" workbookViewId="0">
      <selection activeCell="F12" sqref="F12"/>
    </sheetView>
  </sheetViews>
  <sheetFormatPr defaultColWidth="0" defaultRowHeight="12.75" zeroHeight="1"/>
  <cols>
    <col min="1" max="1" width="1.7109375" style="25" customWidth="1"/>
    <col min="2" max="2" width="1.7109375" style="1" customWidth="1"/>
    <col min="3" max="3" width="33.7109375" style="1" customWidth="1"/>
    <col min="4" max="4" width="31.7109375" style="1" customWidth="1"/>
    <col min="5" max="5" width="2.7109375" style="1" customWidth="1"/>
    <col min="6" max="7" width="33.7109375" style="1" customWidth="1"/>
    <col min="8" max="8" width="1.7109375" customWidth="1"/>
    <col min="9" max="9" width="9.140625" style="22" customWidth="1"/>
    <col min="10" max="16384" width="0" style="1" hidden="1"/>
  </cols>
  <sheetData>
    <row r="1" spans="1:9" s="22" customFormat="1">
      <c r="A1" s="25"/>
      <c r="B1" s="26"/>
      <c r="C1" s="26"/>
      <c r="D1" s="26"/>
      <c r="E1" s="26"/>
      <c r="F1" s="26"/>
      <c r="G1" s="26"/>
      <c r="H1" s="26"/>
    </row>
    <row r="2" spans="1:9" s="22" customFormat="1" ht="66" customHeight="1">
      <c r="A2" s="25"/>
      <c r="B2" s="141"/>
      <c r="C2" s="142"/>
      <c r="D2" s="2368"/>
      <c r="E2" s="2369"/>
      <c r="F2" s="2369"/>
      <c r="G2" s="2382"/>
      <c r="H2" s="2383"/>
    </row>
    <row r="3" spans="1:9" ht="27" customHeight="1">
      <c r="B3" s="16"/>
      <c r="C3" s="2380" t="str">
        <f>'Step 5-Energy Impacts '!C3:G3</f>
        <v>Step 5: Summary of Program's Gross Energy Impacts from Removal of Old Units</v>
      </c>
      <c r="D3" s="2381"/>
      <c r="E3" s="2381"/>
      <c r="F3" s="2381"/>
      <c r="G3" s="2381"/>
      <c r="H3" s="28"/>
      <c r="I3" s="24"/>
    </row>
    <row r="4" spans="1:9" ht="18" customHeight="1">
      <c r="B4" s="16"/>
      <c r="C4" s="72" t="str">
        <f>'Step 5-Energy Impacts '!C4</f>
        <v>(Current Period Dollars)</v>
      </c>
      <c r="D4" s="899"/>
      <c r="E4" s="899"/>
      <c r="F4" s="899"/>
      <c r="G4" s="899"/>
      <c r="H4" s="28"/>
      <c r="I4" s="24"/>
    </row>
    <row r="5" spans="1:9" s="60" customFormat="1" ht="27" customHeight="1">
      <c r="A5" s="56"/>
      <c r="B5" s="57"/>
      <c r="C5" s="2370" t="str">
        <f>'Step 5-Energy Impacts '!C5:H5</f>
        <v>Instructions: No action is required. The table below is for reference only and is self-populated if data are entered in the Step 3 worksheet Energy Savings tables. Data in the table below apply to the current reporting period.</v>
      </c>
      <c r="D5" s="2370"/>
      <c r="E5" s="2370"/>
      <c r="F5" s="2370"/>
      <c r="G5" s="2370"/>
      <c r="H5" s="2371"/>
      <c r="I5" s="59"/>
    </row>
    <row r="6" spans="1:9" ht="13.5" thickBot="1">
      <c r="B6" s="16"/>
      <c r="C6" s="3"/>
      <c r="D6" s="3"/>
      <c r="E6" s="3"/>
      <c r="F6" s="3"/>
      <c r="G6" s="3"/>
      <c r="H6" s="28"/>
      <c r="I6" s="23"/>
    </row>
    <row r="7" spans="1:9" ht="13.5" customHeight="1" thickBot="1">
      <c r="B7" s="16"/>
      <c r="C7" s="54" t="str">
        <f>'Step 5-Energy Impacts '!C7</f>
        <v/>
      </c>
      <c r="D7" s="49" t="str">
        <f>'Step 1-Contact and Program Info'!$J$7</f>
        <v>MM/DD/YYYY</v>
      </c>
      <c r="E7" s="50" t="s">
        <v>13</v>
      </c>
      <c r="F7" s="51" t="str">
        <f>'Step 1-Contact and Program Info'!$L$7</f>
        <v>MM/DD/YYYY</v>
      </c>
      <c r="G7" s="3"/>
      <c r="H7" s="28"/>
      <c r="I7" s="23"/>
    </row>
    <row r="8" spans="1:9" ht="13.5" customHeight="1" thickBot="1">
      <c r="A8" s="24"/>
      <c r="B8" s="16"/>
      <c r="C8" s="3"/>
      <c r="D8" s="3"/>
      <c r="E8" s="3"/>
      <c r="F8" s="3"/>
      <c r="G8" s="3"/>
      <c r="H8" s="28"/>
      <c r="I8" s="23"/>
    </row>
    <row r="9" spans="1:9" ht="13.5" customHeight="1" thickBot="1">
      <c r="A9" s="24"/>
      <c r="B9" s="16"/>
      <c r="C9" s="52" t="s">
        <v>32</v>
      </c>
      <c r="D9" s="2374" t="s">
        <v>130</v>
      </c>
      <c r="E9" s="2375"/>
      <c r="F9" s="74" t="s">
        <v>39</v>
      </c>
      <c r="G9" s="73" t="s">
        <v>37</v>
      </c>
      <c r="H9" s="28"/>
      <c r="I9" s="23"/>
    </row>
    <row r="10" spans="1:9" ht="13.5" customHeight="1">
      <c r="A10" s="24"/>
      <c r="B10" s="16"/>
      <c r="C10" s="93" t="s">
        <v>177</v>
      </c>
      <c r="D10" s="2378">
        <f>'Step 3-Refrigerators (B)'!$D$8</f>
        <v>0</v>
      </c>
      <c r="E10" s="2379"/>
      <c r="F10" s="53" t="e">
        <f>$D$10*'Step 3-Refrigerators (B)'!$E$69*'Step 3-Refrigerators (B)'!$E$70</f>
        <v>#VALUE!</v>
      </c>
      <c r="G10" s="62" t="e">
        <f>$F$10*'Step 3-Refrigerators (B)'!$E$71</f>
        <v>#VALUE!</v>
      </c>
      <c r="H10" s="28"/>
      <c r="I10" s="23"/>
    </row>
    <row r="11" spans="1:9" ht="13.5" customHeight="1">
      <c r="A11" s="24"/>
      <c r="B11" s="16"/>
      <c r="C11" s="93" t="s">
        <v>12</v>
      </c>
      <c r="D11" s="2378">
        <f>'Step 3-Stand-Alone Freezers (B)'!$D$8</f>
        <v>0</v>
      </c>
      <c r="E11" s="2379"/>
      <c r="F11" s="53" t="e">
        <f>$D$11*'Step 3-Stand-Alone Freezers (B)'!$E$76*'Step 3-Stand-Alone Freezers (B)'!$E$77</f>
        <v>#VALUE!</v>
      </c>
      <c r="G11" s="62" t="e">
        <f>$F$11*'Step 3-Stand-Alone Freezers (B)'!$E$78</f>
        <v>#VALUE!</v>
      </c>
      <c r="H11" s="28"/>
      <c r="I11" s="23"/>
    </row>
    <row r="12" spans="1:9" ht="13.5" customHeight="1">
      <c r="A12" s="24"/>
      <c r="B12" s="16"/>
      <c r="C12" s="93" t="s">
        <v>132</v>
      </c>
      <c r="D12" s="2378">
        <f>'Step 3-Air-Conditioning Uni (B)'!$D$8</f>
        <v>0</v>
      </c>
      <c r="E12" s="2379"/>
      <c r="F12" s="53">
        <f>$D$12*'Step 3-Air-Conditioning Uni (B)'!$E$46*'Step 3-Air-Conditioning Uni (B)'!$E$47</f>
        <v>0</v>
      </c>
      <c r="G12" s="62">
        <f>$F$12*'Step 3-Air-Conditioning Uni (B)'!$E$48</f>
        <v>0</v>
      </c>
      <c r="H12" s="28"/>
      <c r="I12" s="23"/>
    </row>
    <row r="13" spans="1:9" ht="13.5" customHeight="1" thickBot="1">
      <c r="B13" s="16"/>
      <c r="C13" s="228" t="s">
        <v>3</v>
      </c>
      <c r="D13" s="2372">
        <f>'Step 3-Dehumidifiers (B)'!$D$8</f>
        <v>0</v>
      </c>
      <c r="E13" s="2373"/>
      <c r="F13" s="61">
        <f>$D$13*'Step 3-Dehumidifiers (B)'!$E$58*'Step 3-Dehumidifiers (B)'!$E$59</f>
        <v>0</v>
      </c>
      <c r="G13" s="63">
        <f>$F$13*'Step 3-Dehumidifiers (B)'!$E$60</f>
        <v>0</v>
      </c>
      <c r="H13" s="27"/>
    </row>
    <row r="14" spans="1:9" ht="13.5" customHeight="1" thickBot="1">
      <c r="B14" s="16"/>
      <c r="C14" s="52" t="s">
        <v>19</v>
      </c>
      <c r="D14" s="2366">
        <f>SUM(D10:E13)</f>
        <v>0</v>
      </c>
      <c r="E14" s="2367"/>
      <c r="F14" s="229" t="e">
        <f>SUM(F10:F13)</f>
        <v>#VALUE!</v>
      </c>
      <c r="G14" s="230" t="e">
        <f>SUM(G10:G13)</f>
        <v>#VALUE!</v>
      </c>
      <c r="H14" s="27"/>
    </row>
    <row r="15" spans="1:9" ht="13.5" customHeight="1">
      <c r="B15" s="16"/>
      <c r="C15" s="3"/>
      <c r="D15" s="3"/>
      <c r="E15" s="3"/>
      <c r="F15" s="3"/>
      <c r="G15" s="3"/>
      <c r="H15" s="27"/>
    </row>
    <row r="16" spans="1:9" ht="13.5" customHeight="1">
      <c r="B16" s="39"/>
      <c r="C16" s="145"/>
      <c r="D16" s="40"/>
      <c r="E16" s="40"/>
      <c r="F16" s="40"/>
      <c r="G16" s="40"/>
      <c r="H16" s="29"/>
    </row>
    <row r="17" spans="2:9">
      <c r="B17" s="24"/>
      <c r="C17" s="24"/>
      <c r="D17" s="24"/>
      <c r="E17" s="24"/>
      <c r="F17" s="24"/>
      <c r="G17" s="24"/>
      <c r="H17" s="25"/>
      <c r="I17" s="25"/>
    </row>
    <row r="18" spans="2:9" hidden="1"/>
    <row r="19" spans="2:9" hidden="1"/>
    <row r="20" spans="2:9" hidden="1"/>
    <row r="21" spans="2:9" hidden="1"/>
    <row r="22" spans="2:9" hidden="1"/>
    <row r="23" spans="2:9" hidden="1"/>
    <row r="24" spans="2:9" hidden="1"/>
    <row r="25" spans="2:9" hidden="1"/>
    <row r="26" spans="2:9" hidden="1"/>
    <row r="27" spans="2:9" hidden="1"/>
    <row r="28" spans="2:9" hidden="1"/>
    <row r="29" spans="2:9" hidden="1"/>
    <row r="30" spans="2:9" hidden="1"/>
    <row r="31" spans="2:9" hidden="1"/>
    <row r="32" spans="2:9"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sheetData>
  <sheetProtection selectLockedCells="1"/>
  <customSheetViews>
    <customSheetView guid="{DD9D0D41-5D22-4202-9EF9-254DD6E28480}" showGridLines="0" fitToPage="1" hiddenRows="1" hiddenColumns="1">
      <selection activeCell="G13" sqref="G13"/>
      <pageMargins left="0.5" right="0.5" top="0.5" bottom="0.625" header="0.5" footer="0.5"/>
      <pageSetup scale="70" orientation="portrait" r:id="rId1"/>
      <headerFooter alignWithMargins="0">
        <oddFooter>&amp;R&amp;P of &amp;N</oddFooter>
      </headerFooter>
    </customSheetView>
    <customSheetView guid="{7A34E1A7-91A1-4CD4-B377-1F35FFBCE4D8}" showGridLines="0" fitToPage="1" hiddenRows="1" hiddenColumns="1">
      <selection activeCell="G13" sqref="G13"/>
      <pageMargins left="0.5" right="0.5" top="0.5" bottom="0.625" header="0.5" footer="0.5"/>
      <pageSetup scale="70" orientation="portrait" r:id="rId2"/>
      <headerFooter alignWithMargins="0">
        <oddFooter>&amp;R&amp;P of &amp;N</oddFooter>
      </headerFooter>
    </customSheetView>
  </customSheetViews>
  <mergeCells count="10">
    <mergeCell ref="G2:H2"/>
    <mergeCell ref="C3:G3"/>
    <mergeCell ref="C5:H5"/>
    <mergeCell ref="D13:E13"/>
    <mergeCell ref="D14:E14"/>
    <mergeCell ref="D9:E9"/>
    <mergeCell ref="D10:E10"/>
    <mergeCell ref="D11:E11"/>
    <mergeCell ref="D12:E12"/>
    <mergeCell ref="D2:F2"/>
  </mergeCells>
  <phoneticPr fontId="56" type="noConversion"/>
  <pageMargins left="0.5" right="0.5" top="0.5" bottom="0.625" header="0.5" footer="0.5"/>
  <pageSetup scale="70" orientation="portrait" r:id="rId3"/>
  <headerFooter alignWithMargins="0">
    <oddFooter>&amp;R&amp;P of &amp;N</oddFooter>
  </headerFooter>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theme="9" tint="-0.249977111117893"/>
    <pageSetUpPr fitToPage="1"/>
  </sheetPr>
  <dimension ref="A1:T212"/>
  <sheetViews>
    <sheetView showGridLines="0" zoomScale="80" zoomScaleNormal="80" workbookViewId="0">
      <selection activeCell="C10" sqref="C10:F10"/>
    </sheetView>
  </sheetViews>
  <sheetFormatPr defaultColWidth="0" defaultRowHeight="13.9" customHeight="1" zeroHeight="1"/>
  <cols>
    <col min="1" max="1" width="4.7109375" style="67" customWidth="1"/>
    <col min="2" max="2" width="3.42578125" style="69" customWidth="1"/>
    <col min="3" max="3" width="33.7109375" style="69" customWidth="1"/>
    <col min="4" max="4" width="31.7109375" style="69" customWidth="1"/>
    <col min="5" max="5" width="2.7109375" style="69" customWidth="1"/>
    <col min="6" max="7" width="33.7109375" style="69" customWidth="1"/>
    <col min="8" max="8" width="1.7109375" style="1709" customWidth="1"/>
    <col min="9" max="9" width="9.140625" style="1695" customWidth="1"/>
    <col min="10" max="10" width="0" style="70" hidden="1" customWidth="1"/>
    <col min="11" max="20" width="0" style="1696" hidden="1" customWidth="1"/>
    <col min="21" max="16384" width="0" style="69" hidden="1"/>
  </cols>
  <sheetData>
    <row r="1" spans="1:20" s="505" customFormat="1" ht="12.75">
      <c r="A1" s="1759"/>
      <c r="B1" s="1764"/>
      <c r="C1" s="1764"/>
      <c r="D1" s="1764"/>
      <c r="E1" s="1764"/>
      <c r="F1" s="1764"/>
      <c r="G1" s="1764"/>
      <c r="H1" s="1764"/>
      <c r="I1" s="1758"/>
      <c r="J1" s="122"/>
    </row>
    <row r="2" spans="1:20" s="505" customFormat="1" ht="66" customHeight="1">
      <c r="A2" s="1759"/>
      <c r="B2" s="146"/>
      <c r="C2" s="432"/>
      <c r="D2" s="2393"/>
      <c r="E2" s="2394"/>
      <c r="F2" s="2394"/>
      <c r="G2" s="2395"/>
      <c r="H2" s="2396"/>
      <c r="I2" s="1758"/>
      <c r="J2" s="122"/>
    </row>
    <row r="3" spans="1:20" s="113" customFormat="1" ht="27" customHeight="1">
      <c r="A3" s="1759"/>
      <c r="B3" s="125"/>
      <c r="C3" s="2397" t="s">
        <v>421</v>
      </c>
      <c r="D3" s="2398"/>
      <c r="E3" s="2398"/>
      <c r="F3" s="2398"/>
      <c r="G3" s="2398"/>
      <c r="H3" s="353"/>
      <c r="I3" s="1765"/>
      <c r="J3" s="126"/>
      <c r="K3" s="124"/>
      <c r="L3" s="124"/>
      <c r="M3" s="124"/>
      <c r="N3" s="124"/>
      <c r="O3" s="124"/>
      <c r="P3" s="124"/>
      <c r="Q3" s="124"/>
      <c r="R3" s="124"/>
      <c r="S3" s="124"/>
      <c r="T3" s="124"/>
    </row>
    <row r="4" spans="1:20" s="1713" customFormat="1" ht="27" customHeight="1">
      <c r="A4" s="1769"/>
      <c r="B4" s="1710"/>
      <c r="C4" s="2094" t="s">
        <v>422</v>
      </c>
      <c r="D4" s="2204"/>
      <c r="E4" s="2204"/>
      <c r="F4" s="2204"/>
      <c r="G4" s="2204"/>
      <c r="H4" s="2227"/>
      <c r="I4" s="1766"/>
      <c r="J4" s="1712"/>
      <c r="K4" s="1711"/>
      <c r="L4" s="1711"/>
      <c r="M4" s="1711"/>
      <c r="N4" s="1711"/>
      <c r="O4" s="1711"/>
      <c r="P4" s="1711"/>
      <c r="Q4" s="1711"/>
      <c r="R4" s="1711"/>
      <c r="S4" s="1711"/>
      <c r="T4" s="1711"/>
    </row>
    <row r="5" spans="1:20" s="1700" customFormat="1" ht="27" customHeight="1" thickBot="1">
      <c r="A5" s="1770"/>
      <c r="B5" s="1697"/>
      <c r="C5" s="2390" t="s">
        <v>423</v>
      </c>
      <c r="D5" s="2390"/>
      <c r="E5" s="2390"/>
      <c r="F5" s="2390"/>
      <c r="G5" s="2390"/>
      <c r="H5" s="1701"/>
      <c r="I5" s="1767"/>
      <c r="J5" s="1699"/>
      <c r="K5" s="1698"/>
      <c r="L5" s="1698"/>
      <c r="M5" s="1698"/>
      <c r="N5" s="1698"/>
      <c r="O5" s="1698"/>
      <c r="P5" s="1698"/>
      <c r="Q5" s="1698"/>
      <c r="R5" s="1698"/>
      <c r="S5" s="1698"/>
      <c r="T5" s="1698"/>
    </row>
    <row r="6" spans="1:20" s="1700" customFormat="1" ht="52.9" customHeight="1">
      <c r="A6" s="1770"/>
      <c r="B6" s="1710"/>
      <c r="C6" s="2389" t="str">
        <f>IFERROR(CONCATENATE("In ", YEAR('Step 1-Contact and Program Info'!$L$7), ", ", 'Step 1-Contact and Program Info'!$D$7, " collected and processed a total of ", TEXT(SUM('Step 5-QA_Input Data Summary'!$D$8:$G$8),"#,###"), " refrigerant-containing appliances using best environmental practices. As a result, ",'Step 1-Contact and Program Info'!$D$7," successfully reduced emissions of ozone-depleting substances and greenhouse gases as well as reduced energy consumption, increased the recycling of durable materials, and ensured the proper handling of hazardous substances."),"")</f>
        <v/>
      </c>
      <c r="D6" s="2389"/>
      <c r="E6" s="2389"/>
      <c r="F6" s="2389"/>
      <c r="G6" s="2389"/>
      <c r="H6" s="1718"/>
      <c r="I6" s="1767"/>
      <c r="J6" s="1699"/>
      <c r="K6" s="1698"/>
      <c r="L6" s="1698"/>
      <c r="M6" s="1698"/>
      <c r="N6" s="1698"/>
      <c r="O6" s="1698"/>
      <c r="P6" s="1698"/>
      <c r="Q6" s="1698"/>
      <c r="R6" s="1698"/>
      <c r="S6" s="1698"/>
      <c r="T6" s="1698"/>
    </row>
    <row r="7" spans="1:20" s="1700" customFormat="1" ht="242.65" customHeight="1">
      <c r="A7" s="1770"/>
      <c r="B7" s="1710"/>
      <c r="C7" s="1715"/>
      <c r="D7" s="1715"/>
      <c r="E7" s="1715"/>
      <c r="F7" s="1715"/>
      <c r="G7" s="1715"/>
      <c r="H7" s="1718"/>
      <c r="I7" s="1767"/>
      <c r="J7" s="1699"/>
      <c r="K7" s="1698"/>
      <c r="L7" s="1698"/>
      <c r="M7" s="1698"/>
      <c r="N7" s="1698"/>
      <c r="O7" s="1698"/>
      <c r="P7" s="1698"/>
      <c r="Q7" s="1698"/>
      <c r="R7" s="1698"/>
      <c r="S7" s="1698"/>
      <c r="T7" s="1698"/>
    </row>
    <row r="8" spans="1:20" s="1700" customFormat="1" ht="27" customHeight="1" thickBot="1">
      <c r="A8" s="1770"/>
      <c r="B8" s="1710"/>
      <c r="C8" s="2390" t="s">
        <v>419</v>
      </c>
      <c r="D8" s="2390"/>
      <c r="E8" s="2390"/>
      <c r="F8" s="2390"/>
      <c r="G8" s="2390"/>
      <c r="H8" s="1718"/>
      <c r="I8" s="1767"/>
      <c r="J8" s="1699"/>
      <c r="K8" s="1698"/>
      <c r="L8" s="1698"/>
      <c r="M8" s="1698"/>
      <c r="N8" s="1698"/>
      <c r="O8" s="1698"/>
      <c r="P8" s="1698"/>
      <c r="Q8" s="1698"/>
      <c r="R8" s="1698"/>
      <c r="S8" s="1698"/>
      <c r="T8" s="1698"/>
    </row>
    <row r="9" spans="1:20" s="1700" customFormat="1" ht="25.9" customHeight="1">
      <c r="A9" s="1770"/>
      <c r="B9" s="1710"/>
      <c r="C9" s="2389" t="str">
        <f>IFERROR(CONCATENATE("In ", YEAR('Step 1-Contact and Program Info'!$L$7), ", ", 'Step 1-Contact and Program Info'!$D$7, " achieved a reduction of ", TEXT(SUM('Step 5-Env Benefits'!$F$38:$G$38,'Step 5-Env Benefits'!$F$60:$G$60,'Step 5-Env Benefits'!$F$66:$G$66,'Step 5-Env Benefits'!$F$68:$G$68),"#,###")," metric tons of carbon dioxide equivalent, which is equal to: "),"")</f>
        <v/>
      </c>
      <c r="D9" s="2389"/>
      <c r="E9" s="2389"/>
      <c r="F9" s="2389"/>
      <c r="G9" s="2389"/>
      <c r="H9" s="1718"/>
      <c r="I9" s="1767"/>
      <c r="J9" s="1699"/>
      <c r="K9" s="1698"/>
      <c r="L9" s="1698"/>
      <c r="M9" s="1698"/>
      <c r="N9" s="1698"/>
      <c r="O9" s="1698"/>
      <c r="P9" s="1698"/>
      <c r="Q9" s="1698"/>
      <c r="R9" s="1698"/>
      <c r="S9" s="1698"/>
      <c r="T9" s="1698"/>
    </row>
    <row r="10" spans="1:20" s="1700" customFormat="1" ht="55.9" customHeight="1">
      <c r="A10" s="1770"/>
      <c r="B10" s="1710"/>
      <c r="C10" s="2391" t="str">
        <f>CONCATENATE("greenhouse gas emissions from ",TEXT(PRODUCT('Step 5-Env Benefits'!$F$69:$G$69,Assumptions!$B$49),"#,###"), " passenger vehicles driven for one year."," (-or-)")</f>
        <v>greenhouse gas emissions from  passenger vehicles driven for one year. (-or-)</v>
      </c>
      <c r="D10" s="2391"/>
      <c r="E10" s="2391"/>
      <c r="F10" s="2391"/>
      <c r="G10" s="1715"/>
      <c r="H10" s="1718"/>
      <c r="I10" s="1767"/>
      <c r="J10" s="1699"/>
      <c r="K10" s="1698"/>
      <c r="L10" s="1698"/>
      <c r="M10" s="1698"/>
      <c r="N10" s="1698"/>
      <c r="O10" s="1698"/>
      <c r="P10" s="1698"/>
      <c r="Q10" s="1698"/>
      <c r="R10" s="1698"/>
      <c r="S10" s="1698"/>
      <c r="T10" s="1698"/>
    </row>
    <row r="11" spans="1:20" s="1700" customFormat="1" ht="55.9" customHeight="1">
      <c r="A11" s="1770"/>
      <c r="B11" s="1710"/>
      <c r="C11" s="2391" t="str">
        <f>CONCATENATE("carbon dioxide emissions from ",TEXT(PRODUCT('Step 5-Env Benefits'!$F$69:$G$69,Assumptions!$B$50),"#,###")," homes' energy use for one year."," (-or-)")</f>
        <v>carbon dioxide emissions from  homes' energy use for one year. (-or-)</v>
      </c>
      <c r="D11" s="2391"/>
      <c r="E11" s="2391"/>
      <c r="F11" s="2391"/>
      <c r="G11" s="1715"/>
      <c r="H11" s="1718"/>
      <c r="I11" s="1767"/>
      <c r="J11" s="1699"/>
      <c r="K11" s="1698"/>
      <c r="L11" s="1698"/>
      <c r="M11" s="1698"/>
      <c r="N11" s="1698"/>
      <c r="O11" s="1698"/>
      <c r="P11" s="1698"/>
      <c r="Q11" s="1698"/>
      <c r="R11" s="1698"/>
      <c r="S11" s="1698"/>
      <c r="T11" s="1698"/>
    </row>
    <row r="12" spans="1:20" s="1700" customFormat="1" ht="55.9" customHeight="1">
      <c r="A12" s="1770"/>
      <c r="B12" s="1710"/>
      <c r="C12" s="2391" t="str">
        <f>CONCATENATE("carbon dioxide emissions avoided from ",TEXT(PRODUCT('Step 5-Env Benefits'!$F$69:$G$69,Assumptions!$B$51),"#,###"), " incandescent lamps switched to LEDs.")</f>
        <v>carbon dioxide emissions avoided from  incandescent lamps switched to LEDs.</v>
      </c>
      <c r="D12" s="2391"/>
      <c r="E12" s="2391"/>
      <c r="F12" s="2391"/>
      <c r="G12" s="1715"/>
      <c r="H12" s="1718"/>
      <c r="I12" s="1767"/>
      <c r="J12" s="1699"/>
      <c r="K12" s="1698"/>
      <c r="L12" s="1698"/>
      <c r="M12" s="1698"/>
      <c r="N12" s="1698"/>
      <c r="O12" s="1698"/>
      <c r="P12" s="1698"/>
      <c r="Q12" s="1698"/>
      <c r="R12" s="1698"/>
      <c r="S12" s="1698"/>
      <c r="T12" s="1698"/>
    </row>
    <row r="13" spans="1:20" s="1700" customFormat="1" ht="6" customHeight="1">
      <c r="A13" s="1770"/>
      <c r="B13" s="1710"/>
      <c r="C13" s="2386"/>
      <c r="D13" s="2386"/>
      <c r="E13" s="2386"/>
      <c r="F13" s="2386"/>
      <c r="G13" s="2386"/>
      <c r="H13" s="1718"/>
      <c r="I13" s="1767"/>
      <c r="J13" s="1699"/>
      <c r="K13" s="1698"/>
      <c r="L13" s="1698"/>
      <c r="M13" s="1698"/>
      <c r="N13" s="1698"/>
      <c r="O13" s="1698"/>
      <c r="P13" s="1698"/>
      <c r="Q13" s="1698"/>
      <c r="R13" s="1698"/>
      <c r="S13" s="1698"/>
      <c r="T13" s="1698"/>
    </row>
    <row r="14" spans="1:20" s="1700" customFormat="1" ht="31.9" customHeight="1">
      <c r="A14" s="1770"/>
      <c r="B14" s="1710"/>
      <c r="C14" s="2386" t="str">
        <f>IFERROR(IF('Step 1-Contact and Program Info'!$G$22="Utility",CONCATENATE("Of these emissions reduced, ",TEXT(Assumptions!$F$54,"0.0%")," can be attributed to reclaiming or destroying refrigerants, ",TEXT(Assumptions!$F$55,"0.0%")," to reclaiming or destroying foam-blowing agents, ",TEXT(Assumptions!$F$56,"0.0%")," to recycling durable materials (which avoids the need to produce virgin materials),"," and ",TEXT(Assumptions!$F$57,"0.0%")," to removing old units from the grid."),CONCATENATE("Of these emissions reduced, ",TEXT(Assumptions!$F$54,"0.0%")," can be attributed to reclaiming or destroying refrigerants, ",TEXT(Assumptions!$F$55,"0.0%")," to reclaiming or destroying foam-blowing agents, and ",TEXT(Assumptions!$F$56,"0.0%")," to recycling durable materials (which avoids the need to produce virgin materials).")),"")</f>
        <v/>
      </c>
      <c r="D14" s="2386"/>
      <c r="E14" s="2386"/>
      <c r="F14" s="2386"/>
      <c r="G14" s="2386"/>
      <c r="H14" s="1718"/>
      <c r="I14" s="1767"/>
      <c r="J14" s="1699"/>
      <c r="K14" s="1698"/>
      <c r="L14" s="1698"/>
      <c r="M14" s="1698"/>
      <c r="N14" s="1698"/>
      <c r="O14" s="1698"/>
      <c r="P14" s="1698"/>
      <c r="Q14" s="1698"/>
      <c r="R14" s="1698"/>
      <c r="S14" s="1698"/>
      <c r="T14" s="1698"/>
    </row>
    <row r="15" spans="1:20" s="1700" customFormat="1" ht="25.9" customHeight="1">
      <c r="A15" s="1770"/>
      <c r="B15" s="1710"/>
      <c r="C15" s="1715"/>
      <c r="D15" s="1715"/>
      <c r="E15" s="1715"/>
      <c r="F15" s="1715"/>
      <c r="G15" s="1715"/>
      <c r="H15" s="1718"/>
      <c r="I15" s="1767"/>
      <c r="J15" s="1699"/>
      <c r="K15" s="1698"/>
      <c r="L15" s="1698"/>
      <c r="M15" s="1698"/>
      <c r="N15" s="1698"/>
      <c r="O15" s="1698"/>
      <c r="P15" s="1698"/>
      <c r="Q15" s="1698"/>
      <c r="R15" s="1698"/>
      <c r="S15" s="1698"/>
      <c r="T15" s="1698"/>
    </row>
    <row r="16" spans="1:20" s="1700" customFormat="1" ht="12.75">
      <c r="A16" s="1770"/>
      <c r="B16" s="1710"/>
      <c r="C16" s="1715"/>
      <c r="D16" s="1715"/>
      <c r="E16" s="1703"/>
      <c r="F16" s="2388" t="str">
        <f>Assumptions!$B$54</f>
        <v>Reclaiming or destroying refrigerants</v>
      </c>
      <c r="G16" s="2388"/>
      <c r="H16" s="1718"/>
      <c r="I16" s="1767"/>
      <c r="J16" s="1699"/>
      <c r="K16" s="1698"/>
      <c r="L16" s="1698"/>
      <c r="M16" s="1698"/>
      <c r="N16" s="1698"/>
      <c r="O16" s="1698"/>
      <c r="P16" s="1698"/>
      <c r="Q16" s="1698"/>
      <c r="R16" s="1698"/>
      <c r="S16" s="1698"/>
      <c r="T16" s="1698"/>
    </row>
    <row r="17" spans="1:20" s="1700" customFormat="1" ht="7.15" customHeight="1">
      <c r="A17" s="1770"/>
      <c r="B17" s="1710"/>
      <c r="C17" s="1715"/>
      <c r="D17" s="1715"/>
      <c r="E17" s="1716"/>
      <c r="F17" s="1719"/>
      <c r="G17" s="1719"/>
      <c r="H17" s="1718"/>
      <c r="I17" s="1767"/>
      <c r="J17" s="1699"/>
      <c r="K17" s="1698"/>
      <c r="L17" s="1698"/>
      <c r="M17" s="1698"/>
      <c r="N17" s="1698"/>
      <c r="O17" s="1698"/>
      <c r="P17" s="1698"/>
      <c r="Q17" s="1698"/>
      <c r="R17" s="1698"/>
      <c r="S17" s="1698"/>
      <c r="T17" s="1698"/>
    </row>
    <row r="18" spans="1:20" s="1700" customFormat="1" ht="12.75">
      <c r="A18" s="1770"/>
      <c r="B18" s="1710"/>
      <c r="C18" s="1715"/>
      <c r="D18" s="1715"/>
      <c r="E18" s="1706"/>
      <c r="F18" s="2388" t="str">
        <f>Assumptions!$B$55</f>
        <v>Reclaiming or destroying foam-blowing agents</v>
      </c>
      <c r="G18" s="2388"/>
      <c r="H18" s="1718"/>
      <c r="I18" s="1767"/>
      <c r="J18" s="1699"/>
      <c r="K18" s="1698"/>
      <c r="L18" s="1698"/>
      <c r="M18" s="1698"/>
      <c r="N18" s="1698"/>
      <c r="O18" s="1698"/>
      <c r="P18" s="1698"/>
      <c r="Q18" s="1698"/>
      <c r="R18" s="1698"/>
      <c r="S18" s="1698"/>
      <c r="T18" s="1698"/>
    </row>
    <row r="19" spans="1:20" s="1700" customFormat="1" ht="7.15" customHeight="1">
      <c r="A19" s="1770"/>
      <c r="B19" s="1710"/>
      <c r="C19" s="1715"/>
      <c r="D19" s="1715"/>
      <c r="E19" s="1716"/>
      <c r="F19" s="1719"/>
      <c r="G19" s="1719"/>
      <c r="H19" s="1718"/>
      <c r="I19" s="1767"/>
      <c r="J19" s="1699"/>
      <c r="K19" s="1698"/>
      <c r="L19" s="1698"/>
      <c r="M19" s="1698"/>
      <c r="N19" s="1698"/>
      <c r="O19" s="1698"/>
      <c r="P19" s="1698"/>
      <c r="Q19" s="1698"/>
      <c r="R19" s="1698"/>
      <c r="S19" s="1698"/>
      <c r="T19" s="1698"/>
    </row>
    <row r="20" spans="1:20" s="1700" customFormat="1" ht="12.75">
      <c r="A20" s="1770"/>
      <c r="B20" s="1710"/>
      <c r="C20" s="1715"/>
      <c r="D20" s="1715"/>
      <c r="E20" s="1707"/>
      <c r="F20" s="2388" t="str">
        <f>Assumptions!$B$56</f>
        <v>Recycling durable materials</v>
      </c>
      <c r="G20" s="2388"/>
      <c r="H20" s="1718"/>
      <c r="I20" s="1767"/>
      <c r="J20" s="1699"/>
      <c r="K20" s="1698"/>
      <c r="L20" s="1698"/>
      <c r="M20" s="1698"/>
      <c r="N20" s="1698"/>
      <c r="O20" s="1698"/>
      <c r="P20" s="1698"/>
      <c r="Q20" s="1698"/>
      <c r="R20" s="1698"/>
      <c r="S20" s="1698"/>
      <c r="T20" s="1698"/>
    </row>
    <row r="21" spans="1:20" s="1700" customFormat="1" ht="7.15" customHeight="1">
      <c r="A21" s="1770"/>
      <c r="B21" s="1710"/>
      <c r="C21" s="1715"/>
      <c r="D21" s="1715"/>
      <c r="E21" s="1704"/>
      <c r="F21" s="1705"/>
      <c r="G21" s="1705"/>
      <c r="H21" s="1718"/>
      <c r="I21" s="1767"/>
      <c r="J21" s="1699"/>
      <c r="K21" s="1698"/>
      <c r="L21" s="1698"/>
      <c r="M21" s="1698"/>
      <c r="N21" s="1698"/>
      <c r="O21" s="1698"/>
      <c r="P21" s="1698"/>
      <c r="Q21" s="1698"/>
      <c r="R21" s="1698"/>
      <c r="S21" s="1698"/>
      <c r="T21" s="1698"/>
    </row>
    <row r="22" spans="1:20" s="1700" customFormat="1" ht="12.75">
      <c r="A22" s="1770"/>
      <c r="B22" s="1710"/>
      <c r="C22" s="1715"/>
      <c r="D22" s="1715"/>
      <c r="E22" s="1714">
        <f>IF(Assumptions!C57=0,0,1)</f>
        <v>0</v>
      </c>
      <c r="F22" s="2388" t="str">
        <f>IF(Assumptions!C57=0,"",Assumptions!$B$57)</f>
        <v/>
      </c>
      <c r="G22" s="2388"/>
      <c r="H22" s="1718"/>
      <c r="I22" s="1767"/>
      <c r="J22" s="1699"/>
      <c r="K22" s="1698"/>
      <c r="L22" s="1698"/>
      <c r="M22" s="1698"/>
      <c r="N22" s="1698"/>
      <c r="O22" s="1698"/>
      <c r="P22" s="1698"/>
      <c r="Q22" s="1698"/>
      <c r="R22" s="1698"/>
      <c r="S22" s="1698"/>
      <c r="T22" s="1698"/>
    </row>
    <row r="23" spans="1:20" s="1700" customFormat="1" ht="74.650000000000006" customHeight="1">
      <c r="A23" s="1770"/>
      <c r="B23" s="1710"/>
      <c r="C23" s="1720"/>
      <c r="D23" s="1720"/>
      <c r="E23" s="1720"/>
      <c r="F23" s="1720"/>
      <c r="G23" s="1720"/>
      <c r="H23" s="1718"/>
      <c r="I23" s="1767"/>
      <c r="J23" s="1699"/>
      <c r="K23" s="1698"/>
      <c r="L23" s="1698"/>
      <c r="M23" s="1698"/>
      <c r="N23" s="1698"/>
      <c r="O23" s="1698"/>
      <c r="P23" s="1698"/>
      <c r="Q23" s="1698"/>
      <c r="R23" s="1698"/>
      <c r="S23" s="1698"/>
      <c r="T23" s="1698"/>
    </row>
    <row r="24" spans="1:20" s="1700" customFormat="1" ht="21.75" customHeight="1" thickBot="1">
      <c r="A24" s="1770"/>
      <c r="B24" s="1710"/>
      <c r="C24" s="2390" t="s">
        <v>433</v>
      </c>
      <c r="D24" s="2390"/>
      <c r="E24" s="2390"/>
      <c r="F24" s="2390"/>
      <c r="G24" s="2390"/>
      <c r="H24" s="1718"/>
      <c r="I24" s="1767"/>
      <c r="J24" s="1699"/>
      <c r="K24" s="1698"/>
      <c r="L24" s="1698"/>
      <c r="M24" s="1698"/>
      <c r="N24" s="1698"/>
      <c r="O24" s="1698"/>
      <c r="P24" s="1698"/>
      <c r="Q24" s="1698"/>
      <c r="R24" s="1698"/>
      <c r="S24" s="1698"/>
      <c r="T24" s="1698"/>
    </row>
    <row r="25" spans="1:20" s="1700" customFormat="1" ht="63" customHeight="1">
      <c r="A25" s="1770"/>
      <c r="B25" s="1710"/>
      <c r="C25" s="2389" t="str">
        <f>IFERROR(CONCATENATE("In ", YEAR('Step 1-Contact and Program Info'!$L$7), ", ", 'Step 1-Contact and Program Info'!$D$7, " avoided the release of ", TEXT(SUM('Step 5-Env Benefits'!$H$69),"#,###")," ODP-weighted kg of ozone-depleting substances (ODS) which otherwise would have contributed to stratospheric ozone depletion. Ozone depletion causes increased amounts of UV radiation to reach the Earth’s surface.", " Overexposure to UV radiation can cause a range of health effects, including skin cancer (melanoma and non melanoma), premature aging of the skin and other skin problems, cataracts and other eye damage, and suppression of the immune system."),"")</f>
        <v/>
      </c>
      <c r="D25" s="2389"/>
      <c r="E25" s="2389"/>
      <c r="F25" s="2389"/>
      <c r="G25" s="2389"/>
      <c r="H25" s="1718"/>
      <c r="I25" s="1767"/>
      <c r="J25" s="1699"/>
      <c r="K25" s="1698"/>
      <c r="L25" s="1698"/>
      <c r="M25" s="1698"/>
      <c r="N25" s="1698"/>
      <c r="O25" s="1698"/>
      <c r="P25" s="1698"/>
      <c r="Q25" s="1698"/>
      <c r="R25" s="1698"/>
      <c r="S25" s="1698"/>
      <c r="T25" s="1698"/>
    </row>
    <row r="26" spans="1:20" s="1700" customFormat="1" ht="31.9" customHeight="1">
      <c r="A26" s="1770"/>
      <c r="B26" s="1710"/>
      <c r="C26" s="2094" t="str">
        <f>IFERROR(CONCATENATE("Of the ODS emissions avoided, ",TEXT(Assumptions!$F$60,"0%")," can be attributed to reclaiming or destroying refrigerants and ",TEXT(Assumptions!$F$61,"0%")," to reclaiming or destroying foam-blowing agents."),"")</f>
        <v/>
      </c>
      <c r="D26" s="2094"/>
      <c r="E26" s="2094"/>
      <c r="F26" s="2094"/>
      <c r="G26" s="2094"/>
      <c r="H26" s="1718"/>
      <c r="I26" s="1767"/>
      <c r="J26" s="1699"/>
      <c r="K26" s="1698"/>
      <c r="L26" s="1698"/>
      <c r="M26" s="1698"/>
      <c r="N26" s="1698"/>
      <c r="O26" s="1698"/>
      <c r="P26" s="1698"/>
      <c r="Q26" s="1698"/>
      <c r="R26" s="1698"/>
      <c r="S26" s="1698"/>
      <c r="T26" s="1698"/>
    </row>
    <row r="27" spans="1:20" s="1700" customFormat="1" ht="25.9" customHeight="1">
      <c r="A27" s="1770"/>
      <c r="B27" s="1710"/>
      <c r="C27" s="1715"/>
      <c r="D27" s="1715"/>
      <c r="E27" s="1715"/>
      <c r="F27" s="1715"/>
      <c r="G27" s="1715"/>
      <c r="H27" s="1718"/>
      <c r="I27" s="1767"/>
      <c r="J27" s="1699"/>
      <c r="K27" s="1698"/>
      <c r="L27" s="1698"/>
      <c r="M27" s="1698"/>
      <c r="N27" s="1698"/>
      <c r="O27" s="1698"/>
      <c r="P27" s="1698"/>
      <c r="Q27" s="1698"/>
      <c r="R27" s="1698"/>
      <c r="S27" s="1698"/>
      <c r="T27" s="1698"/>
    </row>
    <row r="28" spans="1:20" s="1700" customFormat="1" ht="13.9" customHeight="1">
      <c r="A28" s="1770"/>
      <c r="B28" s="1710"/>
      <c r="C28" s="1702"/>
      <c r="D28" s="1702"/>
      <c r="E28" s="1703"/>
      <c r="F28" s="2388" t="str">
        <f>Assumptions!$B$54</f>
        <v>Reclaiming or destroying refrigerants</v>
      </c>
      <c r="G28" s="2388"/>
      <c r="H28" s="1718"/>
      <c r="I28" s="1767"/>
      <c r="J28" s="1699"/>
      <c r="K28" s="1698"/>
      <c r="L28" s="1698"/>
      <c r="M28" s="1698"/>
      <c r="N28" s="1698"/>
      <c r="O28" s="1698"/>
      <c r="P28" s="1698"/>
      <c r="Q28" s="1698"/>
      <c r="R28" s="1698"/>
      <c r="S28" s="1698"/>
      <c r="T28" s="1698"/>
    </row>
    <row r="29" spans="1:20" s="1700" customFormat="1" ht="7.15" customHeight="1">
      <c r="A29" s="1770"/>
      <c r="B29" s="1710"/>
      <c r="C29" s="1715"/>
      <c r="D29" s="1715"/>
      <c r="E29" s="1716"/>
      <c r="F29" s="1721"/>
      <c r="G29" s="1721"/>
      <c r="H29" s="1718"/>
      <c r="I29" s="1767"/>
      <c r="J29" s="1699"/>
      <c r="K29" s="1698"/>
      <c r="L29" s="1698"/>
      <c r="M29" s="1698"/>
      <c r="N29" s="1698"/>
      <c r="O29" s="1698"/>
      <c r="P29" s="1698"/>
      <c r="Q29" s="1698"/>
      <c r="R29" s="1698"/>
      <c r="S29" s="1698"/>
      <c r="T29" s="1698"/>
    </row>
    <row r="30" spans="1:20" s="1700" customFormat="1" ht="13.9" customHeight="1">
      <c r="A30" s="1770"/>
      <c r="B30" s="1710"/>
      <c r="C30" s="1702"/>
      <c r="D30" s="1702"/>
      <c r="E30" s="1706"/>
      <c r="F30" s="2388" t="str">
        <f>Assumptions!$B$55</f>
        <v>Reclaiming or destroying foam-blowing agents</v>
      </c>
      <c r="G30" s="2388"/>
      <c r="H30" s="1718"/>
      <c r="I30" s="1767"/>
      <c r="J30" s="1699"/>
      <c r="K30" s="1698"/>
      <c r="L30" s="1698"/>
      <c r="M30" s="1698"/>
      <c r="N30" s="1698"/>
      <c r="O30" s="1698"/>
      <c r="P30" s="1698"/>
      <c r="Q30" s="1698"/>
      <c r="R30" s="1698"/>
      <c r="S30" s="1698"/>
      <c r="T30" s="1698"/>
    </row>
    <row r="31" spans="1:20" s="1700" customFormat="1" ht="7.15" customHeight="1">
      <c r="A31" s="1770"/>
      <c r="B31" s="1710"/>
      <c r="C31" s="1702"/>
      <c r="D31" s="1702"/>
      <c r="E31" s="1702"/>
      <c r="F31" s="1702"/>
      <c r="G31" s="1702"/>
      <c r="H31" s="1718"/>
      <c r="I31" s="1767"/>
      <c r="J31" s="1699"/>
      <c r="K31" s="1698"/>
      <c r="L31" s="1698"/>
      <c r="M31" s="1698"/>
      <c r="N31" s="1698"/>
      <c r="O31" s="1698"/>
      <c r="P31" s="1698"/>
      <c r="Q31" s="1698"/>
      <c r="R31" s="1698"/>
      <c r="S31" s="1698"/>
      <c r="T31" s="1698"/>
    </row>
    <row r="32" spans="1:20" s="1700" customFormat="1" ht="108.75" customHeight="1">
      <c r="A32" s="1770"/>
      <c r="B32" s="1710"/>
      <c r="C32" s="1720"/>
      <c r="D32" s="1720"/>
      <c r="E32" s="1720"/>
      <c r="F32" s="1720"/>
      <c r="G32" s="1720"/>
      <c r="H32" s="1718"/>
      <c r="I32" s="1767"/>
      <c r="J32" s="1699"/>
      <c r="K32" s="1698"/>
      <c r="L32" s="1698"/>
      <c r="M32" s="1698"/>
      <c r="N32" s="1698"/>
      <c r="O32" s="1698"/>
      <c r="P32" s="1698"/>
      <c r="Q32" s="1698"/>
      <c r="R32" s="1698"/>
      <c r="S32" s="1698"/>
      <c r="T32" s="1698"/>
    </row>
    <row r="33" spans="1:20" s="1700" customFormat="1" ht="27" customHeight="1" thickBot="1">
      <c r="A33" s="1770"/>
      <c r="B33" s="1710"/>
      <c r="C33" s="2399" t="str">
        <f>IF('Step 1-Contact and Program Info'!$G$22="Utility","Energy Savings","Energy Savings*")</f>
        <v>Energy Savings*</v>
      </c>
      <c r="D33" s="2399"/>
      <c r="E33" s="2399"/>
      <c r="F33" s="2399"/>
      <c r="G33" s="2399"/>
      <c r="H33" s="1718"/>
      <c r="I33" s="1767"/>
      <c r="J33" s="1699"/>
      <c r="K33" s="1698"/>
      <c r="L33" s="1698"/>
      <c r="M33" s="1698"/>
      <c r="N33" s="1698"/>
      <c r="O33" s="1698"/>
      <c r="P33" s="1698"/>
      <c r="Q33" s="1698"/>
      <c r="R33" s="1698"/>
      <c r="S33" s="1698"/>
      <c r="T33" s="1698"/>
    </row>
    <row r="34" spans="1:20" s="1700" customFormat="1" ht="48.75" customHeight="1">
      <c r="A34" s="1770"/>
      <c r="B34" s="1710"/>
      <c r="C34" s="2389" t="str">
        <f>IF('Step 1-Contact and Program Info'!$G$22="Utility",CONCATENATE("RAD’s utility partners are committed to ensuring that old, inefficient appliances being disposed of by one household do not get reused by other households."," The permanent retirement of these appliances translates into both energy and consumer cost savings. ","In ",YEAR('Step 1-Contact and Program Info'!$L$7),", ",'Step 1-Contact and Program Info'!$D$7," reduced energy use by ",TEXT(SUM('Step 5-Energy Impacts '!$F$14),"#,###")," kWh, which is estimated to have saved customers ",TEXT(SUM('Step 5-Energy Impacts '!$G$14),"$#,###")," on electricity bills."),"*Note: It is assumed that removing units from the electricity grid will only result in environmental benefits if your program offers an incentive to retire old, working appliances.")</f>
        <v>*Note: It is assumed that removing units from the electricity grid will only result in environmental benefits if your program offers an incentive to retire old, working appliances.</v>
      </c>
      <c r="D34" s="2389"/>
      <c r="E34" s="2389"/>
      <c r="F34" s="2389"/>
      <c r="G34" s="2389"/>
      <c r="H34" s="1718"/>
      <c r="I34" s="1767"/>
      <c r="J34" s="1699"/>
      <c r="K34" s="1698"/>
      <c r="L34" s="1698"/>
      <c r="M34" s="1698"/>
      <c r="N34" s="1698"/>
      <c r="O34" s="1698"/>
      <c r="P34" s="1698"/>
      <c r="Q34" s="1698"/>
      <c r="R34" s="1698"/>
      <c r="S34" s="1698"/>
      <c r="T34" s="1698"/>
    </row>
    <row r="35" spans="1:20" s="1700" customFormat="1" ht="242.65" customHeight="1">
      <c r="A35" s="1770"/>
      <c r="B35" s="1710"/>
      <c r="C35" s="1708"/>
      <c r="D35" s="1708"/>
      <c r="E35" s="1708"/>
      <c r="F35" s="1708"/>
      <c r="G35" s="1708"/>
      <c r="H35" s="1718"/>
      <c r="I35" s="1767"/>
      <c r="J35" s="1699"/>
      <c r="K35" s="1698"/>
      <c r="L35" s="1698"/>
      <c r="M35" s="1698"/>
      <c r="N35" s="1698"/>
      <c r="O35" s="1698"/>
      <c r="P35" s="1698"/>
      <c r="Q35" s="1698"/>
      <c r="R35" s="1698"/>
      <c r="S35" s="1698"/>
      <c r="T35" s="1698"/>
    </row>
    <row r="36" spans="1:20" s="1700" customFormat="1" ht="27" customHeight="1" thickBot="1">
      <c r="A36" s="1770"/>
      <c r="B36" s="1710"/>
      <c r="C36" s="2390" t="s">
        <v>420</v>
      </c>
      <c r="D36" s="2390"/>
      <c r="E36" s="2390"/>
      <c r="F36" s="2390"/>
      <c r="G36" s="2390"/>
      <c r="H36" s="1718"/>
      <c r="I36" s="1767"/>
      <c r="J36" s="1699"/>
      <c r="K36" s="1698"/>
      <c r="L36" s="1698"/>
      <c r="M36" s="1698"/>
      <c r="N36" s="1698"/>
      <c r="O36" s="1698"/>
      <c r="P36" s="1698"/>
      <c r="Q36" s="1698"/>
      <c r="R36" s="1698"/>
      <c r="S36" s="1698"/>
      <c r="T36" s="1698"/>
    </row>
    <row r="37" spans="1:20" s="1700" customFormat="1" ht="47.65" customHeight="1">
      <c r="A37" s="1770"/>
      <c r="B37" s="1710"/>
      <c r="C37" s="2389" t="str">
        <f>IFERROR(CONCATENATE("In ",YEAR('Step 1-Contact and Program Info'!$L$7),", ",'Step 1-Contact and Program Info'!$D$7," further protected the environment by keeping recyclable materials out of landfills and ensuring the proper handling of hazardous waste, as shown below."),"")</f>
        <v/>
      </c>
      <c r="D37" s="2389"/>
      <c r="E37" s="2389"/>
      <c r="F37" s="2389"/>
      <c r="G37" s="2389"/>
      <c r="H37" s="1718"/>
      <c r="I37" s="1767"/>
      <c r="J37" s="1699"/>
      <c r="K37" s="1698"/>
      <c r="L37" s="1698"/>
      <c r="M37" s="1698"/>
      <c r="N37" s="1698"/>
      <c r="O37" s="1698"/>
      <c r="P37" s="1698"/>
      <c r="Q37" s="1698"/>
      <c r="R37" s="1698"/>
      <c r="S37" s="1698"/>
      <c r="T37" s="1698"/>
    </row>
    <row r="38" spans="1:20" s="1700" customFormat="1" ht="32.65" customHeight="1">
      <c r="A38" s="1770"/>
      <c r="B38" s="1710"/>
      <c r="C38" s="2387" t="s">
        <v>435</v>
      </c>
      <c r="D38" s="2387"/>
      <c r="E38" s="1715"/>
      <c r="F38" s="1715"/>
      <c r="G38" s="1715"/>
      <c r="H38" s="1718"/>
      <c r="I38" s="1767"/>
      <c r="J38" s="1699"/>
      <c r="K38" s="1698"/>
      <c r="L38" s="1698"/>
      <c r="M38" s="1698"/>
      <c r="N38" s="1698"/>
      <c r="O38" s="1698"/>
      <c r="P38" s="1698"/>
      <c r="Q38" s="1698"/>
      <c r="R38" s="1698"/>
      <c r="S38" s="1698"/>
      <c r="T38" s="1698"/>
    </row>
    <row r="39" spans="1:20" s="1700" customFormat="1" ht="12.75">
      <c r="A39" s="1770"/>
      <c r="B39" s="1710"/>
      <c r="C39" s="2384" t="str">
        <f>CONCATENATE(TEXT('Step 5-Env Benefits'!$D$62,"#,###")," lbs. of ferrous metals (e.g., steel)")</f>
        <v xml:space="preserve"> lbs. of ferrous metals (e.g., steel)</v>
      </c>
      <c r="D39" s="2384"/>
      <c r="E39" s="1715"/>
      <c r="F39" s="1715"/>
      <c r="G39" s="1715"/>
      <c r="H39" s="1718"/>
      <c r="I39" s="1767"/>
      <c r="J39" s="1699"/>
      <c r="K39" s="1698"/>
      <c r="L39" s="1698"/>
      <c r="M39" s="1698"/>
      <c r="N39" s="1698"/>
      <c r="O39" s="1698"/>
      <c r="P39" s="1698"/>
      <c r="Q39" s="1698"/>
      <c r="R39" s="1698"/>
      <c r="S39" s="1698"/>
      <c r="T39" s="1698"/>
    </row>
    <row r="40" spans="1:20" s="1700" customFormat="1" ht="12.75">
      <c r="A40" s="1770"/>
      <c r="B40" s="1710"/>
      <c r="C40" s="2384" t="str">
        <f>CONCATENATE(TEXT('Step 5-Env Benefits'!$D$63,"#,###")," lbs. of non-ferrous metals (e.g., copper)")</f>
        <v xml:space="preserve"> lbs. of non-ferrous metals (e.g., copper)</v>
      </c>
      <c r="D40" s="2384"/>
      <c r="E40" s="1715"/>
      <c r="F40" s="1715"/>
      <c r="G40" s="1715"/>
      <c r="H40" s="1718"/>
      <c r="I40" s="1767"/>
      <c r="J40" s="1699"/>
      <c r="K40" s="1698"/>
      <c r="L40" s="1698"/>
      <c r="M40" s="1698"/>
      <c r="N40" s="1698"/>
      <c r="O40" s="1698"/>
      <c r="P40" s="1698"/>
      <c r="Q40" s="1698"/>
      <c r="R40" s="1698"/>
      <c r="S40" s="1698"/>
      <c r="T40" s="1698"/>
    </row>
    <row r="41" spans="1:20" s="1700" customFormat="1" ht="12.75">
      <c r="A41" s="1770"/>
      <c r="B41" s="1710"/>
      <c r="C41" s="2384" t="str">
        <f>CONCATENATE(TEXT('Step 5-Env Benefits'!D64,"#,###")," lbs. of plastic")</f>
        <v xml:space="preserve"> lbs. of plastic</v>
      </c>
      <c r="D41" s="2384"/>
      <c r="E41" s="1715"/>
      <c r="F41" s="1715"/>
      <c r="G41" s="1715"/>
      <c r="H41" s="1718"/>
      <c r="I41" s="1767"/>
      <c r="J41" s="1699"/>
      <c r="K41" s="1698"/>
      <c r="L41" s="1698"/>
      <c r="M41" s="1698"/>
      <c r="N41" s="1698"/>
      <c r="O41" s="1698"/>
      <c r="P41" s="1698"/>
      <c r="Q41" s="1698"/>
      <c r="R41" s="1698"/>
      <c r="S41" s="1698"/>
      <c r="T41" s="1698"/>
    </row>
    <row r="42" spans="1:20" s="1700" customFormat="1" ht="12.75">
      <c r="A42" s="1770"/>
      <c r="B42" s="1710"/>
      <c r="C42" s="2384" t="str">
        <f>CONCATENATE(TEXT('Step 5-Env Benefits'!$D$65,"#,###")," lbs. of glass")</f>
        <v xml:space="preserve"> lbs. of glass</v>
      </c>
      <c r="D42" s="2384"/>
      <c r="E42" s="1715"/>
      <c r="F42" s="1715"/>
      <c r="G42" s="1715"/>
      <c r="H42" s="1718"/>
      <c r="I42" s="1767"/>
      <c r="J42" s="1699"/>
      <c r="K42" s="1698"/>
      <c r="L42" s="1698"/>
      <c r="M42" s="1698"/>
      <c r="N42" s="1698"/>
      <c r="O42" s="1698"/>
      <c r="P42" s="1698"/>
      <c r="Q42" s="1698"/>
      <c r="R42" s="1698"/>
      <c r="S42" s="1698"/>
      <c r="T42" s="1698"/>
    </row>
    <row r="43" spans="1:20" s="1700" customFormat="1" ht="32.65" customHeight="1">
      <c r="A43" s="1770"/>
      <c r="B43" s="1710"/>
      <c r="C43" s="2387" t="s">
        <v>435</v>
      </c>
      <c r="D43" s="2387"/>
      <c r="E43" s="1715"/>
      <c r="F43" s="1715"/>
      <c r="G43" s="1715"/>
      <c r="H43" s="1718"/>
      <c r="I43" s="1767"/>
      <c r="J43" s="1699"/>
      <c r="K43" s="1698"/>
      <c r="L43" s="1698"/>
      <c r="M43" s="1698"/>
      <c r="N43" s="1698"/>
      <c r="O43" s="1698"/>
      <c r="P43" s="1698"/>
      <c r="Q43" s="1698"/>
      <c r="R43" s="1698"/>
      <c r="S43" s="1698"/>
      <c r="T43" s="1698"/>
    </row>
    <row r="44" spans="1:20" s="1700" customFormat="1" ht="12.75">
      <c r="A44" s="1770"/>
      <c r="B44" s="1710"/>
      <c r="C44" s="2384" t="str">
        <f>CONCATENATE(TEXT('Step 5-Env Benefits'!$D$81,"#,###")," gallons of used oil")</f>
        <v xml:space="preserve"> gallons of used oil</v>
      </c>
      <c r="D44" s="2384"/>
      <c r="E44" s="1715"/>
      <c r="F44" s="1715"/>
      <c r="G44" s="1715"/>
      <c r="H44" s="1718"/>
      <c r="I44" s="1767"/>
      <c r="J44" s="1699"/>
      <c r="K44" s="1698"/>
      <c r="L44" s="1698"/>
      <c r="M44" s="1698"/>
      <c r="N44" s="1698"/>
      <c r="O44" s="1698"/>
      <c r="P44" s="1698"/>
      <c r="Q44" s="1698"/>
      <c r="R44" s="1698"/>
      <c r="S44" s="1698"/>
      <c r="T44" s="1698"/>
    </row>
    <row r="45" spans="1:20" s="1700" customFormat="1" ht="12.75">
      <c r="A45" s="1770"/>
      <c r="B45" s="1710"/>
      <c r="C45" s="2384" t="str">
        <f>CONCATENATE(ROUND('Step 5-Env Benefits'!$D$83,0)," PCB-containing capacitors")</f>
        <v>0 PCB-containing capacitors</v>
      </c>
      <c r="D45" s="2384"/>
      <c r="E45" s="1715"/>
      <c r="F45" s="1715"/>
      <c r="G45" s="1715"/>
      <c r="H45" s="1718"/>
      <c r="I45" s="1767"/>
      <c r="J45" s="1699"/>
      <c r="K45" s="1698"/>
      <c r="L45" s="1698"/>
      <c r="M45" s="1698"/>
      <c r="N45" s="1698"/>
      <c r="O45" s="1698"/>
      <c r="P45" s="1698"/>
      <c r="Q45" s="1698"/>
      <c r="R45" s="1698"/>
      <c r="S45" s="1698"/>
      <c r="T45" s="1698"/>
    </row>
    <row r="46" spans="1:20" s="1700" customFormat="1" ht="12.75">
      <c r="A46" s="1770"/>
      <c r="B46" s="1710"/>
      <c r="C46" s="2384" t="str">
        <f>CONCATENATE(ROUND(SUM('Step 5-Env Benefits'!$D$85:$D$86),0)," mercury-containing capacitors")</f>
        <v>0 mercury-containing capacitors</v>
      </c>
      <c r="D46" s="2384"/>
      <c r="E46" s="1715"/>
      <c r="F46" s="1715"/>
      <c r="G46" s="1715"/>
      <c r="H46" s="1718"/>
      <c r="I46" s="1767"/>
      <c r="J46" s="1699"/>
      <c r="K46" s="1698"/>
      <c r="L46" s="1698"/>
      <c r="M46" s="1698"/>
      <c r="N46" s="1698"/>
      <c r="O46" s="1698"/>
      <c r="P46" s="1698"/>
      <c r="Q46" s="1698"/>
      <c r="R46" s="1698"/>
      <c r="S46" s="1698"/>
      <c r="T46" s="1698"/>
    </row>
    <row r="47" spans="1:20" s="1700" customFormat="1" ht="10.15" customHeight="1">
      <c r="A47" s="1770"/>
      <c r="B47" s="1710"/>
      <c r="C47" s="1715"/>
      <c r="D47" s="1715"/>
      <c r="E47" s="1715"/>
      <c r="F47" s="1715"/>
      <c r="G47" s="1715"/>
      <c r="H47" s="1718"/>
      <c r="I47" s="1767"/>
      <c r="J47" s="1699"/>
      <c r="K47" s="1698"/>
      <c r="L47" s="1698"/>
      <c r="M47" s="1698"/>
      <c r="N47" s="1698"/>
      <c r="O47" s="1698"/>
      <c r="P47" s="1698"/>
      <c r="Q47" s="1698"/>
      <c r="R47" s="1698"/>
      <c r="S47" s="1698"/>
      <c r="T47" s="1698"/>
    </row>
    <row r="48" spans="1:20" s="1700" customFormat="1" ht="78.75" customHeight="1" thickBot="1">
      <c r="A48" s="1770"/>
      <c r="B48" s="1710"/>
      <c r="C48" s="2385" t="s">
        <v>436</v>
      </c>
      <c r="D48" s="2385"/>
      <c r="E48" s="2385"/>
      <c r="F48" s="2385"/>
      <c r="G48" s="2385"/>
      <c r="H48" s="1718"/>
      <c r="I48" s="1767"/>
      <c r="J48" s="1699"/>
      <c r="K48" s="1698"/>
      <c r="L48" s="1698"/>
      <c r="M48" s="1698"/>
      <c r="N48" s="1698"/>
      <c r="O48" s="1698"/>
      <c r="P48" s="1698"/>
      <c r="Q48" s="1698"/>
      <c r="R48" s="1698"/>
      <c r="S48" s="1698"/>
      <c r="T48" s="1698"/>
    </row>
    <row r="49" spans="1:20" s="1700" customFormat="1" ht="42.75" customHeight="1">
      <c r="A49" s="1769"/>
      <c r="B49" s="1710"/>
      <c r="C49" s="2392"/>
      <c r="D49" s="2392"/>
      <c r="E49" s="2392"/>
      <c r="F49" s="2392"/>
      <c r="G49" s="2392"/>
      <c r="H49" s="1718"/>
      <c r="I49" s="1766"/>
      <c r="J49" s="1699"/>
      <c r="K49" s="1698"/>
      <c r="L49" s="1698"/>
      <c r="M49" s="1698"/>
      <c r="N49" s="1698"/>
      <c r="O49" s="1698"/>
      <c r="P49" s="1698"/>
      <c r="Q49" s="1698"/>
      <c r="R49" s="1698"/>
      <c r="S49" s="1698"/>
      <c r="T49" s="1698"/>
    </row>
    <row r="50" spans="1:20" s="1700" customFormat="1" ht="27" customHeight="1">
      <c r="A50" s="1769"/>
      <c r="B50" s="1710"/>
      <c r="C50" s="1715"/>
      <c r="D50" s="1717"/>
      <c r="E50" s="1717"/>
      <c r="F50" s="1717"/>
      <c r="G50" s="1717"/>
      <c r="H50" s="1718"/>
      <c r="I50" s="1766"/>
      <c r="J50" s="1699"/>
      <c r="K50" s="1698"/>
      <c r="L50" s="1698"/>
      <c r="M50" s="1698"/>
      <c r="N50" s="1698"/>
      <c r="O50" s="1698"/>
      <c r="P50" s="1698"/>
      <c r="Q50" s="1698"/>
      <c r="R50" s="1698"/>
      <c r="S50" s="1698"/>
      <c r="T50" s="1698"/>
    </row>
    <row r="51" spans="1:20" ht="12.75">
      <c r="A51" s="1759"/>
      <c r="B51" s="125"/>
      <c r="C51" s="112"/>
      <c r="D51" s="112"/>
      <c r="E51" s="112"/>
      <c r="F51" s="112"/>
      <c r="G51" s="112"/>
      <c r="H51" s="353"/>
      <c r="I51" s="1768"/>
    </row>
    <row r="52" spans="1:20" ht="13.5" customHeight="1">
      <c r="A52" s="1759"/>
      <c r="B52" s="128"/>
      <c r="C52" s="452" t="str">
        <f>'Instructions &amp; Definitions'!C57</f>
        <v>EPA Form Number: 5900-482</v>
      </c>
      <c r="D52" s="129"/>
      <c r="E52" s="129"/>
      <c r="F52" s="129"/>
      <c r="G52" s="129"/>
      <c r="H52" s="523"/>
      <c r="I52" s="1758"/>
    </row>
    <row r="53" spans="1:20" s="70" customFormat="1" ht="12.75">
      <c r="A53" s="1759"/>
      <c r="B53" s="1765"/>
      <c r="C53" s="1765"/>
      <c r="D53" s="1765"/>
      <c r="E53" s="1765"/>
      <c r="F53" s="1765"/>
      <c r="G53" s="1765"/>
      <c r="H53" s="1759"/>
      <c r="I53" s="1759"/>
      <c r="K53" s="1696"/>
      <c r="L53" s="1696"/>
      <c r="M53" s="1696"/>
      <c r="N53" s="1696"/>
      <c r="O53" s="1696"/>
      <c r="P53" s="1696"/>
      <c r="Q53" s="1696"/>
      <c r="R53" s="1696"/>
      <c r="S53" s="1696"/>
      <c r="T53" s="1696"/>
    </row>
    <row r="54" spans="1:20" s="70" customFormat="1" ht="12.75">
      <c r="A54" s="1765"/>
      <c r="B54" s="1765"/>
      <c r="C54" s="1765"/>
      <c r="D54" s="1765"/>
      <c r="E54" s="1765"/>
      <c r="F54" s="1765"/>
      <c r="G54" s="1765"/>
      <c r="H54" s="1759"/>
      <c r="I54" s="1759"/>
      <c r="K54" s="1696"/>
      <c r="L54" s="1696"/>
      <c r="M54" s="1696"/>
      <c r="N54" s="1696"/>
      <c r="O54" s="1696"/>
      <c r="P54" s="1696"/>
      <c r="Q54" s="1696"/>
      <c r="R54" s="1696"/>
      <c r="S54" s="1696"/>
      <c r="T54" s="1696"/>
    </row>
    <row r="55" spans="1:20" s="70" customFormat="1" ht="12.75">
      <c r="A55" s="1765"/>
      <c r="B55" s="1765"/>
      <c r="C55" s="1765"/>
      <c r="D55" s="1765"/>
      <c r="E55" s="1765"/>
      <c r="F55" s="1765"/>
      <c r="G55" s="1765"/>
      <c r="H55" s="1759"/>
      <c r="I55" s="1765"/>
      <c r="K55" s="1696"/>
      <c r="L55" s="1696"/>
      <c r="M55" s="1696"/>
      <c r="N55" s="1696"/>
      <c r="O55" s="1696"/>
      <c r="P55" s="1696"/>
      <c r="Q55" s="1696"/>
      <c r="R55" s="1696"/>
      <c r="S55" s="1696"/>
      <c r="T55" s="1696"/>
    </row>
    <row r="56" spans="1:20" ht="13.9" customHeight="1">
      <c r="A56" s="1772"/>
      <c r="I56" s="1771"/>
    </row>
    <row r="57" spans="1:20" ht="13.9" customHeight="1">
      <c r="A57" s="1772"/>
      <c r="I57" s="1771"/>
    </row>
    <row r="58" spans="1:20" ht="13.9" customHeight="1">
      <c r="A58" s="1772"/>
      <c r="I58" s="1771"/>
    </row>
    <row r="59" spans="1:20" ht="13.9" customHeight="1">
      <c r="A59" s="1772"/>
      <c r="I59" s="1771"/>
    </row>
    <row r="60" spans="1:20" ht="13.9" customHeight="1">
      <c r="A60" s="1772"/>
      <c r="I60" s="1771"/>
    </row>
    <row r="61" spans="1:20" ht="13.9" customHeight="1">
      <c r="A61" s="1772"/>
      <c r="I61" s="1771"/>
    </row>
    <row r="62" spans="1:20" ht="13.9" customHeight="1">
      <c r="A62" s="1772"/>
      <c r="I62" s="1771"/>
    </row>
    <row r="63" spans="1:20" ht="13.9" customHeight="1">
      <c r="A63" s="1772"/>
      <c r="I63" s="1771"/>
    </row>
    <row r="64" spans="1:20" ht="13.9" customHeight="1">
      <c r="A64" s="1772"/>
      <c r="I64" s="1771"/>
    </row>
    <row r="65" spans="1:9" ht="13.9" customHeight="1">
      <c r="A65" s="1772"/>
      <c r="I65" s="1771"/>
    </row>
    <row r="66" spans="1:9" ht="13.9" customHeight="1">
      <c r="A66" s="1772"/>
      <c r="I66" s="1771"/>
    </row>
    <row r="67" spans="1:9" ht="13.9" customHeight="1">
      <c r="A67" s="1772"/>
      <c r="I67" s="1771"/>
    </row>
    <row r="68" spans="1:9" ht="13.9" customHeight="1">
      <c r="A68" s="1772"/>
      <c r="I68" s="1771"/>
    </row>
    <row r="69" spans="1:9" ht="13.9" customHeight="1">
      <c r="A69" s="1772"/>
      <c r="I69" s="1771"/>
    </row>
    <row r="70" spans="1:9" ht="13.9" customHeight="1">
      <c r="A70" s="1772"/>
      <c r="I70" s="1771"/>
    </row>
    <row r="71" spans="1:9" ht="13.9" customHeight="1">
      <c r="A71" s="1772"/>
      <c r="I71" s="1771"/>
    </row>
    <row r="72" spans="1:9" ht="13.9" customHeight="1">
      <c r="A72" s="1772"/>
      <c r="I72" s="1771"/>
    </row>
    <row r="73" spans="1:9" ht="13.9" customHeight="1">
      <c r="A73" s="1772"/>
      <c r="I73" s="1771"/>
    </row>
    <row r="74" spans="1:9" ht="13.9" customHeight="1">
      <c r="A74" s="1772"/>
      <c r="I74" s="1771"/>
    </row>
    <row r="75" spans="1:9" ht="13.9" customHeight="1">
      <c r="A75" s="1772"/>
      <c r="I75" s="1771"/>
    </row>
    <row r="76" spans="1:9" ht="13.9" customHeight="1">
      <c r="A76" s="1772"/>
      <c r="I76" s="1771"/>
    </row>
    <row r="77" spans="1:9" ht="13.9" customHeight="1">
      <c r="A77" s="1772"/>
      <c r="I77" s="1771"/>
    </row>
    <row r="78" spans="1:9" ht="13.9" customHeight="1">
      <c r="A78" s="1772"/>
      <c r="I78" s="1771"/>
    </row>
    <row r="79" spans="1:9" ht="13.9" customHeight="1">
      <c r="A79" s="1772"/>
      <c r="I79" s="1771"/>
    </row>
    <row r="80" spans="1:9" ht="13.9" customHeight="1">
      <c r="A80" s="1772"/>
      <c r="I80" s="1771"/>
    </row>
    <row r="81" spans="1:9" ht="13.9" customHeight="1">
      <c r="A81" s="1772"/>
      <c r="I81" s="1771"/>
    </row>
    <row r="82" spans="1:9" ht="13.9" customHeight="1">
      <c r="A82" s="1772"/>
      <c r="I82" s="1771"/>
    </row>
    <row r="83" spans="1:9" ht="13.9" customHeight="1">
      <c r="A83" s="1772"/>
      <c r="I83" s="1771"/>
    </row>
    <row r="84" spans="1:9" ht="13.9" customHeight="1">
      <c r="A84" s="1772"/>
      <c r="I84" s="1771"/>
    </row>
    <row r="85" spans="1:9" ht="13.9" customHeight="1">
      <c r="A85" s="1772"/>
      <c r="I85" s="1771"/>
    </row>
    <row r="86" spans="1:9" ht="13.9" customHeight="1">
      <c r="A86" s="1772"/>
      <c r="I86" s="1771"/>
    </row>
    <row r="87" spans="1:9" ht="13.9" customHeight="1">
      <c r="A87" s="1772"/>
      <c r="I87" s="1771"/>
    </row>
    <row r="88" spans="1:9" ht="13.9" customHeight="1">
      <c r="A88" s="1772"/>
      <c r="I88" s="1771"/>
    </row>
    <row r="89" spans="1:9" ht="13.9" customHeight="1">
      <c r="A89" s="1772"/>
      <c r="I89" s="1771"/>
    </row>
    <row r="90" spans="1:9" ht="13.9" customHeight="1">
      <c r="A90" s="1772"/>
      <c r="I90" s="1771"/>
    </row>
    <row r="91" spans="1:9" ht="13.9" customHeight="1">
      <c r="A91" s="1772"/>
      <c r="I91" s="1771"/>
    </row>
    <row r="92" spans="1:9" ht="13.9" customHeight="1">
      <c r="A92" s="1772"/>
      <c r="I92" s="1771"/>
    </row>
    <row r="93" spans="1:9" ht="13.9" customHeight="1">
      <c r="A93" s="1772"/>
      <c r="I93" s="1771"/>
    </row>
    <row r="94" spans="1:9" ht="13.9" customHeight="1">
      <c r="A94" s="1772"/>
      <c r="I94" s="1771"/>
    </row>
    <row r="95" spans="1:9" ht="13.9" customHeight="1">
      <c r="A95" s="1772"/>
      <c r="I95" s="1771"/>
    </row>
    <row r="96" spans="1:9" ht="13.9" customHeight="1">
      <c r="A96" s="1772"/>
      <c r="I96" s="1771"/>
    </row>
    <row r="97" spans="1:9" ht="13.9" customHeight="1">
      <c r="A97" s="1772"/>
      <c r="I97" s="1771"/>
    </row>
    <row r="98" spans="1:9" ht="13.9" customHeight="1">
      <c r="A98" s="1772"/>
      <c r="I98" s="1771"/>
    </row>
    <row r="99" spans="1:9" ht="13.9" customHeight="1">
      <c r="A99" s="1772"/>
      <c r="I99" s="1771"/>
    </row>
    <row r="100" spans="1:9" ht="13.9" customHeight="1">
      <c r="A100" s="1772"/>
      <c r="I100" s="1771"/>
    </row>
    <row r="101" spans="1:9" ht="13.9" customHeight="1">
      <c r="A101" s="1772"/>
      <c r="I101" s="1771"/>
    </row>
    <row r="102" spans="1:9" ht="13.9" customHeight="1">
      <c r="A102" s="1772"/>
      <c r="I102" s="1771"/>
    </row>
    <row r="103" spans="1:9" ht="13.9" customHeight="1">
      <c r="A103" s="1772"/>
      <c r="I103" s="1771"/>
    </row>
    <row r="104" spans="1:9" ht="13.9" customHeight="1">
      <c r="A104" s="1772"/>
      <c r="I104" s="1771"/>
    </row>
    <row r="105" spans="1:9" ht="13.9" customHeight="1">
      <c r="A105" s="1772"/>
      <c r="I105" s="1771"/>
    </row>
    <row r="106" spans="1:9" ht="13.9" customHeight="1">
      <c r="A106" s="1772"/>
      <c r="I106" s="1771"/>
    </row>
    <row r="107" spans="1:9" ht="13.9" customHeight="1">
      <c r="A107" s="1772"/>
      <c r="I107" s="1771"/>
    </row>
    <row r="108" spans="1:9" ht="13.9" customHeight="1">
      <c r="A108" s="1772"/>
      <c r="I108" s="1771"/>
    </row>
    <row r="109" spans="1:9" ht="13.9" customHeight="1">
      <c r="A109" s="1772"/>
      <c r="I109" s="1771"/>
    </row>
    <row r="110" spans="1:9" ht="13.9" customHeight="1">
      <c r="A110" s="1772"/>
      <c r="I110" s="1771"/>
    </row>
    <row r="111" spans="1:9" ht="13.9" customHeight="1">
      <c r="A111" s="1772"/>
      <c r="I111" s="1771"/>
    </row>
    <row r="112" spans="1:9" ht="13.9" customHeight="1">
      <c r="A112" s="1772"/>
      <c r="I112" s="1771"/>
    </row>
    <row r="113" spans="1:9" ht="13.9" customHeight="1">
      <c r="A113" s="1772"/>
      <c r="I113" s="1771"/>
    </row>
    <row r="114" spans="1:9" ht="13.9" customHeight="1">
      <c r="A114" s="1772"/>
      <c r="I114" s="1771"/>
    </row>
    <row r="115" spans="1:9" ht="13.9" customHeight="1">
      <c r="A115" s="1772"/>
      <c r="I115" s="1771"/>
    </row>
    <row r="116" spans="1:9" ht="13.9" customHeight="1">
      <c r="A116" s="1772"/>
      <c r="I116" s="1771"/>
    </row>
    <row r="117" spans="1:9" ht="13.9" customHeight="1">
      <c r="A117" s="1772"/>
      <c r="I117" s="1771"/>
    </row>
    <row r="118" spans="1:9" ht="13.9" customHeight="1">
      <c r="A118" s="1772"/>
      <c r="I118" s="1771"/>
    </row>
    <row r="119" spans="1:9" ht="13.9" customHeight="1">
      <c r="A119" s="1772"/>
      <c r="I119" s="1771"/>
    </row>
    <row r="120" spans="1:9" ht="13.9" customHeight="1">
      <c r="A120" s="1772"/>
      <c r="I120" s="1771"/>
    </row>
    <row r="121" spans="1:9" ht="13.9" customHeight="1">
      <c r="A121" s="1772"/>
      <c r="I121" s="1771"/>
    </row>
    <row r="122" spans="1:9" ht="13.9" customHeight="1">
      <c r="A122" s="1772"/>
      <c r="I122" s="1771"/>
    </row>
    <row r="123" spans="1:9" ht="13.9" customHeight="1">
      <c r="A123" s="1772"/>
      <c r="I123" s="1771"/>
    </row>
    <row r="124" spans="1:9" ht="13.9" customHeight="1">
      <c r="A124" s="1772"/>
      <c r="I124" s="1771"/>
    </row>
    <row r="125" spans="1:9" ht="13.9" customHeight="1">
      <c r="A125" s="1772"/>
      <c r="I125" s="1771"/>
    </row>
    <row r="126" spans="1:9" ht="13.9" customHeight="1">
      <c r="A126" s="1772"/>
      <c r="I126" s="1771"/>
    </row>
    <row r="127" spans="1:9" ht="13.9" customHeight="1">
      <c r="A127" s="1772"/>
      <c r="I127" s="1771"/>
    </row>
    <row r="128" spans="1:9" ht="13.9" customHeight="1">
      <c r="A128" s="1772"/>
      <c r="I128" s="1771"/>
    </row>
    <row r="129" spans="1:9" ht="13.9" customHeight="1">
      <c r="A129" s="1772"/>
      <c r="I129" s="1771"/>
    </row>
    <row r="130" spans="1:9" ht="13.9" customHeight="1">
      <c r="A130" s="1772"/>
      <c r="I130" s="1771"/>
    </row>
    <row r="131" spans="1:9" ht="13.9" customHeight="1">
      <c r="A131" s="1772"/>
      <c r="I131" s="1771"/>
    </row>
    <row r="132" spans="1:9" ht="13.9" customHeight="1">
      <c r="A132" s="1772"/>
      <c r="I132" s="1771"/>
    </row>
    <row r="133" spans="1:9" ht="13.9" customHeight="1">
      <c r="A133" s="1772"/>
      <c r="I133" s="1771"/>
    </row>
    <row r="134" spans="1:9" ht="13.9" customHeight="1">
      <c r="A134" s="1772"/>
      <c r="I134" s="1771"/>
    </row>
    <row r="135" spans="1:9" ht="13.9" customHeight="1">
      <c r="A135" s="1772"/>
      <c r="I135" s="1771"/>
    </row>
    <row r="136" spans="1:9" ht="13.9" customHeight="1">
      <c r="A136" s="1772"/>
      <c r="I136" s="1771"/>
    </row>
    <row r="137" spans="1:9" ht="13.9" customHeight="1">
      <c r="A137" s="1772"/>
      <c r="I137" s="1771"/>
    </row>
    <row r="138" spans="1:9" ht="13.9" customHeight="1">
      <c r="A138" s="1772"/>
      <c r="I138" s="1771"/>
    </row>
    <row r="139" spans="1:9" ht="13.9" customHeight="1">
      <c r="A139" s="1772"/>
      <c r="I139" s="1771"/>
    </row>
    <row r="140" spans="1:9" ht="13.9" customHeight="1">
      <c r="A140" s="1772"/>
      <c r="I140" s="1771"/>
    </row>
    <row r="141" spans="1:9" ht="13.9" customHeight="1">
      <c r="A141" s="1772"/>
      <c r="I141" s="1771"/>
    </row>
    <row r="142" spans="1:9" ht="13.9" customHeight="1">
      <c r="A142" s="1772"/>
      <c r="I142" s="1771"/>
    </row>
    <row r="143" spans="1:9" ht="13.9" customHeight="1">
      <c r="A143" s="1772"/>
      <c r="I143" s="1771"/>
    </row>
    <row r="144" spans="1:9" ht="13.9" customHeight="1">
      <c r="A144" s="1772"/>
      <c r="I144" s="1771"/>
    </row>
    <row r="145" spans="1:9" ht="13.9" customHeight="1">
      <c r="A145" s="1772"/>
      <c r="I145" s="1771"/>
    </row>
    <row r="146" spans="1:9" ht="13.9" customHeight="1">
      <c r="A146" s="1772"/>
      <c r="I146" s="1771"/>
    </row>
    <row r="147" spans="1:9" ht="13.9" customHeight="1">
      <c r="A147" s="1772"/>
      <c r="I147" s="1771"/>
    </row>
    <row r="148" spans="1:9" ht="13.9" customHeight="1">
      <c r="A148" s="1772"/>
      <c r="I148" s="1771"/>
    </row>
    <row r="149" spans="1:9" ht="13.9" customHeight="1">
      <c r="A149" s="1772"/>
      <c r="I149" s="1771"/>
    </row>
    <row r="150" spans="1:9" ht="13.9" customHeight="1">
      <c r="A150" s="1772"/>
      <c r="I150" s="1771"/>
    </row>
    <row r="151" spans="1:9" ht="13.9" customHeight="1">
      <c r="A151" s="1772"/>
      <c r="I151" s="1771"/>
    </row>
    <row r="152" spans="1:9" ht="13.9" customHeight="1">
      <c r="A152" s="1772"/>
      <c r="I152" s="1771"/>
    </row>
    <row r="153" spans="1:9" ht="13.9" customHeight="1">
      <c r="A153" s="1772"/>
      <c r="I153" s="1771"/>
    </row>
    <row r="154" spans="1:9" ht="13.9" customHeight="1">
      <c r="A154" s="1772"/>
      <c r="I154" s="1771"/>
    </row>
    <row r="155" spans="1:9" ht="13.9" customHeight="1">
      <c r="A155" s="1772"/>
      <c r="I155" s="1771"/>
    </row>
    <row r="156" spans="1:9" ht="13.9" customHeight="1">
      <c r="A156" s="1772"/>
      <c r="I156" s="1771"/>
    </row>
    <row r="157" spans="1:9" ht="13.9" customHeight="1">
      <c r="A157" s="1772"/>
      <c r="I157" s="1771"/>
    </row>
    <row r="158" spans="1:9" ht="13.9" customHeight="1">
      <c r="A158" s="1772"/>
      <c r="I158" s="1771"/>
    </row>
    <row r="159" spans="1:9" ht="13.9" customHeight="1">
      <c r="A159" s="1772"/>
      <c r="I159" s="1771"/>
    </row>
    <row r="160" spans="1:9" ht="13.9" customHeight="1">
      <c r="A160" s="1772"/>
      <c r="I160" s="1771"/>
    </row>
    <row r="161" spans="1:9" ht="13.9" customHeight="1">
      <c r="A161" s="1772"/>
      <c r="I161" s="1771"/>
    </row>
    <row r="162" spans="1:9" ht="13.9" customHeight="1">
      <c r="A162" s="1772"/>
      <c r="I162" s="1771"/>
    </row>
    <row r="163" spans="1:9" ht="13.9" customHeight="1">
      <c r="A163" s="1772"/>
      <c r="I163" s="1771"/>
    </row>
    <row r="164" spans="1:9" ht="13.9" customHeight="1">
      <c r="A164" s="1772"/>
      <c r="I164" s="1771"/>
    </row>
    <row r="165" spans="1:9" ht="13.9" customHeight="1">
      <c r="A165" s="1772"/>
      <c r="I165" s="1771"/>
    </row>
    <row r="166" spans="1:9" ht="13.9" customHeight="1">
      <c r="A166" s="1772"/>
      <c r="I166" s="1771"/>
    </row>
    <row r="167" spans="1:9" ht="13.9" customHeight="1">
      <c r="A167" s="1772"/>
      <c r="I167" s="1771"/>
    </row>
    <row r="168" spans="1:9" ht="13.9" customHeight="1">
      <c r="A168" s="1772"/>
      <c r="I168" s="1771"/>
    </row>
    <row r="169" spans="1:9" ht="13.9" customHeight="1">
      <c r="A169" s="1772"/>
      <c r="I169" s="1771"/>
    </row>
    <row r="170" spans="1:9" ht="13.9" customHeight="1">
      <c r="A170" s="1772"/>
      <c r="I170" s="1771"/>
    </row>
    <row r="171" spans="1:9" ht="13.9" customHeight="1">
      <c r="A171" s="1772"/>
      <c r="I171" s="1771"/>
    </row>
    <row r="172" spans="1:9" ht="13.9" customHeight="1">
      <c r="A172" s="1772"/>
      <c r="I172" s="1771"/>
    </row>
    <row r="173" spans="1:9" ht="13.9" customHeight="1">
      <c r="A173" s="1772"/>
      <c r="I173" s="1771"/>
    </row>
    <row r="174" spans="1:9" ht="13.9" customHeight="1">
      <c r="A174" s="1772"/>
      <c r="I174" s="1771"/>
    </row>
    <row r="175" spans="1:9" ht="13.9" customHeight="1">
      <c r="A175" s="1772"/>
      <c r="I175" s="1771"/>
    </row>
    <row r="176" spans="1:9" ht="13.9" customHeight="1">
      <c r="A176" s="1772"/>
      <c r="I176" s="1771"/>
    </row>
    <row r="177" spans="1:9" ht="13.9" customHeight="1">
      <c r="A177" s="1772"/>
      <c r="I177" s="1771"/>
    </row>
    <row r="178" spans="1:9" ht="13.9" customHeight="1">
      <c r="A178" s="1772"/>
      <c r="I178" s="1771"/>
    </row>
    <row r="179" spans="1:9" ht="13.9" customHeight="1">
      <c r="A179" s="1772"/>
      <c r="I179" s="1771"/>
    </row>
    <row r="180" spans="1:9" ht="13.9" customHeight="1">
      <c r="A180" s="1772"/>
      <c r="I180" s="1771"/>
    </row>
    <row r="181" spans="1:9" ht="13.9" customHeight="1">
      <c r="A181" s="1772"/>
      <c r="I181" s="1771"/>
    </row>
    <row r="182" spans="1:9" ht="13.9" customHeight="1">
      <c r="A182" s="1772"/>
      <c r="I182" s="1771"/>
    </row>
    <row r="183" spans="1:9" ht="13.9" customHeight="1">
      <c r="A183" s="1772"/>
      <c r="I183" s="1771"/>
    </row>
    <row r="184" spans="1:9" ht="13.9" customHeight="1">
      <c r="A184" s="1772"/>
      <c r="I184" s="1771"/>
    </row>
    <row r="185" spans="1:9" ht="13.9" customHeight="1">
      <c r="A185" s="1772"/>
      <c r="I185" s="1771"/>
    </row>
    <row r="186" spans="1:9" ht="13.9" customHeight="1">
      <c r="A186" s="1772"/>
      <c r="I186" s="1771"/>
    </row>
    <row r="187" spans="1:9" ht="13.9" customHeight="1">
      <c r="A187" s="1772"/>
      <c r="I187" s="1771"/>
    </row>
    <row r="188" spans="1:9" ht="13.9" customHeight="1">
      <c r="A188" s="1772"/>
      <c r="I188" s="1771"/>
    </row>
    <row r="189" spans="1:9" ht="13.9" customHeight="1">
      <c r="A189" s="1772"/>
      <c r="I189" s="1771"/>
    </row>
    <row r="190" spans="1:9" ht="13.9" customHeight="1">
      <c r="A190" s="1772"/>
      <c r="I190" s="1771"/>
    </row>
    <row r="191" spans="1:9" ht="13.9" customHeight="1">
      <c r="A191" s="1772"/>
      <c r="I191" s="1771"/>
    </row>
    <row r="192" spans="1:9" ht="13.9" customHeight="1">
      <c r="A192" s="1772"/>
      <c r="I192" s="1771"/>
    </row>
    <row r="193" spans="1:9" ht="13.9" customHeight="1">
      <c r="A193" s="1772"/>
      <c r="I193" s="1771"/>
    </row>
    <row r="194" spans="1:9" ht="13.9" customHeight="1">
      <c r="A194" s="1772"/>
      <c r="I194" s="1771"/>
    </row>
    <row r="195" spans="1:9" ht="13.9" customHeight="1">
      <c r="A195" s="1772"/>
      <c r="I195" s="1771"/>
    </row>
    <row r="196" spans="1:9" ht="13.9" customHeight="1">
      <c r="A196" s="1772"/>
      <c r="I196" s="1771"/>
    </row>
    <row r="197" spans="1:9" ht="13.9" customHeight="1">
      <c r="A197" s="1772"/>
      <c r="I197" s="1771"/>
    </row>
    <row r="198" spans="1:9" ht="13.9" customHeight="1">
      <c r="A198" s="1772"/>
      <c r="I198" s="1771"/>
    </row>
    <row r="199" spans="1:9" ht="13.9" customHeight="1">
      <c r="A199" s="1772"/>
      <c r="I199" s="1771"/>
    </row>
    <row r="200" spans="1:9" ht="13.9" customHeight="1">
      <c r="A200" s="1772"/>
      <c r="I200" s="1771"/>
    </row>
    <row r="201" spans="1:9" ht="13.9" customHeight="1">
      <c r="A201" s="1772"/>
      <c r="I201" s="1771"/>
    </row>
    <row r="202" spans="1:9" ht="13.9" customHeight="1">
      <c r="A202" s="1772"/>
      <c r="I202" s="1771"/>
    </row>
    <row r="203" spans="1:9" ht="13.9" customHeight="1">
      <c r="A203" s="1772"/>
      <c r="I203" s="1771"/>
    </row>
    <row r="204" spans="1:9" ht="13.9" customHeight="1">
      <c r="A204" s="1772"/>
      <c r="I204" s="1771"/>
    </row>
    <row r="205" spans="1:9" ht="13.9" customHeight="1">
      <c r="A205" s="1772"/>
      <c r="I205" s="1771"/>
    </row>
    <row r="206" spans="1:9" ht="13.9" customHeight="1">
      <c r="A206" s="1772"/>
      <c r="I206" s="1771"/>
    </row>
    <row r="207" spans="1:9" ht="13.9" customHeight="1">
      <c r="A207" s="1772"/>
      <c r="I207" s="1771"/>
    </row>
    <row r="208" spans="1:9" ht="13.9" customHeight="1">
      <c r="A208" s="1772"/>
      <c r="I208" s="1771"/>
    </row>
    <row r="209" spans="1:9" ht="13.9" customHeight="1">
      <c r="A209" s="1772"/>
      <c r="I209" s="1771"/>
    </row>
    <row r="210" spans="1:9" ht="13.9" customHeight="1">
      <c r="A210" s="1772"/>
      <c r="I210" s="1771"/>
    </row>
    <row r="211" spans="1:9" ht="13.9" customHeight="1">
      <c r="A211" s="1772"/>
      <c r="I211" s="1771"/>
    </row>
    <row r="212" spans="1:9" ht="13.9" customHeight="1">
      <c r="A212" s="1772"/>
      <c r="I212" s="1771"/>
    </row>
  </sheetData>
  <sheetProtection password="CDE6" sheet="1" objects="1" scenarios="1" selectLockedCells="1"/>
  <mergeCells count="37">
    <mergeCell ref="C11:F11"/>
    <mergeCell ref="C12:F12"/>
    <mergeCell ref="C10:F10"/>
    <mergeCell ref="C49:G49"/>
    <mergeCell ref="D2:F2"/>
    <mergeCell ref="G2:H2"/>
    <mergeCell ref="C3:G3"/>
    <mergeCell ref="C4:H4"/>
    <mergeCell ref="C37:G37"/>
    <mergeCell ref="C5:G5"/>
    <mergeCell ref="C6:G6"/>
    <mergeCell ref="C8:G8"/>
    <mergeCell ref="C9:G9"/>
    <mergeCell ref="C24:G24"/>
    <mergeCell ref="C25:G25"/>
    <mergeCell ref="C33:G33"/>
    <mergeCell ref="C13:G13"/>
    <mergeCell ref="C14:G14"/>
    <mergeCell ref="C38:D38"/>
    <mergeCell ref="C43:D43"/>
    <mergeCell ref="C44:D44"/>
    <mergeCell ref="C26:G26"/>
    <mergeCell ref="F28:G28"/>
    <mergeCell ref="F30:G30"/>
    <mergeCell ref="C39:D39"/>
    <mergeCell ref="C40:D40"/>
    <mergeCell ref="C34:G34"/>
    <mergeCell ref="C36:G36"/>
    <mergeCell ref="F16:G16"/>
    <mergeCell ref="F18:G18"/>
    <mergeCell ref="F20:G20"/>
    <mergeCell ref="F22:G22"/>
    <mergeCell ref="C45:D45"/>
    <mergeCell ref="C46:D46"/>
    <mergeCell ref="C48:G48"/>
    <mergeCell ref="C41:D41"/>
    <mergeCell ref="C42:D42"/>
  </mergeCells>
  <conditionalFormatting sqref="E22">
    <cfRule type="cellIs" dxfId="1" priority="1" operator="equal">
      <formula>0</formula>
    </cfRule>
  </conditionalFormatting>
  <pageMargins left="0.5" right="0.5" top="0.5" bottom="0.625" header="0.5" footer="0.5"/>
  <pageSetup scale="39" orientation="portrait" r:id="rId1"/>
  <headerFooter alignWithMargins="0">
    <oddFooter>&amp;R&amp;P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5">
    <tabColor rgb="FFFFFF66"/>
  </sheetPr>
  <dimension ref="A1:J65554"/>
  <sheetViews>
    <sheetView showGridLines="0" workbookViewId="0">
      <selection activeCell="D7" sqref="D7:G11"/>
    </sheetView>
  </sheetViews>
  <sheetFormatPr defaultColWidth="0" defaultRowHeight="12.75" zeroHeight="1"/>
  <cols>
    <col min="1" max="1" width="4.42578125" style="424" customWidth="1"/>
    <col min="2" max="2" width="6.5703125" style="424" customWidth="1"/>
    <col min="3" max="3" width="52.140625" style="424" customWidth="1"/>
    <col min="4" max="4" width="9.140625" style="424" customWidth="1"/>
    <col min="5" max="5" width="20" style="424" customWidth="1"/>
    <col min="6" max="6" width="21.140625" style="424" customWidth="1"/>
    <col min="7" max="7" width="9.140625" style="424" customWidth="1"/>
    <col min="8" max="8" width="4.140625" style="424" customWidth="1"/>
    <col min="9" max="9" width="7" style="424" customWidth="1"/>
    <col min="10" max="10" width="9.140625" style="424" customWidth="1"/>
    <col min="11" max="16384" width="0" style="424" hidden="1"/>
  </cols>
  <sheetData>
    <row r="1" spans="1:10" s="273" customFormat="1">
      <c r="A1" s="1758"/>
      <c r="B1" s="1758"/>
      <c r="C1" s="1758"/>
      <c r="D1" s="1758"/>
      <c r="E1" s="1758"/>
      <c r="F1" s="1758"/>
      <c r="G1" s="1758"/>
      <c r="H1" s="1758"/>
      <c r="I1" s="1764"/>
      <c r="J1" s="1759"/>
    </row>
    <row r="2" spans="1:10" ht="59.25" customHeight="1">
      <c r="A2" s="1758"/>
      <c r="B2" s="146"/>
      <c r="C2" s="713"/>
      <c r="D2" s="432"/>
      <c r="E2" s="432"/>
      <c r="F2" s="432"/>
      <c r="G2" s="2395"/>
      <c r="H2" s="2395"/>
      <c r="I2" s="2396"/>
      <c r="J2" s="1759"/>
    </row>
    <row r="3" spans="1:10" ht="19.5" customHeight="1">
      <c r="A3" s="1758"/>
      <c r="B3" s="152"/>
      <c r="C3" s="714" t="s">
        <v>337</v>
      </c>
      <c r="D3" s="150"/>
      <c r="E3" s="150"/>
      <c r="F3" s="150"/>
      <c r="G3" s="150"/>
      <c r="H3" s="150"/>
      <c r="I3" s="715"/>
      <c r="J3" s="1759"/>
    </row>
    <row r="4" spans="1:10" ht="28.5" customHeight="1">
      <c r="A4" s="1762"/>
      <c r="B4" s="716"/>
      <c r="C4" s="2400" t="s">
        <v>448</v>
      </c>
      <c r="D4" s="2401"/>
      <c r="E4" s="2401"/>
      <c r="F4" s="2401"/>
      <c r="G4" s="2401"/>
      <c r="H4" s="717"/>
      <c r="I4" s="715"/>
      <c r="J4" s="1760"/>
    </row>
    <row r="5" spans="1:10" ht="6" customHeight="1" thickBot="1">
      <c r="A5" s="1763"/>
      <c r="B5" s="660"/>
      <c r="C5" s="515"/>
      <c r="D5" s="515"/>
      <c r="E5" s="515"/>
      <c r="F5" s="515"/>
      <c r="G5" s="515"/>
      <c r="H5" s="515"/>
      <c r="I5" s="509"/>
      <c r="J5" s="1761"/>
    </row>
    <row r="6" spans="1:10" ht="12.6" customHeight="1">
      <c r="A6" s="1763"/>
      <c r="B6" s="660"/>
      <c r="C6" s="718"/>
      <c r="D6" s="719"/>
      <c r="E6" s="719"/>
      <c r="F6" s="719"/>
      <c r="G6" s="719"/>
      <c r="H6" s="720"/>
      <c r="I6" s="509"/>
      <c r="J6" s="1761"/>
    </row>
    <row r="7" spans="1:10" ht="12.6" customHeight="1">
      <c r="A7" s="1763"/>
      <c r="B7" s="1731"/>
      <c r="C7" s="1351" t="s">
        <v>205</v>
      </c>
      <c r="D7" s="2403"/>
      <c r="E7" s="2403"/>
      <c r="F7" s="2403"/>
      <c r="G7" s="2403"/>
      <c r="H7" s="1831"/>
      <c r="I7" s="1732"/>
      <c r="J7" s="1761"/>
    </row>
    <row r="8" spans="1:10" ht="12.6" customHeight="1">
      <c r="A8" s="1763"/>
      <c r="B8" s="1731"/>
      <c r="C8" s="2404" t="s">
        <v>465</v>
      </c>
      <c r="D8" s="2403"/>
      <c r="E8" s="2403"/>
      <c r="F8" s="2403"/>
      <c r="G8" s="2403"/>
      <c r="H8" s="1831"/>
      <c r="I8" s="1732"/>
      <c r="J8" s="1761"/>
    </row>
    <row r="9" spans="1:10" ht="12.6" customHeight="1">
      <c r="A9" s="1763"/>
      <c r="B9" s="1731"/>
      <c r="C9" s="2404"/>
      <c r="D9" s="2403"/>
      <c r="E9" s="2403"/>
      <c r="F9" s="2403"/>
      <c r="G9" s="2403"/>
      <c r="H9" s="1831"/>
      <c r="I9" s="1732"/>
      <c r="J9" s="1761"/>
    </row>
    <row r="10" spans="1:10" ht="12.6" customHeight="1">
      <c r="A10" s="1763"/>
      <c r="B10" s="1731"/>
      <c r="C10" s="2404"/>
      <c r="D10" s="2403"/>
      <c r="E10" s="2403"/>
      <c r="F10" s="2403"/>
      <c r="G10" s="2403"/>
      <c r="H10" s="1831"/>
      <c r="I10" s="1732"/>
      <c r="J10" s="1761"/>
    </row>
    <row r="11" spans="1:10" ht="12.6" customHeight="1">
      <c r="A11" s="1763"/>
      <c r="B11" s="1731"/>
      <c r="C11" s="2404"/>
      <c r="D11" s="2403"/>
      <c r="E11" s="2403"/>
      <c r="F11" s="2403"/>
      <c r="G11" s="2403"/>
      <c r="H11" s="1831"/>
      <c r="I11" s="1732"/>
      <c r="J11" s="1761"/>
    </row>
    <row r="12" spans="1:10" ht="12.6" customHeight="1">
      <c r="A12" s="1763"/>
      <c r="B12" s="724"/>
      <c r="C12" s="1733"/>
      <c r="D12" s="1350"/>
      <c r="E12" s="1350"/>
      <c r="F12" s="1350"/>
      <c r="G12" s="1350"/>
      <c r="H12" s="722"/>
      <c r="I12" s="723"/>
      <c r="J12" s="1761"/>
    </row>
    <row r="13" spans="1:10" ht="12.6" customHeight="1">
      <c r="A13" s="1763"/>
      <c r="B13" s="660"/>
      <c r="C13" s="721" t="s">
        <v>207</v>
      </c>
      <c r="D13" s="2402"/>
      <c r="E13" s="2403"/>
      <c r="F13" s="2403"/>
      <c r="G13" s="2403"/>
      <c r="H13" s="722"/>
      <c r="I13" s="723"/>
      <c r="J13" s="1761"/>
    </row>
    <row r="14" spans="1:10" ht="12.6" customHeight="1">
      <c r="A14" s="1763"/>
      <c r="B14" s="724"/>
      <c r="C14" s="2404" t="s">
        <v>417</v>
      </c>
      <c r="D14" s="2403"/>
      <c r="E14" s="2403"/>
      <c r="F14" s="2403"/>
      <c r="G14" s="2403"/>
      <c r="H14" s="722"/>
      <c r="I14" s="723"/>
      <c r="J14" s="1761"/>
    </row>
    <row r="15" spans="1:10" ht="12.6" customHeight="1">
      <c r="A15" s="1763"/>
      <c r="B15" s="724"/>
      <c r="C15" s="2404"/>
      <c r="D15" s="2403"/>
      <c r="E15" s="2403"/>
      <c r="F15" s="2403"/>
      <c r="G15" s="2403"/>
      <c r="H15" s="722"/>
      <c r="I15" s="723"/>
      <c r="J15" s="1761"/>
    </row>
    <row r="16" spans="1:10" ht="12.6" customHeight="1">
      <c r="A16" s="1763"/>
      <c r="B16" s="724"/>
      <c r="C16" s="2404"/>
      <c r="D16" s="2403"/>
      <c r="E16" s="2403"/>
      <c r="F16" s="2403"/>
      <c r="G16" s="2403"/>
      <c r="H16" s="722"/>
      <c r="I16" s="723"/>
      <c r="J16" s="1761"/>
    </row>
    <row r="17" spans="1:10" ht="12.6" customHeight="1">
      <c r="A17" s="1763"/>
      <c r="B17" s="724"/>
      <c r="C17" s="2404"/>
      <c r="D17" s="2403"/>
      <c r="E17" s="2403"/>
      <c r="F17" s="2403"/>
      <c r="G17" s="2403"/>
      <c r="H17" s="722"/>
      <c r="I17" s="723"/>
      <c r="J17" s="1761"/>
    </row>
    <row r="18" spans="1:10" ht="12.6" customHeight="1">
      <c r="A18" s="1763"/>
      <c r="B18" s="724"/>
      <c r="C18" s="2404"/>
      <c r="D18" s="2403"/>
      <c r="E18" s="2403"/>
      <c r="F18" s="2403"/>
      <c r="G18" s="2403"/>
      <c r="H18" s="722"/>
      <c r="I18" s="723"/>
      <c r="J18" s="1761"/>
    </row>
    <row r="19" spans="1:10" ht="12.6" customHeight="1">
      <c r="A19" s="1763"/>
      <c r="B19" s="724"/>
      <c r="C19" s="2404"/>
      <c r="D19" s="2403"/>
      <c r="E19" s="2403"/>
      <c r="F19" s="2403"/>
      <c r="G19" s="2403"/>
      <c r="H19" s="722"/>
      <c r="I19" s="723"/>
      <c r="J19" s="1761"/>
    </row>
    <row r="20" spans="1:10" ht="12.6" customHeight="1">
      <c r="A20" s="1763"/>
      <c r="B20" s="724"/>
      <c r="C20" s="2404"/>
      <c r="D20" s="2403"/>
      <c r="E20" s="2403"/>
      <c r="F20" s="2403"/>
      <c r="G20" s="2403"/>
      <c r="H20" s="722"/>
      <c r="I20" s="723"/>
      <c r="J20" s="1761"/>
    </row>
    <row r="21" spans="1:10" ht="12.6" customHeight="1">
      <c r="A21" s="1763"/>
      <c r="B21" s="724"/>
      <c r="C21" s="1344"/>
      <c r="D21" s="1350"/>
      <c r="E21" s="1350"/>
      <c r="F21" s="1350"/>
      <c r="G21" s="1350"/>
      <c r="H21" s="722"/>
      <c r="I21" s="723"/>
      <c r="J21" s="1761"/>
    </row>
    <row r="22" spans="1:10" ht="12.6" customHeight="1">
      <c r="A22" s="1763"/>
      <c r="B22" s="724"/>
      <c r="C22" s="1351" t="s">
        <v>208</v>
      </c>
      <c r="D22" s="2403"/>
      <c r="E22" s="2403"/>
      <c r="F22" s="2403"/>
      <c r="G22" s="2403"/>
      <c r="H22" s="722"/>
      <c r="I22" s="723"/>
      <c r="J22" s="1761"/>
    </row>
    <row r="23" spans="1:10" ht="12.6" customHeight="1">
      <c r="A23" s="1763"/>
      <c r="B23" s="724"/>
      <c r="C23" s="2404" t="s">
        <v>206</v>
      </c>
      <c r="D23" s="2403"/>
      <c r="E23" s="2403"/>
      <c r="F23" s="2403"/>
      <c r="G23" s="2403"/>
      <c r="H23" s="722"/>
      <c r="I23" s="723"/>
      <c r="J23" s="1761"/>
    </row>
    <row r="24" spans="1:10" ht="12.6" customHeight="1">
      <c r="A24" s="1763"/>
      <c r="B24" s="724"/>
      <c r="C24" s="2404"/>
      <c r="D24" s="2403"/>
      <c r="E24" s="2403"/>
      <c r="F24" s="2403"/>
      <c r="G24" s="2403"/>
      <c r="H24" s="722"/>
      <c r="I24" s="723"/>
      <c r="J24" s="1761"/>
    </row>
    <row r="25" spans="1:10" ht="12.6" customHeight="1">
      <c r="A25" s="1763"/>
      <c r="B25" s="724"/>
      <c r="C25" s="2404"/>
      <c r="D25" s="2403"/>
      <c r="E25" s="2403"/>
      <c r="F25" s="2403"/>
      <c r="G25" s="2403"/>
      <c r="H25" s="722"/>
      <c r="I25" s="723"/>
      <c r="J25" s="1761"/>
    </row>
    <row r="26" spans="1:10" ht="12.6" customHeight="1">
      <c r="A26" s="1763"/>
      <c r="B26" s="724"/>
      <c r="C26" s="1600"/>
      <c r="D26" s="2403"/>
      <c r="E26" s="2403"/>
      <c r="F26" s="2403"/>
      <c r="G26" s="2403"/>
      <c r="H26" s="722"/>
      <c r="I26" s="723"/>
      <c r="J26" s="1761"/>
    </row>
    <row r="27" spans="1:10" ht="12.6" customHeight="1">
      <c r="A27" s="1763"/>
      <c r="B27" s="724"/>
      <c r="C27" s="1600"/>
      <c r="D27" s="726"/>
      <c r="E27" s="726"/>
      <c r="F27" s="726"/>
      <c r="G27" s="726"/>
      <c r="H27" s="722"/>
      <c r="I27" s="723"/>
      <c r="J27" s="1761"/>
    </row>
    <row r="28" spans="1:10" ht="12.6" customHeight="1">
      <c r="A28" s="1763"/>
      <c r="B28" s="724"/>
      <c r="C28" s="727" t="s">
        <v>464</v>
      </c>
      <c r="D28" s="2402"/>
      <c r="E28" s="2403"/>
      <c r="F28" s="2403"/>
      <c r="G28" s="2403"/>
      <c r="H28" s="722"/>
      <c r="I28" s="723"/>
      <c r="J28" s="1761"/>
    </row>
    <row r="29" spans="1:10" ht="12.6" customHeight="1">
      <c r="A29" s="1763"/>
      <c r="B29" s="724"/>
      <c r="C29" s="2404" t="s">
        <v>449</v>
      </c>
      <c r="D29" s="2403"/>
      <c r="E29" s="2403"/>
      <c r="F29" s="2403"/>
      <c r="G29" s="2403"/>
      <c r="H29" s="722"/>
      <c r="I29" s="723"/>
      <c r="J29" s="1761"/>
    </row>
    <row r="30" spans="1:10" ht="12.6" customHeight="1">
      <c r="A30" s="1763"/>
      <c r="B30" s="724"/>
      <c r="C30" s="2404"/>
      <c r="D30" s="2403"/>
      <c r="E30" s="2403"/>
      <c r="F30" s="2403"/>
      <c r="G30" s="2403"/>
      <c r="H30" s="722"/>
      <c r="I30" s="723"/>
      <c r="J30" s="1761"/>
    </row>
    <row r="31" spans="1:10" ht="12.6" customHeight="1">
      <c r="A31" s="1763"/>
      <c r="B31" s="724"/>
      <c r="C31" s="2404"/>
      <c r="D31" s="2403"/>
      <c r="E31" s="2403"/>
      <c r="F31" s="2403"/>
      <c r="G31" s="2403"/>
      <c r="H31" s="722"/>
      <c r="I31" s="723"/>
      <c r="J31" s="1761"/>
    </row>
    <row r="32" spans="1:10" ht="12.6" customHeight="1">
      <c r="A32" s="1763"/>
      <c r="B32" s="660"/>
      <c r="C32" s="725"/>
      <c r="D32" s="2403"/>
      <c r="E32" s="2403"/>
      <c r="F32" s="2403"/>
      <c r="G32" s="2403"/>
      <c r="H32" s="722"/>
      <c r="I32" s="728"/>
      <c r="J32" s="1761"/>
    </row>
    <row r="33" spans="1:10" ht="12.6" customHeight="1" thickBot="1">
      <c r="A33" s="1763"/>
      <c r="B33" s="660"/>
      <c r="C33" s="729"/>
      <c r="D33" s="730"/>
      <c r="E33" s="730"/>
      <c r="F33" s="730"/>
      <c r="G33" s="730"/>
      <c r="H33" s="731"/>
      <c r="I33" s="509"/>
      <c r="J33" s="1761"/>
    </row>
    <row r="34" spans="1:10">
      <c r="A34" s="1763"/>
      <c r="B34" s="660"/>
      <c r="C34" s="515"/>
      <c r="D34" s="515"/>
      <c r="E34" s="515"/>
      <c r="F34" s="515"/>
      <c r="G34" s="515"/>
      <c r="H34" s="515"/>
      <c r="I34" s="509"/>
      <c r="J34" s="1761"/>
    </row>
    <row r="35" spans="1:10" ht="13.5">
      <c r="A35" s="1758"/>
      <c r="B35" s="732"/>
      <c r="C35" s="452" t="str">
        <f>'Instructions &amp; Definitions'!C57</f>
        <v>EPA Form Number: 5900-482</v>
      </c>
      <c r="D35" s="733"/>
      <c r="E35" s="733"/>
      <c r="F35" s="733"/>
      <c r="G35" s="733"/>
      <c r="H35" s="733"/>
      <c r="I35" s="734"/>
      <c r="J35" s="1758"/>
    </row>
    <row r="36" spans="1:10">
      <c r="A36" s="1758"/>
      <c r="B36" s="1758"/>
      <c r="C36" s="1758"/>
      <c r="D36" s="1758"/>
      <c r="E36" s="1758"/>
      <c r="F36" s="1758"/>
      <c r="G36" s="1758"/>
      <c r="H36" s="1758"/>
      <c r="I36" s="1758"/>
      <c r="J36" s="1758"/>
    </row>
    <row r="37" spans="1:10">
      <c r="A37" s="1758"/>
      <c r="B37" s="1758"/>
      <c r="C37" s="1758"/>
      <c r="D37" s="1758"/>
      <c r="E37" s="1758"/>
      <c r="F37" s="1758"/>
      <c r="G37" s="1758"/>
      <c r="H37" s="1758"/>
      <c r="I37" s="1758"/>
      <c r="J37" s="1758"/>
    </row>
    <row r="38" spans="1:10">
      <c r="A38" s="1758"/>
      <c r="B38" s="1758"/>
      <c r="C38" s="1758"/>
      <c r="D38" s="1758"/>
      <c r="E38" s="1758"/>
      <c r="F38" s="1758"/>
      <c r="G38" s="1758"/>
      <c r="H38" s="1758"/>
      <c r="I38" s="1758"/>
      <c r="J38" s="1758"/>
    </row>
    <row r="39" spans="1:10" hidden="1"/>
    <row r="40" spans="1:10" hidden="1"/>
    <row r="41" spans="1:10" hidden="1"/>
    <row r="42" spans="1:10" hidden="1"/>
    <row r="43" spans="1:10" hidden="1"/>
    <row r="44" spans="1:10" hidden="1"/>
    <row r="45" spans="1:10" hidden="1"/>
    <row r="46" spans="1:10" hidden="1"/>
    <row r="47" spans="1:10" hidden="1"/>
    <row r="48" spans="1:10"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row r="65537" hidden="1"/>
    <row r="65538" hidden="1"/>
    <row r="65539" hidden="1"/>
    <row r="65540" hidden="1"/>
    <row r="65541" hidden="1"/>
    <row r="65542" hidden="1"/>
    <row r="65543" hidden="1"/>
    <row r="65544"/>
    <row r="65545"/>
    <row r="65546"/>
    <row r="65547"/>
    <row r="65548"/>
    <row r="65549"/>
    <row r="65550"/>
    <row r="65551"/>
    <row r="65552"/>
    <row r="65553"/>
    <row r="65554"/>
  </sheetData>
  <sheetProtection password="CDE6" sheet="1" objects="1" scenarios="1" selectLockedCells="1"/>
  <protectedRanges>
    <protectedRange sqref="D7:G7 D12:G22" name="Q1"/>
    <protectedRange sqref="D28:G32" name="Q2"/>
  </protectedRanges>
  <customSheetViews>
    <customSheetView guid="{DD9D0D41-5D22-4202-9EF9-254DD6E28480}" showGridLines="0" hiddenRows="1" hiddenColumns="1">
      <selection activeCell="D7" sqref="D7:G9"/>
      <pageMargins left="0.7" right="0.7" top="0.75" bottom="0.75" header="0.3" footer="0.3"/>
      <pageSetup orientation="portrait" r:id="rId1"/>
    </customSheetView>
    <customSheetView guid="{7A34E1A7-91A1-4CD4-B377-1F35FFBCE4D8}" showGridLines="0" hiddenRows="1" hiddenColumns="1">
      <selection activeCell="C21" sqref="C21"/>
      <pageMargins left="0.7" right="0.7" top="0.75" bottom="0.75" header="0.3" footer="0.3"/>
      <pageSetup orientation="portrait" r:id="rId2"/>
    </customSheetView>
  </customSheetViews>
  <mergeCells count="10">
    <mergeCell ref="G2:I2"/>
    <mergeCell ref="C4:G4"/>
    <mergeCell ref="D13:G20"/>
    <mergeCell ref="D28:G32"/>
    <mergeCell ref="C14:C20"/>
    <mergeCell ref="D22:G26"/>
    <mergeCell ref="D7:G11"/>
    <mergeCell ref="C8:C11"/>
    <mergeCell ref="C23:C25"/>
    <mergeCell ref="C29:C31"/>
  </mergeCells>
  <pageMargins left="0.7" right="0.7" top="0.75" bottom="0.75" header="0.3" footer="0.3"/>
  <pageSetup orientation="portrait"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theme="7" tint="0.39997558519241921"/>
    <pageSetUpPr autoPageBreaks="0"/>
  </sheetPr>
  <dimension ref="A1:N31"/>
  <sheetViews>
    <sheetView zoomScaleNormal="100" zoomScaleSheetLayoutView="100" workbookViewId="0">
      <selection activeCell="G12" sqref="G12"/>
    </sheetView>
  </sheetViews>
  <sheetFormatPr defaultColWidth="0" defaultRowHeight="12.75" zeroHeight="1"/>
  <cols>
    <col min="1" max="2" width="4.7109375" style="424" customWidth="1"/>
    <col min="3" max="3" width="20.140625" style="424" customWidth="1"/>
    <col min="4" max="4" width="14.140625" style="424" customWidth="1"/>
    <col min="5" max="7" width="13.7109375" style="424" customWidth="1"/>
    <col min="8" max="8" width="5.5703125" style="424" customWidth="1"/>
    <col min="9" max="9" width="12.140625" style="424" customWidth="1"/>
    <col min="10" max="10" width="9.140625" style="424" customWidth="1"/>
    <col min="11" max="11" width="5.5703125" style="424" customWidth="1"/>
    <col min="12" max="12" width="5.5703125" style="424" hidden="1" customWidth="1"/>
    <col min="13" max="13" width="5.7109375" style="424" hidden="1" customWidth="1"/>
    <col min="14" max="14" width="5.5703125" style="424" hidden="1" customWidth="1"/>
    <col min="15" max="16384" width="0" style="424" hidden="1"/>
  </cols>
  <sheetData>
    <row r="1" spans="1:14" ht="7.5" customHeight="1">
      <c r="A1" s="539"/>
      <c r="B1" s="539"/>
      <c r="C1" s="539"/>
      <c r="D1" s="539"/>
      <c r="E1" s="539"/>
      <c r="F1" s="539"/>
      <c r="G1" s="539"/>
      <c r="H1" s="539"/>
      <c r="I1" s="539"/>
      <c r="J1" s="539"/>
      <c r="K1" s="539"/>
      <c r="L1" s="539"/>
      <c r="M1" s="539"/>
      <c r="N1" s="539"/>
    </row>
    <row r="2" spans="1:14" ht="48" customHeight="1">
      <c r="A2" s="539"/>
      <c r="B2" s="146"/>
      <c r="C2" s="432"/>
      <c r="D2" s="432"/>
      <c r="E2" s="432"/>
      <c r="F2" s="432"/>
      <c r="G2" s="432"/>
      <c r="H2" s="432"/>
      <c r="I2" s="2395"/>
      <c r="J2" s="2396"/>
      <c r="K2" s="539"/>
      <c r="L2" s="539"/>
      <c r="M2" s="539"/>
      <c r="N2" s="539"/>
    </row>
    <row r="3" spans="1:14" ht="15" customHeight="1">
      <c r="A3" s="539"/>
      <c r="B3" s="152"/>
      <c r="C3" s="150"/>
      <c r="D3" s="150"/>
      <c r="E3" s="150"/>
      <c r="F3" s="150"/>
      <c r="G3" s="150"/>
      <c r="H3" s="150"/>
      <c r="I3" s="150"/>
      <c r="J3" s="153"/>
      <c r="K3" s="539"/>
      <c r="L3" s="539"/>
      <c r="M3" s="539"/>
      <c r="N3" s="539"/>
    </row>
    <row r="4" spans="1:14" ht="30" customHeight="1">
      <c r="A4" s="539"/>
      <c r="B4" s="152"/>
      <c r="C4" s="714" t="s">
        <v>336</v>
      </c>
      <c r="D4" s="150"/>
      <c r="E4" s="150"/>
      <c r="F4" s="150"/>
      <c r="G4" s="150"/>
      <c r="H4" s="150"/>
      <c r="I4" s="150"/>
      <c r="J4" s="153"/>
      <c r="K4" s="539"/>
      <c r="L4" s="539"/>
      <c r="M4" s="539"/>
      <c r="N4" s="539"/>
    </row>
    <row r="5" spans="1:14" ht="51" customHeight="1">
      <c r="A5" s="539"/>
      <c r="B5" s="152"/>
      <c r="C5" s="2405" t="s">
        <v>304</v>
      </c>
      <c r="D5" s="2406"/>
      <c r="E5" s="2406"/>
      <c r="F5" s="2406"/>
      <c r="G5" s="2406"/>
      <c r="H5" s="2407"/>
      <c r="I5" s="2408"/>
      <c r="J5" s="153"/>
      <c r="K5" s="539"/>
      <c r="L5" s="539"/>
      <c r="M5" s="539"/>
      <c r="N5" s="539"/>
    </row>
    <row r="6" spans="1:14">
      <c r="A6" s="539"/>
      <c r="B6" s="152"/>
      <c r="C6" s="390"/>
      <c r="D6" s="150"/>
      <c r="E6" s="150"/>
      <c r="F6" s="150"/>
      <c r="G6" s="150"/>
      <c r="H6" s="150"/>
      <c r="I6" s="150"/>
      <c r="J6" s="153"/>
      <c r="K6" s="539"/>
      <c r="L6" s="539"/>
      <c r="M6" s="539"/>
      <c r="N6" s="539"/>
    </row>
    <row r="7" spans="1:14" ht="12.75" customHeight="1">
      <c r="A7" s="539"/>
      <c r="B7" s="152"/>
      <c r="C7" s="2410" t="s">
        <v>174</v>
      </c>
      <c r="D7" s="2410"/>
      <c r="E7" s="2410"/>
      <c r="F7" s="2410"/>
      <c r="G7" s="2410"/>
      <c r="H7" s="2410"/>
      <c r="I7" s="2410"/>
      <c r="J7" s="153"/>
      <c r="K7" s="539"/>
      <c r="L7" s="539"/>
      <c r="M7" s="539"/>
      <c r="N7" s="539"/>
    </row>
    <row r="8" spans="1:14" ht="36.75" customHeight="1">
      <c r="A8" s="539"/>
      <c r="B8" s="152"/>
      <c r="C8" s="2410"/>
      <c r="D8" s="2410"/>
      <c r="E8" s="2410"/>
      <c r="F8" s="2410"/>
      <c r="G8" s="2410"/>
      <c r="H8" s="2410"/>
      <c r="I8" s="2410"/>
      <c r="J8" s="153"/>
      <c r="K8" s="539"/>
      <c r="L8" s="539"/>
      <c r="M8" s="539"/>
      <c r="N8" s="539"/>
    </row>
    <row r="9" spans="1:14">
      <c r="A9" s="539"/>
      <c r="B9" s="152"/>
      <c r="C9" s="390"/>
      <c r="D9" s="390"/>
      <c r="E9" s="390"/>
      <c r="F9" s="390"/>
      <c r="G9" s="390"/>
      <c r="H9" s="390"/>
      <c r="I9" s="150"/>
      <c r="J9" s="153"/>
      <c r="K9" s="539"/>
      <c r="L9" s="539"/>
      <c r="M9" s="539"/>
      <c r="N9" s="539"/>
    </row>
    <row r="10" spans="1:14">
      <c r="A10" s="539"/>
      <c r="B10" s="152"/>
      <c r="C10" s="390"/>
      <c r="D10" s="390"/>
      <c r="E10" s="390"/>
      <c r="F10" s="390"/>
      <c r="G10" s="390"/>
      <c r="H10" s="390"/>
      <c r="I10" s="150"/>
      <c r="J10" s="153"/>
      <c r="K10" s="1758"/>
      <c r="L10" s="539"/>
      <c r="M10" s="539"/>
      <c r="N10" s="539"/>
    </row>
    <row r="11" spans="1:14">
      <c r="A11" s="539"/>
      <c r="B11" s="152"/>
      <c r="C11" s="150"/>
      <c r="D11" s="150"/>
      <c r="E11" s="150"/>
      <c r="F11" s="150"/>
      <c r="G11" s="150"/>
      <c r="H11" s="150"/>
      <c r="I11" s="150"/>
      <c r="J11" s="153"/>
      <c r="K11" s="539"/>
      <c r="L11" s="539"/>
      <c r="M11" s="539"/>
      <c r="N11" s="539"/>
    </row>
    <row r="12" spans="1:14" ht="13.5" thickBot="1">
      <c r="A12" s="539"/>
      <c r="B12" s="152"/>
      <c r="C12" s="735" t="s">
        <v>100</v>
      </c>
      <c r="D12" s="2409"/>
      <c r="E12" s="2409"/>
      <c r="F12" s="735" t="s">
        <v>157</v>
      </c>
      <c r="G12" s="763" t="s">
        <v>443</v>
      </c>
      <c r="H12" s="150"/>
      <c r="I12" s="150"/>
      <c r="J12" s="153"/>
      <c r="K12" s="539"/>
      <c r="L12" s="539"/>
      <c r="M12" s="539"/>
      <c r="N12" s="539"/>
    </row>
    <row r="13" spans="1:14" ht="11.25" customHeight="1">
      <c r="A13" s="539"/>
      <c r="B13" s="152"/>
      <c r="C13" s="150"/>
      <c r="D13" s="150"/>
      <c r="E13" s="150"/>
      <c r="F13" s="150"/>
      <c r="G13" s="150"/>
      <c r="H13" s="150"/>
      <c r="I13" s="150"/>
      <c r="J13" s="153"/>
      <c r="K13" s="539"/>
      <c r="L13" s="539"/>
      <c r="M13" s="539"/>
      <c r="N13" s="539"/>
    </row>
    <row r="14" spans="1:14" ht="11.25" customHeight="1">
      <c r="A14" s="539"/>
      <c r="B14" s="152"/>
      <c r="C14" s="150"/>
      <c r="D14" s="150"/>
      <c r="E14" s="150"/>
      <c r="F14" s="150"/>
      <c r="G14" s="150"/>
      <c r="H14" s="150"/>
      <c r="I14" s="150"/>
      <c r="J14" s="153"/>
      <c r="K14" s="539"/>
      <c r="L14" s="539"/>
      <c r="M14" s="539"/>
      <c r="N14" s="539"/>
    </row>
    <row r="15" spans="1:14" ht="15" customHeight="1">
      <c r="A15" s="539"/>
      <c r="B15" s="732"/>
      <c r="C15" s="452" t="str">
        <f>'Instructions &amp; Definitions'!C57</f>
        <v>EPA Form Number: 5900-482</v>
      </c>
      <c r="D15" s="733"/>
      <c r="E15" s="733"/>
      <c r="F15" s="733"/>
      <c r="G15" s="733"/>
      <c r="H15" s="733"/>
      <c r="I15" s="733"/>
      <c r="J15" s="734"/>
      <c r="K15" s="539"/>
      <c r="L15" s="539"/>
      <c r="M15" s="539"/>
      <c r="N15" s="539"/>
    </row>
    <row r="16" spans="1:14" ht="11.25" customHeight="1">
      <c r="A16" s="539"/>
      <c r="B16" s="539"/>
      <c r="C16" s="539"/>
      <c r="D16" s="539"/>
      <c r="E16" s="539"/>
      <c r="F16" s="539"/>
      <c r="G16" s="539"/>
      <c r="H16" s="539"/>
      <c r="I16" s="539"/>
      <c r="J16" s="539"/>
      <c r="K16" s="539"/>
      <c r="L16" s="539"/>
      <c r="M16" s="539"/>
      <c r="N16" s="539"/>
    </row>
    <row r="17" spans="1:14" ht="11.25" customHeight="1">
      <c r="A17" s="539"/>
      <c r="B17" s="539"/>
      <c r="C17" s="539"/>
      <c r="D17" s="539"/>
      <c r="E17" s="539"/>
      <c r="F17" s="539"/>
      <c r="G17" s="539"/>
      <c r="H17" s="539"/>
      <c r="I17" s="539"/>
      <c r="J17" s="539"/>
      <c r="K17" s="539"/>
      <c r="L17" s="539"/>
      <c r="M17" s="539"/>
      <c r="N17" s="539"/>
    </row>
    <row r="18" spans="1:14" ht="11.25" customHeight="1">
      <c r="A18" s="539"/>
      <c r="B18" s="539"/>
      <c r="C18" s="539"/>
      <c r="D18" s="539"/>
      <c r="E18" s="539"/>
      <c r="F18" s="539"/>
      <c r="G18" s="539"/>
      <c r="H18" s="539"/>
      <c r="I18" s="539"/>
      <c r="J18" s="539"/>
      <c r="K18" s="539"/>
      <c r="L18" s="539"/>
      <c r="M18" s="539"/>
      <c r="N18" s="539"/>
    </row>
    <row r="19" spans="1:14" hidden="1"/>
    <row r="20" spans="1:14" hidden="1"/>
    <row r="21" spans="1:14" hidden="1"/>
    <row r="22" spans="1:14" hidden="1"/>
    <row r="23" spans="1:14" hidden="1"/>
    <row r="24" spans="1:14" hidden="1"/>
    <row r="25" spans="1:14" hidden="1"/>
    <row r="26" spans="1:14" hidden="1"/>
    <row r="27" spans="1:14" hidden="1"/>
    <row r="28" spans="1:14" hidden="1"/>
    <row r="29" spans="1:14" hidden="1"/>
    <row r="30" spans="1:14" hidden="1"/>
    <row r="31" spans="1:14" hidden="1"/>
  </sheetData>
  <sheetProtection password="CDE6" sheet="1" objects="1" scenarios="1" selectLockedCells="1"/>
  <customSheetViews>
    <customSheetView guid="{DD9D0D41-5D22-4202-9EF9-254DD6E28480}" hiddenRows="1" hiddenColumns="1">
      <selection activeCell="J12" sqref="J12"/>
      <pageMargins left="0.75" right="0.75" top="1" bottom="1" header="0.5" footer="0.5"/>
      <pageSetup scale="85" orientation="portrait" r:id="rId1"/>
      <headerFooter alignWithMargins="0"/>
    </customSheetView>
    <customSheetView guid="{7A34E1A7-91A1-4CD4-B377-1F35FFBCE4D8}" hiddenRows="1" hiddenColumns="1">
      <selection activeCell="C15" sqref="B15:C15"/>
      <pageMargins left="0.75" right="0.75" top="1" bottom="1" header="0.5" footer="0.5"/>
      <pageSetup scale="85" orientation="portrait" r:id="rId2"/>
      <headerFooter alignWithMargins="0"/>
    </customSheetView>
  </customSheetViews>
  <mergeCells count="4">
    <mergeCell ref="I2:J2"/>
    <mergeCell ref="C5:I5"/>
    <mergeCell ref="D12:E12"/>
    <mergeCell ref="C7:I8"/>
  </mergeCells>
  <phoneticPr fontId="3" type="noConversion"/>
  <dataValidations count="1">
    <dataValidation allowBlank="1" showInputMessage="1" showErrorMessage="1" promptTitle="Name" prompt="Please type your name to complete the certification." sqref="D12:E12" xr:uid="{00000000-0002-0000-1300-000000000000}"/>
  </dataValidations>
  <pageMargins left="0.75" right="0.75" top="1" bottom="1" header="0.5" footer="0.5"/>
  <pageSetup scale="85" orientation="portrait" r:id="rId3"/>
  <headerFooter alignWithMargins="0"/>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4"/>
  <dimension ref="A1:D1028"/>
  <sheetViews>
    <sheetView workbookViewId="0">
      <selection activeCell="D221" sqref="D221"/>
    </sheetView>
  </sheetViews>
  <sheetFormatPr defaultColWidth="0" defaultRowHeight="12.75" zeroHeight="1"/>
  <cols>
    <col min="1" max="1" width="2.140625" style="424" customWidth="1"/>
    <col min="2" max="2" width="25.5703125" style="424" customWidth="1"/>
    <col min="3" max="3" width="55.85546875" style="424" bestFit="1" customWidth="1"/>
    <col min="4" max="4" width="36.5703125" style="424" customWidth="1"/>
    <col min="5" max="9" width="9.140625" style="424" customWidth="1"/>
    <col min="10" max="16384" width="0" style="424" hidden="1"/>
  </cols>
  <sheetData>
    <row r="1" spans="1:4"/>
    <row r="2" spans="1:4">
      <c r="A2" s="531"/>
      <c r="B2" s="531" t="s">
        <v>112</v>
      </c>
      <c r="C2" s="531"/>
      <c r="D2" s="531"/>
    </row>
    <row r="3" spans="1:4" ht="13.5" thickBot="1">
      <c r="D3" s="532"/>
    </row>
    <row r="4" spans="1:4" ht="16.5" thickTop="1">
      <c r="C4" s="533" t="str">
        <f>'Step 1-Contact and Program Info'!C7</f>
        <v xml:space="preserve">  Name of RAD Partner:</v>
      </c>
      <c r="D4" s="534" t="str">
        <f>IF(ISBLANK('Step 1-Contact and Program Info'!D7),"BLANK",'Step 1-Contact and Program Info'!D7)</f>
        <v>BLANK</v>
      </c>
    </row>
    <row r="5" spans="1:4">
      <c r="C5" s="533" t="str">
        <f>'Step 1-Contact and Program Info'!I7</f>
        <v>Reporting Period:</v>
      </c>
      <c r="D5" s="535" t="str">
        <f>IF(ISBLANK('Step 1-Contact and Program Info'!J7),"BLANK",'Step 1-Contact and Program Info'!J7)</f>
        <v>MM/DD/YYYY</v>
      </c>
    </row>
    <row r="6" spans="1:4">
      <c r="C6" s="533" t="str">
        <f>'Step 1-Contact and Program Info'!K7</f>
        <v>to</v>
      </c>
      <c r="D6" s="535" t="str">
        <f>IF(ISBLANK('Step 1-Contact and Program Info'!L7),"BLANK",'Step 1-Contact and Program Info'!L7)</f>
        <v>MM/DD/YYYY</v>
      </c>
    </row>
    <row r="7" spans="1:4">
      <c r="C7" s="533" t="str">
        <f>'Step 1-Contact and Program Info'!C10</f>
        <v xml:space="preserve">Primary Contact: </v>
      </c>
      <c r="D7" s="536"/>
    </row>
    <row r="8" spans="1:4">
      <c r="C8" s="533" t="str">
        <f>'Step 1-Contact and Program Info'!C11</f>
        <v xml:space="preserve">  Contact Name </v>
      </c>
      <c r="D8" s="746" t="str">
        <f>IF(ISBLANK('Step 1-Contact and Program Info'!D11),"BLANK",'Step 1-Contact and Program Info'!D11)</f>
        <v>BLANK</v>
      </c>
    </row>
    <row r="9" spans="1:4">
      <c r="C9" s="533" t="str">
        <f>'Step 1-Contact and Program Info'!C12</f>
        <v xml:space="preserve">  Address </v>
      </c>
      <c r="D9" s="746" t="str">
        <f>IF(ISBLANK('Step 1-Contact and Program Info'!D12),"BLANK",'Step 1-Contact and Program Info'!D12)</f>
        <v>BLANK</v>
      </c>
    </row>
    <row r="10" spans="1:4">
      <c r="C10" s="537"/>
      <c r="D10" s="746" t="str">
        <f>IF(ISBLANK('Step 1-Contact and Program Info'!D13),"BLANK",'Step 1-Contact and Program Info'!D13)</f>
        <v>BLANK</v>
      </c>
    </row>
    <row r="11" spans="1:4">
      <c r="C11" s="537"/>
      <c r="D11" s="746" t="str">
        <f>IF(ISBLANK('Step 1-Contact and Program Info'!D14),"BLANK",'Step 1-Contact and Program Info'!D14)</f>
        <v>BLANK</v>
      </c>
    </row>
    <row r="12" spans="1:4">
      <c r="C12" s="533" t="str">
        <f>'Step 1-Contact and Program Info'!C15</f>
        <v xml:space="preserve">  Phone </v>
      </c>
      <c r="D12" s="746" t="str">
        <f>IF(ISBLANK('Step 1-Contact and Program Info'!D15),"BLANK",'Step 1-Contact and Program Info'!D15)</f>
        <v>BLANK</v>
      </c>
    </row>
    <row r="13" spans="1:4">
      <c r="C13" s="533" t="str">
        <f>'Step 1-Contact and Program Info'!C16</f>
        <v xml:space="preserve">  Fax </v>
      </c>
      <c r="D13" s="746" t="str">
        <f>IF(ISBLANK('Step 1-Contact and Program Info'!D16),"BLANK",'Step 1-Contact and Program Info'!D16)</f>
        <v>BLANK</v>
      </c>
    </row>
    <row r="14" spans="1:4">
      <c r="C14" s="533" t="str">
        <f>'Step 1-Contact and Program Info'!C17</f>
        <v xml:space="preserve">  E-mail Address </v>
      </c>
      <c r="D14" s="747" t="str">
        <f>IF(ISBLANK('Step 1-Contact and Program Info'!D17),"BLANK",'Step 1-Contact and Program Info'!D17)</f>
        <v>BLANK</v>
      </c>
    </row>
    <row r="15" spans="1:4">
      <c r="C15" s="533" t="str">
        <f>'Step 1-Contact and Program Info'!I10</f>
        <v xml:space="preserve">Alternate Contact: </v>
      </c>
      <c r="D15" s="371"/>
    </row>
    <row r="16" spans="1:4">
      <c r="C16" s="533" t="str">
        <f>'Step 1-Contact and Program Info'!I11</f>
        <v xml:space="preserve">Contact Name </v>
      </c>
      <c r="D16" s="746" t="str">
        <f>IF(ISBLANK('Step 1-Contact and Program Info'!J11),"BLANK",'Step 1-Contact and Program Info'!J11)</f>
        <v>BLANK</v>
      </c>
    </row>
    <row r="17" spans="3:4">
      <c r="C17" s="533" t="str">
        <f>'Step 1-Contact and Program Info'!I12</f>
        <v xml:space="preserve">Address </v>
      </c>
      <c r="D17" s="746" t="str">
        <f>IF(ISBLANK('Step 1-Contact and Program Info'!J12),"BLANK",'Step 1-Contact and Program Info'!J12)</f>
        <v>BLANK</v>
      </c>
    </row>
    <row r="18" spans="3:4">
      <c r="C18" s="533"/>
      <c r="D18" s="746" t="str">
        <f>IF(ISBLANK('Step 1-Contact and Program Info'!J13),"BLANK",'Step 1-Contact and Program Info'!J13)</f>
        <v>BLANK</v>
      </c>
    </row>
    <row r="19" spans="3:4">
      <c r="C19" s="533"/>
      <c r="D19" s="746" t="str">
        <f>IF(ISBLANK('Step 1-Contact and Program Info'!J14),"BLANK",'Step 1-Contact and Program Info'!J14)</f>
        <v>BLANK</v>
      </c>
    </row>
    <row r="20" spans="3:4">
      <c r="C20" s="533" t="str">
        <f>'Step 1-Contact and Program Info'!I15</f>
        <v xml:space="preserve">Phone </v>
      </c>
      <c r="D20" s="746" t="str">
        <f>IF(ISBLANK('Step 1-Contact and Program Info'!J15),"BLANK",'Step 1-Contact and Program Info'!J15)</f>
        <v>BLANK</v>
      </c>
    </row>
    <row r="21" spans="3:4">
      <c r="C21" s="533" t="str">
        <f>'Step 1-Contact and Program Info'!I16</f>
        <v xml:space="preserve">Fax </v>
      </c>
      <c r="D21" s="746" t="str">
        <f>IF(ISBLANK('Step 1-Contact and Program Info'!J16),"BLANK",'Step 1-Contact and Program Info'!J16)</f>
        <v>BLANK</v>
      </c>
    </row>
    <row r="22" spans="3:4">
      <c r="C22" s="533" t="str">
        <f>'Step 1-Contact and Program Info'!I17</f>
        <v xml:space="preserve">E-mail Address </v>
      </c>
      <c r="D22" s="750" t="str">
        <f>IF(ISBLANK('Step 1-Contact and Program Info'!J17),"BLANK",'Step 1-Contact and Program Info'!J17)</f>
        <v>BLANK</v>
      </c>
    </row>
    <row r="23" spans="3:4">
      <c r="C23" s="533"/>
      <c r="D23" s="751"/>
    </row>
    <row r="24" spans="3:4">
      <c r="C24" s="1279" t="str">
        <f>'Step 1-Contact and Program Info'!G26</f>
        <v>Refrigerators</v>
      </c>
      <c r="D24" s="752">
        <f>'Step 1-Contact and Program Info'!H26</f>
        <v>0</v>
      </c>
    </row>
    <row r="25" spans="3:4">
      <c r="C25" s="1279" t="str">
        <f>'Step 1-Contact and Program Info'!G27</f>
        <v>Stand-Alone Freezers</v>
      </c>
      <c r="D25" s="752">
        <f>'Step 1-Contact and Program Info'!H27</f>
        <v>0</v>
      </c>
    </row>
    <row r="26" spans="3:4">
      <c r="C26" s="1279" t="str">
        <f>'Step 1-Contact and Program Info'!G28</f>
        <v>Air-Conditioning Units</v>
      </c>
      <c r="D26" s="752">
        <f>'Step 1-Contact and Program Info'!H28</f>
        <v>0</v>
      </c>
    </row>
    <row r="27" spans="3:4">
      <c r="C27" s="1279" t="str">
        <f>'Step 1-Contact and Program Info'!G29</f>
        <v>Dehumidifiers</v>
      </c>
      <c r="D27" s="752">
        <f>'Step 1-Contact and Program Info'!H29</f>
        <v>0</v>
      </c>
    </row>
    <row r="28" spans="3:4">
      <c r="C28" s="1279" t="s">
        <v>274</v>
      </c>
      <c r="D28" s="752">
        <f>'Step 1-Contact and Program Info'!H31</f>
        <v>0</v>
      </c>
    </row>
    <row r="29" spans="3:4">
      <c r="C29" s="1279" t="s">
        <v>275</v>
      </c>
      <c r="D29" s="752">
        <f>'Step 1-Contact and Program Info'!H33</f>
        <v>0</v>
      </c>
    </row>
    <row r="30" spans="3:4">
      <c r="C30" s="533"/>
      <c r="D30" s="748"/>
    </row>
    <row r="31" spans="3:4">
      <c r="C31" s="533" t="s">
        <v>276</v>
      </c>
      <c r="D31" s="753">
        <f>'Step 1-Contact and Program Info'!G22</f>
        <v>0</v>
      </c>
    </row>
    <row r="32" spans="3:4">
      <c r="C32" s="538" t="s">
        <v>217</v>
      </c>
      <c r="D32" s="754" t="str">
        <f>IF('Step 1-Contact and Program Info'!G22="Utility", 'Step 1-Contact and Program Info'!G24, "BLANK")</f>
        <v>BLANK</v>
      </c>
    </row>
    <row r="33" spans="1:4">
      <c r="C33" s="538" t="s">
        <v>218</v>
      </c>
      <c r="D33" s="754" t="str">
        <f>IF('Step 1-Contact and Program Info'!G22="Retailer", 'Step 1-Contact and Program Info'!G24, "BLANK")</f>
        <v>BLANK</v>
      </c>
    </row>
    <row r="34" spans="1:4">
      <c r="C34" s="538" t="s">
        <v>219</v>
      </c>
      <c r="D34" s="754" t="str">
        <f>IF('Step 1-Contact and Program Info'!G22="Manufacturer", 'Step 1-Contact and Program Info'!G24, "BLANK")</f>
        <v>BLANK</v>
      </c>
    </row>
    <row r="35" spans="1:4">
      <c r="C35" s="538" t="s">
        <v>412</v>
      </c>
      <c r="D35" s="754" t="str">
        <f>IF('Step 1-Contact and Program Info'!G22="State", 'Step 1-Contact and Program Info'!G24, "BLANK")</f>
        <v>BLANK</v>
      </c>
    </row>
    <row r="36" spans="1:4">
      <c r="C36" s="533"/>
    </row>
    <row r="37" spans="1:4">
      <c r="A37" s="540"/>
      <c r="B37" s="540"/>
      <c r="C37" s="541"/>
      <c r="D37" s="540"/>
    </row>
    <row r="38" spans="1:4">
      <c r="C38" s="542"/>
    </row>
    <row r="39" spans="1:4">
      <c r="A39" s="531"/>
      <c r="B39" s="531" t="s">
        <v>170</v>
      </c>
      <c r="C39" s="543"/>
      <c r="D39" s="531"/>
    </row>
    <row r="40" spans="1:4">
      <c r="C40" s="542"/>
    </row>
    <row r="41" spans="1:4">
      <c r="A41" s="2420" t="s">
        <v>33</v>
      </c>
      <c r="B41" s="2420"/>
      <c r="C41" s="2421"/>
      <c r="D41" s="544"/>
    </row>
    <row r="42" spans="1:4" s="545" customFormat="1">
      <c r="C42" s="546" t="str">
        <f>'Step 3-Refrigerators'!C8</f>
        <v>Total Number of Units Processed</v>
      </c>
      <c r="D42" s="568" t="str">
        <f>IF(ISBLANK('Step 3-Refrigerators'!D8),"BLANK",'Step 3-Refrigerators'!D8)</f>
        <v>BLANK</v>
      </c>
    </row>
    <row r="43" spans="1:4" s="545" customFormat="1">
      <c r="C43" s="547" t="str">
        <f>'Step 3-Refrigerators'!C9</f>
        <v>Average Age of Appliances Collected (yrs)</v>
      </c>
      <c r="D43" s="897" t="str">
        <f>IF(ISBLANK('Step 3-Refrigerators'!D9),"BLANK",'Step 3-Refrigerators'!D9)</f>
        <v>BLANK</v>
      </c>
    </row>
    <row r="44" spans="1:4" s="545" customFormat="1">
      <c r="C44" s="547" t="str">
        <f>'Step 3-Refrigerators'!D10</f>
        <v xml:space="preserve">Total Number of Units Processed </v>
      </c>
      <c r="D44" s="1209"/>
    </row>
    <row r="45" spans="1:4" s="545" customFormat="1">
      <c r="C45" s="547" t="str">
        <f>'Step 3-Refrigerators'!C11</f>
        <v>CFC-12</v>
      </c>
      <c r="D45" s="568" t="str">
        <f>IF(ISBLANK('Step 3-Refrigerators'!D11),"BLANK",'Step 3-Refrigerators'!D11)</f>
        <v>BLANK</v>
      </c>
    </row>
    <row r="46" spans="1:4" s="545" customFormat="1">
      <c r="C46" s="548" t="str">
        <f>'Step 3-Refrigerators'!C12</f>
        <v>HFC-134a</v>
      </c>
      <c r="D46" s="568" t="str">
        <f>IF(ISBLANK('Step 3-Refrigerators'!D12),"BLANK",'Step 3-Refrigerators'!D12)</f>
        <v>BLANK</v>
      </c>
    </row>
    <row r="47" spans="1:4" s="545" customFormat="1">
      <c r="C47" s="548" t="s">
        <v>260</v>
      </c>
      <c r="D47" s="568" t="str">
        <f>IF(ISBLANK('Step 3-Refrigerators'!D13),"BLANK",'Step 3-Refrigerators'!D13)</f>
        <v>BLANK</v>
      </c>
    </row>
    <row r="48" spans="1:4" s="545" customFormat="1">
      <c r="C48" s="548"/>
      <c r="D48" s="568"/>
    </row>
    <row r="49" spans="3:4" s="545" customFormat="1">
      <c r="C49" s="547" t="str">
        <f>'Step 3-Refrigerators'!E10</f>
        <v>Number of Units Processed with Refrigerant Recovery</v>
      </c>
      <c r="D49" s="1209"/>
    </row>
    <row r="50" spans="3:4" s="545" customFormat="1">
      <c r="C50" s="895" t="str">
        <f>C45</f>
        <v>CFC-12</v>
      </c>
      <c r="D50" s="568" t="str">
        <f>IF(ISBLANK('Step 3-Refrigerators'!E11),"BLANK",'Step 3-Refrigerators'!E11)</f>
        <v>BLANK</v>
      </c>
    </row>
    <row r="51" spans="3:4" s="545" customFormat="1">
      <c r="C51" s="547" t="str">
        <f>C46</f>
        <v>HFC-134a</v>
      </c>
      <c r="D51" s="568" t="str">
        <f>IF(ISBLANK('Step 3-Refrigerators'!E12),"BLANK",'Step 3-Refrigerators'!E12)</f>
        <v>BLANK</v>
      </c>
    </row>
    <row r="52" spans="3:4" s="545" customFormat="1">
      <c r="C52" s="547" t="str">
        <f>C47</f>
        <v>Other</v>
      </c>
      <c r="D52" s="568" t="str">
        <f>IF(ISBLANK('Step 3-Refrigerators'!E13),"BLANK",'Step 3-Refrigerators'!E13)</f>
        <v>BLANK</v>
      </c>
    </row>
    <row r="53" spans="3:4" s="545" customFormat="1">
      <c r="C53" s="548"/>
      <c r="D53" s="568"/>
    </row>
    <row r="54" spans="3:4" s="545" customFormat="1">
      <c r="C54" s="548" t="str">
        <f>'Step 3-Refrigerators'!D15</f>
        <v xml:space="preserve">Total Number of Units Processed </v>
      </c>
      <c r="D54" s="1209"/>
    </row>
    <row r="55" spans="3:4" s="545" customFormat="1">
      <c r="C55" s="548" t="str">
        <f>'Step 3-Refrigerators'!C16</f>
        <v>CFC-11 Blowing Agent</v>
      </c>
      <c r="D55" s="568" t="str">
        <f>IF(ISBLANK('Step 3-Refrigerators'!D16),"BLANK",'Step 3-Refrigerators'!D16)</f>
        <v>BLANK</v>
      </c>
    </row>
    <row r="56" spans="3:4" s="545" customFormat="1">
      <c r="C56" s="548" t="str">
        <f>'Step 3-Refrigerators'!C17</f>
        <v>HCFC-141b Blowing Agent</v>
      </c>
      <c r="D56" s="568" t="str">
        <f>IF(ISBLANK('Step 3-Refrigerators'!D17),"BLANK",'Step 3-Refrigerators'!D17)</f>
        <v>BLANK</v>
      </c>
    </row>
    <row r="57" spans="3:4" s="545" customFormat="1">
      <c r="C57" s="548" t="str">
        <f>'Step 3-Refrigerators'!C18</f>
        <v>HFC-134a Blowing Agent</v>
      </c>
      <c r="D57" s="568" t="str">
        <f>IF(ISBLANK('Step 3-Refrigerators'!D18),"BLANK",'Step 3-Refrigerators'!D18)</f>
        <v>BLANK</v>
      </c>
    </row>
    <row r="58" spans="3:4" s="545" customFormat="1">
      <c r="C58" s="548" t="str">
        <f>'Step 3-Refrigerators'!C19</f>
        <v>HFC-245fa Blowing Agent</v>
      </c>
      <c r="D58" s="568" t="str">
        <f>IF(ISBLANK('Step 3-Refrigerators'!D19),"BLANK",'Step 3-Refrigerators'!D19)</f>
        <v>BLANK</v>
      </c>
    </row>
    <row r="59" spans="3:4" s="545" customFormat="1">
      <c r="C59" s="548" t="str">
        <f>'Step 3-Refrigerators'!C20</f>
        <v>Cyclopentane Blowing Agent</v>
      </c>
      <c r="D59" s="568" t="str">
        <f>IF(ISBLANK('Step 3-Refrigerators'!D20),"BLANK",'Step 3-Refrigerators'!D20)</f>
        <v>BLANK</v>
      </c>
    </row>
    <row r="60" spans="3:4" s="545" customFormat="1">
      <c r="C60" s="548" t="str">
        <f>'Step 3-Refrigerators'!C21</f>
        <v>Fiberglass</v>
      </c>
      <c r="D60" s="568" t="str">
        <f>IF(ISBLANK('Step 3-Refrigerators'!D21),"BLANK",'Step 3-Refrigerators'!D21)</f>
        <v>BLANK</v>
      </c>
    </row>
    <row r="61" spans="3:4" s="545" customFormat="1">
      <c r="C61" s="548" t="s">
        <v>260</v>
      </c>
      <c r="D61" s="568" t="str">
        <f>IF(ISBLANK('Step 3-Refrigerators'!D22),"BLANK",'Step 3-Refrigerators'!D22)</f>
        <v>BLANK</v>
      </c>
    </row>
    <row r="62" spans="3:4" s="545" customFormat="1">
      <c r="C62" s="877"/>
      <c r="D62" s="555"/>
    </row>
    <row r="63" spans="3:4" s="545" customFormat="1">
      <c r="C63" s="548" t="str">
        <f>'Step 3-Refrigerators'!E15</f>
        <v>Number of Units Processed with Foam Recovery</v>
      </c>
      <c r="D63" s="1348"/>
    </row>
    <row r="64" spans="3:4" s="545" customFormat="1">
      <c r="C64" s="548" t="str">
        <f t="shared" ref="C64:C70" si="0">C55</f>
        <v>CFC-11 Blowing Agent</v>
      </c>
      <c r="D64" s="1210" t="str">
        <f>IF(ISBLANK('Step 3-Refrigerators'!E16),"BLANK",'Step 3-Refrigerators'!E16)</f>
        <v>BLANK</v>
      </c>
    </row>
    <row r="65" spans="3:4" s="545" customFormat="1">
      <c r="C65" s="548" t="str">
        <f t="shared" si="0"/>
        <v>HCFC-141b Blowing Agent</v>
      </c>
      <c r="D65" s="1210" t="str">
        <f>IF(ISBLANK('Step 3-Refrigerators'!E17),"BLANK",'Step 3-Refrigerators'!E17)</f>
        <v>BLANK</v>
      </c>
    </row>
    <row r="66" spans="3:4" s="545" customFormat="1">
      <c r="C66" s="548" t="str">
        <f t="shared" si="0"/>
        <v>HFC-134a Blowing Agent</v>
      </c>
      <c r="D66" s="1210" t="str">
        <f>IF(ISBLANK('Step 3-Refrigerators'!E18),"BLANK",'Step 3-Refrigerators'!E18)</f>
        <v>BLANK</v>
      </c>
    </row>
    <row r="67" spans="3:4" s="545" customFormat="1">
      <c r="C67" s="548" t="str">
        <f t="shared" si="0"/>
        <v>HFC-245fa Blowing Agent</v>
      </c>
      <c r="D67" s="1210" t="str">
        <f>IF(ISBLANK('Step 3-Refrigerators'!E19),"BLANK",'Step 3-Refrigerators'!E19)</f>
        <v>BLANK</v>
      </c>
    </row>
    <row r="68" spans="3:4" s="545" customFormat="1">
      <c r="C68" s="548" t="str">
        <f t="shared" si="0"/>
        <v>Cyclopentane Blowing Agent</v>
      </c>
      <c r="D68" s="1210" t="str">
        <f>IF(ISBLANK('Step 3-Refrigerators'!E20),"BLANK",'Step 3-Refrigerators'!E20)</f>
        <v>BLANK</v>
      </c>
    </row>
    <row r="69" spans="3:4" s="545" customFormat="1">
      <c r="C69" s="548" t="str">
        <f t="shared" si="0"/>
        <v>Fiberglass</v>
      </c>
      <c r="D69" s="1210" t="str">
        <f>IF(ISBLANK('Step 3-Refrigerators'!E21),"BLANK",'Step 3-Refrigerators'!E21)</f>
        <v>BLANK</v>
      </c>
    </row>
    <row r="70" spans="3:4" s="545" customFormat="1">
      <c r="C70" s="548" t="str">
        <f t="shared" si="0"/>
        <v>Other</v>
      </c>
      <c r="D70" s="1210" t="str">
        <f>IF(ISBLANK('Step 3-Refrigerators'!E22),"BLANK",'Step 3-Refrigerators'!E22)</f>
        <v>BLANK</v>
      </c>
    </row>
    <row r="71" spans="3:4" s="545" customFormat="1">
      <c r="C71" s="548"/>
      <c r="D71" s="1346"/>
    </row>
    <row r="72" spans="3:4" s="545" customFormat="1">
      <c r="C72" s="1347" t="str">
        <f>'Step 3-Refrigerators'!F15</f>
        <v>Was Foam Recovered From Appliance Doors?</v>
      </c>
      <c r="D72" s="1349"/>
    </row>
    <row r="73" spans="3:4" s="545" customFormat="1">
      <c r="C73" s="548" t="str">
        <f t="shared" ref="C73:C79" si="1">C55</f>
        <v>CFC-11 Blowing Agent</v>
      </c>
      <c r="D73" s="1346" t="str">
        <f>IF(ISBLANK('Step 3-Refrigerators'!F16),"BLANK",'Step 3-Refrigerators'!F16)</f>
        <v>BLANK</v>
      </c>
    </row>
    <row r="74" spans="3:4" s="545" customFormat="1">
      <c r="C74" s="548" t="str">
        <f t="shared" si="1"/>
        <v>HCFC-141b Blowing Agent</v>
      </c>
      <c r="D74" s="1346" t="str">
        <f>IF(ISBLANK('Step 3-Refrigerators'!F17),"BLANK",'Step 3-Refrigerators'!F17)</f>
        <v>BLANK</v>
      </c>
    </row>
    <row r="75" spans="3:4" s="545" customFormat="1">
      <c r="C75" s="548" t="str">
        <f t="shared" si="1"/>
        <v>HFC-134a Blowing Agent</v>
      </c>
      <c r="D75" s="1346" t="str">
        <f>IF(ISBLANK('Step 3-Refrigerators'!F18),"BLANK",'Step 3-Refrigerators'!F18)</f>
        <v>BLANK</v>
      </c>
    </row>
    <row r="76" spans="3:4" s="545" customFormat="1">
      <c r="C76" s="548" t="str">
        <f t="shared" si="1"/>
        <v>HFC-245fa Blowing Agent</v>
      </c>
      <c r="D76" s="1346" t="str">
        <f>IF(ISBLANK('Step 3-Refrigerators'!F19),"BLANK",'Step 3-Refrigerators'!F19)</f>
        <v>BLANK</v>
      </c>
    </row>
    <row r="77" spans="3:4" s="545" customFormat="1">
      <c r="C77" s="548" t="str">
        <f t="shared" si="1"/>
        <v>Cyclopentane Blowing Agent</v>
      </c>
      <c r="D77" s="1345"/>
    </row>
    <row r="78" spans="3:4" s="545" customFormat="1">
      <c r="C78" s="548" t="str">
        <f t="shared" si="1"/>
        <v>Fiberglass</v>
      </c>
      <c r="D78" s="1346"/>
    </row>
    <row r="79" spans="3:4" s="545" customFormat="1">
      <c r="C79" s="548" t="str">
        <f t="shared" si="1"/>
        <v>Other</v>
      </c>
      <c r="D79" s="1346"/>
    </row>
    <row r="80" spans="3:4" s="545" customFormat="1" ht="13.5" thickBot="1">
      <c r="C80" s="549"/>
      <c r="D80" s="550"/>
    </row>
    <row r="81" spans="2:4" ht="12.75" customHeight="1" thickBot="1">
      <c r="B81" s="2050" t="s">
        <v>80</v>
      </c>
      <c r="C81" s="936" t="str">
        <f>'Step 3-Refrigerators'!D30</f>
        <v xml:space="preserve">CFC-12 </v>
      </c>
      <c r="D81" s="1211"/>
    </row>
    <row r="82" spans="2:4" ht="13.5" thickBot="1">
      <c r="B82" s="2051"/>
      <c r="C82" s="574" t="str">
        <f>'Step 3-Refrigerators'!D31</f>
        <v>Reclaimed</v>
      </c>
      <c r="D82" s="1183" t="str">
        <f>IF(ISBLANK('Step 3-Refrigerators'!F31),"BLANK",'Step 3-Refrigerators'!F31)</f>
        <v>BLANK</v>
      </c>
    </row>
    <row r="83" spans="2:4" ht="13.5" thickBot="1">
      <c r="B83" s="2051"/>
      <c r="C83" s="574" t="s">
        <v>341</v>
      </c>
      <c r="D83" s="1183" t="str">
        <f>IF(ISBLANK('Step 3-Refrigerators'!F32),"BLANK",'Step 3-Refrigerators'!F32)</f>
        <v>BLANK</v>
      </c>
    </row>
    <row r="84" spans="2:4" ht="13.5" thickBot="1">
      <c r="B84" s="2051"/>
      <c r="C84" s="574" t="str">
        <f>'Step 3-Refrigerators'!D33</f>
        <v>Destroyed</v>
      </c>
      <c r="D84" s="1183" t="str">
        <f>IF(ISBLANK('Step 3-Refrigerators'!F33),"BLANK",'Step 3-Refrigerators'!F33)</f>
        <v>BLANK</v>
      </c>
    </row>
    <row r="85" spans="2:4" ht="13.5" thickBot="1">
      <c r="B85" s="2051"/>
      <c r="C85" s="574" t="s">
        <v>340</v>
      </c>
      <c r="D85" s="1183" t="str">
        <f>IF(ISBLANK('Step 3-Refrigerators'!F34),"BLANK",'Step 3-Refrigerators'!F34)</f>
        <v>BLANK</v>
      </c>
    </row>
    <row r="86" spans="2:4" ht="13.5" thickBot="1">
      <c r="B86" s="2051"/>
      <c r="C86" s="576" t="str">
        <f>'Step 3-Refrigerators'!D35</f>
        <v xml:space="preserve">HFC-134a </v>
      </c>
      <c r="D86" s="940"/>
    </row>
    <row r="87" spans="2:4" ht="13.5" thickBot="1">
      <c r="B87" s="2051"/>
      <c r="C87" s="574" t="str">
        <f>'Step 3-Refrigerators'!D36</f>
        <v>Reclaimed</v>
      </c>
      <c r="D87" s="1183" t="str">
        <f>IF(ISBLANK('Step 3-Refrigerators'!F36),"BLANK",'Step 3-Refrigerators'!F36)</f>
        <v>BLANK</v>
      </c>
    </row>
    <row r="88" spans="2:4" ht="13.5" thickBot="1">
      <c r="B88" s="2051"/>
      <c r="C88" s="574" t="s">
        <v>341</v>
      </c>
      <c r="D88" s="1183" t="str">
        <f>IF(ISBLANK('Step 3-Refrigerators'!F37),"BLANK",'Step 3-Refrigerators'!F37)</f>
        <v>BLANK</v>
      </c>
    </row>
    <row r="89" spans="2:4" ht="13.5" thickBot="1">
      <c r="B89" s="2051"/>
      <c r="C89" s="574" t="str">
        <f>'Step 3-Refrigerators'!D38</f>
        <v>Destroyed</v>
      </c>
      <c r="D89" s="1183" t="str">
        <f>IF(ISBLANK('Step 3-Refrigerators'!F38),"BLANK",'Step 3-Refrigerators'!F38)</f>
        <v>BLANK</v>
      </c>
    </row>
    <row r="90" spans="2:4" ht="13.5" thickBot="1">
      <c r="B90" s="2052"/>
      <c r="C90" s="574" t="s">
        <v>340</v>
      </c>
      <c r="D90" s="1183" t="str">
        <f>IF(ISBLANK('Step 3-Refrigerators'!F39),"BLANK",'Step 3-Refrigerators'!F39)</f>
        <v>BLANK</v>
      </c>
    </row>
    <row r="91" spans="2:4" ht="13.5" thickBot="1">
      <c r="B91" s="2062" t="s">
        <v>161</v>
      </c>
      <c r="C91" s="551" t="str">
        <f>'Step 3-Refrigerators'!D40</f>
        <v>CFC-11</v>
      </c>
      <c r="D91" s="940"/>
    </row>
    <row r="92" spans="2:4" ht="13.5" thickBot="1">
      <c r="B92" s="2411"/>
      <c r="C92" s="574" t="str">
        <f>'Step 3-Refrigerators'!D41</f>
        <v>Reclaimed</v>
      </c>
      <c r="D92" s="1183" t="str">
        <f>IF(ISBLANK('Step 3-Refrigerators'!F41),"BLANK",'Step 3-Refrigerators'!F41)</f>
        <v>BLANK</v>
      </c>
    </row>
    <row r="93" spans="2:4" ht="13.5" thickBot="1">
      <c r="B93" s="2411"/>
      <c r="C93" s="574" t="s">
        <v>341</v>
      </c>
      <c r="D93" s="1183" t="str">
        <f>IF(ISBLANK('Step 3-Refrigerators'!F42),"BLANK",'Step 3-Refrigerators'!F42)</f>
        <v>BLANK</v>
      </c>
    </row>
    <row r="94" spans="2:4" ht="13.5" thickBot="1">
      <c r="B94" s="2411"/>
      <c r="C94" s="574" t="str">
        <f>'Step 3-Refrigerators'!D43</f>
        <v>Destroyed</v>
      </c>
      <c r="D94" s="1183" t="str">
        <f>IF(ISBLANK('Step 3-Refrigerators'!F43),"BLANK",'Step 3-Refrigerators'!F43)</f>
        <v>BLANK</v>
      </c>
    </row>
    <row r="95" spans="2:4" ht="13.5" thickBot="1">
      <c r="B95" s="2411"/>
      <c r="C95" s="574" t="s">
        <v>340</v>
      </c>
      <c r="D95" s="1183" t="str">
        <f>IF(ISBLANK('Step 3-Refrigerators'!F44),"BLANK",'Step 3-Refrigerators'!F44)</f>
        <v>BLANK</v>
      </c>
    </row>
    <row r="96" spans="2:4" ht="13.5" thickBot="1">
      <c r="B96" s="2411"/>
      <c r="C96" s="576" t="str">
        <f>'Step 3-Refrigerators'!D45</f>
        <v>HCFC-141b</v>
      </c>
      <c r="D96" s="940"/>
    </row>
    <row r="97" spans="2:4" ht="13.5" thickBot="1">
      <c r="B97" s="2411"/>
      <c r="C97" s="574" t="str">
        <f>'Step 3-Refrigerators'!D46</f>
        <v>Reclaimed</v>
      </c>
      <c r="D97" s="1280" t="str">
        <f>IF(ISBLANK('Step 3-Refrigerators'!F46),"BLANK",'Step 3-Refrigerators'!F46)</f>
        <v>BLANK</v>
      </c>
    </row>
    <row r="98" spans="2:4" ht="13.5" thickBot="1">
      <c r="B98" s="2411"/>
      <c r="C98" s="574" t="s">
        <v>341</v>
      </c>
      <c r="D98" s="1280" t="str">
        <f>IF(ISBLANK('Step 3-Refrigerators'!F47),"BLANK",'Step 3-Refrigerators'!F47)</f>
        <v>BLANK</v>
      </c>
    </row>
    <row r="99" spans="2:4" ht="13.5" thickBot="1">
      <c r="B99" s="2411"/>
      <c r="C99" s="574" t="str">
        <f>'Step 3-Refrigerators'!D48</f>
        <v>Destroyed</v>
      </c>
      <c r="D99" s="1280" t="str">
        <f>IF(ISBLANK('Step 3-Refrigerators'!F48),"BLANK",'Step 3-Refrigerators'!F48)</f>
        <v>BLANK</v>
      </c>
    </row>
    <row r="100" spans="2:4" ht="13.5" thickBot="1">
      <c r="B100" s="2411"/>
      <c r="C100" s="574" t="s">
        <v>340</v>
      </c>
      <c r="D100" s="1280" t="str">
        <f>IF(ISBLANK('Step 3-Refrigerators'!F49),"BLANK",'Step 3-Refrigerators'!F49)</f>
        <v>BLANK</v>
      </c>
    </row>
    <row r="101" spans="2:4" ht="13.5" thickBot="1">
      <c r="B101" s="2411"/>
      <c r="C101" s="576" t="str">
        <f>'Step 3-Refrigerators'!D50</f>
        <v>HFC-134a</v>
      </c>
      <c r="D101" s="938"/>
    </row>
    <row r="102" spans="2:4" ht="13.5" thickBot="1">
      <c r="B102" s="2411"/>
      <c r="C102" s="574" t="str">
        <f>'Step 3-Refrigerators'!D51</f>
        <v>Reclaimed</v>
      </c>
      <c r="D102" s="1280" t="str">
        <f>IF(ISBLANK('Step 3-Refrigerators'!F51),"BLANK",'Step 3-Refrigerators'!F51)</f>
        <v>BLANK</v>
      </c>
    </row>
    <row r="103" spans="2:4" ht="13.5" thickBot="1">
      <c r="B103" s="2411"/>
      <c r="C103" s="574" t="s">
        <v>341</v>
      </c>
      <c r="D103" s="1280" t="str">
        <f>IF(ISBLANK('Step 3-Refrigerators'!F52),"BLANK",'Step 3-Refrigerators'!F52)</f>
        <v>BLANK</v>
      </c>
    </row>
    <row r="104" spans="2:4" ht="13.5" thickBot="1">
      <c r="B104" s="2411"/>
      <c r="C104" s="574" t="str">
        <f>'Step 3-Refrigerators'!D53</f>
        <v>Destroyed</v>
      </c>
      <c r="D104" s="1280" t="str">
        <f>IF(ISBLANK('Step 3-Refrigerators'!F53),"BLANK",'Step 3-Refrigerators'!F53)</f>
        <v>BLANK</v>
      </c>
    </row>
    <row r="105" spans="2:4" ht="13.5" thickBot="1">
      <c r="B105" s="2411"/>
      <c r="C105" s="574" t="s">
        <v>340</v>
      </c>
      <c r="D105" s="1280" t="str">
        <f>IF(ISBLANK('Step 3-Refrigerators'!F54),"BLANK",'Step 3-Refrigerators'!F54)</f>
        <v>BLANK</v>
      </c>
    </row>
    <row r="106" spans="2:4" ht="13.5" thickBot="1">
      <c r="B106" s="2411"/>
      <c r="C106" s="576" t="str">
        <f>'Step 3-Refrigerators'!D55</f>
        <v>HFC-245fa</v>
      </c>
      <c r="D106" s="938"/>
    </row>
    <row r="107" spans="2:4" ht="13.5" customHeight="1" thickBot="1">
      <c r="B107" s="2411"/>
      <c r="C107" s="574" t="str">
        <f>'Step 3-Refrigerators'!D56</f>
        <v>Reclaimed</v>
      </c>
      <c r="D107" s="1280" t="str">
        <f>IF(ISBLANK('Step 3-Refrigerators'!F56),"BLANK",'Step 3-Refrigerators'!F56)</f>
        <v>BLANK</v>
      </c>
    </row>
    <row r="108" spans="2:4" ht="13.5" customHeight="1" thickBot="1">
      <c r="B108" s="2411"/>
      <c r="C108" s="574" t="s">
        <v>341</v>
      </c>
      <c r="D108" s="1280" t="str">
        <f>IF(ISBLANK('Step 3-Refrigerators'!F57),"BLANK",'Step 3-Refrigerators'!F57)</f>
        <v>BLANK</v>
      </c>
    </row>
    <row r="109" spans="2:4" ht="13.5" thickBot="1">
      <c r="B109" s="2411"/>
      <c r="C109" s="574" t="str">
        <f>'Step 3-Refrigerators'!D58</f>
        <v>Destroyed</v>
      </c>
      <c r="D109" s="1280" t="str">
        <f>IF(ISBLANK('Step 3-Refrigerators'!F58),"BLANK",'Step 3-Refrigerators'!F58)</f>
        <v>BLANK</v>
      </c>
    </row>
    <row r="110" spans="2:4" ht="13.5" thickBot="1">
      <c r="B110" s="2412"/>
      <c r="C110" s="574" t="s">
        <v>340</v>
      </c>
      <c r="D110" s="1280" t="str">
        <f>IF(ISBLANK('Step 3-Refrigerators'!F59),"BLANK",'Step 3-Refrigerators'!F59)</f>
        <v>BLANK</v>
      </c>
    </row>
    <row r="111" spans="2:4" ht="13.5" thickBot="1">
      <c r="B111" s="2413" t="s">
        <v>71</v>
      </c>
      <c r="C111" s="574" t="str">
        <f>'Step 3-Refrigerators'!D60</f>
        <v>Recycled</v>
      </c>
      <c r="D111" s="1280" t="str">
        <f>IF(ISBLANK('Step 3-Refrigerators'!F60),"BLANK",'Step 3-Refrigerators'!F60)</f>
        <v>BLANK</v>
      </c>
    </row>
    <row r="112" spans="2:4" ht="13.5" thickBot="1">
      <c r="B112" s="2414"/>
      <c r="C112" s="574" t="str">
        <f>'Step 3-Refrigerators'!D61</f>
        <v>Disposed</v>
      </c>
      <c r="D112" s="1280" t="str">
        <f>IF(ISBLANK('Step 3-Refrigerators'!F61),"BLANK",'Step 3-Refrigerators'!F61)</f>
        <v>BLANK</v>
      </c>
    </row>
    <row r="113" spans="1:4" ht="13.5" thickBot="1">
      <c r="B113" s="2415" t="s">
        <v>2</v>
      </c>
      <c r="C113" s="574" t="str">
        <f>'Step 3-Refrigerators'!D62</f>
        <v>Ferrous Metal Recycled</v>
      </c>
      <c r="D113" s="1280" t="str">
        <f>IF(ISBLANK('Step 3-Refrigerators'!F62),"BLANK",'Step 3-Refrigerators'!F62)</f>
        <v>BLANK</v>
      </c>
    </row>
    <row r="114" spans="1:4" ht="13.5" thickBot="1">
      <c r="B114" s="2416"/>
      <c r="C114" s="574" t="str">
        <f>'Step 3-Refrigerators'!D63</f>
        <v>Non-Ferrous Metal Recycled</v>
      </c>
      <c r="D114" s="1280" t="str">
        <f>IF(ISBLANK('Step 3-Refrigerators'!F63),"BLANK",'Step 3-Refrigerators'!F63)</f>
        <v>BLANK</v>
      </c>
    </row>
    <row r="115" spans="1:4" ht="13.5" thickBot="1">
      <c r="B115" s="511" t="s">
        <v>1</v>
      </c>
      <c r="C115" s="574" t="str">
        <f>'Step 3-Refrigerators'!D64</f>
        <v>Recycled</v>
      </c>
      <c r="D115" s="1280" t="str">
        <f>IF(ISBLANK('Step 3-Refrigerators'!F64),"BLANK",'Step 3-Refrigerators'!F64)</f>
        <v>BLANK</v>
      </c>
    </row>
    <row r="116" spans="1:4" ht="13.5" thickBot="1">
      <c r="B116" s="346" t="s">
        <v>0</v>
      </c>
      <c r="C116" s="574" t="str">
        <f>'Step 3-Refrigerators'!D65</f>
        <v>Recycled</v>
      </c>
      <c r="D116" s="1280" t="str">
        <f>IF(ISBLANK('Step 3-Refrigerators'!F65),"BLANK",'Step 3-Refrigerators'!F65)</f>
        <v>BLANK</v>
      </c>
    </row>
    <row r="117" spans="1:4" ht="13.5" thickBot="1">
      <c r="B117" s="346" t="s">
        <v>165</v>
      </c>
      <c r="C117" s="574" t="str">
        <f>'Step 3-Refrigerators'!D66</f>
        <v>Destroyed</v>
      </c>
      <c r="D117" s="1281" t="str">
        <f>IF(ISBLANK('Step 3-Refrigerators'!F66),"BLANK",'Step 3-Refrigerators'!F66)</f>
        <v>BLANK</v>
      </c>
    </row>
    <row r="118" spans="1:4">
      <c r="C118" s="542"/>
    </row>
    <row r="119" spans="1:4">
      <c r="A119" s="544"/>
      <c r="B119" s="553" t="s">
        <v>202</v>
      </c>
      <c r="C119" s="554"/>
      <c r="D119" s="544"/>
    </row>
    <row r="120" spans="1:4" s="545" customFormat="1">
      <c r="C120" s="547" t="str">
        <f>'Step 3-Refrigerators'!D10</f>
        <v xml:space="preserve">Total Number of Units Processed </v>
      </c>
      <c r="D120" s="1209"/>
    </row>
    <row r="121" spans="1:4" s="545" customFormat="1">
      <c r="C121" s="547" t="str">
        <f>'Step 3-Refrigerators'!C11</f>
        <v>CFC-12</v>
      </c>
      <c r="D121" s="568" t="str">
        <f>IF(ISBLANK('Step 3-Refrigerators'!F11),"BLANK",'Step 3-Refrigerators'!F11)</f>
        <v>BLANK</v>
      </c>
    </row>
    <row r="122" spans="1:4" s="545" customFormat="1">
      <c r="C122" s="547" t="str">
        <f>'Step 3-Refrigerators'!C12</f>
        <v>HFC-134a</v>
      </c>
      <c r="D122" s="568" t="str">
        <f>IF(ISBLANK('Step 3-Refrigerators'!F12),"BLANK",'Step 3-Refrigerators'!F12)</f>
        <v>BLANK</v>
      </c>
    </row>
    <row r="123" spans="1:4" s="545" customFormat="1">
      <c r="C123" s="547" t="str">
        <f>'Step 3-Refrigerators'!C13</f>
        <v>Other</v>
      </c>
      <c r="D123" s="568" t="str">
        <f>IF(ISBLANK('Step 3-Refrigerators'!F13),"BLANK",'Step 3-Refrigerators'!F13)</f>
        <v>BLANK</v>
      </c>
    </row>
    <row r="124" spans="1:4" s="545" customFormat="1">
      <c r="C124" s="1271" t="s">
        <v>262</v>
      </c>
      <c r="D124" s="1212" t="str">
        <f>IF(ISBLANK('Step 3-Refrigerators'!G11),"",'Step 3-Refrigerators'!G11)</f>
        <v/>
      </c>
    </row>
    <row r="125" spans="1:4" s="545" customFormat="1">
      <c r="C125" s="547" t="str">
        <f>'Step 3-Refrigerators'!D15</f>
        <v xml:space="preserve">Total Number of Units Processed </v>
      </c>
    </row>
    <row r="126" spans="1:4" s="545" customFormat="1">
      <c r="C126" s="547" t="str">
        <f>'Step 3-Refrigerators'!C16</f>
        <v>CFC-11 Blowing Agent</v>
      </c>
      <c r="D126" s="568" t="str">
        <f>IF(ISBLANK('Step 3-Refrigerators'!G16),"BLANK",'Step 3-Refrigerators'!G16)</f>
        <v>BLANK</v>
      </c>
    </row>
    <row r="127" spans="1:4" s="545" customFormat="1">
      <c r="C127" s="547" t="str">
        <f>'Step 3-Refrigerators'!C17</f>
        <v>HCFC-141b Blowing Agent</v>
      </c>
      <c r="D127" s="568" t="str">
        <f>IF(ISBLANK('Step 3-Refrigerators'!G17),"BLANK",'Step 3-Refrigerators'!G17)</f>
        <v>BLANK</v>
      </c>
    </row>
    <row r="128" spans="1:4" s="545" customFormat="1">
      <c r="C128" s="547" t="str">
        <f>'Step 3-Refrigerators'!C18</f>
        <v>HFC-134a Blowing Agent</v>
      </c>
      <c r="D128" s="568" t="str">
        <f>IF(ISBLANK('Step 3-Refrigerators'!G18),"BLANK",'Step 3-Refrigerators'!G18)</f>
        <v>BLANK</v>
      </c>
    </row>
    <row r="129" spans="2:4" s="545" customFormat="1">
      <c r="C129" s="547" t="str">
        <f>'Step 3-Refrigerators'!C19</f>
        <v>HFC-245fa Blowing Agent</v>
      </c>
      <c r="D129" s="568" t="str">
        <f>IF(ISBLANK('Step 3-Refrigerators'!G19),"BLANK",'Step 3-Refrigerators'!G19)</f>
        <v>BLANK</v>
      </c>
    </row>
    <row r="130" spans="2:4" s="545" customFormat="1">
      <c r="C130" s="547" t="str">
        <f>'Step 3-Refrigerators'!C20</f>
        <v>Cyclopentane Blowing Agent</v>
      </c>
      <c r="D130" s="568" t="str">
        <f>IF(ISBLANK('Step 3-Refrigerators'!G20),"BLANK",'Step 3-Refrigerators'!G20)</f>
        <v>BLANK</v>
      </c>
    </row>
    <row r="131" spans="2:4" s="545" customFormat="1">
      <c r="C131" s="547" t="str">
        <f>'Step 3-Refrigerators'!C21</f>
        <v>Fiberglass</v>
      </c>
      <c r="D131" s="568" t="str">
        <f>IF(ISBLANK('Step 3-Refrigerators'!G21),"BLANK",'Step 3-Refrigerators'!G21)</f>
        <v>BLANK</v>
      </c>
    </row>
    <row r="132" spans="2:4" s="545" customFormat="1">
      <c r="C132" s="547" t="str">
        <f>'Step 3-Refrigerators'!C22</f>
        <v>Other</v>
      </c>
      <c r="D132" s="568" t="str">
        <f>IF(ISBLANK('Step 3-Refrigerators'!G22),"BLANK",'Step 3-Refrigerators'!G22)</f>
        <v>BLANK</v>
      </c>
    </row>
    <row r="133" spans="2:4" s="545" customFormat="1">
      <c r="C133" s="1271" t="s">
        <v>262</v>
      </c>
      <c r="D133" s="568" t="str">
        <f>IF(ISBLANK('Step 3-Refrigerators'!H16),"",'Step 3-Refrigerators'!H16)</f>
        <v/>
      </c>
    </row>
    <row r="134" spans="2:4" s="545" customFormat="1" ht="13.5" thickBot="1">
      <c r="C134" s="1255"/>
    </row>
    <row r="135" spans="2:4" ht="12.75" customHeight="1" thickBot="1">
      <c r="B135" s="2050" t="s">
        <v>80</v>
      </c>
      <c r="C135" s="551" t="str">
        <f>'Step 3-Refrigerators'!D30</f>
        <v xml:space="preserve">CFC-12 </v>
      </c>
      <c r="D135" s="1282"/>
    </row>
    <row r="136" spans="2:4" ht="13.5" thickBot="1">
      <c r="B136" s="2051"/>
      <c r="C136" s="552" t="str">
        <f>'Step 3-Refrigerators'!D31</f>
        <v>Reclaimed</v>
      </c>
      <c r="D136" s="1280" t="str">
        <f>IF(ISBLANK('Step 3-Refrigerators'!H31),"BLANK",'Step 3-Refrigerators'!H31)</f>
        <v>BLANK</v>
      </c>
    </row>
    <row r="137" spans="2:4" ht="13.5" thickBot="1">
      <c r="B137" s="2051"/>
      <c r="C137" s="552" t="s">
        <v>341</v>
      </c>
      <c r="D137" s="1280" t="str">
        <f>IF(ISBLANK('Step 3-Refrigerators'!H32),"BLANK",'Step 3-Refrigerators'!H32)</f>
        <v>BLANK</v>
      </c>
    </row>
    <row r="138" spans="2:4" ht="13.5" thickBot="1">
      <c r="B138" s="2051"/>
      <c r="C138" s="552" t="str">
        <f>'Step 3-Refrigerators'!D33</f>
        <v>Destroyed</v>
      </c>
      <c r="D138" s="1280" t="str">
        <f>IF(ISBLANK('Step 3-Refrigerators'!H33),"BLANK",'Step 3-Refrigerators'!H33)</f>
        <v>BLANK</v>
      </c>
    </row>
    <row r="139" spans="2:4" ht="13.5" thickBot="1">
      <c r="B139" s="2051"/>
      <c r="C139" s="552" t="s">
        <v>340</v>
      </c>
      <c r="D139" s="1280" t="str">
        <f>IF(ISBLANK('Step 3-Refrigerators'!H34),"BLANK",'Step 3-Refrigerators'!H34)</f>
        <v>BLANK</v>
      </c>
    </row>
    <row r="140" spans="2:4" ht="13.5" thickBot="1">
      <c r="B140" s="2051"/>
      <c r="C140" s="551" t="str">
        <f>'Step 3-Refrigerators'!D35</f>
        <v xml:space="preserve">HFC-134a </v>
      </c>
      <c r="D140" s="667"/>
    </row>
    <row r="141" spans="2:4" ht="13.5" thickBot="1">
      <c r="B141" s="2051"/>
      <c r="C141" s="552" t="str">
        <f>'Step 3-Refrigerators'!D36</f>
        <v>Reclaimed</v>
      </c>
      <c r="D141" s="1280" t="str">
        <f>IF(ISBLANK('Step 3-Refrigerators'!H36),"BLANK",'Step 3-Refrigerators'!H36)</f>
        <v>BLANK</v>
      </c>
    </row>
    <row r="142" spans="2:4" ht="13.5" thickBot="1">
      <c r="B142" s="2051"/>
      <c r="C142" s="552" t="s">
        <v>341</v>
      </c>
      <c r="D142" s="1280" t="str">
        <f>IF(ISBLANK('Step 3-Refrigerators'!H37),"BLANK",'Step 3-Refrigerators'!H37)</f>
        <v>BLANK</v>
      </c>
    </row>
    <row r="143" spans="2:4" ht="13.5" thickBot="1">
      <c r="B143" s="2051"/>
      <c r="C143" s="552" t="str">
        <f>'Step 3-Refrigerators'!D38</f>
        <v>Destroyed</v>
      </c>
      <c r="D143" s="1280" t="str">
        <f>IF(ISBLANK('Step 3-Refrigerators'!H38),"BLANK",'Step 3-Refrigerators'!H38)</f>
        <v>BLANK</v>
      </c>
    </row>
    <row r="144" spans="2:4" ht="13.5" thickBot="1">
      <c r="B144" s="2052"/>
      <c r="C144" s="552" t="s">
        <v>340</v>
      </c>
      <c r="D144" s="1280" t="str">
        <f>IF(ISBLANK('Step 3-Refrigerators'!H39),"BLANK",'Step 3-Refrigerators'!H39)</f>
        <v>BLANK</v>
      </c>
    </row>
    <row r="145" spans="2:4" ht="13.5" thickBot="1">
      <c r="B145" s="2062" t="s">
        <v>161</v>
      </c>
      <c r="C145" s="551" t="str">
        <f>'Step 3-Refrigerators'!D40</f>
        <v>CFC-11</v>
      </c>
      <c r="D145" s="667"/>
    </row>
    <row r="146" spans="2:4" ht="13.5" thickBot="1">
      <c r="B146" s="2411"/>
      <c r="C146" s="552" t="str">
        <f>'Step 3-Refrigerators'!D41</f>
        <v>Reclaimed</v>
      </c>
      <c r="D146" s="1280" t="str">
        <f>IF(ISBLANK('Step 3-Refrigerators'!H41),"BLANK",'Step 3-Refrigerators'!H41)</f>
        <v>BLANK</v>
      </c>
    </row>
    <row r="147" spans="2:4" ht="13.5" thickBot="1">
      <c r="B147" s="2411"/>
      <c r="C147" s="574" t="s">
        <v>341</v>
      </c>
      <c r="D147" s="1280" t="str">
        <f>IF(ISBLANK('Step 3-Refrigerators'!H42),"BLANK",'Step 3-Refrigerators'!H42)</f>
        <v>BLANK</v>
      </c>
    </row>
    <row r="148" spans="2:4" ht="13.5" thickBot="1">
      <c r="B148" s="2411"/>
      <c r="C148" s="552" t="str">
        <f>'Step 3-Refrigerators'!D43</f>
        <v>Destroyed</v>
      </c>
      <c r="D148" s="1280" t="str">
        <f>IF(ISBLANK('Step 3-Refrigerators'!H43),"BLANK",'Step 3-Refrigerators'!H43)</f>
        <v>BLANK</v>
      </c>
    </row>
    <row r="149" spans="2:4" ht="13.5" thickBot="1">
      <c r="B149" s="2411"/>
      <c r="C149" s="552" t="s">
        <v>340</v>
      </c>
      <c r="D149" s="1280" t="str">
        <f>IF(ISBLANK('Step 3-Refrigerators'!H44),"BLANK",'Step 3-Refrigerators'!H44)</f>
        <v>BLANK</v>
      </c>
    </row>
    <row r="150" spans="2:4" ht="13.5" thickBot="1">
      <c r="B150" s="2411"/>
      <c r="C150" s="551" t="str">
        <f>'Step 3-Refrigerators'!D45</f>
        <v>HCFC-141b</v>
      </c>
      <c r="D150" s="667"/>
    </row>
    <row r="151" spans="2:4" ht="13.5" thickBot="1">
      <c r="B151" s="2411"/>
      <c r="C151" s="552" t="str">
        <f>'Step 3-Refrigerators'!D46</f>
        <v>Reclaimed</v>
      </c>
      <c r="D151" s="1280" t="str">
        <f>IF(ISBLANK('Step 3-Refrigerators'!H46),"BLANK",'Step 3-Refrigerators'!H46)</f>
        <v>BLANK</v>
      </c>
    </row>
    <row r="152" spans="2:4" ht="13.5" thickBot="1">
      <c r="B152" s="2411"/>
      <c r="C152" s="574" t="s">
        <v>341</v>
      </c>
      <c r="D152" s="1280" t="str">
        <f>IF(ISBLANK('Step 3-Refrigerators'!H47),"BLANK",'Step 3-Refrigerators'!H47)</f>
        <v>BLANK</v>
      </c>
    </row>
    <row r="153" spans="2:4" ht="13.5" thickBot="1">
      <c r="B153" s="2411"/>
      <c r="C153" s="552" t="str">
        <f>'Step 3-Refrigerators'!D48</f>
        <v>Destroyed</v>
      </c>
      <c r="D153" s="1280" t="str">
        <f>IF(ISBLANK('Step 3-Refrigerators'!H48),"BLANK",'Step 3-Refrigerators'!H48)</f>
        <v>BLANK</v>
      </c>
    </row>
    <row r="154" spans="2:4" ht="13.5" thickBot="1">
      <c r="B154" s="2411"/>
      <c r="C154" s="552" t="s">
        <v>340</v>
      </c>
      <c r="D154" s="1280" t="str">
        <f>IF(ISBLANK('Step 3-Refrigerators'!H49),"BLANK",'Step 3-Refrigerators'!H49)</f>
        <v>BLANK</v>
      </c>
    </row>
    <row r="155" spans="2:4" ht="13.5" thickBot="1">
      <c r="B155" s="2411"/>
      <c r="C155" s="551" t="str">
        <f>'Step 3-Refrigerators'!D50</f>
        <v>HFC-134a</v>
      </c>
      <c r="D155" s="667"/>
    </row>
    <row r="156" spans="2:4" ht="13.5" thickBot="1">
      <c r="B156" s="2411"/>
      <c r="C156" s="552" t="str">
        <f>'Step 3-Refrigerators'!D51</f>
        <v>Reclaimed</v>
      </c>
      <c r="D156" s="1280" t="str">
        <f>IF(ISBLANK('Step 3-Refrigerators'!H51),"BLANK",'Step 3-Refrigerators'!H51)</f>
        <v>BLANK</v>
      </c>
    </row>
    <row r="157" spans="2:4" ht="13.5" thickBot="1">
      <c r="B157" s="2411"/>
      <c r="C157" s="574" t="s">
        <v>341</v>
      </c>
      <c r="D157" s="1280" t="str">
        <f>IF(ISBLANK('Step 3-Refrigerators'!H52),"BLANK",'Step 3-Refrigerators'!H52)</f>
        <v>BLANK</v>
      </c>
    </row>
    <row r="158" spans="2:4" ht="13.5" thickBot="1">
      <c r="B158" s="2411"/>
      <c r="C158" s="552" t="str">
        <f>'Step 3-Refrigerators'!D53</f>
        <v>Destroyed</v>
      </c>
      <c r="D158" s="1280" t="str">
        <f>IF(ISBLANK('Step 3-Refrigerators'!H53),"BLANK",'Step 3-Refrigerators'!H53)</f>
        <v>BLANK</v>
      </c>
    </row>
    <row r="159" spans="2:4" ht="13.5" thickBot="1">
      <c r="B159" s="2411"/>
      <c r="C159" s="552" t="s">
        <v>340</v>
      </c>
      <c r="D159" s="1280" t="str">
        <f>IF(ISBLANK('Step 3-Refrigerators'!H54),"BLANK",'Step 3-Refrigerators'!H54)</f>
        <v>BLANK</v>
      </c>
    </row>
    <row r="160" spans="2:4" ht="13.5" thickBot="1">
      <c r="B160" s="2411"/>
      <c r="C160" s="931" t="str">
        <f>'Step 3-Refrigerators'!D55</f>
        <v>HFC-245fa</v>
      </c>
      <c r="D160" s="667"/>
    </row>
    <row r="161" spans="2:4" ht="13.5" thickBot="1">
      <c r="B161" s="2411"/>
      <c r="C161" s="552" t="str">
        <f>'Step 3-Refrigerators'!D56</f>
        <v>Reclaimed</v>
      </c>
      <c r="D161" s="1283" t="str">
        <f>IF(ISBLANK('Step 3-Refrigerators'!H56),"BLANK",'Step 3-Refrigerators'!H56)</f>
        <v>BLANK</v>
      </c>
    </row>
    <row r="162" spans="2:4" ht="13.5" thickBot="1">
      <c r="B162" s="2411"/>
      <c r="C162" s="574" t="s">
        <v>341</v>
      </c>
      <c r="D162" s="1283" t="str">
        <f>IF(ISBLANK('Step 3-Refrigerators'!H57),"BLANK",'Step 3-Refrigerators'!H57)</f>
        <v>BLANK</v>
      </c>
    </row>
    <row r="163" spans="2:4" ht="13.5" thickBot="1">
      <c r="B163" s="2411"/>
      <c r="C163" s="552" t="str">
        <f>'Step 3-Refrigerators'!D58</f>
        <v>Destroyed</v>
      </c>
      <c r="D163" s="1283" t="str">
        <f>IF(ISBLANK('Step 3-Refrigerators'!H58),"BLANK",'Step 3-Refrigerators'!H58)</f>
        <v>BLANK</v>
      </c>
    </row>
    <row r="164" spans="2:4" ht="13.5" thickBot="1">
      <c r="B164" s="2412"/>
      <c r="C164" s="552" t="s">
        <v>340</v>
      </c>
      <c r="D164" s="1283" t="str">
        <f>IF(ISBLANK('Step 3-Refrigerators'!H59),"BLANK",'Step 3-Refrigerators'!H59)</f>
        <v>BLANK</v>
      </c>
    </row>
    <row r="165" spans="2:4" ht="13.5" thickBot="1">
      <c r="B165" s="2413" t="s">
        <v>71</v>
      </c>
      <c r="C165" s="552" t="str">
        <f>'Step 3-Refrigerators'!D60</f>
        <v>Recycled</v>
      </c>
      <c r="D165" s="1283" t="str">
        <f>IF(ISBLANK('Step 3-Refrigerators'!H60),"BLANK",'Step 3-Refrigerators'!H60)</f>
        <v>BLANK</v>
      </c>
    </row>
    <row r="166" spans="2:4" ht="13.5" thickBot="1">
      <c r="B166" s="2417"/>
      <c r="C166" s="552" t="str">
        <f>'Step 3-Refrigerators'!D61</f>
        <v>Disposed</v>
      </c>
      <c r="D166" s="1283" t="str">
        <f>IF(ISBLANK('Step 3-Refrigerators'!H61),"BLANK",'Step 3-Refrigerators'!H61)</f>
        <v>BLANK</v>
      </c>
    </row>
    <row r="167" spans="2:4" ht="13.5" thickBot="1">
      <c r="B167" s="2415" t="s">
        <v>2</v>
      </c>
      <c r="C167" s="552" t="str">
        <f>'Step 3-Refrigerators'!D62</f>
        <v>Ferrous Metal Recycled</v>
      </c>
      <c r="D167" s="1283" t="str">
        <f>IF(ISBLANK('Step 3-Refrigerators'!H62),"BLANK",'Step 3-Refrigerators'!H62)</f>
        <v>BLANK</v>
      </c>
    </row>
    <row r="168" spans="2:4" ht="13.5" thickBot="1">
      <c r="B168" s="2416"/>
      <c r="C168" s="552" t="str">
        <f>'Step 3-Refrigerators'!D63</f>
        <v>Non-Ferrous Metal Recycled</v>
      </c>
      <c r="D168" s="1283" t="str">
        <f>IF(ISBLANK('Step 3-Refrigerators'!H63),"BLANK",'Step 3-Refrigerators'!H63)</f>
        <v>BLANK</v>
      </c>
    </row>
    <row r="169" spans="2:4" ht="13.5" thickBot="1">
      <c r="B169" s="346" t="s">
        <v>1</v>
      </c>
      <c r="C169" s="552" t="str">
        <f>'Step 3-Refrigerators'!D64</f>
        <v>Recycled</v>
      </c>
      <c r="D169" s="1283" t="str">
        <f>IF(ISBLANK('Step 3-Refrigerators'!H64),"BLANK",'Step 3-Refrigerators'!H64)</f>
        <v>BLANK</v>
      </c>
    </row>
    <row r="170" spans="2:4" ht="13.5" thickBot="1">
      <c r="B170" s="346" t="s">
        <v>0</v>
      </c>
      <c r="C170" s="552" t="str">
        <f>'Step 3-Refrigerators'!D65</f>
        <v>Recycled</v>
      </c>
      <c r="D170" s="1283" t="str">
        <f>IF(ISBLANK('Step 3-Refrigerators'!H65),"BLANK",'Step 3-Refrigerators'!H65)</f>
        <v>BLANK</v>
      </c>
    </row>
    <row r="171" spans="2:4" ht="12.75" customHeight="1" thickBot="1">
      <c r="B171" s="346" t="s">
        <v>165</v>
      </c>
      <c r="C171" s="574" t="str">
        <f>'Step 3-Refrigerators'!D66</f>
        <v>Destroyed</v>
      </c>
      <c r="D171" s="1284" t="str">
        <f>IF(ISBLANK('Step 3-Refrigerators'!H66),"BLANK",'Step 3-Refrigerators'!H66)</f>
        <v>BLANK</v>
      </c>
    </row>
    <row r="172" spans="2:4" ht="13.5" thickBot="1">
      <c r="C172" s="542"/>
      <c r="D172" s="556"/>
    </row>
    <row r="173" spans="2:4" ht="12.75" customHeight="1">
      <c r="C173" s="557" t="str">
        <f>'Step 3-Refrigerators'!C71</f>
        <v>Average Number of Remaining Years of Useful Life</v>
      </c>
      <c r="D173" s="1660" t="str">
        <f>IF(ISBLANK('Step 3-Refrigerators'!E71),"BLANK",'Step 3-Refrigerators'!E71)</f>
        <v/>
      </c>
    </row>
    <row r="174" spans="2:4">
      <c r="C174" s="558" t="str">
        <f>'Step 3-Refrigerators'!C72</f>
        <v>Average Energy Consumed/Year/Unit (kWh)</v>
      </c>
      <c r="D174" s="559" t="str">
        <f>IF(ISBLANK('Step 3-Refrigerators'!E72),"BLANK",'Step 3-Refrigerators'!E72)</f>
        <v>BLANK</v>
      </c>
    </row>
    <row r="175" spans="2:4" ht="26.25" thickBot="1">
      <c r="C175" s="560" t="str">
        <f>'Step 3-Refrigerators'!C73</f>
        <v xml:space="preserve">Average Energy Cost for Residential Consumers ($/kWh)  
[please provide the average cost during the current program period] </v>
      </c>
      <c r="D175" s="561" t="str">
        <f>IF(ISBLANK('Step 3-Refrigerators'!E73),"BLANK",'Step 3-Refrigerators'!E73)</f>
        <v>BLANK</v>
      </c>
    </row>
    <row r="176" spans="2:4" ht="13.5" thickBot="1">
      <c r="C176" s="542"/>
      <c r="D176" s="556"/>
    </row>
    <row r="177" spans="1:4" ht="13.5" thickBot="1">
      <c r="C177" s="562" t="str">
        <f>'Step 3-Refrigerators'!C75</f>
        <v>Additional Comments:</v>
      </c>
      <c r="D177" s="561" t="str">
        <f>IF(ISBLANK('Step 3-Refrigerators'!D75),"BLANK",'Step 3-Refrigerators'!D75)</f>
        <v>BLANK</v>
      </c>
    </row>
    <row r="178" spans="1:4">
      <c r="C178" s="542"/>
    </row>
    <row r="179" spans="1:4">
      <c r="A179" s="540"/>
      <c r="B179" s="540"/>
      <c r="C179" s="541"/>
      <c r="D179" s="540"/>
    </row>
    <row r="180" spans="1:4">
      <c r="C180" s="542"/>
    </row>
    <row r="181" spans="1:4">
      <c r="A181" s="531"/>
      <c r="B181" s="531" t="s">
        <v>160</v>
      </c>
      <c r="C181" s="543"/>
      <c r="D181" s="531"/>
    </row>
    <row r="182" spans="1:4">
      <c r="C182" s="542"/>
    </row>
    <row r="183" spans="1:4">
      <c r="A183" s="544"/>
      <c r="B183" s="544"/>
      <c r="C183" s="554" t="s">
        <v>33</v>
      </c>
      <c r="D183" s="544"/>
    </row>
    <row r="184" spans="1:4" s="563" customFormat="1" ht="12.75" customHeight="1">
      <c r="C184" s="546" t="str">
        <f>'Step 3-Stand-Alone Freezers'!C8</f>
        <v>Total Number of Units Processed</v>
      </c>
      <c r="D184" s="897" t="str">
        <f>IF(ISBLANK('Step 3-Stand-Alone Freezers'!D8),"BLANK",'Step 3-Stand-Alone Freezers'!D8)</f>
        <v>BLANK</v>
      </c>
    </row>
    <row r="185" spans="1:4" s="563" customFormat="1" ht="12.75" customHeight="1">
      <c r="C185" s="546" t="str">
        <f>'Step 3-Stand-Alone Freezers'!C9</f>
        <v>Average Age of Appliances Collected (yrs)</v>
      </c>
      <c r="D185" s="897" t="str">
        <f>IF(ISBLANK('Step 3-Stand-Alone Freezers'!D9),"BLANK",'Step 3-Stand-Alone Freezers'!D9)</f>
        <v>BLANK</v>
      </c>
    </row>
    <row r="186" spans="1:4" s="563" customFormat="1" ht="12.75" customHeight="1">
      <c r="C186" s="546" t="str">
        <f>'Step 3-Stand-Alone Freezers'!C10</f>
        <v>Refrigerant Type</v>
      </c>
      <c r="D186" s="1213"/>
    </row>
    <row r="187" spans="1:4" s="563" customFormat="1" ht="12.75" customHeight="1">
      <c r="C187" s="546" t="str">
        <f>'Step 3-Stand-Alone Freezers'!C11</f>
        <v>CFC-12</v>
      </c>
      <c r="D187" s="897" t="str">
        <f>IF(ISBLANK('Step 3-Stand-Alone Freezers'!D11),"BLANK",'Step 3-Stand-Alone Freezers'!D11)</f>
        <v>BLANK</v>
      </c>
    </row>
    <row r="188" spans="1:4" s="563" customFormat="1" ht="12.75" customHeight="1">
      <c r="C188" s="546" t="str">
        <f>'Step 3-Stand-Alone Freezers'!C12</f>
        <v>HCFC-22</v>
      </c>
      <c r="D188" s="897" t="str">
        <f>IF(ISBLANK('Step 3-Stand-Alone Freezers'!D12),"BLANK",'Step 3-Stand-Alone Freezers'!D12)</f>
        <v>BLANK</v>
      </c>
    </row>
    <row r="189" spans="1:4" s="563" customFormat="1" ht="12.75" customHeight="1">
      <c r="C189" s="564" t="str">
        <f>'Step 3-Stand-Alone Freezers'!C13</f>
        <v>HFC-134a</v>
      </c>
      <c r="D189" s="897" t="str">
        <f>IF(ISBLANK('Step 3-Stand-Alone Freezers'!D13),"BLANK",'Step 3-Stand-Alone Freezers'!D13)</f>
        <v>BLANK</v>
      </c>
    </row>
    <row r="190" spans="1:4" s="563" customFormat="1" ht="12.75" customHeight="1">
      <c r="C190" s="564" t="s">
        <v>260</v>
      </c>
      <c r="D190" s="897" t="str">
        <f>IF(ISBLANK('Step 3-Stand-Alone Freezers'!D14),"BLANK",'Step 3-Stand-Alone Freezers'!D14)</f>
        <v>BLANK</v>
      </c>
    </row>
    <row r="191" spans="1:4" s="563" customFormat="1" ht="12.75" customHeight="1">
      <c r="C191" s="564"/>
      <c r="D191" s="897"/>
    </row>
    <row r="192" spans="1:4" s="563" customFormat="1" ht="12.75" customHeight="1">
      <c r="C192" s="564" t="s">
        <v>324</v>
      </c>
      <c r="D192" s="1213"/>
    </row>
    <row r="193" spans="3:4" s="563" customFormat="1" ht="12.75" customHeight="1">
      <c r="C193" s="564" t="str">
        <f>C187</f>
        <v>CFC-12</v>
      </c>
      <c r="D193" s="897" t="str">
        <f>IF(ISBLANK('Step 3-Stand-Alone Freezers'!E11),"BLANK",'Step 3-Stand-Alone Freezers'!E11)</f>
        <v>BLANK</v>
      </c>
    </row>
    <row r="194" spans="3:4" s="563" customFormat="1" ht="12.75" customHeight="1">
      <c r="C194" s="564" t="str">
        <f>C188</f>
        <v>HCFC-22</v>
      </c>
      <c r="D194" s="897" t="str">
        <f>IF(ISBLANK('Step 3-Stand-Alone Freezers'!E12),"BLANK",'Step 3-Stand-Alone Freezers'!E12)</f>
        <v>BLANK</v>
      </c>
    </row>
    <row r="195" spans="3:4" s="563" customFormat="1" ht="12.75" customHeight="1">
      <c r="C195" s="564" t="str">
        <f>C189</f>
        <v>HFC-134a</v>
      </c>
      <c r="D195" s="897" t="str">
        <f>IF(ISBLANK('Step 3-Stand-Alone Freezers'!E13),"BLANK",'Step 3-Stand-Alone Freezers'!E13)</f>
        <v>BLANK</v>
      </c>
    </row>
    <row r="196" spans="3:4" s="563" customFormat="1" ht="12.75" customHeight="1">
      <c r="C196" s="564" t="str">
        <f>C190</f>
        <v>Other</v>
      </c>
      <c r="D196" s="897" t="str">
        <f>IF(ISBLANK('Step 3-Stand-Alone Freezers'!E14),"BLANK",'Step 3-Stand-Alone Freezers'!E14)</f>
        <v>BLANK</v>
      </c>
    </row>
    <row r="197" spans="3:4" s="563" customFormat="1" ht="12.75" customHeight="1">
      <c r="C197" s="564"/>
      <c r="D197" s="897"/>
    </row>
    <row r="198" spans="3:4" s="563" customFormat="1" ht="12.75" customHeight="1">
      <c r="C198" s="564" t="str">
        <f>'Step 3-Stand-Alone Freezers'!C16</f>
        <v>Insulating Material Type</v>
      </c>
      <c r="D198" s="1213"/>
    </row>
    <row r="199" spans="3:4" s="563" customFormat="1" ht="12.75" customHeight="1">
      <c r="C199" s="564" t="str">
        <f>'Step 3-Stand-Alone Freezers'!C17</f>
        <v>CFC-11 Blowing Agent</v>
      </c>
      <c r="D199" s="897" t="str">
        <f>IF(ISBLANK('Step 3-Stand-Alone Freezers'!D17),"BLANK",'Step 3-Stand-Alone Freezers'!D17)</f>
        <v>BLANK</v>
      </c>
    </row>
    <row r="200" spans="3:4" s="563" customFormat="1" ht="12.75" customHeight="1">
      <c r="C200" s="564" t="str">
        <f>'Step 3-Stand-Alone Freezers'!C18</f>
        <v>HCFC-141b Blowing Agent</v>
      </c>
      <c r="D200" s="897" t="str">
        <f>IF(ISBLANK('Step 3-Stand-Alone Freezers'!D18),"BLANK",'Step 3-Stand-Alone Freezers'!D18)</f>
        <v>BLANK</v>
      </c>
    </row>
    <row r="201" spans="3:4" s="545" customFormat="1">
      <c r="C201" s="564" t="str">
        <f>'Step 3-Stand-Alone Freezers'!C19</f>
        <v>HFC-134a Blowing Agent</v>
      </c>
      <c r="D201" s="897" t="str">
        <f>IF(ISBLANK('Step 3-Stand-Alone Freezers'!D19),"BLANK",'Step 3-Stand-Alone Freezers'!D19)</f>
        <v>BLANK</v>
      </c>
    </row>
    <row r="202" spans="3:4" s="545" customFormat="1">
      <c r="C202" s="564" t="str">
        <f>'Step 3-Stand-Alone Freezers'!C20</f>
        <v>HFC-245fa Blowing Agent</v>
      </c>
      <c r="D202" s="897" t="str">
        <f>IF(ISBLANK('Step 3-Stand-Alone Freezers'!D20),"BLANK",'Step 3-Stand-Alone Freezers'!D20)</f>
        <v>BLANK</v>
      </c>
    </row>
    <row r="203" spans="3:4" s="545" customFormat="1">
      <c r="C203" s="564" t="str">
        <f>'Step 3-Stand-Alone Freezers'!C21</f>
        <v>Cyclopentane  Blowing Agent</v>
      </c>
      <c r="D203" s="897" t="str">
        <f>IF(ISBLANK('Step 3-Stand-Alone Freezers'!D21),"BLANK",'Step 3-Stand-Alone Freezers'!D21)</f>
        <v>BLANK</v>
      </c>
    </row>
    <row r="204" spans="3:4" s="563" customFormat="1" ht="12.75" customHeight="1">
      <c r="C204" s="564" t="str">
        <f>'Step 3-Stand-Alone Freezers'!C22</f>
        <v>Fiberglass</v>
      </c>
      <c r="D204" s="897" t="str">
        <f>IF(ISBLANK('Step 3-Stand-Alone Freezers'!D22),"BLANK",'Step 3-Stand-Alone Freezers'!D22)</f>
        <v>BLANK</v>
      </c>
    </row>
    <row r="205" spans="3:4" s="563" customFormat="1" ht="12.75" customHeight="1">
      <c r="C205" s="564" t="s">
        <v>260</v>
      </c>
      <c r="D205" s="897" t="str">
        <f>IF(ISBLANK('Step 3-Stand-Alone Freezers'!D23),"BLANK",'Step 3-Stand-Alone Freezers'!D23)</f>
        <v>BLANK</v>
      </c>
    </row>
    <row r="206" spans="3:4" s="563" customFormat="1" ht="12.75" customHeight="1">
      <c r="C206" s="1272"/>
      <c r="D206" s="760"/>
    </row>
    <row r="207" spans="3:4" s="563" customFormat="1" ht="12.75" customHeight="1">
      <c r="C207" s="564" t="str">
        <f>'Step 3-Stand-Alone Freezers'!E16</f>
        <v>Number of Units Processed with Foam Recovery</v>
      </c>
      <c r="D207" s="1213"/>
    </row>
    <row r="208" spans="3:4" s="563" customFormat="1" ht="12.75" customHeight="1">
      <c r="C208" s="564" t="str">
        <f t="shared" ref="C208:C214" si="2">C199</f>
        <v>CFC-11 Blowing Agent</v>
      </c>
      <c r="D208" s="897" t="str">
        <f>IF(ISBLANK('Step 3-Stand-Alone Freezers'!E17),"BLANK",'Step 3-Stand-Alone Freezers'!E17)</f>
        <v>BLANK</v>
      </c>
    </row>
    <row r="209" spans="3:4" s="563" customFormat="1" ht="12.75" customHeight="1">
      <c r="C209" s="564" t="str">
        <f t="shared" si="2"/>
        <v>HCFC-141b Blowing Agent</v>
      </c>
      <c r="D209" s="897" t="str">
        <f>IF(ISBLANK('Step 3-Stand-Alone Freezers'!E18),"BLANK",'Step 3-Stand-Alone Freezers'!E18)</f>
        <v>BLANK</v>
      </c>
    </row>
    <row r="210" spans="3:4" s="563" customFormat="1" ht="12.75" customHeight="1">
      <c r="C210" s="564" t="str">
        <f t="shared" si="2"/>
        <v>HFC-134a Blowing Agent</v>
      </c>
      <c r="D210" s="897" t="str">
        <f>IF(ISBLANK('Step 3-Stand-Alone Freezers'!E19),"BLANK",'Step 3-Stand-Alone Freezers'!E19)</f>
        <v>BLANK</v>
      </c>
    </row>
    <row r="211" spans="3:4" s="563" customFormat="1" ht="12.75" customHeight="1">
      <c r="C211" s="564" t="str">
        <f t="shared" si="2"/>
        <v>HFC-245fa Blowing Agent</v>
      </c>
      <c r="D211" s="897" t="str">
        <f>IF(ISBLANK('Step 3-Stand-Alone Freezers'!E20),"BLANK",'Step 3-Stand-Alone Freezers'!E20)</f>
        <v>BLANK</v>
      </c>
    </row>
    <row r="212" spans="3:4" s="563" customFormat="1" ht="12.75" customHeight="1">
      <c r="C212" s="564" t="str">
        <f t="shared" si="2"/>
        <v>Cyclopentane  Blowing Agent</v>
      </c>
      <c r="D212" s="897" t="str">
        <f>IF(ISBLANK('Step 3-Stand-Alone Freezers'!E21),"BLANK",'Step 3-Stand-Alone Freezers'!E21)</f>
        <v>BLANK</v>
      </c>
    </row>
    <row r="213" spans="3:4" s="563" customFormat="1" ht="12.75" customHeight="1">
      <c r="C213" s="564" t="str">
        <f t="shared" si="2"/>
        <v>Fiberglass</v>
      </c>
      <c r="D213" s="897" t="str">
        <f>IF(ISBLANK('Step 3-Stand-Alone Freezers'!E22),"BLANK",'Step 3-Stand-Alone Freezers'!E22)</f>
        <v>BLANK</v>
      </c>
    </row>
    <row r="214" spans="3:4" s="563" customFormat="1" ht="12.75" customHeight="1">
      <c r="C214" s="564" t="str">
        <f t="shared" si="2"/>
        <v>Other</v>
      </c>
      <c r="D214" s="897" t="str">
        <f>IF(ISBLANK('Step 3-Stand-Alone Freezers'!E23),"BLANK",'Step 3-Stand-Alone Freezers'!E23)</f>
        <v>BLANK</v>
      </c>
    </row>
    <row r="215" spans="3:4" s="563" customFormat="1" ht="12.75" customHeight="1">
      <c r="C215" s="1272"/>
      <c r="D215" s="760"/>
    </row>
    <row r="216" spans="3:4" s="563" customFormat="1" ht="12.75" customHeight="1">
      <c r="C216" s="564" t="str">
        <f>'Step 3-Stand-Alone Freezers'!F16</f>
        <v>Was Foam Recovered From Appliance Doors?</v>
      </c>
      <c r="D216" s="1213"/>
    </row>
    <row r="217" spans="3:4" s="563" customFormat="1" ht="12.75" customHeight="1">
      <c r="C217" s="564" t="str">
        <f t="shared" ref="C217:C223" si="3">C199</f>
        <v>CFC-11 Blowing Agent</v>
      </c>
      <c r="D217" s="897" t="str">
        <f>IF(ISBLANK('Step 3-Stand-Alone Freezers'!F17),"BLANK",'Step 3-Stand-Alone Freezers'!F17)</f>
        <v>BLANK</v>
      </c>
    </row>
    <row r="218" spans="3:4" s="563" customFormat="1" ht="12.75" customHeight="1">
      <c r="C218" s="564" t="str">
        <f t="shared" si="3"/>
        <v>HCFC-141b Blowing Agent</v>
      </c>
      <c r="D218" s="897" t="str">
        <f>IF(ISBLANK('Step 3-Stand-Alone Freezers'!F18),"BLANK",'Step 3-Stand-Alone Freezers'!F18)</f>
        <v>BLANK</v>
      </c>
    </row>
    <row r="219" spans="3:4" s="563" customFormat="1" ht="12.75" customHeight="1">
      <c r="C219" s="564" t="str">
        <f t="shared" si="3"/>
        <v>HFC-134a Blowing Agent</v>
      </c>
      <c r="D219" s="897" t="str">
        <f>IF(ISBLANK('Step 3-Stand-Alone Freezers'!F19),"BLANK",'Step 3-Stand-Alone Freezers'!F19)</f>
        <v>BLANK</v>
      </c>
    </row>
    <row r="220" spans="3:4" s="563" customFormat="1" ht="13.5" customHeight="1">
      <c r="C220" s="564" t="str">
        <f t="shared" si="3"/>
        <v>HFC-245fa Blowing Agent</v>
      </c>
      <c r="D220" s="897" t="str">
        <f>IF(ISBLANK('Step 3-Stand-Alone Freezers'!F20),"BLANK",'Step 3-Stand-Alone Freezers'!F20)</f>
        <v>BLANK</v>
      </c>
    </row>
    <row r="221" spans="3:4" s="563" customFormat="1" ht="12.75" customHeight="1">
      <c r="C221" s="564" t="str">
        <f t="shared" si="3"/>
        <v>Cyclopentane  Blowing Agent</v>
      </c>
      <c r="D221" s="897"/>
    </row>
    <row r="222" spans="3:4" s="563" customFormat="1" ht="12.75" customHeight="1">
      <c r="C222" s="564" t="str">
        <f t="shared" si="3"/>
        <v>Fiberglass</v>
      </c>
      <c r="D222" s="897"/>
    </row>
    <row r="223" spans="3:4" s="563" customFormat="1" ht="12.75" customHeight="1">
      <c r="C223" s="564" t="str">
        <f t="shared" si="3"/>
        <v>Other</v>
      </c>
      <c r="D223" s="897"/>
    </row>
    <row r="224" spans="3:4" s="563" customFormat="1" ht="13.5" thickBot="1">
      <c r="C224" s="1255"/>
    </row>
    <row r="225" spans="2:4" ht="12.75" customHeight="1">
      <c r="B225" s="2050" t="s">
        <v>80</v>
      </c>
      <c r="C225" s="551" t="str">
        <f>'Step 3-Stand-Alone Freezers'!D31</f>
        <v>CFC-12</v>
      </c>
      <c r="D225" s="932"/>
    </row>
    <row r="226" spans="2:4">
      <c r="B226" s="2051"/>
      <c r="C226" s="567" t="str">
        <f>'Step 3-Stand-Alone Freezers'!D32</f>
        <v>Reclaimed</v>
      </c>
      <c r="D226" s="1181" t="str">
        <f>IF(ISBLANK('Step 3-Stand-Alone Freezers'!F32),"BLANK",'Step 3-Stand-Alone Freezers'!F32)</f>
        <v>BLANK</v>
      </c>
    </row>
    <row r="227" spans="2:4">
      <c r="B227" s="2051"/>
      <c r="C227" s="567" t="s">
        <v>341</v>
      </c>
      <c r="D227" s="1181" t="str">
        <f>IF(ISBLANK('Step 3-Stand-Alone Freezers'!F33),"BLANK",'Step 3-Stand-Alone Freezers'!F33)</f>
        <v>BLANK</v>
      </c>
    </row>
    <row r="228" spans="2:4">
      <c r="B228" s="2051"/>
      <c r="C228" s="567" t="str">
        <f>'Step 3-Stand-Alone Freezers'!D34</f>
        <v>Destroyed</v>
      </c>
      <c r="D228" s="1181" t="str">
        <f>IF(ISBLANK('Step 3-Stand-Alone Freezers'!F34),"BLANK",'Step 3-Stand-Alone Freezers'!F34)</f>
        <v>BLANK</v>
      </c>
    </row>
    <row r="229" spans="2:4">
      <c r="B229" s="2051"/>
      <c r="C229" s="567" t="s">
        <v>340</v>
      </c>
      <c r="D229" s="1181" t="str">
        <f>IF(ISBLANK('Step 3-Stand-Alone Freezers'!F35),"BLANK",'Step 3-Stand-Alone Freezers'!F35)</f>
        <v>BLANK</v>
      </c>
    </row>
    <row r="230" spans="2:4">
      <c r="B230" s="2051"/>
      <c r="C230" s="565" t="str">
        <f>'Step 3-Stand-Alone Freezers'!D36</f>
        <v>HCFC-22</v>
      </c>
      <c r="D230" s="934"/>
    </row>
    <row r="231" spans="2:4">
      <c r="B231" s="2051"/>
      <c r="C231" s="567" t="str">
        <f>'Step 3-Stand-Alone Freezers'!D37</f>
        <v>Reclaimed</v>
      </c>
      <c r="D231" s="1181" t="str">
        <f>IF(ISBLANK('Step 3-Stand-Alone Freezers'!F37),"BLANK",'Step 3-Stand-Alone Freezers'!F37)</f>
        <v>BLANK</v>
      </c>
    </row>
    <row r="232" spans="2:4">
      <c r="B232" s="2051"/>
      <c r="C232" s="567" t="s">
        <v>341</v>
      </c>
      <c r="D232" s="1181" t="str">
        <f>IF(ISBLANK('Step 3-Stand-Alone Freezers'!F38),"BLANK",'Step 3-Stand-Alone Freezers'!F38)</f>
        <v>BLANK</v>
      </c>
    </row>
    <row r="233" spans="2:4">
      <c r="B233" s="2051"/>
      <c r="C233" s="567" t="str">
        <f>'Step 3-Stand-Alone Freezers'!D39</f>
        <v>Destroyed</v>
      </c>
      <c r="D233" s="1181" t="str">
        <f>IF(ISBLANK('Step 3-Stand-Alone Freezers'!F39),"BLANK",'Step 3-Stand-Alone Freezers'!F39)</f>
        <v>BLANK</v>
      </c>
    </row>
    <row r="234" spans="2:4">
      <c r="B234" s="2051"/>
      <c r="C234" s="567" t="s">
        <v>340</v>
      </c>
      <c r="D234" s="1181" t="str">
        <f>IF(ISBLANK('Step 3-Stand-Alone Freezers'!F40),"BLANK",'Step 3-Stand-Alone Freezers'!F40)</f>
        <v>BLANK</v>
      </c>
    </row>
    <row r="235" spans="2:4">
      <c r="B235" s="2051"/>
      <c r="C235" s="565" t="str">
        <f>'Step 3-Stand-Alone Freezers'!D41</f>
        <v>HFC-134a</v>
      </c>
      <c r="D235" s="934"/>
    </row>
    <row r="236" spans="2:4">
      <c r="B236" s="2051"/>
      <c r="C236" s="567" t="str">
        <f>'Step 3-Stand-Alone Freezers'!D42</f>
        <v>Reclaimed</v>
      </c>
      <c r="D236" s="1181" t="str">
        <f>IF(ISBLANK('Step 3-Stand-Alone Freezers'!F42),"BLANK",'Step 3-Stand-Alone Freezers'!F42)</f>
        <v>BLANK</v>
      </c>
    </row>
    <row r="237" spans="2:4">
      <c r="B237" s="2051"/>
      <c r="C237" s="567" t="s">
        <v>341</v>
      </c>
      <c r="D237" s="1181" t="str">
        <f>IF(ISBLANK('Step 3-Stand-Alone Freezers'!F43),"BLANK",'Step 3-Stand-Alone Freezers'!F43)</f>
        <v>BLANK</v>
      </c>
    </row>
    <row r="238" spans="2:4">
      <c r="B238" s="2051"/>
      <c r="C238" s="567" t="str">
        <f>'Step 3-Stand-Alone Freezers'!D44</f>
        <v>Destroyed</v>
      </c>
      <c r="D238" s="1181" t="str">
        <f>IF(ISBLANK('Step 3-Stand-Alone Freezers'!F44),"BLANK",'Step 3-Stand-Alone Freezers'!F44)</f>
        <v>BLANK</v>
      </c>
    </row>
    <row r="239" spans="2:4" ht="13.5" thickBot="1">
      <c r="B239" s="2052"/>
      <c r="C239" s="1182" t="s">
        <v>340</v>
      </c>
      <c r="D239" s="978" t="str">
        <f>IF(ISBLANK('Step 3-Stand-Alone Freezers'!F45),"BLANK",'Step 3-Stand-Alone Freezers'!F45)</f>
        <v>BLANK</v>
      </c>
    </row>
    <row r="240" spans="2:4">
      <c r="B240" s="2062" t="s">
        <v>69</v>
      </c>
      <c r="C240" s="551" t="str">
        <f>'Step 3-Stand-Alone Freezers'!D46</f>
        <v>CFC-11</v>
      </c>
      <c r="D240" s="932"/>
    </row>
    <row r="241" spans="2:4">
      <c r="B241" s="2411"/>
      <c r="C241" s="567" t="str">
        <f>'Step 3-Stand-Alone Freezers'!D47</f>
        <v>Reclaimed</v>
      </c>
      <c r="D241" s="933" t="str">
        <f>IF(ISBLANK('Step 3-Stand-Alone Freezers'!F47),"BLANK",'Step 3-Stand-Alone Freezers'!F47)</f>
        <v>BLANK</v>
      </c>
    </row>
    <row r="242" spans="2:4">
      <c r="B242" s="2411"/>
      <c r="C242" s="567" t="s">
        <v>341</v>
      </c>
      <c r="D242" s="933" t="str">
        <f>IF(ISBLANK('Step 3-Stand-Alone Freezers'!F48),"BLANK",'Step 3-Stand-Alone Freezers'!F48)</f>
        <v>BLANK</v>
      </c>
    </row>
    <row r="243" spans="2:4">
      <c r="B243" s="2411"/>
      <c r="C243" s="567" t="str">
        <f>'Step 3-Stand-Alone Freezers'!D49</f>
        <v>Destroyed</v>
      </c>
      <c r="D243" s="933" t="str">
        <f>IF(ISBLANK('Step 3-Stand-Alone Freezers'!F49),"BLANK",'Step 3-Stand-Alone Freezers'!F49)</f>
        <v>BLANK</v>
      </c>
    </row>
    <row r="244" spans="2:4">
      <c r="B244" s="2411"/>
      <c r="C244" s="567" t="s">
        <v>340</v>
      </c>
      <c r="D244" s="933" t="str">
        <f>IF(ISBLANK('Step 3-Stand-Alone Freezers'!F50),"BLANK",'Step 3-Stand-Alone Freezers'!F50)</f>
        <v>BLANK</v>
      </c>
    </row>
    <row r="245" spans="2:4">
      <c r="B245" s="2411"/>
      <c r="C245" s="565" t="str">
        <f>'Step 3-Stand-Alone Freezers'!D51</f>
        <v>HCFC-141b</v>
      </c>
      <c r="D245" s="934"/>
    </row>
    <row r="246" spans="2:4">
      <c r="B246" s="2411"/>
      <c r="C246" s="567" t="str">
        <f>'Step 3-Stand-Alone Freezers'!D52</f>
        <v>Reclaimed</v>
      </c>
      <c r="D246" s="933" t="str">
        <f>IF(ISBLANK('Step 3-Stand-Alone Freezers'!F52),"BLANK",'Step 3-Stand-Alone Freezers'!F52)</f>
        <v>BLANK</v>
      </c>
    </row>
    <row r="247" spans="2:4">
      <c r="B247" s="2411"/>
      <c r="C247" s="567" t="s">
        <v>341</v>
      </c>
      <c r="D247" s="933" t="str">
        <f>IF(ISBLANK('Step 3-Stand-Alone Freezers'!F53),"BLANK",'Step 3-Stand-Alone Freezers'!F53)</f>
        <v>BLANK</v>
      </c>
    </row>
    <row r="248" spans="2:4">
      <c r="B248" s="2411"/>
      <c r="C248" s="567" t="str">
        <f>'Step 3-Stand-Alone Freezers'!D54</f>
        <v>Destroyed</v>
      </c>
      <c r="D248" s="933" t="str">
        <f>IF(ISBLANK('Step 3-Stand-Alone Freezers'!F54),"BLANK",'Step 3-Stand-Alone Freezers'!F54)</f>
        <v>BLANK</v>
      </c>
    </row>
    <row r="249" spans="2:4">
      <c r="B249" s="2411"/>
      <c r="C249" s="567" t="s">
        <v>340</v>
      </c>
      <c r="D249" s="933" t="str">
        <f>IF(ISBLANK('Step 3-Stand-Alone Freezers'!F55),"BLANK",'Step 3-Stand-Alone Freezers'!F55)</f>
        <v>BLANK</v>
      </c>
    </row>
    <row r="250" spans="2:4">
      <c r="B250" s="2411"/>
      <c r="C250" s="565" t="str">
        <f>'Step 3-Stand-Alone Freezers'!D56</f>
        <v>HFC-134a</v>
      </c>
      <c r="D250" s="935"/>
    </row>
    <row r="251" spans="2:4">
      <c r="B251" s="2411"/>
      <c r="C251" s="567" t="str">
        <f>'Step 3-Stand-Alone Freezers'!D57</f>
        <v>Reclaimed</v>
      </c>
      <c r="D251" s="933" t="str">
        <f>IF(ISBLANK('Step 3-Stand-Alone Freezers'!F57),"BLANK",'Step 3-Stand-Alone Freezers'!F57)</f>
        <v>BLANK</v>
      </c>
    </row>
    <row r="252" spans="2:4">
      <c r="B252" s="2411"/>
      <c r="C252" s="567" t="s">
        <v>341</v>
      </c>
      <c r="D252" s="933" t="str">
        <f>IF(ISBLANK('Step 3-Stand-Alone Freezers'!F58),"BLANK",'Step 3-Stand-Alone Freezers'!F58)</f>
        <v>BLANK</v>
      </c>
    </row>
    <row r="253" spans="2:4">
      <c r="B253" s="2411"/>
      <c r="C253" s="567" t="str">
        <f>'Step 3-Stand-Alone Freezers'!D59</f>
        <v>Destroyed</v>
      </c>
      <c r="D253" s="933" t="str">
        <f>IF(ISBLANK('Step 3-Stand-Alone Freezers'!F59),"BLANK",'Step 3-Stand-Alone Freezers'!F59)</f>
        <v>BLANK</v>
      </c>
    </row>
    <row r="254" spans="2:4">
      <c r="B254" s="2411"/>
      <c r="C254" s="567" t="s">
        <v>340</v>
      </c>
      <c r="D254" s="933" t="str">
        <f>IF(ISBLANK('Step 3-Stand-Alone Freezers'!F60),"BLANK",'Step 3-Stand-Alone Freezers'!F60)</f>
        <v>BLANK</v>
      </c>
    </row>
    <row r="255" spans="2:4">
      <c r="B255" s="2411"/>
      <c r="C255" s="565" t="str">
        <f>'Step 3-Stand-Alone Freezers'!D61</f>
        <v>HFC-245fa</v>
      </c>
      <c r="D255" s="935"/>
    </row>
    <row r="256" spans="2:4">
      <c r="B256" s="2411"/>
      <c r="C256" s="567" t="str">
        <f>'Step 3-Stand-Alone Freezers'!D62</f>
        <v>Reclaimed</v>
      </c>
      <c r="D256" s="933" t="str">
        <f>IF(ISBLANK('Step 3-Stand-Alone Freezers'!F62),"BLANK",'Step 3-Stand-Alone Freezers'!F62)</f>
        <v>BLANK</v>
      </c>
    </row>
    <row r="257" spans="1:4">
      <c r="B257" s="2411"/>
      <c r="C257" s="567" t="s">
        <v>341</v>
      </c>
      <c r="D257" s="933" t="str">
        <f>IF(ISBLANK('Step 3-Stand-Alone Freezers'!F63),"BLANK",'Step 3-Stand-Alone Freezers'!F63)</f>
        <v>BLANK</v>
      </c>
    </row>
    <row r="258" spans="1:4">
      <c r="B258" s="2411"/>
      <c r="C258" s="567" t="str">
        <f>'Step 3-Stand-Alone Freezers'!D64</f>
        <v>Destroyed</v>
      </c>
      <c r="D258" s="933" t="str">
        <f>IF(ISBLANK('Step 3-Stand-Alone Freezers'!F64),"BLANK",'Step 3-Stand-Alone Freezers'!F64)</f>
        <v>BLANK</v>
      </c>
    </row>
    <row r="259" spans="1:4" ht="13.5" thickBot="1">
      <c r="B259" s="2412"/>
      <c r="C259" s="567" t="s">
        <v>340</v>
      </c>
      <c r="D259" s="933" t="str">
        <f>IF(ISBLANK('Step 3-Stand-Alone Freezers'!F65),"BLANK",'Step 3-Stand-Alone Freezers'!F65)</f>
        <v>BLANK</v>
      </c>
    </row>
    <row r="260" spans="1:4">
      <c r="B260" s="2413" t="s">
        <v>71</v>
      </c>
      <c r="C260" s="552" t="str">
        <f>'Step 3-Stand-Alone Freezers'!D66</f>
        <v>Recycled</v>
      </c>
      <c r="D260" s="973" t="str">
        <f>IF(ISBLANK('Step 3-Stand-Alone Freezers'!F66),"BLANK",'Step 3-Stand-Alone Freezers'!F66)</f>
        <v>BLANK</v>
      </c>
    </row>
    <row r="261" spans="1:4" ht="13.5" thickBot="1">
      <c r="B261" s="2417">
        <v>0</v>
      </c>
      <c r="C261" s="570" t="str">
        <f>'Step 3-Stand-Alone Freezers'!D67</f>
        <v>Disposed</v>
      </c>
      <c r="D261" s="974" t="str">
        <f>IF(ISBLANK('Step 3-Stand-Alone Freezers'!F67),"BLANK",'Step 3-Stand-Alone Freezers'!F67)</f>
        <v>BLANK</v>
      </c>
    </row>
    <row r="262" spans="1:4">
      <c r="B262" s="2415" t="s">
        <v>2</v>
      </c>
      <c r="C262" s="567" t="str">
        <f>'Step 3-Stand-Alone Freezers'!D68</f>
        <v>Ferrous Metal Recycled</v>
      </c>
      <c r="D262" s="973" t="str">
        <f>IF(ISBLANK('Step 3-Stand-Alone Freezers'!F68),"BLANK",'Step 3-Stand-Alone Freezers'!F68)</f>
        <v>BLANK</v>
      </c>
    </row>
    <row r="263" spans="1:4" ht="13.5" thickBot="1">
      <c r="B263" s="2416">
        <v>0</v>
      </c>
      <c r="C263" s="571" t="str">
        <f>'Step 3-Stand-Alone Freezers'!D69</f>
        <v>Non-Ferrous Metal Recycled</v>
      </c>
      <c r="D263" s="974" t="str">
        <f>IF(ISBLANK('Step 3-Stand-Alone Freezers'!F69),"BLANK",'Step 3-Stand-Alone Freezers'!F69)</f>
        <v>BLANK</v>
      </c>
    </row>
    <row r="264" spans="1:4" ht="13.5" customHeight="1" thickBot="1">
      <c r="B264" s="346" t="s">
        <v>1</v>
      </c>
      <c r="C264" s="572" t="str">
        <f>'Step 3-Stand-Alone Freezers'!D70</f>
        <v>Recycled</v>
      </c>
      <c r="D264" s="975" t="str">
        <f>IF(ISBLANK('Step 3-Stand-Alone Freezers'!F70),"BLANK",'Step 3-Stand-Alone Freezers'!F70)</f>
        <v>BLANK</v>
      </c>
    </row>
    <row r="265" spans="1:4" ht="13.5" thickBot="1">
      <c r="B265" s="573" t="s">
        <v>79</v>
      </c>
      <c r="C265" s="574" t="str">
        <f>'Step 3-Stand-Alone Freezers'!D71</f>
        <v>Destroyed</v>
      </c>
      <c r="D265" s="976" t="str">
        <f>IF(ISBLANK('Step 3-Stand-Alone Freezers'!F71),"BLANK",'Step 3-Stand-Alone Freezers'!F71)</f>
        <v>BLANK</v>
      </c>
    </row>
    <row r="266" spans="1:4">
      <c r="B266" s="2418" t="s">
        <v>81</v>
      </c>
      <c r="C266" s="552" t="str">
        <f>'Step 3-Stand-Alone Freezers'!D72</f>
        <v>Recycled</v>
      </c>
      <c r="D266" s="977" t="str">
        <f>IF(ISBLANK('Step 3-Stand-Alone Freezers'!F72),"BLANK",'Step 3-Stand-Alone Freezers'!F72)</f>
        <v>BLANK</v>
      </c>
    </row>
    <row r="267" spans="1:4" ht="13.5" thickBot="1">
      <c r="B267" s="2419">
        <v>0</v>
      </c>
      <c r="C267" s="570" t="str">
        <f>'Step 3-Stand-Alone Freezers'!D73</f>
        <v>Disposed</v>
      </c>
      <c r="D267" s="978" t="str">
        <f>IF(ISBLANK('Step 3-Stand-Alone Freezers'!F73),"BLANK",'Step 3-Stand-Alone Freezers'!F73)</f>
        <v>BLANK</v>
      </c>
    </row>
    <row r="268" spans="1:4">
      <c r="C268" s="542"/>
    </row>
    <row r="269" spans="1:4">
      <c r="A269" s="544"/>
      <c r="B269" s="553" t="s">
        <v>202</v>
      </c>
      <c r="C269" s="554"/>
      <c r="D269" s="544"/>
    </row>
    <row r="270" spans="1:4" s="563" customFormat="1" ht="12.75" customHeight="1">
      <c r="C270" s="546" t="str">
        <f>'Step 3-Stand-Alone Freezers'!C10</f>
        <v>Refrigerant Type</v>
      </c>
      <c r="D270" s="1213"/>
    </row>
    <row r="271" spans="1:4" s="563" customFormat="1" ht="12.75" customHeight="1">
      <c r="C271" s="546" t="str">
        <f>'Step 3-Stand-Alone Freezers'!C11</f>
        <v>CFC-12</v>
      </c>
      <c r="D271" s="897" t="str">
        <f>IF(ISBLANK('Step 3-Stand-Alone Freezers'!F11),"BLANK",'Step 3-Stand-Alone Freezers'!F11)</f>
        <v>BLANK</v>
      </c>
    </row>
    <row r="272" spans="1:4" s="563" customFormat="1" ht="12.75" customHeight="1">
      <c r="C272" s="546" t="str">
        <f>'Step 3-Stand-Alone Freezers'!C12</f>
        <v>HCFC-22</v>
      </c>
      <c r="D272" s="897" t="str">
        <f>IF(ISBLANK('Step 3-Stand-Alone Freezers'!F12),"BLANK",'Step 3-Stand-Alone Freezers'!F12)</f>
        <v>BLANK</v>
      </c>
    </row>
    <row r="273" spans="2:4" s="563" customFormat="1" ht="12.75" customHeight="1">
      <c r="C273" s="546" t="str">
        <f>'Step 3-Stand-Alone Freezers'!C13</f>
        <v>HFC-134a</v>
      </c>
      <c r="D273" s="897" t="str">
        <f>IF(ISBLANK('Step 3-Stand-Alone Freezers'!F13),"BLANK",'Step 3-Stand-Alone Freezers'!F13)</f>
        <v>BLANK</v>
      </c>
    </row>
    <row r="274" spans="2:4" s="563" customFormat="1" ht="12.75" customHeight="1" thickBot="1">
      <c r="C274" s="546" t="str">
        <f>'Step 3-Stand-Alone Freezers'!C14</f>
        <v>Other</v>
      </c>
      <c r="D274" s="897" t="str">
        <f>IF(ISBLANK('Step 3-Stand-Alone Freezers'!F14),"BLANK",'Step 3-Stand-Alone Freezers'!F14)</f>
        <v>BLANK</v>
      </c>
    </row>
    <row r="275" spans="2:4" s="563" customFormat="1" ht="12.75" customHeight="1" thickBot="1">
      <c r="C275" s="1273" t="s">
        <v>262</v>
      </c>
      <c r="D275" s="760" t="str">
        <f>IF(ISBLANK('Step 3-Stand-Alone Freezers'!G11),"BLANK",('Step 3-Stand-Alone Freezers'!G11))</f>
        <v>BLANK</v>
      </c>
    </row>
    <row r="276" spans="2:4" s="563" customFormat="1" ht="12.75" customHeight="1">
      <c r="C276" s="546" t="str">
        <f>'Step 3-Stand-Alone Freezers'!C16</f>
        <v>Insulating Material Type</v>
      </c>
    </row>
    <row r="277" spans="2:4" s="563" customFormat="1" ht="12.75" customHeight="1">
      <c r="C277" s="546" t="str">
        <f>'Step 3-Stand-Alone Freezers'!C17</f>
        <v>CFC-11 Blowing Agent</v>
      </c>
      <c r="D277" s="897" t="str">
        <f>IF(ISBLANK('Step 3-Stand-Alone Freezers'!G17),"BLANK",'Step 3-Stand-Alone Freezers'!G17)</f>
        <v>BLANK</v>
      </c>
    </row>
    <row r="278" spans="2:4" s="563" customFormat="1" ht="12.75" customHeight="1">
      <c r="C278" s="546" t="str">
        <f>'Step 3-Stand-Alone Freezers'!C18</f>
        <v>HCFC-141b Blowing Agent</v>
      </c>
      <c r="D278" s="897" t="str">
        <f>IF(ISBLANK('Step 3-Stand-Alone Freezers'!G18),"BLANK",'Step 3-Stand-Alone Freezers'!G18)</f>
        <v>BLANK</v>
      </c>
    </row>
    <row r="279" spans="2:4" s="545" customFormat="1">
      <c r="C279" s="546" t="str">
        <f>'Step 3-Stand-Alone Freezers'!C19</f>
        <v>HFC-134a Blowing Agent</v>
      </c>
      <c r="D279" s="897" t="str">
        <f>IF(ISBLANK('Step 3-Stand-Alone Freezers'!G19),"BLANK",'Step 3-Stand-Alone Freezers'!G19)</f>
        <v>BLANK</v>
      </c>
    </row>
    <row r="280" spans="2:4" s="545" customFormat="1">
      <c r="C280" s="546" t="str">
        <f>'Step 3-Stand-Alone Freezers'!C20</f>
        <v>HFC-245fa Blowing Agent</v>
      </c>
      <c r="D280" s="897" t="str">
        <f>IF(ISBLANK('Step 3-Stand-Alone Freezers'!G20),"BLANK",'Step 3-Stand-Alone Freezers'!G20)</f>
        <v>BLANK</v>
      </c>
    </row>
    <row r="281" spans="2:4" s="545" customFormat="1">
      <c r="C281" s="546" t="str">
        <f>'Step 3-Stand-Alone Freezers'!C21</f>
        <v>Cyclopentane  Blowing Agent</v>
      </c>
      <c r="D281" s="897" t="str">
        <f>IF(ISBLANK('Step 3-Stand-Alone Freezers'!G21),"BLANK",'Step 3-Stand-Alone Freezers'!G21)</f>
        <v>BLANK</v>
      </c>
    </row>
    <row r="282" spans="2:4" s="563" customFormat="1" ht="12.75" customHeight="1">
      <c r="C282" s="546" t="str">
        <f>'Step 3-Stand-Alone Freezers'!C22</f>
        <v>Fiberglass</v>
      </c>
      <c r="D282" s="897" t="str">
        <f>IF(ISBLANK('Step 3-Stand-Alone Freezers'!G22),"BLANK",'Step 3-Stand-Alone Freezers'!G22)</f>
        <v>BLANK</v>
      </c>
    </row>
    <row r="283" spans="2:4" s="563" customFormat="1" ht="12.75" customHeight="1" thickBot="1">
      <c r="C283" s="546" t="str">
        <f>'Step 3-Stand-Alone Freezers'!C23</f>
        <v>Other</v>
      </c>
      <c r="D283" s="897" t="str">
        <f>IF(ISBLANK('Step 3-Stand-Alone Freezers'!G23),"BLANK",'Step 3-Stand-Alone Freezers'!G23)</f>
        <v>BLANK</v>
      </c>
    </row>
    <row r="284" spans="2:4" s="563" customFormat="1" ht="12.75" customHeight="1" thickBot="1">
      <c r="C284" s="1273" t="s">
        <v>262</v>
      </c>
      <c r="D284" s="760" t="str">
        <f>IF(ISBLANK('Step 3-Stand-Alone Freezers'!H17),"BLANK",('Step 3-Stand-Alone Freezers'!H17))</f>
        <v>BLANK</v>
      </c>
    </row>
    <row r="285" spans="2:4" s="563" customFormat="1" ht="12.75" customHeight="1" thickBot="1">
      <c r="C285" s="1255"/>
    </row>
    <row r="286" spans="2:4" ht="12.75" customHeight="1">
      <c r="B286" s="2050" t="s">
        <v>80</v>
      </c>
      <c r="C286" s="551" t="s">
        <v>44</v>
      </c>
      <c r="D286" s="1285"/>
    </row>
    <row r="287" spans="2:4">
      <c r="B287" s="2051"/>
      <c r="C287" s="575" t="s">
        <v>8</v>
      </c>
      <c r="D287" s="1286" t="str">
        <f>IF(ISBLANK('Step 3-Stand-Alone Freezers'!H32),"BLANK",'Step 3-Stand-Alone Freezers'!H32)</f>
        <v>BLANK</v>
      </c>
    </row>
    <row r="288" spans="2:4">
      <c r="B288" s="2051"/>
      <c r="C288" s="567" t="s">
        <v>341</v>
      </c>
      <c r="D288" s="1286" t="str">
        <f>IF(ISBLANK('Step 3-Stand-Alone Freezers'!H33),"BLANK",'Step 3-Stand-Alone Freezers'!H33)</f>
        <v>BLANK</v>
      </c>
    </row>
    <row r="289" spans="2:4">
      <c r="B289" s="2051"/>
      <c r="C289" s="575" t="s">
        <v>9</v>
      </c>
      <c r="D289" s="1286" t="str">
        <f>IF(ISBLANK('Step 3-Stand-Alone Freezers'!H34),"BLANK",'Step 3-Stand-Alone Freezers'!H34)</f>
        <v>BLANK</v>
      </c>
    </row>
    <row r="290" spans="2:4">
      <c r="B290" s="2051"/>
      <c r="C290" s="567" t="s">
        <v>340</v>
      </c>
      <c r="D290" s="1286" t="str">
        <f>IF(ISBLANK('Step 3-Stand-Alone Freezers'!H35),"BLANK",'Step 3-Stand-Alone Freezers'!H35)</f>
        <v>BLANK</v>
      </c>
    </row>
    <row r="291" spans="2:4">
      <c r="B291" s="2051"/>
      <c r="C291" s="576" t="s">
        <v>46</v>
      </c>
      <c r="D291" s="1287"/>
    </row>
    <row r="292" spans="2:4">
      <c r="B292" s="2051"/>
      <c r="C292" s="575" t="s">
        <v>8</v>
      </c>
      <c r="D292" s="1286" t="str">
        <f>IF(ISBLANK('Step 3-Stand-Alone Freezers'!H37),"BLANK",'Step 3-Stand-Alone Freezers'!H37)</f>
        <v>BLANK</v>
      </c>
    </row>
    <row r="293" spans="2:4">
      <c r="B293" s="2051"/>
      <c r="C293" s="567" t="s">
        <v>341</v>
      </c>
      <c r="D293" s="1286" t="str">
        <f>IF(ISBLANK('Step 3-Stand-Alone Freezers'!H38),"BLANK",'Step 3-Stand-Alone Freezers'!H38)</f>
        <v>BLANK</v>
      </c>
    </row>
    <row r="294" spans="2:4">
      <c r="B294" s="2051"/>
      <c r="C294" s="575" t="s">
        <v>9</v>
      </c>
      <c r="D294" s="1286" t="str">
        <f>IF(ISBLANK('Step 3-Stand-Alone Freezers'!H39),"BLANK",'Step 3-Stand-Alone Freezers'!H39)</f>
        <v>BLANK</v>
      </c>
    </row>
    <row r="295" spans="2:4">
      <c r="B295" s="2051"/>
      <c r="C295" s="567" t="s">
        <v>340</v>
      </c>
      <c r="D295" s="1286" t="str">
        <f>IF(ISBLANK('Step 3-Stand-Alone Freezers'!H40),"BLANK",'Step 3-Stand-Alone Freezers'!H40)</f>
        <v>BLANK</v>
      </c>
    </row>
    <row r="296" spans="2:4">
      <c r="B296" s="2051"/>
      <c r="C296" s="576" t="s">
        <v>45</v>
      </c>
      <c r="D296" s="1287"/>
    </row>
    <row r="297" spans="2:4">
      <c r="B297" s="2051"/>
      <c r="C297" s="575" t="s">
        <v>8</v>
      </c>
      <c r="D297" s="1286" t="str">
        <f>IF(ISBLANK('Step 3-Stand-Alone Freezers'!H42),"BLANK",'Step 3-Stand-Alone Freezers'!H42)</f>
        <v>BLANK</v>
      </c>
    </row>
    <row r="298" spans="2:4">
      <c r="B298" s="2051"/>
      <c r="C298" s="567" t="s">
        <v>341</v>
      </c>
      <c r="D298" s="1286" t="str">
        <f>IF(ISBLANK('Step 3-Stand-Alone Freezers'!H43),"BLANK",'Step 3-Stand-Alone Freezers'!H43)</f>
        <v>BLANK</v>
      </c>
    </row>
    <row r="299" spans="2:4">
      <c r="B299" s="2051"/>
      <c r="C299" s="567" t="s">
        <v>9</v>
      </c>
      <c r="D299" s="1286" t="str">
        <f>IF(ISBLANK('Step 3-Stand-Alone Freezers'!H44),"BLANK",'Step 3-Stand-Alone Freezers'!H44)</f>
        <v>BLANK</v>
      </c>
    </row>
    <row r="300" spans="2:4" ht="13.5" thickBot="1">
      <c r="B300" s="2052"/>
      <c r="C300" s="575" t="s">
        <v>340</v>
      </c>
      <c r="D300" s="1286" t="str">
        <f>IF(ISBLANK('Step 3-Stand-Alone Freezers'!H45),"BLANK",'Step 3-Stand-Alone Freezers'!H45)</f>
        <v>BLANK</v>
      </c>
    </row>
    <row r="301" spans="2:4">
      <c r="B301" s="2062" t="s">
        <v>69</v>
      </c>
      <c r="C301" s="551" t="s">
        <v>43</v>
      </c>
      <c r="D301" s="1287"/>
    </row>
    <row r="302" spans="2:4">
      <c r="B302" s="2411"/>
      <c r="C302" s="575" t="s">
        <v>8</v>
      </c>
      <c r="D302" s="1286" t="str">
        <f>IF(ISBLANK('Step 3-Stand-Alone Freezers'!H47),"BLANK",'Step 3-Stand-Alone Freezers'!H47)</f>
        <v>BLANK</v>
      </c>
    </row>
    <row r="303" spans="2:4">
      <c r="B303" s="2411"/>
      <c r="C303" s="1274" t="s">
        <v>341</v>
      </c>
      <c r="D303" s="1286" t="str">
        <f>IF(ISBLANK('Step 3-Stand-Alone Freezers'!H48),"BLANK",'Step 3-Stand-Alone Freezers'!H48)</f>
        <v>BLANK</v>
      </c>
    </row>
    <row r="304" spans="2:4">
      <c r="B304" s="2411"/>
      <c r="C304" s="575" t="s">
        <v>9</v>
      </c>
      <c r="D304" s="1286" t="str">
        <f>IF(ISBLANK('Step 3-Stand-Alone Freezers'!H49),"BLANK",'Step 3-Stand-Alone Freezers'!H49)</f>
        <v>BLANK</v>
      </c>
    </row>
    <row r="305" spans="2:4">
      <c r="B305" s="2411"/>
      <c r="C305" s="575" t="s">
        <v>340</v>
      </c>
      <c r="D305" s="1286" t="str">
        <f>IF(ISBLANK('Step 3-Stand-Alone Freezers'!H50),"BLANK",'Step 3-Stand-Alone Freezers'!H50)</f>
        <v>BLANK</v>
      </c>
    </row>
    <row r="306" spans="2:4">
      <c r="B306" s="2411"/>
      <c r="C306" s="576" t="s">
        <v>16</v>
      </c>
      <c r="D306" s="1287"/>
    </row>
    <row r="307" spans="2:4">
      <c r="B307" s="2411"/>
      <c r="C307" s="575" t="s">
        <v>8</v>
      </c>
      <c r="D307" s="1286" t="str">
        <f>IF(ISBLANK('Step 3-Stand-Alone Freezers'!H52),"BLANK",'Step 3-Stand-Alone Freezers'!H52)</f>
        <v>BLANK</v>
      </c>
    </row>
    <row r="308" spans="2:4">
      <c r="B308" s="2411"/>
      <c r="C308" s="1274" t="s">
        <v>341</v>
      </c>
      <c r="D308" s="1286" t="str">
        <f>IF(ISBLANK('Step 3-Stand-Alone Freezers'!H53),"BLANK",'Step 3-Stand-Alone Freezers'!H53)</f>
        <v>BLANK</v>
      </c>
    </row>
    <row r="309" spans="2:4">
      <c r="B309" s="2411"/>
      <c r="C309" s="575" t="s">
        <v>9</v>
      </c>
      <c r="D309" s="1286" t="str">
        <f>IF(ISBLANK('Step 3-Stand-Alone Freezers'!H54),"BLANK",'Step 3-Stand-Alone Freezers'!H54)</f>
        <v>BLANK</v>
      </c>
    </row>
    <row r="310" spans="2:4">
      <c r="B310" s="2411"/>
      <c r="C310" s="575" t="s">
        <v>340</v>
      </c>
      <c r="D310" s="1286" t="str">
        <f>IF(ISBLANK('Step 3-Stand-Alone Freezers'!H55),"BLANK",'Step 3-Stand-Alone Freezers'!H55)</f>
        <v>BLANK</v>
      </c>
    </row>
    <row r="311" spans="2:4">
      <c r="B311" s="2411"/>
      <c r="C311" s="565" t="s">
        <v>45</v>
      </c>
      <c r="D311" s="1287"/>
    </row>
    <row r="312" spans="2:4">
      <c r="B312" s="2411"/>
      <c r="C312" s="567" t="s">
        <v>8</v>
      </c>
      <c r="D312" s="1286" t="str">
        <f>IF(ISBLANK('Step 3-Stand-Alone Freezers'!H57),"BLANK",'Step 3-Stand-Alone Freezers'!H57)</f>
        <v>BLANK</v>
      </c>
    </row>
    <row r="313" spans="2:4">
      <c r="B313" s="2411"/>
      <c r="C313" s="1274" t="s">
        <v>341</v>
      </c>
      <c r="D313" s="1286" t="str">
        <f>IF(ISBLANK('Step 3-Stand-Alone Freezers'!H58),"BLANK",'Step 3-Stand-Alone Freezers'!H58)</f>
        <v>BLANK</v>
      </c>
    </row>
    <row r="314" spans="2:4">
      <c r="B314" s="2411"/>
      <c r="C314" s="567" t="s">
        <v>9</v>
      </c>
      <c r="D314" s="1286" t="str">
        <f>IF(ISBLANK('Step 3-Stand-Alone Freezers'!H59),"BLANK",'Step 3-Stand-Alone Freezers'!H59)</f>
        <v>BLANK</v>
      </c>
    </row>
    <row r="315" spans="2:4">
      <c r="B315" s="2411"/>
      <c r="C315" s="575" t="s">
        <v>340</v>
      </c>
      <c r="D315" s="1286" t="str">
        <f>IF(ISBLANK('Step 3-Stand-Alone Freezers'!H60),"BLANK",'Step 3-Stand-Alone Freezers'!H60)</f>
        <v>BLANK</v>
      </c>
    </row>
    <row r="316" spans="2:4">
      <c r="B316" s="2411"/>
      <c r="C316" s="565" t="s">
        <v>197</v>
      </c>
      <c r="D316" s="1287"/>
    </row>
    <row r="317" spans="2:4">
      <c r="B317" s="2411"/>
      <c r="C317" s="567" t="s">
        <v>8</v>
      </c>
      <c r="D317" s="1286" t="str">
        <f>IF(ISBLANK('Step 3-Stand-Alone Freezers'!H62),"BLANK",'Step 3-Stand-Alone Freezers'!H62)</f>
        <v>BLANK</v>
      </c>
    </row>
    <row r="318" spans="2:4">
      <c r="B318" s="2411"/>
      <c r="C318" s="1274" t="s">
        <v>341</v>
      </c>
      <c r="D318" s="1286" t="str">
        <f>IF(ISBLANK('Step 3-Stand-Alone Freezers'!H63),"BLANK",'Step 3-Stand-Alone Freezers'!H63)</f>
        <v>BLANK</v>
      </c>
    </row>
    <row r="319" spans="2:4">
      <c r="B319" s="2411"/>
      <c r="C319" s="567" t="s">
        <v>9</v>
      </c>
      <c r="D319" s="1286" t="str">
        <f>IF(ISBLANK('Step 3-Stand-Alone Freezers'!H64),"BLANK",'Step 3-Stand-Alone Freezers'!H64)</f>
        <v>BLANK</v>
      </c>
    </row>
    <row r="320" spans="2:4" ht="13.5" thickBot="1">
      <c r="B320" s="2412"/>
      <c r="C320" s="1274" t="s">
        <v>340</v>
      </c>
      <c r="D320" s="1286" t="str">
        <f>IF(ISBLANK('Step 3-Stand-Alone Freezers'!H65),"BLANK",'Step 3-Stand-Alone Freezers'!H65)</f>
        <v>BLANK</v>
      </c>
    </row>
    <row r="321" spans="1:4">
      <c r="B321" s="2413" t="s">
        <v>71</v>
      </c>
      <c r="C321" s="578" t="s">
        <v>10</v>
      </c>
      <c r="D321" s="1286" t="str">
        <f>IF(ISBLANK('Step 3-Stand-Alone Freezers'!H66),"BLANK",'Step 3-Stand-Alone Freezers'!H66)</f>
        <v>BLANK</v>
      </c>
    </row>
    <row r="322" spans="1:4" ht="13.5" thickBot="1">
      <c r="B322" s="2417">
        <v>0</v>
      </c>
      <c r="C322" s="577" t="s">
        <v>14</v>
      </c>
      <c r="D322" s="1286" t="str">
        <f>IF(ISBLANK('Step 3-Stand-Alone Freezers'!H67),"BLANK",'Step 3-Stand-Alone Freezers'!H67)</f>
        <v>BLANK</v>
      </c>
    </row>
    <row r="323" spans="1:4">
      <c r="B323" s="2415" t="s">
        <v>2</v>
      </c>
      <c r="C323" s="578" t="s">
        <v>11</v>
      </c>
      <c r="D323" s="1286" t="str">
        <f>IF(ISBLANK('Step 3-Stand-Alone Freezers'!H68),"BLANK",'Step 3-Stand-Alone Freezers'!H68)</f>
        <v>BLANK</v>
      </c>
    </row>
    <row r="324" spans="1:4" ht="13.5" thickBot="1">
      <c r="B324" s="2416">
        <v>0</v>
      </c>
      <c r="C324" s="577" t="s">
        <v>82</v>
      </c>
      <c r="D324" s="1286" t="str">
        <f>IF(ISBLANK('Step 3-Stand-Alone Freezers'!H69),"BLANK",'Step 3-Stand-Alone Freezers'!H69)</f>
        <v>BLANK</v>
      </c>
    </row>
    <row r="325" spans="1:4" ht="13.5" thickBot="1">
      <c r="B325" s="346" t="s">
        <v>1</v>
      </c>
      <c r="C325" s="579" t="s">
        <v>10</v>
      </c>
      <c r="D325" s="1286" t="str">
        <f>IF(ISBLANK('Step 3-Stand-Alone Freezers'!H70),"BLANK",'Step 3-Stand-Alone Freezers'!H70)</f>
        <v>BLANK</v>
      </c>
    </row>
    <row r="326" spans="1:4" ht="13.5" thickBot="1">
      <c r="B326" s="573" t="s">
        <v>79</v>
      </c>
      <c r="C326" s="580" t="s">
        <v>9</v>
      </c>
      <c r="D326" s="1286" t="str">
        <f>IF(ISBLANK('Step 3-Stand-Alone Freezers'!H71),"BLANK",'Step 3-Stand-Alone Freezers'!H71)</f>
        <v>BLANK</v>
      </c>
    </row>
    <row r="327" spans="1:4">
      <c r="B327" s="2418" t="s">
        <v>81</v>
      </c>
      <c r="C327" s="578" t="s">
        <v>10</v>
      </c>
      <c r="D327" s="1286" t="str">
        <f>IF(ISBLANK('Step 3-Stand-Alone Freezers'!H72),"BLANK",'Step 3-Stand-Alone Freezers'!H72)</f>
        <v>BLANK</v>
      </c>
    </row>
    <row r="328" spans="1:4" ht="13.5" thickBot="1">
      <c r="B328" s="2419">
        <v>0</v>
      </c>
      <c r="C328" s="577" t="s">
        <v>14</v>
      </c>
      <c r="D328" s="1288" t="str">
        <f>IF(ISBLANK('Step 3-Stand-Alone Freezers'!H73),"BLANK",'Step 3-Stand-Alone Freezers'!H73)</f>
        <v>BLANK</v>
      </c>
    </row>
    <row r="329" spans="1:4" ht="13.5" thickBot="1">
      <c r="C329" s="542"/>
      <c r="D329" s="556"/>
    </row>
    <row r="330" spans="1:4">
      <c r="C330" s="557" t="str">
        <f>'Step 3-Stand-Alone Freezers'!C78</f>
        <v>Average Number of Remaining Years of Useful Life</v>
      </c>
      <c r="D330" s="1661" t="str">
        <f>IF(ISBLANK('Step 3-Stand-Alone Freezers'!E78),"BLANK",'Step 3-Stand-Alone Freezers'!E78)</f>
        <v/>
      </c>
    </row>
    <row r="331" spans="1:4">
      <c r="C331" s="558" t="str">
        <f>'Step 3-Stand-Alone Freezers'!C79</f>
        <v>Average Energy Consumed/Year/Unit (kWh)</v>
      </c>
      <c r="D331" s="582" t="str">
        <f>IF(ISBLANK('Step 3-Stand-Alone Freezers'!E79),"BLANK",'Step 3-Stand-Alone Freezers'!E79)</f>
        <v>BLANK</v>
      </c>
    </row>
    <row r="332" spans="1:4" ht="26.25" thickBot="1">
      <c r="C332" s="560" t="str">
        <f>'Step 3-Stand-Alone Freezers'!C80</f>
        <v>Average Energy Cost for Residential Consumers ($/kWh)  
[please provide the average cost during the current program period]</v>
      </c>
      <c r="D332" s="561" t="str">
        <f>IF(ISBLANK('Step 3-Stand-Alone Freezers'!E80),"BLANK",'Step 3-Stand-Alone Freezers'!E80)</f>
        <v>BLANK</v>
      </c>
    </row>
    <row r="333" spans="1:4" ht="13.5" thickBot="1">
      <c r="C333" s="583"/>
      <c r="D333" s="584"/>
    </row>
    <row r="334" spans="1:4" ht="13.5" thickBot="1">
      <c r="C334" s="585" t="str">
        <f>'Step 3-Stand-Alone Freezers'!C82</f>
        <v>Additional Comments:</v>
      </c>
      <c r="D334" s="561" t="str">
        <f>IF(ISBLANK('Step 3-Stand-Alone Freezers'!D82),"BLANK",'Step 3-Stand-Alone Freezers'!D82)</f>
        <v>BLANK</v>
      </c>
    </row>
    <row r="335" spans="1:4">
      <c r="C335" s="542"/>
    </row>
    <row r="336" spans="1:4">
      <c r="A336" s="540"/>
      <c r="B336" s="540"/>
      <c r="C336" s="541"/>
      <c r="D336" s="540"/>
    </row>
    <row r="337" spans="1:4">
      <c r="C337" s="542"/>
    </row>
    <row r="338" spans="1:4">
      <c r="A338" s="531"/>
      <c r="B338" s="531" t="s">
        <v>159</v>
      </c>
      <c r="C338" s="543"/>
      <c r="D338" s="531"/>
    </row>
    <row r="339" spans="1:4">
      <c r="C339" s="542"/>
    </row>
    <row r="340" spans="1:4">
      <c r="A340" s="544"/>
      <c r="B340" s="544"/>
      <c r="C340" s="554" t="s">
        <v>33</v>
      </c>
      <c r="D340" s="544"/>
    </row>
    <row r="341" spans="1:4" s="563" customFormat="1">
      <c r="C341" s="586" t="str">
        <f>'Step 3-Air-Conditioning Units'!C8</f>
        <v>Total Number of Units Processed</v>
      </c>
      <c r="D341" s="568" t="str">
        <f>IF(ISBLANK('Step 3-Air-Conditioning Units'!D8),"BLANK",'Step 3-Air-Conditioning Units'!D8)</f>
        <v>BLANK</v>
      </c>
    </row>
    <row r="342" spans="1:4" s="563" customFormat="1">
      <c r="C342" s="586" t="str">
        <f>'Step 3-Air-Conditioning Units'!C9</f>
        <v>Average Age of Appliances Collected (yrs)</v>
      </c>
      <c r="D342" s="568" t="str">
        <f>IF(ISBLANK('Step 3-Air-Conditioning Units'!D9),"BLANK",'Step 3-Air-Conditioning Units'!D9)</f>
        <v>BLANK</v>
      </c>
    </row>
    <row r="343" spans="1:4" s="563" customFormat="1">
      <c r="C343" s="546" t="str">
        <f>'Step 3-Air-Conditioning Units'!C10</f>
        <v>Refrigerant Type</v>
      </c>
      <c r="D343" s="1209"/>
    </row>
    <row r="344" spans="1:4" s="563" customFormat="1">
      <c r="C344" s="546" t="str">
        <f>'Step 3-Air-Conditioning Units'!C11</f>
        <v>HCFC-22</v>
      </c>
      <c r="D344" s="568" t="str">
        <f>IF(ISBLANK('Step 3-Air-Conditioning Units'!D11),"BLANK",'Step 3-Air-Conditioning Units'!D11)</f>
        <v>BLANK</v>
      </c>
    </row>
    <row r="345" spans="1:4" s="563" customFormat="1">
      <c r="C345" s="546" t="str">
        <f>'Step 3-Air-Conditioning Units'!C12</f>
        <v>R-407C</v>
      </c>
      <c r="D345" s="568" t="str">
        <f>IF(ISBLANK('Step 3-Air-Conditioning Units'!D12),"BLANK",'Step 3-Air-Conditioning Units'!D12)</f>
        <v>BLANK</v>
      </c>
    </row>
    <row r="346" spans="1:4" s="563" customFormat="1">
      <c r="C346" s="564" t="str">
        <f>'Step 3-Air-Conditioning Units'!C13</f>
        <v>R-410A</v>
      </c>
      <c r="D346" s="568" t="str">
        <f>IF(ISBLANK('Step 3-Air-Conditioning Units'!D13),"BLANK",'Step 3-Air-Conditioning Units'!D13)</f>
        <v>BLANK</v>
      </c>
    </row>
    <row r="347" spans="1:4" s="563" customFormat="1">
      <c r="C347" s="564" t="s">
        <v>260</v>
      </c>
      <c r="D347" s="568" t="str">
        <f>IF(ISBLANK('Step 3-Air-Conditioning Units'!D14),"BLANK",'Step 3-Air-Conditioning Units'!D14)</f>
        <v>BLANK</v>
      </c>
    </row>
    <row r="348" spans="1:4" s="563" customFormat="1">
      <c r="C348" s="1272"/>
      <c r="D348" s="555"/>
    </row>
    <row r="349" spans="1:4" s="563" customFormat="1">
      <c r="C349" s="1272" t="s">
        <v>325</v>
      </c>
      <c r="D349" s="555"/>
    </row>
    <row r="350" spans="1:4" s="563" customFormat="1">
      <c r="C350" s="1272" t="str">
        <f>C344</f>
        <v>HCFC-22</v>
      </c>
      <c r="D350" s="555" t="str">
        <f>IF(ISBLANK('Step 3-Air-Conditioning Units'!E11),"BLANK",'Step 3-Air-Conditioning Units'!E11)</f>
        <v>BLANK</v>
      </c>
    </row>
    <row r="351" spans="1:4" s="563" customFormat="1">
      <c r="C351" s="1272" t="str">
        <f>C345</f>
        <v>R-407C</v>
      </c>
      <c r="D351" s="555" t="str">
        <f>IF(ISBLANK('Step 3-Air-Conditioning Units'!E12),"BLANK",'Step 3-Air-Conditioning Units'!E12)</f>
        <v>BLANK</v>
      </c>
    </row>
    <row r="352" spans="1:4" s="563" customFormat="1">
      <c r="C352" s="1272" t="str">
        <f>C346</f>
        <v>R-410A</v>
      </c>
      <c r="D352" s="555" t="str">
        <f>IF(ISBLANK('Step 3-Air-Conditioning Units'!E13),"BLANK",'Step 3-Air-Conditioning Units'!E13)</f>
        <v>BLANK</v>
      </c>
    </row>
    <row r="353" spans="2:4" s="563" customFormat="1">
      <c r="C353" s="1272" t="str">
        <f>C347</f>
        <v>Other</v>
      </c>
      <c r="D353" s="555" t="str">
        <f>IF(ISBLANK('Step 3-Air-Conditioning Units'!E14),"BLANK",'Step 3-Air-Conditioning Units'!E14)</f>
        <v>BLANK</v>
      </c>
    </row>
    <row r="354" spans="2:4" s="563" customFormat="1" ht="13.5" thickBot="1">
      <c r="C354" s="1255"/>
    </row>
    <row r="355" spans="2:4" ht="12.75" customHeight="1">
      <c r="B355" s="2050" t="s">
        <v>80</v>
      </c>
      <c r="C355" s="551" t="s">
        <v>46</v>
      </c>
      <c r="D355" s="932"/>
    </row>
    <row r="356" spans="2:4">
      <c r="B356" s="2051"/>
      <c r="C356" s="575" t="s">
        <v>8</v>
      </c>
      <c r="D356" s="933" t="str">
        <f>IF(ISBLANK('Step 3-Air-Conditioning Units'!F23),"BLANK",'Step 3-Air-Conditioning Units'!F23)</f>
        <v>BLANK</v>
      </c>
    </row>
    <row r="357" spans="2:4">
      <c r="B357" s="2051"/>
      <c r="C357" s="567" t="s">
        <v>341</v>
      </c>
      <c r="D357" s="933" t="str">
        <f>IF(ISBLANK('Step 3-Air-Conditioning Units'!F24),"BLANK",'Step 3-Air-Conditioning Units'!F24)</f>
        <v>BLANK</v>
      </c>
    </row>
    <row r="358" spans="2:4">
      <c r="B358" s="2051"/>
      <c r="C358" s="567" t="s">
        <v>9</v>
      </c>
      <c r="D358" s="933" t="str">
        <f>IF(ISBLANK('Step 3-Air-Conditioning Units'!F25),"BLANK",'Step 3-Air-Conditioning Units'!F25)</f>
        <v>BLANK</v>
      </c>
    </row>
    <row r="359" spans="2:4" ht="13.5" thickBot="1">
      <c r="B359" s="2051"/>
      <c r="C359" s="567" t="s">
        <v>340</v>
      </c>
      <c r="D359" s="933" t="str">
        <f>IF(ISBLANK('Step 3-Air-Conditioning Units'!F26),"BLANK",'Step 3-Air-Conditioning Units'!F26)</f>
        <v>BLANK</v>
      </c>
    </row>
    <row r="360" spans="2:4">
      <c r="B360" s="2051"/>
      <c r="C360" s="551" t="s">
        <v>90</v>
      </c>
      <c r="D360" s="1289"/>
    </row>
    <row r="361" spans="2:4">
      <c r="B361" s="2051"/>
      <c r="C361" s="575" t="s">
        <v>8</v>
      </c>
      <c r="D361" s="933" t="str">
        <f>IF(ISBLANK('Step 3-Air-Conditioning Units'!F28),"BLANK",'Step 3-Air-Conditioning Units'!F28)</f>
        <v>BLANK</v>
      </c>
    </row>
    <row r="362" spans="2:4">
      <c r="B362" s="2051"/>
      <c r="C362" s="567" t="s">
        <v>341</v>
      </c>
      <c r="D362" s="933" t="str">
        <f>IF(ISBLANK('Step 3-Air-Conditioning Units'!F29),"BLANK",'Step 3-Air-Conditioning Units'!F29)</f>
        <v>BLANK</v>
      </c>
    </row>
    <row r="363" spans="2:4">
      <c r="B363" s="2051"/>
      <c r="C363" s="567" t="s">
        <v>9</v>
      </c>
      <c r="D363" s="933" t="str">
        <f>IF(ISBLANK('Step 3-Air-Conditioning Units'!F30),"BLANK",'Step 3-Air-Conditioning Units'!F30)</f>
        <v>BLANK</v>
      </c>
    </row>
    <row r="364" spans="2:4" ht="13.5" thickBot="1">
      <c r="B364" s="2051"/>
      <c r="C364" s="567" t="s">
        <v>340</v>
      </c>
      <c r="D364" s="933" t="str">
        <f>IF(ISBLANK('Step 3-Air-Conditioning Units'!F31),"BLANK",'Step 3-Air-Conditioning Units'!F31)</f>
        <v>BLANK</v>
      </c>
    </row>
    <row r="365" spans="2:4">
      <c r="B365" s="2051"/>
      <c r="C365" s="551" t="s">
        <v>91</v>
      </c>
      <c r="D365" s="932"/>
    </row>
    <row r="366" spans="2:4">
      <c r="B366" s="2051"/>
      <c r="C366" s="575" t="s">
        <v>8</v>
      </c>
      <c r="D366" s="933" t="str">
        <f>IF(ISBLANK('Step 3-Air-Conditioning Units'!F33),"BLANK",'Step 3-Air-Conditioning Units'!F33)</f>
        <v>BLANK</v>
      </c>
    </row>
    <row r="367" spans="2:4">
      <c r="B367" s="2051"/>
      <c r="C367" s="567" t="s">
        <v>341</v>
      </c>
      <c r="D367" s="933" t="str">
        <f>IF(ISBLANK('Step 3-Air-Conditioning Units'!F34),"BLANK",'Step 3-Air-Conditioning Units'!F34)</f>
        <v>BLANK</v>
      </c>
    </row>
    <row r="368" spans="2:4">
      <c r="B368" s="2051"/>
      <c r="C368" s="567" t="s">
        <v>9</v>
      </c>
      <c r="D368" s="933" t="str">
        <f>IF(ISBLANK('Step 3-Air-Conditioning Units'!F35),"BLANK",'Step 3-Air-Conditioning Units'!F35)</f>
        <v>BLANK</v>
      </c>
    </row>
    <row r="369" spans="1:4" ht="13.5" thickBot="1">
      <c r="B369" s="2052"/>
      <c r="C369" s="567" t="s">
        <v>340</v>
      </c>
      <c r="D369" s="933" t="str">
        <f>IF(ISBLANK('Step 3-Air-Conditioning Units'!F36),"BLANK",'Step 3-Air-Conditioning Units'!F36)</f>
        <v>BLANK</v>
      </c>
    </row>
    <row r="370" spans="1:4">
      <c r="B370" s="2424" t="s">
        <v>71</v>
      </c>
      <c r="C370" s="578" t="s">
        <v>10</v>
      </c>
      <c r="D370" s="977" t="str">
        <f>IF(ISBLANK('Step 3-Air-Conditioning Units'!F37),"BLANK",'Step 3-Air-Conditioning Units'!F37)</f>
        <v>BLANK</v>
      </c>
    </row>
    <row r="371" spans="1:4" ht="13.5" thickBot="1">
      <c r="B371" s="2188">
        <v>0</v>
      </c>
      <c r="C371" s="577" t="s">
        <v>14</v>
      </c>
      <c r="D371" s="974" t="str">
        <f>IF(ISBLANK('Step 3-Air-Conditioning Units'!F38),"BLANK",'Step 3-Air-Conditioning Units'!F38)</f>
        <v>BLANK</v>
      </c>
    </row>
    <row r="372" spans="1:4">
      <c r="B372" s="2191" t="s">
        <v>2</v>
      </c>
      <c r="C372" s="578" t="s">
        <v>11</v>
      </c>
      <c r="D372" s="977" t="str">
        <f>IF(ISBLANK('Step 3-Air-Conditioning Units'!F39),"BLANK",'Step 3-Air-Conditioning Units'!F39)</f>
        <v>BLANK</v>
      </c>
    </row>
    <row r="373" spans="1:4" ht="13.5" thickBot="1">
      <c r="B373" s="2192">
        <v>0</v>
      </c>
      <c r="C373" s="577" t="s">
        <v>82</v>
      </c>
      <c r="D373" s="974" t="str">
        <f>IF(ISBLANK('Step 3-Air-Conditioning Units'!F40),"BLANK",'Step 3-Air-Conditioning Units'!F40)</f>
        <v>BLANK</v>
      </c>
    </row>
    <row r="374" spans="1:4" ht="13.5" thickBot="1">
      <c r="B374" s="510" t="s">
        <v>1</v>
      </c>
      <c r="C374" s="579" t="s">
        <v>10</v>
      </c>
      <c r="D374" s="976" t="str">
        <f>IF(ISBLANK('Step 3-Air-Conditioning Units'!F41),"BLANK",'Step 3-Air-Conditioning Units'!F41)</f>
        <v>BLANK</v>
      </c>
    </row>
    <row r="375" spans="1:4" ht="13.5" thickBot="1">
      <c r="B375" s="588" t="s">
        <v>79</v>
      </c>
      <c r="C375" s="589" t="s">
        <v>9</v>
      </c>
      <c r="D375" s="976" t="str">
        <f>IF(ISBLANK('Step 3-Air-Conditioning Units'!F42),"BLANK",'Step 3-Air-Conditioning Units'!F42)</f>
        <v>BLANK</v>
      </c>
    </row>
    <row r="376" spans="1:4">
      <c r="C376" s="542"/>
    </row>
    <row r="377" spans="1:4">
      <c r="A377" s="544"/>
      <c r="B377" s="553" t="s">
        <v>202</v>
      </c>
      <c r="C377" s="554"/>
      <c r="D377" s="544"/>
    </row>
    <row r="378" spans="1:4" s="563" customFormat="1">
      <c r="C378" s="546" t="str">
        <f>'Step 3-Air-Conditioning Units'!C10</f>
        <v>Refrigerant Type</v>
      </c>
      <c r="D378" s="1209"/>
    </row>
    <row r="379" spans="1:4" s="563" customFormat="1">
      <c r="C379" s="546" t="str">
        <f>'Step 3-Air-Conditioning Units'!C11</f>
        <v>HCFC-22</v>
      </c>
      <c r="D379" s="568" t="str">
        <f>IF(ISBLANK('Step 3-Air-Conditioning Units'!F11),"BLANK",'Step 3-Air-Conditioning Units'!F11)</f>
        <v>BLANK</v>
      </c>
    </row>
    <row r="380" spans="1:4" s="563" customFormat="1">
      <c r="C380" s="546" t="str">
        <f>'Step 3-Air-Conditioning Units'!C12</f>
        <v>R-407C</v>
      </c>
      <c r="D380" s="568" t="str">
        <f>IF(ISBLANK('Step 3-Air-Conditioning Units'!F12),"BLANK",'Step 3-Air-Conditioning Units'!F12)</f>
        <v>BLANK</v>
      </c>
    </row>
    <row r="381" spans="1:4" s="563" customFormat="1">
      <c r="C381" s="546" t="str">
        <f>'Step 3-Air-Conditioning Units'!C13</f>
        <v>R-410A</v>
      </c>
      <c r="D381" s="568" t="str">
        <f>IF(ISBLANK('Step 3-Air-Conditioning Units'!F13),"BLANK",'Step 3-Air-Conditioning Units'!F13)</f>
        <v>BLANK</v>
      </c>
    </row>
    <row r="382" spans="1:4" s="563" customFormat="1" ht="13.5" thickBot="1">
      <c r="C382" s="546" t="str">
        <f>'Step 3-Air-Conditioning Units'!C14</f>
        <v>Other</v>
      </c>
      <c r="D382" s="568" t="str">
        <f>IF(ISBLANK('Step 3-Air-Conditioning Units'!F14),"BLANK",'Step 3-Air-Conditioning Units'!F14)</f>
        <v>BLANK</v>
      </c>
    </row>
    <row r="383" spans="1:4" s="563" customFormat="1">
      <c r="C383" s="762" t="s">
        <v>278</v>
      </c>
      <c r="D383" s="568" t="str">
        <f>IF(ISBLANK('Step 3-Air-Conditioning Units'!G11),"BLANK",'Step 3-Air-Conditioning Units'!G11)</f>
        <v>BLANK</v>
      </c>
    </row>
    <row r="384" spans="1:4" s="563" customFormat="1" ht="13.5" thickBot="1">
      <c r="C384" s="1186"/>
    </row>
    <row r="385" spans="2:4" ht="12.75" customHeight="1">
      <c r="B385" s="2050" t="s">
        <v>80</v>
      </c>
      <c r="C385" s="551" t="s">
        <v>46</v>
      </c>
      <c r="D385" s="1290"/>
    </row>
    <row r="386" spans="2:4">
      <c r="B386" s="2051"/>
      <c r="C386" s="575" t="s">
        <v>8</v>
      </c>
      <c r="D386" s="1286" t="str">
        <f>IF(ISBLANK('Step 3-Air-Conditioning Units'!H23),"BLANK",'Step 3-Air-Conditioning Units'!H23)</f>
        <v>BLANK</v>
      </c>
    </row>
    <row r="387" spans="2:4">
      <c r="B387" s="2051"/>
      <c r="C387" s="567" t="s">
        <v>341</v>
      </c>
      <c r="D387" s="1286" t="str">
        <f>IF(ISBLANK('Step 3-Air-Conditioning Units'!H24),"BLANK",'Step 3-Air-Conditioning Units'!H24)</f>
        <v>BLANK</v>
      </c>
    </row>
    <row r="388" spans="2:4">
      <c r="B388" s="2051"/>
      <c r="C388" s="567" t="s">
        <v>9</v>
      </c>
      <c r="D388" s="1286" t="str">
        <f>IF(ISBLANK('Step 3-Air-Conditioning Units'!H25),"BLANK",'Step 3-Air-Conditioning Units'!H25)</f>
        <v>BLANK</v>
      </c>
    </row>
    <row r="389" spans="2:4" ht="13.5" thickBot="1">
      <c r="B389" s="2051"/>
      <c r="C389" s="567" t="s">
        <v>340</v>
      </c>
      <c r="D389" s="1286" t="str">
        <f>IF(ISBLANK('Step 3-Air-Conditioning Units'!H26),"BLANK",'Step 3-Air-Conditioning Units'!H26)</f>
        <v>BLANK</v>
      </c>
    </row>
    <row r="390" spans="2:4">
      <c r="B390" s="2051"/>
      <c r="C390" s="551" t="s">
        <v>90</v>
      </c>
      <c r="D390" s="1189"/>
    </row>
    <row r="391" spans="2:4">
      <c r="B391" s="2051"/>
      <c r="C391" s="575" t="s">
        <v>8</v>
      </c>
      <c r="D391" s="1286" t="str">
        <f>IF(ISBLANK('Step 3-Air-Conditioning Units'!H28),"BLANK",'Step 3-Air-Conditioning Units'!H28)</f>
        <v>BLANK</v>
      </c>
    </row>
    <row r="392" spans="2:4">
      <c r="B392" s="2051"/>
      <c r="C392" s="567" t="s">
        <v>341</v>
      </c>
      <c r="D392" s="1286" t="str">
        <f>IF(ISBLANK('Step 3-Air-Conditioning Units'!H29),"BLANK",'Step 3-Air-Conditioning Units'!H29)</f>
        <v>BLANK</v>
      </c>
    </row>
    <row r="393" spans="2:4">
      <c r="B393" s="2051"/>
      <c r="C393" s="567" t="s">
        <v>9</v>
      </c>
      <c r="D393" s="1286" t="str">
        <f>IF(ISBLANK('Step 3-Air-Conditioning Units'!H30),"BLANK",'Step 3-Air-Conditioning Units'!H30)</f>
        <v>BLANK</v>
      </c>
    </row>
    <row r="394" spans="2:4" ht="13.5" thickBot="1">
      <c r="B394" s="2051"/>
      <c r="C394" s="567" t="s">
        <v>340</v>
      </c>
      <c r="D394" s="1286" t="str">
        <f>IF(ISBLANK('Step 3-Air-Conditioning Units'!H31),"BLANK",'Step 3-Air-Conditioning Units'!H31)</f>
        <v>BLANK</v>
      </c>
    </row>
    <row r="395" spans="2:4">
      <c r="B395" s="2051"/>
      <c r="C395" s="551" t="s">
        <v>91</v>
      </c>
      <c r="D395" s="1189"/>
    </row>
    <row r="396" spans="2:4">
      <c r="B396" s="2051"/>
      <c r="C396" s="575" t="s">
        <v>8</v>
      </c>
      <c r="D396" s="1286" t="str">
        <f>IF(ISBLANK('Step 3-Air-Conditioning Units'!H33),"BLANK",'Step 3-Air-Conditioning Units'!H33)</f>
        <v>BLANK</v>
      </c>
    </row>
    <row r="397" spans="2:4">
      <c r="B397" s="2051"/>
      <c r="C397" s="567" t="s">
        <v>341</v>
      </c>
      <c r="D397" s="1286" t="str">
        <f>IF(ISBLANK('Step 3-Air-Conditioning Units'!H34),"BLANK",'Step 3-Air-Conditioning Units'!H34)</f>
        <v>BLANK</v>
      </c>
    </row>
    <row r="398" spans="2:4">
      <c r="B398" s="2051"/>
      <c r="C398" s="567" t="s">
        <v>9</v>
      </c>
      <c r="D398" s="1286" t="str">
        <f>IF(ISBLANK('Step 3-Air-Conditioning Units'!H35),"BLANK",'Step 3-Air-Conditioning Units'!H35)</f>
        <v>BLANK</v>
      </c>
    </row>
    <row r="399" spans="2:4" ht="13.5" thickBot="1">
      <c r="B399" s="2052"/>
      <c r="C399" s="567" t="s">
        <v>340</v>
      </c>
      <c r="D399" s="1286" t="str">
        <f>IF(ISBLANK('Step 3-Air-Conditioning Units'!H36),"BLANK",'Step 3-Air-Conditioning Units'!H36)</f>
        <v>BLANK</v>
      </c>
    </row>
    <row r="400" spans="2:4">
      <c r="B400" s="2424" t="s">
        <v>71</v>
      </c>
      <c r="C400" s="578" t="s">
        <v>10</v>
      </c>
      <c r="D400" s="1286" t="str">
        <f>IF(ISBLANK('Step 3-Air-Conditioning Units'!H37),"BLANK",'Step 3-Air-Conditioning Units'!H37)</f>
        <v>BLANK</v>
      </c>
    </row>
    <row r="401" spans="1:4" ht="13.5" thickBot="1">
      <c r="B401" s="2188">
        <v>0</v>
      </c>
      <c r="C401" s="577" t="s">
        <v>14</v>
      </c>
      <c r="D401" s="1286" t="str">
        <f>IF(ISBLANK('Step 3-Air-Conditioning Units'!H38),"BLANK",'Step 3-Air-Conditioning Units'!H38)</f>
        <v>BLANK</v>
      </c>
    </row>
    <row r="402" spans="1:4">
      <c r="B402" s="2191" t="s">
        <v>2</v>
      </c>
      <c r="C402" s="578" t="s">
        <v>11</v>
      </c>
      <c r="D402" s="1286" t="str">
        <f>IF(ISBLANK('Step 3-Air-Conditioning Units'!H39),"BLANK",'Step 3-Air-Conditioning Units'!H39)</f>
        <v>BLANK</v>
      </c>
    </row>
    <row r="403" spans="1:4" ht="13.5" thickBot="1">
      <c r="B403" s="2192">
        <v>0</v>
      </c>
      <c r="C403" s="577" t="s">
        <v>82</v>
      </c>
      <c r="D403" s="1286" t="str">
        <f>IF(ISBLANK('Step 3-Air-Conditioning Units'!H40),"BLANK",'Step 3-Air-Conditioning Units'!H40)</f>
        <v>BLANK</v>
      </c>
    </row>
    <row r="404" spans="1:4" ht="13.5" thickBot="1">
      <c r="B404" s="510" t="s">
        <v>1</v>
      </c>
      <c r="C404" s="579" t="s">
        <v>10</v>
      </c>
      <c r="D404" s="1286" t="str">
        <f>IF(ISBLANK('Step 3-Air-Conditioning Units'!H41),"BLANK",'Step 3-Air-Conditioning Units'!H41)</f>
        <v>BLANK</v>
      </c>
    </row>
    <row r="405" spans="1:4" ht="13.5" thickBot="1">
      <c r="B405" s="588" t="s">
        <v>79</v>
      </c>
      <c r="C405" s="589" t="s">
        <v>9</v>
      </c>
      <c r="D405" s="1288" t="str">
        <f>IF(ISBLANK('Step 3-Air-Conditioning Units'!H42),"BLANK",'Step 3-Air-Conditioning Units'!H42)</f>
        <v>BLANK</v>
      </c>
    </row>
    <row r="406" spans="1:4" ht="13.5" thickBot="1">
      <c r="C406" s="542"/>
      <c r="D406" s="590"/>
    </row>
    <row r="407" spans="1:4">
      <c r="C407" s="557" t="str">
        <f>'Step 3-Air-Conditioning Units'!C47</f>
        <v>Average Number of Remaining Years of Useful Life</v>
      </c>
      <c r="D407" s="581" t="str">
        <f>IF(ISBLANK('Step 3-Air-Conditioning Units'!E47),"BLANK",'Step 3-Air-Conditioning Units'!E47)</f>
        <v>BLANK</v>
      </c>
    </row>
    <row r="408" spans="1:4">
      <c r="C408" s="558" t="str">
        <f>'Step 3-Air-Conditioning Units'!C48</f>
        <v>Average Energy Consumed/Year/Unit (kWh)</v>
      </c>
      <c r="D408" s="582" t="str">
        <f>IF(ISBLANK('Step 3-Air-Conditioning Units'!E48),"BLANK",'Step 3-Air-Conditioning Units'!E48)</f>
        <v>BLANK</v>
      </c>
    </row>
    <row r="409" spans="1:4" ht="26.25" thickBot="1">
      <c r="C409" s="560" t="str">
        <f>'Step 3-Air-Conditioning Units'!C49</f>
        <v>Average Energy Cost for Residential Consumers ($/kWh) 
[please provide the average cost during the current program period]</v>
      </c>
      <c r="D409" s="561" t="str">
        <f>IF(ISBLANK('Step 3-Air-Conditioning Units'!E49),"BLANK",'Step 3-Air-Conditioning Units'!E49)</f>
        <v>BLANK</v>
      </c>
    </row>
    <row r="410" spans="1:4" ht="13.5" thickBot="1">
      <c r="C410" s="542"/>
      <c r="D410" s="556"/>
    </row>
    <row r="411" spans="1:4" ht="13.5" thickBot="1">
      <c r="C411" s="585" t="str">
        <f>'Step 3-Air-Conditioning Units'!C51</f>
        <v>Additional Comments:</v>
      </c>
      <c r="D411" s="561" t="str">
        <f>IF(ISBLANK('Step 3-Air-Conditioning Units'!D51),"BLANK",'Step 3-Air-Conditioning Units'!D51)</f>
        <v>BLANK</v>
      </c>
    </row>
    <row r="412" spans="1:4">
      <c r="C412" s="542"/>
    </row>
    <row r="413" spans="1:4">
      <c r="A413" s="540"/>
      <c r="B413" s="540"/>
      <c r="C413" s="541"/>
      <c r="D413" s="540"/>
    </row>
    <row r="414" spans="1:4">
      <c r="C414" s="542"/>
    </row>
    <row r="415" spans="1:4">
      <c r="A415" s="531"/>
      <c r="B415" s="531" t="s">
        <v>158</v>
      </c>
      <c r="C415" s="543"/>
      <c r="D415" s="531"/>
    </row>
    <row r="416" spans="1:4">
      <c r="C416" s="542"/>
    </row>
    <row r="417" spans="1:4">
      <c r="A417" s="544"/>
      <c r="B417" s="544"/>
      <c r="C417" s="554" t="s">
        <v>33</v>
      </c>
      <c r="D417" s="544"/>
    </row>
    <row r="418" spans="1:4" s="563" customFormat="1" ht="12" customHeight="1">
      <c r="C418" s="586" t="str">
        <f>'Step 3-Dehumidifiers'!C8</f>
        <v>Total Number of Units Processed</v>
      </c>
      <c r="D418" s="897" t="str">
        <f>IF(ISBLANK('Step 3-Dehumidifiers'!D8),"BLANK",'Step 3-Dehumidifiers'!D8)</f>
        <v>BLANK</v>
      </c>
    </row>
    <row r="419" spans="1:4" s="563" customFormat="1" ht="12" customHeight="1">
      <c r="C419" s="586" t="str">
        <f>'Step 3-Dehumidifiers'!C9</f>
        <v>Average Age of Appliances Collected (yrs)</v>
      </c>
      <c r="D419" s="897" t="str">
        <f>IF(ISBLANK('Step 3-Dehumidifiers'!D9),"BLANK",'Step 3-Dehumidifiers'!D9)</f>
        <v>BLANK</v>
      </c>
    </row>
    <row r="420" spans="1:4" s="563" customFormat="1" ht="12" customHeight="1">
      <c r="C420" s="586" t="str">
        <f>'Step 3-Dehumidifiers'!C10</f>
        <v>Refrigerant Type</v>
      </c>
      <c r="D420" s="1213"/>
    </row>
    <row r="421" spans="1:4" s="563" customFormat="1" ht="12" customHeight="1">
      <c r="C421" s="546" t="s">
        <v>44</v>
      </c>
      <c r="D421" s="897" t="str">
        <f>IF(ISBLANK('Step 3-Dehumidifiers'!D11),"BLANK",'Step 3-Dehumidifiers'!D11)</f>
        <v>BLANK</v>
      </c>
    </row>
    <row r="422" spans="1:4" s="563" customFormat="1" ht="12" customHeight="1">
      <c r="C422" s="546" t="str">
        <f>'Step 3-Dehumidifiers'!C12</f>
        <v>HCFC-22</v>
      </c>
      <c r="D422" s="897" t="str">
        <f>IF(ISBLANK('Step 3-Dehumidifiers'!D12),"BLANK",'Step 3-Dehumidifiers'!D12)</f>
        <v>BLANK</v>
      </c>
    </row>
    <row r="423" spans="1:4" s="563" customFormat="1" ht="12" customHeight="1">
      <c r="C423" s="546" t="str">
        <f>'Step 3-Dehumidifiers'!C13</f>
        <v>HFC-134a</v>
      </c>
      <c r="D423" s="897" t="str">
        <f>IF(ISBLANK('Step 3-Dehumidifiers'!D13),"BLANK",'Step 3-Dehumidifiers'!D13)</f>
        <v>BLANK</v>
      </c>
    </row>
    <row r="424" spans="1:4" s="563" customFormat="1" ht="12" customHeight="1">
      <c r="C424" s="546" t="s">
        <v>289</v>
      </c>
      <c r="D424" s="897" t="str">
        <f>IF(ISBLANK('Step 3-Dehumidifiers'!D14),"BLANK",'Step 3-Dehumidifiers'!D14)</f>
        <v>BLANK</v>
      </c>
    </row>
    <row r="425" spans="1:4" s="563" customFormat="1" ht="12" customHeight="1">
      <c r="C425" s="546" t="str">
        <f>'Step 3-Dehumidifiers'!C15</f>
        <v>R-410A</v>
      </c>
      <c r="D425" s="897" t="str">
        <f>IF(ISBLANK('Step 3-Dehumidifiers'!D15),"BLANK",'Step 3-Dehumidifiers'!D15)</f>
        <v>BLANK</v>
      </c>
    </row>
    <row r="426" spans="1:4" s="563" customFormat="1" ht="12" customHeight="1">
      <c r="C426" s="564" t="s">
        <v>260</v>
      </c>
      <c r="D426" s="897" t="str">
        <f>IF(ISBLANK('Step 3-Dehumidifiers'!D16),"BLANK",'Step 3-Dehumidifiers'!D16)</f>
        <v>BLANK</v>
      </c>
    </row>
    <row r="427" spans="1:4" s="563" customFormat="1">
      <c r="C427" s="1255"/>
    </row>
    <row r="428" spans="1:4" s="563" customFormat="1" ht="12" customHeight="1">
      <c r="C428" s="586" t="s">
        <v>325</v>
      </c>
      <c r="D428" s="1213"/>
    </row>
    <row r="429" spans="1:4" s="563" customFormat="1" ht="12" customHeight="1">
      <c r="C429" s="546" t="str">
        <f t="shared" ref="C429:C434" si="4">C421</f>
        <v>CFC-12</v>
      </c>
      <c r="D429" s="897" t="str">
        <f>IF(ISBLANK('Step 3-Dehumidifiers'!E11),"BLANK",'Step 3-Dehumidifiers'!E11)</f>
        <v>BLANK</v>
      </c>
    </row>
    <row r="430" spans="1:4" s="563" customFormat="1" ht="12" customHeight="1">
      <c r="C430" s="546" t="str">
        <f t="shared" si="4"/>
        <v>HCFC-22</v>
      </c>
      <c r="D430" s="897" t="str">
        <f>IF(ISBLANK('Step 3-Dehumidifiers'!E12),"BLANK",'Step 3-Dehumidifiers'!E12)</f>
        <v>BLANK</v>
      </c>
    </row>
    <row r="431" spans="1:4" s="563" customFormat="1" ht="12" customHeight="1">
      <c r="C431" s="546" t="str">
        <f t="shared" si="4"/>
        <v>HFC-134a</v>
      </c>
      <c r="D431" s="897" t="str">
        <f>IF(ISBLANK('Step 3-Dehumidifiers'!E13),"BLANK",'Step 3-Dehumidifiers'!E13)</f>
        <v>BLANK</v>
      </c>
    </row>
    <row r="432" spans="1:4" s="563" customFormat="1" ht="12" customHeight="1">
      <c r="C432" s="546" t="str">
        <f t="shared" si="4"/>
        <v>R-500</v>
      </c>
      <c r="D432" s="897" t="str">
        <f>IF(ISBLANK('Step 3-Dehumidifiers'!E14),"BLANK",'Step 3-Dehumidifiers'!E14)</f>
        <v>BLANK</v>
      </c>
    </row>
    <row r="433" spans="2:4" s="563" customFormat="1" ht="12" customHeight="1">
      <c r="C433" s="546" t="str">
        <f t="shared" si="4"/>
        <v>R-410A</v>
      </c>
      <c r="D433" s="897" t="str">
        <f>IF(ISBLANK('Step 3-Dehumidifiers'!E15),"BLANK",'Step 3-Dehumidifiers'!E15)</f>
        <v>BLANK</v>
      </c>
    </row>
    <row r="434" spans="2:4" s="563" customFormat="1" ht="12" customHeight="1">
      <c r="C434" s="564" t="str">
        <f t="shared" si="4"/>
        <v>Other</v>
      </c>
      <c r="D434" s="897" t="str">
        <f>IF(ISBLANK('Step 3-Dehumidifiers'!E16),"BLANK",'Step 3-Dehumidifiers'!E16)</f>
        <v>BLANK</v>
      </c>
    </row>
    <row r="435" spans="2:4" s="563" customFormat="1" ht="12" customHeight="1" thickBot="1">
      <c r="C435" s="1275"/>
      <c r="D435" s="1184"/>
    </row>
    <row r="436" spans="2:4" s="563" customFormat="1" ht="12.75" customHeight="1">
      <c r="B436" s="2050" t="s">
        <v>80</v>
      </c>
      <c r="C436" s="1276" t="str">
        <f>'Step 3-Dehumidifiers'!D24</f>
        <v>CFC-12</v>
      </c>
      <c r="D436" s="1185" t="str">
        <f>IF(ISBLANK('Step 3-Dehumidifiers'!F24),"BLANK",'Step 3-Dehumidifiers'!F24)</f>
        <v>BLANK</v>
      </c>
    </row>
    <row r="437" spans="2:4" s="563" customFormat="1">
      <c r="B437" s="2051"/>
      <c r="C437" s="1277" t="str">
        <f>'Step 3-Dehumidifiers'!D25</f>
        <v>Reclaimed</v>
      </c>
      <c r="D437" s="933" t="str">
        <f>IF(ISBLANK('Step 3-Dehumidifiers'!F25),"BLANK",'Step 3-Dehumidifiers'!F25)</f>
        <v>BLANK</v>
      </c>
    </row>
    <row r="438" spans="2:4" s="563" customFormat="1">
      <c r="B438" s="2051"/>
      <c r="C438" s="567" t="s">
        <v>341</v>
      </c>
      <c r="D438" s="933" t="str">
        <f>IF(ISBLANK('Step 3-Dehumidifiers'!F26),"BLANK",'Step 3-Dehumidifiers'!F26)</f>
        <v>BLANK</v>
      </c>
    </row>
    <row r="439" spans="2:4" s="563" customFormat="1">
      <c r="B439" s="2051"/>
      <c r="C439" s="1277" t="str">
        <f>'Step 3-Dehumidifiers'!D27</f>
        <v>Destroyed</v>
      </c>
      <c r="D439" s="933" t="str">
        <f>IF(ISBLANK('Step 3-Dehumidifiers'!F27),"BLANK",'Step 3-Dehumidifiers'!F27)</f>
        <v>BLANK</v>
      </c>
    </row>
    <row r="440" spans="2:4" s="563" customFormat="1">
      <c r="B440" s="2051"/>
      <c r="C440" s="567" t="s">
        <v>340</v>
      </c>
      <c r="D440" s="933" t="str">
        <f>IF(ISBLANK('Step 3-Dehumidifiers'!F28),"BLANK",'Step 3-Dehumidifiers'!F28)</f>
        <v>BLANK</v>
      </c>
    </row>
    <row r="441" spans="2:4" ht="12.75" customHeight="1">
      <c r="B441" s="2051"/>
      <c r="C441" s="1278" t="str">
        <f>'Step 3-Dehumidifiers'!D29</f>
        <v xml:space="preserve">HCFC-22 </v>
      </c>
      <c r="D441" s="935" t="str">
        <f>IF(ISBLANK('Step 3-Dehumidifiers'!F29),"BLANK",'Step 3-Dehumidifiers'!F29)</f>
        <v>BLANK</v>
      </c>
    </row>
    <row r="442" spans="2:4">
      <c r="B442" s="2051"/>
      <c r="C442" s="1277" t="str">
        <f>'Step 3-Dehumidifiers'!D30</f>
        <v>Reclaimed</v>
      </c>
      <c r="D442" s="933" t="str">
        <f>IF(ISBLANK('Step 3-Dehumidifiers'!F30),"BLANK",'Step 3-Dehumidifiers'!F30)</f>
        <v>BLANK</v>
      </c>
    </row>
    <row r="443" spans="2:4">
      <c r="B443" s="2051"/>
      <c r="C443" s="567" t="s">
        <v>341</v>
      </c>
      <c r="D443" s="933" t="str">
        <f>IF(ISBLANK('Step 3-Dehumidifiers'!F31),"BLANK",'Step 3-Dehumidifiers'!F31)</f>
        <v>BLANK</v>
      </c>
    </row>
    <row r="444" spans="2:4">
      <c r="B444" s="2051"/>
      <c r="C444" s="1277" t="str">
        <f>'Step 3-Dehumidifiers'!D32</f>
        <v>Destroyed</v>
      </c>
      <c r="D444" s="933" t="str">
        <f>IF(ISBLANK('Step 3-Dehumidifiers'!F32),"BLANK",'Step 3-Dehumidifiers'!F32)</f>
        <v>BLANK</v>
      </c>
    </row>
    <row r="445" spans="2:4">
      <c r="B445" s="2051"/>
      <c r="C445" s="567" t="s">
        <v>340</v>
      </c>
      <c r="D445" s="933" t="str">
        <f>IF(ISBLANK('Step 3-Dehumidifiers'!F33),"BLANK",'Step 3-Dehumidifiers'!F33)</f>
        <v>BLANK</v>
      </c>
    </row>
    <row r="446" spans="2:4">
      <c r="B446" s="2051"/>
      <c r="C446" s="1278" t="str">
        <f>'Step 3-Dehumidifiers'!D34</f>
        <v>HFC-134a</v>
      </c>
      <c r="D446" s="934"/>
    </row>
    <row r="447" spans="2:4">
      <c r="B447" s="2051"/>
      <c r="C447" s="1277" t="str">
        <f>'Step 3-Dehumidifiers'!D35</f>
        <v>Reclaimed</v>
      </c>
      <c r="D447" s="933" t="str">
        <f>IF(ISBLANK('Step 3-Dehumidifiers'!F35),"BLANK",'Step 3-Dehumidifiers'!F35)</f>
        <v>BLANK</v>
      </c>
    </row>
    <row r="448" spans="2:4">
      <c r="B448" s="2051"/>
      <c r="C448" s="567" t="s">
        <v>341</v>
      </c>
      <c r="D448" s="933" t="str">
        <f>IF(ISBLANK('Step 3-Dehumidifiers'!F36),"BLANK",'Step 3-Dehumidifiers'!F36)</f>
        <v>BLANK</v>
      </c>
    </row>
    <row r="449" spans="2:4">
      <c r="B449" s="2051"/>
      <c r="C449" s="1277" t="str">
        <f>'Step 3-Dehumidifiers'!D37</f>
        <v>Destroyed</v>
      </c>
      <c r="D449" s="933" t="str">
        <f>IF(ISBLANK('Step 3-Dehumidifiers'!F37),"BLANK",'Step 3-Dehumidifiers'!F37)</f>
        <v>BLANK</v>
      </c>
    </row>
    <row r="450" spans="2:4">
      <c r="B450" s="2051"/>
      <c r="C450" s="567" t="s">
        <v>340</v>
      </c>
      <c r="D450" s="933" t="str">
        <f>IF(ISBLANK('Step 3-Dehumidifiers'!F38),"BLANK",'Step 3-Dehumidifiers'!F38)</f>
        <v>BLANK</v>
      </c>
    </row>
    <row r="451" spans="2:4">
      <c r="B451" s="2051"/>
      <c r="C451" s="1278" t="str">
        <f>'Step 3-Dehumidifiers'!D39</f>
        <v>R-500</v>
      </c>
      <c r="D451" s="935" t="str">
        <f>IF(ISBLANK('Step 3-Dehumidifiers'!F39),"BLANK",'Step 3-Dehumidifiers'!F39)</f>
        <v>BLANK</v>
      </c>
    </row>
    <row r="452" spans="2:4">
      <c r="B452" s="2051"/>
      <c r="C452" s="1277" t="str">
        <f>'Step 3-Dehumidifiers'!D40</f>
        <v>Reclaimed</v>
      </c>
      <c r="D452" s="933" t="str">
        <f>IF(ISBLANK('Step 3-Dehumidifiers'!F40),"BLANK",'Step 3-Dehumidifiers'!F40)</f>
        <v>BLANK</v>
      </c>
    </row>
    <row r="453" spans="2:4">
      <c r="B453" s="2051"/>
      <c r="C453" s="567" t="s">
        <v>341</v>
      </c>
      <c r="D453" s="933" t="str">
        <f>IF(ISBLANK('Step 3-Dehumidifiers'!F41),"BLANK",'Step 3-Dehumidifiers'!F41)</f>
        <v>BLANK</v>
      </c>
    </row>
    <row r="454" spans="2:4">
      <c r="B454" s="2051"/>
      <c r="C454" s="1277" t="str">
        <f>'Step 3-Dehumidifiers'!D42</f>
        <v>Destroyed</v>
      </c>
      <c r="D454" s="933" t="str">
        <f>IF(ISBLANK('Step 3-Dehumidifiers'!F42),"BLANK",'Step 3-Dehumidifiers'!F42)</f>
        <v>BLANK</v>
      </c>
    </row>
    <row r="455" spans="2:4">
      <c r="B455" s="2051"/>
      <c r="C455" s="567" t="s">
        <v>340</v>
      </c>
      <c r="D455" s="933" t="str">
        <f>IF(ISBLANK('Step 3-Dehumidifiers'!F43),"BLANK",'Step 3-Dehumidifiers'!F43)</f>
        <v>BLANK</v>
      </c>
    </row>
    <row r="456" spans="2:4">
      <c r="B456" s="2051"/>
      <c r="C456" s="1278" t="str">
        <f>'Step 3-Dehumidifiers'!D44</f>
        <v xml:space="preserve">R-410A </v>
      </c>
      <c r="D456" s="934"/>
    </row>
    <row r="457" spans="2:4">
      <c r="B457" s="2051"/>
      <c r="C457" s="1277" t="str">
        <f>'Step 3-Dehumidifiers'!D45</f>
        <v>Reclaimed</v>
      </c>
      <c r="D457" s="933" t="str">
        <f>IF(ISBLANK('Step 3-Dehumidifiers'!F45),"BLANK",'Step 3-Dehumidifiers'!F45)</f>
        <v>BLANK</v>
      </c>
    </row>
    <row r="458" spans="2:4">
      <c r="B458" s="2051"/>
      <c r="C458" s="567" t="s">
        <v>341</v>
      </c>
      <c r="D458" s="933" t="str">
        <f>IF(ISBLANK('Step 3-Dehumidifiers'!F46),"BLANK",'Step 3-Dehumidifiers'!F46)</f>
        <v>BLANK</v>
      </c>
    </row>
    <row r="459" spans="2:4">
      <c r="B459" s="2051"/>
      <c r="C459" s="1277" t="str">
        <f>'Step 3-Dehumidifiers'!D47</f>
        <v>Destroyed</v>
      </c>
      <c r="D459" s="933" t="str">
        <f>IF(ISBLANK('Step 3-Dehumidifiers'!F47),"BLANK",'Step 3-Dehumidifiers'!F47)</f>
        <v>BLANK</v>
      </c>
    </row>
    <row r="460" spans="2:4" ht="13.5" thickBot="1">
      <c r="B460" s="2052"/>
      <c r="C460" s="1182" t="s">
        <v>340</v>
      </c>
      <c r="D460" s="974" t="str">
        <f>IF(ISBLANK('Step 3-Dehumidifiers'!F48),"BLANK",'Step 3-Dehumidifiers'!F48)</f>
        <v>BLANK</v>
      </c>
    </row>
    <row r="461" spans="2:4">
      <c r="B461" s="2187" t="s">
        <v>71</v>
      </c>
      <c r="C461" s="871" t="s">
        <v>10</v>
      </c>
      <c r="D461" s="1291" t="str">
        <f>IF(ISBLANK('Step 3-Dehumidifiers'!F49),"BLANK",'Step 3-Dehumidifiers'!F49)</f>
        <v>BLANK</v>
      </c>
    </row>
    <row r="462" spans="2:4" ht="13.5" thickBot="1">
      <c r="B462" s="2188">
        <v>0</v>
      </c>
      <c r="C462" s="577" t="s">
        <v>14</v>
      </c>
      <c r="D462" s="974" t="str">
        <f>IF(ISBLANK('Step 3-Dehumidifiers'!F50),"BLANK",'Step 3-Dehumidifiers'!F50)</f>
        <v>BLANK</v>
      </c>
    </row>
    <row r="463" spans="2:4">
      <c r="B463" s="2191" t="s">
        <v>2</v>
      </c>
      <c r="C463" s="578" t="s">
        <v>11</v>
      </c>
      <c r="D463" s="973" t="str">
        <f>IF(ISBLANK('Step 3-Dehumidifiers'!F51),"BLANK",'Step 3-Dehumidifiers'!F51)</f>
        <v>BLANK</v>
      </c>
    </row>
    <row r="464" spans="2:4" ht="13.5" thickBot="1">
      <c r="B464" s="2192">
        <v>0</v>
      </c>
      <c r="C464" s="577" t="s">
        <v>82</v>
      </c>
      <c r="D464" s="974" t="str">
        <f>IF(ISBLANK('Step 3-Dehumidifiers'!F52),"BLANK",'Step 3-Dehumidifiers'!F52)</f>
        <v>BLANK</v>
      </c>
    </row>
    <row r="465" spans="1:4" ht="13.5" thickBot="1">
      <c r="B465" s="510" t="s">
        <v>1</v>
      </c>
      <c r="C465" s="579" t="s">
        <v>10</v>
      </c>
      <c r="D465" s="975" t="str">
        <f>IF(ISBLANK('Step 3-Dehumidifiers'!F53),"BLANK",'Step 3-Dehumidifiers'!F53)</f>
        <v>BLANK</v>
      </c>
    </row>
    <row r="466" spans="1:4" ht="13.5" thickBot="1">
      <c r="B466" s="588" t="s">
        <v>79</v>
      </c>
      <c r="C466" s="589" t="s">
        <v>9</v>
      </c>
      <c r="D466" s="976" t="str">
        <f>IF(ISBLANK('Step 3-Dehumidifiers'!F54),"BLANK",'Step 3-Dehumidifiers'!F54)</f>
        <v>BLANK</v>
      </c>
    </row>
    <row r="467" spans="1:4">
      <c r="C467" s="542"/>
    </row>
    <row r="468" spans="1:4">
      <c r="A468" s="544"/>
      <c r="B468" s="553" t="s">
        <v>202</v>
      </c>
      <c r="C468" s="554"/>
      <c r="D468" s="544"/>
    </row>
    <row r="469" spans="1:4" s="563" customFormat="1" ht="12" customHeight="1">
      <c r="C469" s="546" t="str">
        <f>'Step 3-Dehumidifiers'!C10</f>
        <v>Refrigerant Type</v>
      </c>
      <c r="D469" s="1213"/>
    </row>
    <row r="470" spans="1:4" s="563" customFormat="1" ht="12" customHeight="1">
      <c r="C470" s="546" t="s">
        <v>44</v>
      </c>
      <c r="D470" s="897" t="str">
        <f>IF(ISBLANK('Step 3-Dehumidifiers'!F11),"BLANK",'Step 3-Dehumidifiers'!F11)</f>
        <v>BLANK</v>
      </c>
    </row>
    <row r="471" spans="1:4" s="563" customFormat="1" ht="12" customHeight="1">
      <c r="C471" s="546" t="str">
        <f>'Step 3-Dehumidifiers'!C12</f>
        <v>HCFC-22</v>
      </c>
      <c r="D471" s="897" t="str">
        <f>IF(ISBLANK('Step 3-Dehumidifiers'!F12),"BLANK",'Step 3-Dehumidifiers'!F12)</f>
        <v>BLANK</v>
      </c>
    </row>
    <row r="472" spans="1:4" s="563" customFormat="1" ht="12" customHeight="1">
      <c r="C472" s="546" t="str">
        <f>'Step 3-Dehumidifiers'!C13</f>
        <v>HFC-134a</v>
      </c>
      <c r="D472" s="897" t="str">
        <f>IF(ISBLANK('Step 3-Dehumidifiers'!F13),"BLANK",'Step 3-Dehumidifiers'!F13)</f>
        <v>BLANK</v>
      </c>
    </row>
    <row r="473" spans="1:4" s="563" customFormat="1" ht="12" customHeight="1">
      <c r="C473" s="546" t="s">
        <v>289</v>
      </c>
      <c r="D473" s="897" t="str">
        <f>IF(ISBLANK('Step 3-Dehumidifiers'!F14),"BLANK",'Step 3-Dehumidifiers'!F14)</f>
        <v>BLANK</v>
      </c>
    </row>
    <row r="474" spans="1:4" s="563" customFormat="1" ht="12" customHeight="1">
      <c r="C474" s="546" t="str">
        <f>'Step 3-Dehumidifiers'!C15</f>
        <v>R-410A</v>
      </c>
      <c r="D474" s="897" t="str">
        <f>IF(ISBLANK('Step 3-Dehumidifiers'!F15),"BLANK",'Step 3-Dehumidifiers'!F15)</f>
        <v>BLANK</v>
      </c>
    </row>
    <row r="475" spans="1:4" s="563" customFormat="1" ht="12" customHeight="1" thickBot="1">
      <c r="C475" s="546" t="str">
        <f>'Step 3-Dehumidifiers'!C16</f>
        <v>Other</v>
      </c>
      <c r="D475" s="897" t="str">
        <f>IF(ISBLANK('Step 3-Dehumidifiers'!F16),"BLANK",'Step 3-Dehumidifiers'!F16)</f>
        <v>BLANK</v>
      </c>
    </row>
    <row r="476" spans="1:4" s="563" customFormat="1" ht="12" customHeight="1">
      <c r="C476" s="762" t="s">
        <v>278</v>
      </c>
      <c r="D476" s="897" t="str">
        <f>IF(ISBLANK('Step 3-Dehumidifiers'!G11),"BLANK",'Step 3-Dehumidifiers'!G11)</f>
        <v>BLANK</v>
      </c>
    </row>
    <row r="477" spans="1:4" s="563" customFormat="1" ht="12" customHeight="1" thickBot="1">
      <c r="C477" s="1186"/>
    </row>
    <row r="478" spans="1:4" s="563" customFormat="1" ht="12" customHeight="1">
      <c r="B478" s="2050" t="s">
        <v>80</v>
      </c>
      <c r="C478" s="1276" t="str">
        <f>C436</f>
        <v>CFC-12</v>
      </c>
      <c r="D478" s="1187" t="str">
        <f>IF(ISBLANK('Step 3-Dehumidifiers'!H24),"BLANK",'Step 3-Dehumidifiers'!H24)</f>
        <v>BLANK</v>
      </c>
    </row>
    <row r="479" spans="1:4" s="563" customFormat="1" ht="12" customHeight="1">
      <c r="B479" s="2051"/>
      <c r="C479" s="1277" t="str">
        <f>C437</f>
        <v>Reclaimed</v>
      </c>
      <c r="D479" s="1190" t="str">
        <f>IF(ISBLANK('Step 3-Dehumidifiers'!H25),"BLANK",'Step 3-Dehumidifiers'!H25)</f>
        <v>BLANK</v>
      </c>
    </row>
    <row r="480" spans="1:4" s="563" customFormat="1" ht="12" customHeight="1">
      <c r="B480" s="2051"/>
      <c r="C480" s="567" t="s">
        <v>341</v>
      </c>
      <c r="D480" s="1190" t="str">
        <f>IF(ISBLANK('Step 3-Dehumidifiers'!H26),"BLANK",'Step 3-Dehumidifiers'!H26)</f>
        <v>BLANK</v>
      </c>
    </row>
    <row r="481" spans="2:4" s="563" customFormat="1" ht="12" customHeight="1">
      <c r="B481" s="2051"/>
      <c r="C481" s="1277" t="str">
        <f>C439</f>
        <v>Destroyed</v>
      </c>
      <c r="D481" s="1190" t="str">
        <f>IF(ISBLANK('Step 3-Dehumidifiers'!H27),"BLANK",'Step 3-Dehumidifiers'!H27)</f>
        <v>BLANK</v>
      </c>
    </row>
    <row r="482" spans="2:4" s="563" customFormat="1" ht="12" customHeight="1" thickBot="1">
      <c r="B482" s="2051"/>
      <c r="C482" s="1182" t="s">
        <v>340</v>
      </c>
      <c r="D482" s="1190" t="str">
        <f>IF(ISBLANK('Step 3-Dehumidifiers'!H28),"BLANK",'Step 3-Dehumidifiers'!H28)</f>
        <v>BLANK</v>
      </c>
    </row>
    <row r="483" spans="2:4" ht="12.75" customHeight="1">
      <c r="B483" s="2051"/>
      <c r="C483" s="1278" t="str">
        <f>C441</f>
        <v xml:space="preserve">HCFC-22 </v>
      </c>
      <c r="D483" s="1188" t="str">
        <f>IF(ISBLANK('Step 3-Dehumidifiers'!H29),"BLANK",'Step 3-Dehumidifiers'!H29)</f>
        <v>BLANK</v>
      </c>
    </row>
    <row r="484" spans="2:4">
      <c r="B484" s="2051"/>
      <c r="C484" s="1277" t="str">
        <f>C442</f>
        <v>Reclaimed</v>
      </c>
      <c r="D484" s="1190" t="str">
        <f>IF(ISBLANK('Step 3-Dehumidifiers'!H30),"BLANK",'Step 3-Dehumidifiers'!H30)</f>
        <v>BLANK</v>
      </c>
    </row>
    <row r="485" spans="2:4">
      <c r="B485" s="2051"/>
      <c r="C485" s="567" t="s">
        <v>341</v>
      </c>
      <c r="D485" s="1190" t="str">
        <f>IF(ISBLANK('Step 3-Dehumidifiers'!H31),"BLANK",'Step 3-Dehumidifiers'!H31)</f>
        <v>BLANK</v>
      </c>
    </row>
    <row r="486" spans="2:4">
      <c r="B486" s="2051"/>
      <c r="C486" s="1277" t="str">
        <f>C444</f>
        <v>Destroyed</v>
      </c>
      <c r="D486" s="1190" t="str">
        <f>IF(ISBLANK('Step 3-Dehumidifiers'!H32),"BLANK",'Step 3-Dehumidifiers'!H32)</f>
        <v>BLANK</v>
      </c>
    </row>
    <row r="487" spans="2:4" ht="13.5" thickBot="1">
      <c r="B487" s="2051"/>
      <c r="C487" s="1182" t="s">
        <v>340</v>
      </c>
      <c r="D487" s="1190" t="str">
        <f>IF(ISBLANK('Step 3-Dehumidifiers'!H33),"BLANK",'Step 3-Dehumidifiers'!H33)</f>
        <v>BLANK</v>
      </c>
    </row>
    <row r="488" spans="2:4">
      <c r="B488" s="2051"/>
      <c r="C488" s="1278" t="str">
        <f>C446</f>
        <v>HFC-134a</v>
      </c>
      <c r="D488" s="1189"/>
    </row>
    <row r="489" spans="2:4">
      <c r="B489" s="2051"/>
      <c r="C489" s="1277" t="str">
        <f>C447</f>
        <v>Reclaimed</v>
      </c>
      <c r="D489" s="1190" t="str">
        <f>IF(ISBLANK('Step 3-Dehumidifiers'!H35),"BLANK",'Step 3-Dehumidifiers'!H35)</f>
        <v>BLANK</v>
      </c>
    </row>
    <row r="490" spans="2:4">
      <c r="B490" s="2051"/>
      <c r="C490" s="567" t="s">
        <v>341</v>
      </c>
      <c r="D490" s="1190" t="str">
        <f>IF(ISBLANK('Step 3-Dehumidifiers'!H36),"BLANK",'Step 3-Dehumidifiers'!H36)</f>
        <v>BLANK</v>
      </c>
    </row>
    <row r="491" spans="2:4">
      <c r="B491" s="2051"/>
      <c r="C491" s="1277" t="str">
        <f>C449</f>
        <v>Destroyed</v>
      </c>
      <c r="D491" s="1190" t="str">
        <f>IF(ISBLANK('Step 3-Dehumidifiers'!H37),"BLANK",'Step 3-Dehumidifiers'!H37)</f>
        <v>BLANK</v>
      </c>
    </row>
    <row r="492" spans="2:4" ht="13.5" thickBot="1">
      <c r="B492" s="2051"/>
      <c r="C492" s="1182" t="s">
        <v>340</v>
      </c>
      <c r="D492" s="1190" t="str">
        <f>IF(ISBLANK('Step 3-Dehumidifiers'!H38),"BLANK",'Step 3-Dehumidifiers'!H38)</f>
        <v>BLANK</v>
      </c>
    </row>
    <row r="493" spans="2:4">
      <c r="B493" s="2051"/>
      <c r="C493" s="1278" t="str">
        <f>C451</f>
        <v>R-500</v>
      </c>
      <c r="D493" s="1188" t="str">
        <f>IF(ISBLANK('Step 3-Dehumidifiers'!H39),"BLANK",'Step 3-Dehumidifiers'!H39)</f>
        <v>BLANK</v>
      </c>
    </row>
    <row r="494" spans="2:4">
      <c r="B494" s="2051"/>
      <c r="C494" s="1277" t="str">
        <f>C452</f>
        <v>Reclaimed</v>
      </c>
      <c r="D494" s="1190" t="str">
        <f>IF(ISBLANK('Step 3-Dehumidifiers'!H40),"BLANK",'Step 3-Dehumidifiers'!H40)</f>
        <v>BLANK</v>
      </c>
    </row>
    <row r="495" spans="2:4">
      <c r="B495" s="2051"/>
      <c r="C495" s="567" t="s">
        <v>341</v>
      </c>
      <c r="D495" s="1190" t="str">
        <f>IF(ISBLANK('Step 3-Dehumidifiers'!H41),"BLANK",'Step 3-Dehumidifiers'!H41)</f>
        <v>BLANK</v>
      </c>
    </row>
    <row r="496" spans="2:4">
      <c r="B496" s="2051"/>
      <c r="C496" s="1277" t="str">
        <f>C454</f>
        <v>Destroyed</v>
      </c>
      <c r="D496" s="1190" t="str">
        <f>IF(ISBLANK('Step 3-Dehumidifiers'!H42),"BLANK",'Step 3-Dehumidifiers'!H42)</f>
        <v>BLANK</v>
      </c>
    </row>
    <row r="497" spans="2:4" ht="13.5" thickBot="1">
      <c r="B497" s="2051"/>
      <c r="C497" s="1182" t="s">
        <v>340</v>
      </c>
      <c r="D497" s="1190" t="str">
        <f>IF(ISBLANK('Step 3-Dehumidifiers'!H43),"BLANK",'Step 3-Dehumidifiers'!H43)</f>
        <v>BLANK</v>
      </c>
    </row>
    <row r="498" spans="2:4">
      <c r="B498" s="2051"/>
      <c r="C498" s="1278" t="str">
        <f>C456</f>
        <v xml:space="preserve">R-410A </v>
      </c>
      <c r="D498" s="1189"/>
    </row>
    <row r="499" spans="2:4">
      <c r="B499" s="2051"/>
      <c r="C499" s="1277" t="str">
        <f>C457</f>
        <v>Reclaimed</v>
      </c>
      <c r="D499" s="1190" t="str">
        <f>IF(ISBLANK('Step 3-Dehumidifiers'!H45),"BLANK",'Step 3-Dehumidifiers'!H45)</f>
        <v>BLANK</v>
      </c>
    </row>
    <row r="500" spans="2:4">
      <c r="B500" s="2051"/>
      <c r="C500" s="567" t="s">
        <v>341</v>
      </c>
      <c r="D500" s="1190" t="str">
        <f>IF(ISBLANK('Step 3-Dehumidifiers'!H46),"BLANK",'Step 3-Dehumidifiers'!H46)</f>
        <v>BLANK</v>
      </c>
    </row>
    <row r="501" spans="2:4">
      <c r="B501" s="2051"/>
      <c r="C501" s="567" t="str">
        <f>C459</f>
        <v>Destroyed</v>
      </c>
      <c r="D501" s="1190" t="str">
        <f>IF(ISBLANK('Step 3-Dehumidifiers'!H47),"BLANK",'Step 3-Dehumidifiers'!H47)</f>
        <v>BLANK</v>
      </c>
    </row>
    <row r="502" spans="2:4" ht="13.5" thickBot="1">
      <c r="B502" s="2052"/>
      <c r="C502" s="1182" t="s">
        <v>340</v>
      </c>
      <c r="D502" s="1214" t="str">
        <f>IF(ISBLANK('Step 3-Dehumidifiers'!H48),"BLANK",'Step 3-Dehumidifiers'!H48)</f>
        <v>BLANK</v>
      </c>
    </row>
    <row r="503" spans="2:4">
      <c r="B503" s="2187" t="s">
        <v>71</v>
      </c>
      <c r="C503" s="871" t="s">
        <v>10</v>
      </c>
      <c r="D503" s="1292" t="str">
        <f>IF(ISBLANK('Step 3-Dehumidifiers'!H49),"BLANK",'Step 3-Dehumidifiers'!H49)</f>
        <v>BLANK</v>
      </c>
    </row>
    <row r="504" spans="2:4" ht="13.5" thickBot="1">
      <c r="B504" s="2188">
        <v>0</v>
      </c>
      <c r="C504" s="577" t="s">
        <v>14</v>
      </c>
      <c r="D504" s="1190" t="str">
        <f>IF(ISBLANK('Step 3-Dehumidifiers'!H50),"BLANK",'Step 3-Dehumidifiers'!H50)</f>
        <v>BLANK</v>
      </c>
    </row>
    <row r="505" spans="2:4">
      <c r="B505" s="2191" t="s">
        <v>2</v>
      </c>
      <c r="C505" s="578" t="s">
        <v>11</v>
      </c>
      <c r="D505" s="1190" t="str">
        <f>IF(ISBLANK('Step 3-Dehumidifiers'!H51),"BLANK",'Step 3-Dehumidifiers'!H51)</f>
        <v>BLANK</v>
      </c>
    </row>
    <row r="506" spans="2:4" ht="13.5" thickBot="1">
      <c r="B506" s="2192">
        <v>0</v>
      </c>
      <c r="C506" s="577" t="s">
        <v>82</v>
      </c>
      <c r="D506" s="1190" t="str">
        <f>IF(ISBLANK('Step 3-Dehumidifiers'!H52),"BLANK",'Step 3-Dehumidifiers'!H52)</f>
        <v>BLANK</v>
      </c>
    </row>
    <row r="507" spans="2:4" ht="13.5" thickBot="1">
      <c r="B507" s="510" t="s">
        <v>1</v>
      </c>
      <c r="C507" s="579" t="s">
        <v>10</v>
      </c>
      <c r="D507" s="1190" t="str">
        <f>IF(ISBLANK('Step 3-Dehumidifiers'!H53),"BLANK",'Step 3-Dehumidifiers'!H53)</f>
        <v>BLANK</v>
      </c>
    </row>
    <row r="508" spans="2:4" ht="13.5" thickBot="1">
      <c r="B508" s="588" t="s">
        <v>79</v>
      </c>
      <c r="C508" s="589" t="s">
        <v>9</v>
      </c>
      <c r="D508" s="1214" t="str">
        <f>IF(ISBLANK('Step 3-Dehumidifiers'!H54),"BLANK",'Step 3-Dehumidifiers'!H54)</f>
        <v>BLANK</v>
      </c>
    </row>
    <row r="509" spans="2:4" ht="13.5" thickBot="1">
      <c r="C509" s="542"/>
      <c r="D509" s="590"/>
    </row>
    <row r="510" spans="2:4">
      <c r="C510" s="557" t="str">
        <f>'Step 3-Dehumidifiers'!C59</f>
        <v>Average Number of Remaining Years of Useful Life</v>
      </c>
      <c r="D510" s="581" t="str">
        <f>IF(ISBLANK('Step 3-Dehumidifiers'!E59),"BLANK",'Step 3-Dehumidifiers'!E59)</f>
        <v>BLANK</v>
      </c>
    </row>
    <row r="511" spans="2:4">
      <c r="C511" s="558" t="str">
        <f>'Step 3-Dehumidifiers'!C60</f>
        <v>Average Energy Consumed/Year/Unit (kWh)</v>
      </c>
      <c r="D511" s="582" t="str">
        <f>IF(ISBLANK('Step 3-Dehumidifiers'!E60),"BLANK",'Step 3-Dehumidifiers'!E60)</f>
        <v>BLANK</v>
      </c>
    </row>
    <row r="512" spans="2:4" ht="26.25" thickBot="1">
      <c r="C512" s="560" t="str">
        <f>'Step 3-Dehumidifiers'!C61</f>
        <v>Average Energy Cost for Residential Consumers ($/kWh) 
[please provide the average cost during the current program period]</v>
      </c>
      <c r="D512" s="561" t="str">
        <f>IF(ISBLANK('Step 3-Dehumidifiers'!E61),"BLANK",'Step 3-Dehumidifiers'!E61)</f>
        <v>BLANK</v>
      </c>
    </row>
    <row r="513" spans="1:4" ht="13.5" thickBot="1">
      <c r="C513" s="591"/>
      <c r="D513" s="592"/>
    </row>
    <row r="514" spans="1:4" ht="13.5" thickBot="1">
      <c r="C514" s="585" t="str">
        <f>'Step 3-Dehumidifiers'!C63</f>
        <v>Additional Comments:</v>
      </c>
      <c r="D514" s="561" t="str">
        <f>IF(ISBLANK('Step 3-Dehumidifiers'!D63),"BLANK",'Step 3-Dehumidifiers'!D63)</f>
        <v>BLANK</v>
      </c>
    </row>
    <row r="515" spans="1:4">
      <c r="C515" s="542"/>
    </row>
    <row r="516" spans="1:4">
      <c r="A516" s="540"/>
      <c r="B516" s="540"/>
      <c r="C516" s="541"/>
      <c r="D516" s="540"/>
    </row>
    <row r="517" spans="1:4">
      <c r="C517" s="542"/>
    </row>
    <row r="518" spans="1:4">
      <c r="A518" s="531"/>
      <c r="B518" s="531" t="s">
        <v>171</v>
      </c>
      <c r="C518" s="543"/>
      <c r="D518" s="531"/>
    </row>
    <row r="519" spans="1:4" ht="13.5" thickBot="1">
      <c r="C519" s="542"/>
    </row>
    <row r="520" spans="1:4" ht="13.5" thickBot="1">
      <c r="C520" s="593" t="str">
        <f>'Step 5-Energy Impacts '!C9</f>
        <v>Appliance Type</v>
      </c>
      <c r="D520" s="1215" t="str">
        <f>'Step 5-Energy Impacts '!D9</f>
        <v>Total # of Units Processed</v>
      </c>
    </row>
    <row r="521" spans="1:4">
      <c r="C521" s="594" t="str">
        <f>'Step 5-Energy Impacts '!C10</f>
        <v xml:space="preserve">Refrigerators </v>
      </c>
      <c r="D521" s="1216">
        <f>IF(ISBLANK('Step 5-Energy Impacts '!D10),"BLANK",'Step 5-Energy Impacts '!D10)</f>
        <v>0</v>
      </c>
    </row>
    <row r="522" spans="1:4">
      <c r="C522" s="594" t="str">
        <f>'Step 5-Energy Impacts '!C11</f>
        <v>Stand Alone Freezers</v>
      </c>
      <c r="D522" s="1217">
        <f>IF(ISBLANK('Step 5-Energy Impacts '!D11),"BLANK",'Step 5-Energy Impacts '!D11)</f>
        <v>0</v>
      </c>
    </row>
    <row r="523" spans="1:4">
      <c r="C523" s="594" t="str">
        <f>'Step 5-Energy Impacts '!C12</f>
        <v>Air-Conditioning Units</v>
      </c>
      <c r="D523" s="1217">
        <f>IF(ISBLANK('Step 5-Energy Impacts '!D12),"BLANK",'Step 5-Energy Impacts '!D12)</f>
        <v>0</v>
      </c>
    </row>
    <row r="524" spans="1:4" ht="13.5" thickBot="1">
      <c r="C524" s="595" t="str">
        <f>'Step 5-Energy Impacts '!C13</f>
        <v>Dehumidifiers</v>
      </c>
      <c r="D524" s="1218">
        <f>IF(ISBLANK('Step 5-Energy Impacts '!D13),"BLANK",'Step 5-Energy Impacts '!D13)</f>
        <v>0</v>
      </c>
    </row>
    <row r="525" spans="1:4" ht="13.5" thickBot="1">
      <c r="C525" s="596" t="str">
        <f>'Step 5-Energy Impacts '!C14</f>
        <v>Total</v>
      </c>
      <c r="D525" s="1219">
        <f>IF(ISBLANK('Step 5-Energy Impacts '!D14),"BLANK",'Step 5-Energy Impacts '!D14)</f>
        <v>0</v>
      </c>
    </row>
    <row r="526" spans="1:4" ht="13.5" thickBot="1">
      <c r="C526" s="597"/>
      <c r="D526" s="1215" t="str">
        <f>'Step 5-Energy Impacts '!F9</f>
        <v>Total Saved Energy (kWh)</v>
      </c>
    </row>
    <row r="527" spans="1:4">
      <c r="C527" s="594" t="s">
        <v>77</v>
      </c>
      <c r="D527" s="1220">
        <f>IF(ISBLANK('Step 5-Energy Impacts '!F10),"BLANK",'Step 5-Energy Impacts '!F10)</f>
        <v>0</v>
      </c>
    </row>
    <row r="528" spans="1:4">
      <c r="C528" s="594" t="s">
        <v>12</v>
      </c>
      <c r="D528" s="1220">
        <f>IF(ISBLANK('Step 5-Energy Impacts '!F11),"BLANK",'Step 5-Energy Impacts '!F11)</f>
        <v>0</v>
      </c>
    </row>
    <row r="529" spans="1:4">
      <c r="C529" s="594" t="s">
        <v>38</v>
      </c>
      <c r="D529" s="1220">
        <f>IF(ISBLANK('Step 5-Energy Impacts '!F12),"BLANK",'Step 5-Energy Impacts '!F12)</f>
        <v>0</v>
      </c>
    </row>
    <row r="530" spans="1:4" ht="13.5" thickBot="1">
      <c r="C530" s="595" t="s">
        <v>3</v>
      </c>
      <c r="D530" s="1221">
        <f>IF(ISBLANK('Step 5-Energy Impacts '!F13),"BLANK",'Step 5-Energy Impacts '!F13)</f>
        <v>0</v>
      </c>
    </row>
    <row r="531" spans="1:4" ht="13.5" thickBot="1">
      <c r="C531" s="596" t="s">
        <v>19</v>
      </c>
      <c r="D531" s="1222">
        <f>IF(ISBLANK('Step 5-Energy Impacts '!F14),"BLANK",'Step 5-Energy Impacts '!F14)</f>
        <v>0</v>
      </c>
    </row>
    <row r="532" spans="1:4" ht="13.5" thickBot="1">
      <c r="C532" s="597"/>
      <c r="D532" s="1215" t="str">
        <f>'Step 5-Energy Impacts '!G9</f>
        <v>Total Savings to Residential Consumers ($)</v>
      </c>
    </row>
    <row r="533" spans="1:4">
      <c r="C533" s="594" t="s">
        <v>77</v>
      </c>
      <c r="D533" s="598">
        <f>IF(ISBLANK('Step 5-Energy Impacts '!G10),"BLANK",'Step 5-Energy Impacts '!G10)</f>
        <v>0</v>
      </c>
    </row>
    <row r="534" spans="1:4">
      <c r="C534" s="594" t="s">
        <v>12</v>
      </c>
      <c r="D534" s="598">
        <f>IF(ISBLANK('Step 5-Energy Impacts '!G11),"BLANK",'Step 5-Energy Impacts '!G11)</f>
        <v>0</v>
      </c>
    </row>
    <row r="535" spans="1:4">
      <c r="C535" s="594" t="s">
        <v>38</v>
      </c>
      <c r="D535" s="598">
        <f>IF(ISBLANK('Step 5-Energy Impacts '!G12),"BLANK",'Step 5-Energy Impacts '!G12)</f>
        <v>0</v>
      </c>
    </row>
    <row r="536" spans="1:4" ht="13.5" thickBot="1">
      <c r="C536" s="595" t="s">
        <v>3</v>
      </c>
      <c r="D536" s="599">
        <f>IF(ISBLANK('Step 5-Energy Impacts '!G13),"BLANK",'Step 5-Energy Impacts '!G13)</f>
        <v>0</v>
      </c>
    </row>
    <row r="537" spans="1:4" ht="13.5" thickBot="1">
      <c r="C537" s="596" t="s">
        <v>19</v>
      </c>
      <c r="D537" s="600">
        <f>IF(ISBLANK('Step 5-Energy Impacts '!G14),"BLANK",'Step 5-Energy Impacts '!G14)</f>
        <v>0</v>
      </c>
    </row>
    <row r="538" spans="1:4">
      <c r="C538" s="601"/>
      <c r="D538" s="602"/>
    </row>
    <row r="539" spans="1:4">
      <c r="A539" s="540"/>
      <c r="B539" s="540"/>
      <c r="C539" s="541"/>
      <c r="D539" s="540"/>
    </row>
    <row r="540" spans="1:4">
      <c r="C540" s="542"/>
    </row>
    <row r="541" spans="1:4">
      <c r="A541" s="531"/>
      <c r="B541" s="531" t="s">
        <v>61</v>
      </c>
      <c r="C541" s="543"/>
      <c r="D541" s="531"/>
    </row>
    <row r="542" spans="1:4">
      <c r="C542" s="542"/>
    </row>
    <row r="543" spans="1:4" ht="13.5" thickBot="1">
      <c r="A543" s="544"/>
      <c r="B543" s="544"/>
      <c r="C543" s="554" t="s">
        <v>113</v>
      </c>
      <c r="D543" s="544"/>
    </row>
    <row r="544" spans="1:4" s="545" customFormat="1">
      <c r="C544" s="2422" t="str">
        <f>'Step 5-Env Benefits'!C7</f>
        <v>Appliance Component</v>
      </c>
      <c r="D544" s="603" t="str">
        <f>'Step 5-Env Benefits'!D7:E7</f>
        <v>Total Amount Prevented from Being Emitted</v>
      </c>
    </row>
    <row r="545" spans="3:4" s="545" customFormat="1">
      <c r="C545" s="2423"/>
      <c r="D545" s="604" t="str">
        <f>'Step 5-Env Benefits'!D8</f>
        <v>(lb)</v>
      </c>
    </row>
    <row r="546" spans="3:4" s="545" customFormat="1" ht="13.5" thickBot="1">
      <c r="C546" s="1223" t="str">
        <f>'Step 5-Env Benefits'!C9</f>
        <v>Refrigerantc</v>
      </c>
      <c r="D546" s="605">
        <f>'Step 5-Env Benefits'!D61</f>
        <v>0</v>
      </c>
    </row>
    <row r="547" spans="3:4" s="545" customFormat="1">
      <c r="C547" s="1224" t="str">
        <f>'Step 5-Env Benefits'!C10</f>
        <v>CFC-12 Reclaimed</v>
      </c>
      <c r="D547" s="607">
        <f>IF(ISBLANK('Step 5-Env Benefits'!D10),"BLANK",'Step 5-Env Benefits'!D10)</f>
        <v>0</v>
      </c>
    </row>
    <row r="548" spans="3:4" s="545" customFormat="1">
      <c r="C548" s="1225" t="str">
        <f>'Step 5-Env Benefits'!C11</f>
        <v>HCFC-22 Reclaimed</v>
      </c>
      <c r="D548" s="607">
        <f>IF(ISBLANK('Step 5-Env Benefits'!D11),"BLANK",'Step 5-Env Benefits'!D11)</f>
        <v>0</v>
      </c>
    </row>
    <row r="549" spans="3:4" s="545" customFormat="1">
      <c r="C549" s="1225" t="str">
        <f>'Step 5-Env Benefits'!C12</f>
        <v>HFC-134a Reclaimed</v>
      </c>
      <c r="D549" s="607">
        <f>IF(ISBLANK('Step 5-Env Benefits'!D12),"BLANK",'Step 5-Env Benefits'!D12)</f>
        <v>0</v>
      </c>
    </row>
    <row r="550" spans="3:4" s="545" customFormat="1">
      <c r="C550" s="1225" t="str">
        <f>'Step 5-Env Benefits'!C13</f>
        <v>R-500 Reclaimed</v>
      </c>
      <c r="D550" s="607">
        <f>IF(ISBLANK('Step 5-Env Benefits'!D13),"BLANK",'Step 5-Env Benefits'!D13)</f>
        <v>0</v>
      </c>
    </row>
    <row r="551" spans="3:4" s="545" customFormat="1">
      <c r="C551" s="1225" t="str">
        <f>'Step 5-Env Benefits'!C14</f>
        <v>R-407C Reclaimed</v>
      </c>
      <c r="D551" s="607">
        <f>IF(ISBLANK('Step 5-Env Benefits'!D14),"BLANK",'Step 5-Env Benefits'!D14)</f>
        <v>0</v>
      </c>
    </row>
    <row r="552" spans="3:4" s="545" customFormat="1">
      <c r="C552" s="1225" t="str">
        <f>'Step 5-Env Benefits'!C15</f>
        <v>R-410A Reclaimed</v>
      </c>
      <c r="D552" s="607">
        <f>IF(ISBLANK('Step 5-Env Benefits'!D15),"BLANK",'Step 5-Env Benefits'!D15)</f>
        <v>0</v>
      </c>
    </row>
    <row r="553" spans="3:4" s="545" customFormat="1" ht="13.5" thickBot="1">
      <c r="C553" s="1226" t="str">
        <f>'Step 5-Env Benefits'!C16</f>
        <v>Reclaimed</v>
      </c>
      <c r="D553" s="982">
        <f>IF(ISBLANK('Step 5-Env Benefits'!D16),"BLANK",'Step 5-Env Benefits'!D16)</f>
        <v>0</v>
      </c>
    </row>
    <row r="554" spans="3:4" s="545" customFormat="1" ht="13.5" thickTop="1">
      <c r="C554" s="1224" t="str">
        <f>'Step 5-Env Benefits'!C17</f>
        <v>CFC-12 Stockpiling with Intent to Reclaim</v>
      </c>
      <c r="D554" s="607">
        <f>IF(ISBLANK('Step 5-Env Benefits'!D17),"BLANK",'Step 5-Env Benefits'!D17)</f>
        <v>0</v>
      </c>
    </row>
    <row r="555" spans="3:4" s="545" customFormat="1">
      <c r="C555" s="1225" t="str">
        <f>'Step 5-Env Benefits'!C18</f>
        <v>HCFC-22 Stockpiling with Intent to Reclaim</v>
      </c>
      <c r="D555" s="607">
        <f>IF(ISBLANK('Step 5-Env Benefits'!D18),"BLANK",'Step 5-Env Benefits'!D18)</f>
        <v>0</v>
      </c>
    </row>
    <row r="556" spans="3:4" s="545" customFormat="1">
      <c r="C556" s="1225" t="str">
        <f>'Step 5-Env Benefits'!C19</f>
        <v>HFC-134a Stockpiling with Intent to Reclaim</v>
      </c>
      <c r="D556" s="607">
        <f>IF(ISBLANK('Step 5-Env Benefits'!D19),"BLANK",'Step 5-Env Benefits'!D19)</f>
        <v>0</v>
      </c>
    </row>
    <row r="557" spans="3:4" s="545" customFormat="1">
      <c r="C557" s="1225" t="str">
        <f>'Step 5-Env Benefits'!C20</f>
        <v>R-500 Stockpiling with Intent to Reclaim</v>
      </c>
      <c r="D557" s="607">
        <f>IF(ISBLANK('Step 5-Env Benefits'!D20),"BLANK",'Step 5-Env Benefits'!D20)</f>
        <v>0</v>
      </c>
    </row>
    <row r="558" spans="3:4" s="545" customFormat="1">
      <c r="C558" s="1225" t="str">
        <f>'Step 5-Env Benefits'!C21</f>
        <v>R-407C Stockpiling with Intent to Reclaim</v>
      </c>
      <c r="D558" s="607">
        <f>IF(ISBLANK('Step 5-Env Benefits'!D21),"BLANK",'Step 5-Env Benefits'!D21)</f>
        <v>0</v>
      </c>
    </row>
    <row r="559" spans="3:4" s="545" customFormat="1">
      <c r="C559" s="1225" t="str">
        <f>'Step 5-Env Benefits'!C22</f>
        <v>R-410A Stockpiling with Intent to Reclaim</v>
      </c>
      <c r="D559" s="607">
        <f>IF(ISBLANK('Step 5-Env Benefits'!D22),"BLANK",'Step 5-Env Benefits'!D22)</f>
        <v>0</v>
      </c>
    </row>
    <row r="560" spans="3:4" s="545" customFormat="1" ht="13.5" thickBot="1">
      <c r="C560" s="1226" t="str">
        <f>'Step 5-Env Benefits'!C23</f>
        <v>Stockpiling with Intent to Reclaim</v>
      </c>
      <c r="D560" s="982">
        <f>IF(ISBLANK('Step 5-Env Benefits'!D23),"BLANK",'Step 5-Env Benefits'!D23)</f>
        <v>0</v>
      </c>
    </row>
    <row r="561" spans="3:4" s="545" customFormat="1" ht="13.5" thickTop="1">
      <c r="C561" s="1225" t="str">
        <f>'Step 5-Env Benefits'!C24</f>
        <v>CFC-12 Destroyed</v>
      </c>
      <c r="D561" s="607">
        <f>IF(ISBLANK('Step 5-Env Benefits'!D24),"BLANK",'Step 5-Env Benefits'!D24)</f>
        <v>0</v>
      </c>
    </row>
    <row r="562" spans="3:4" s="545" customFormat="1">
      <c r="C562" s="1225" t="str">
        <f>'Step 5-Env Benefits'!C25</f>
        <v>HCFC-22 Destroyed</v>
      </c>
      <c r="D562" s="607">
        <f>IF(ISBLANK('Step 5-Env Benefits'!D25),"BLANK",'Step 5-Env Benefits'!D25)</f>
        <v>0</v>
      </c>
    </row>
    <row r="563" spans="3:4" s="545" customFormat="1">
      <c r="C563" s="1225" t="str">
        <f>'Step 5-Env Benefits'!C26</f>
        <v>HFC-134a Destroyed</v>
      </c>
      <c r="D563" s="607">
        <f>IF(ISBLANK('Step 5-Env Benefits'!D26),"BLANK",'Step 5-Env Benefits'!D26)</f>
        <v>0</v>
      </c>
    </row>
    <row r="564" spans="3:4" s="545" customFormat="1">
      <c r="C564" s="1225" t="str">
        <f>'Step 5-Env Benefits'!C27</f>
        <v>R-500 Destroyed</v>
      </c>
      <c r="D564" s="607">
        <f>IF(ISBLANK('Step 5-Env Benefits'!D27),"BLANK",'Step 5-Env Benefits'!D27)</f>
        <v>0</v>
      </c>
    </row>
    <row r="565" spans="3:4" s="545" customFormat="1">
      <c r="C565" s="1225" t="str">
        <f>'Step 5-Env Benefits'!C28</f>
        <v>R-407C Destroyed</v>
      </c>
      <c r="D565" s="607">
        <f>IF(ISBLANK('Step 5-Env Benefits'!D28),"BLANK",'Step 5-Env Benefits'!D28)</f>
        <v>0</v>
      </c>
    </row>
    <row r="566" spans="3:4" s="545" customFormat="1">
      <c r="C566" s="1225" t="str">
        <f>'Step 5-Env Benefits'!C29</f>
        <v>R-410A Destroyed</v>
      </c>
      <c r="D566" s="607">
        <f>IF(ISBLANK('Step 5-Env Benefits'!D29),"BLANK",'Step 5-Env Benefits'!D29)</f>
        <v>0</v>
      </c>
    </row>
    <row r="567" spans="3:4" s="545" customFormat="1" ht="13.5" thickBot="1">
      <c r="C567" s="1226" t="str">
        <f>'Step 5-Env Benefits'!C30</f>
        <v>Destroyed</v>
      </c>
      <c r="D567" s="982">
        <f>IF(ISBLANK('Step 5-Env Benefits'!D30),"BLANK",'Step 5-Env Benefits'!D30)</f>
        <v>0</v>
      </c>
    </row>
    <row r="568" spans="3:4" s="545" customFormat="1" ht="13.5" thickTop="1">
      <c r="C568" s="1225" t="str">
        <f>'Step 5-Env Benefits'!C31</f>
        <v>CFC-12 Stockpiling with Intent to Destroy</v>
      </c>
      <c r="D568" s="607">
        <f>IF(ISBLANK('Step 5-Env Benefits'!D31),"BLANK",'Step 5-Env Benefits'!D31)</f>
        <v>0</v>
      </c>
    </row>
    <row r="569" spans="3:4" s="545" customFormat="1">
      <c r="C569" s="1225" t="str">
        <f>'Step 5-Env Benefits'!C32</f>
        <v>HCFC-22 Stockpiling with Intent to Destroy</v>
      </c>
      <c r="D569" s="607">
        <f>IF(ISBLANK('Step 5-Env Benefits'!D32),"BLANK",'Step 5-Env Benefits'!D32)</f>
        <v>0</v>
      </c>
    </row>
    <row r="570" spans="3:4" s="545" customFormat="1">
      <c r="C570" s="1225" t="str">
        <f>'Step 5-Env Benefits'!C33</f>
        <v>HFC-134a Stockpiling with Intent to Destroy</v>
      </c>
      <c r="D570" s="607">
        <f>IF(ISBLANK('Step 5-Env Benefits'!D33),"BLANK",'Step 5-Env Benefits'!D33)</f>
        <v>0</v>
      </c>
    </row>
    <row r="571" spans="3:4" s="545" customFormat="1">
      <c r="C571" s="1225" t="str">
        <f>'Step 5-Env Benefits'!C34</f>
        <v>R-500 Stockpiling with Intent to Destroy</v>
      </c>
      <c r="D571" s="607">
        <f>IF(ISBLANK('Step 5-Env Benefits'!D34),"BLANK",'Step 5-Env Benefits'!D34)</f>
        <v>0</v>
      </c>
    </row>
    <row r="572" spans="3:4" s="545" customFormat="1">
      <c r="C572" s="1225" t="str">
        <f>'Step 5-Env Benefits'!C35</f>
        <v>R-407C Stockpiling with Intent to Destroy</v>
      </c>
      <c r="D572" s="607">
        <f>IF(ISBLANK('Step 5-Env Benefits'!D35),"BLANK",'Step 5-Env Benefits'!D35)</f>
        <v>0</v>
      </c>
    </row>
    <row r="573" spans="3:4" s="545" customFormat="1">
      <c r="C573" s="1225" t="str">
        <f>'Step 5-Env Benefits'!C36</f>
        <v>R-410A Stockpiling with Intent to Destroy</v>
      </c>
      <c r="D573" s="607">
        <f>IF(ISBLANK('Step 5-Env Benefits'!D36),"BLANK",'Step 5-Env Benefits'!D36)</f>
        <v>0</v>
      </c>
    </row>
    <row r="574" spans="3:4" s="545" customFormat="1" ht="13.5" thickBot="1">
      <c r="C574" s="1226" t="str">
        <f>'Step 5-Env Benefits'!C37</f>
        <v>Stockpiling with Intent to Destroy</v>
      </c>
      <c r="D574" s="982">
        <f>IF(ISBLANK('Step 5-Env Benefits'!D37),"BLANK",'Step 5-Env Benefits'!D37)</f>
        <v>0</v>
      </c>
    </row>
    <row r="575" spans="3:4" s="545" customFormat="1" ht="13.5" thickTop="1">
      <c r="C575" s="1227" t="str">
        <f>'Step 5-Env Benefits'!C38</f>
        <v>Subtotal</v>
      </c>
      <c r="D575" s="608">
        <f>IF(ISBLANK('Step 5-Env Benefits'!D38),"BLANK",'Step 5-Env Benefits'!D38)</f>
        <v>0</v>
      </c>
    </row>
    <row r="576" spans="3:4" s="545" customFormat="1" ht="13.5" thickBot="1">
      <c r="C576" s="1223" t="str">
        <f>'Step 5-Env Benefits'!C39</f>
        <v>Foam-Blowing Agentd</v>
      </c>
      <c r="D576" s="609" t="str">
        <f>IF(ISBLANK('Step 5-Env Benefits'!D39),"BLANK",'Step 5-Env Benefits'!D39)</f>
        <v>BLANK</v>
      </c>
    </row>
    <row r="577" spans="3:4" s="545" customFormat="1">
      <c r="C577" s="1224" t="str">
        <f>'Step 5-Env Benefits'!C40</f>
        <v>CFC-11 Reclaimed</v>
      </c>
      <c r="D577" s="607">
        <f>IF(ISBLANK('Step 5-Env Benefits'!D40),"BLANK",'Step 5-Env Benefits'!D40)</f>
        <v>0</v>
      </c>
    </row>
    <row r="578" spans="3:4" s="545" customFormat="1">
      <c r="C578" s="1225" t="str">
        <f>'Step 5-Env Benefits'!C41</f>
        <v>HCFC-141b Reclaimed</v>
      </c>
      <c r="D578" s="607">
        <f>IF(ISBLANK('Step 5-Env Benefits'!D41),"BLANK",'Step 5-Env Benefits'!D41)</f>
        <v>0</v>
      </c>
    </row>
    <row r="579" spans="3:4" s="545" customFormat="1">
      <c r="C579" s="1225" t="str">
        <f>'Step 5-Env Benefits'!C42</f>
        <v>HFC-134a Reclaimed</v>
      </c>
      <c r="D579" s="607">
        <f>IF(ISBLANK('Step 5-Env Benefits'!D42),"BLANK",'Step 5-Env Benefits'!D42)</f>
        <v>0</v>
      </c>
    </row>
    <row r="580" spans="3:4" s="545" customFormat="1">
      <c r="C580" s="1225" t="str">
        <f>'Step 5-Env Benefits'!C43</f>
        <v>HFC-245fa Reclaimed</v>
      </c>
      <c r="D580" s="607">
        <f>IF(ISBLANK('Step 5-Env Benefits'!D43),"BLANK",'Step 5-Env Benefits'!D43)</f>
        <v>0</v>
      </c>
    </row>
    <row r="581" spans="3:4" s="545" customFormat="1" ht="13.5" thickBot="1">
      <c r="C581" s="1228" t="str">
        <f>'Step 5-Env Benefits'!C44</f>
        <v>Reclaimed</v>
      </c>
      <c r="D581" s="982">
        <f>IF(ISBLANK('Step 5-Env Benefits'!D44),"BLANK",'Step 5-Env Benefits'!D44)</f>
        <v>0</v>
      </c>
    </row>
    <row r="582" spans="3:4" s="545" customFormat="1" ht="13.5" thickTop="1">
      <c r="C582" s="1225" t="str">
        <f>'Step 5-Env Benefits'!C45</f>
        <v>CFC-11 Stockpiling with Intent to Reclaim</v>
      </c>
      <c r="D582" s="607">
        <f>IF(ISBLANK('Step 5-Env Benefits'!D45),"BLANK",'Step 5-Env Benefits'!D45)</f>
        <v>0</v>
      </c>
    </row>
    <row r="583" spans="3:4" s="545" customFormat="1">
      <c r="C583" s="1225" t="str">
        <f>'Step 5-Env Benefits'!C46</f>
        <v>HCFC-141b Stockpiling with Intent to Reclaim</v>
      </c>
      <c r="D583" s="607">
        <f>IF(ISBLANK('Step 5-Env Benefits'!D46),"BLANK",'Step 5-Env Benefits'!D46)</f>
        <v>0</v>
      </c>
    </row>
    <row r="584" spans="3:4" s="545" customFormat="1">
      <c r="C584" s="1225" t="str">
        <f>'Step 5-Env Benefits'!C47</f>
        <v>HFC-134a Stockpiling with Intent to Reclaim</v>
      </c>
      <c r="D584" s="607">
        <f>IF(ISBLANK('Step 5-Env Benefits'!D47),"BLANK",'Step 5-Env Benefits'!D47)</f>
        <v>0</v>
      </c>
    </row>
    <row r="585" spans="3:4" s="545" customFormat="1">
      <c r="C585" s="1225" t="str">
        <f>'Step 5-Env Benefits'!C48</f>
        <v>HFC-245fa Stockpiling with Intent to Reclaim</v>
      </c>
      <c r="D585" s="607">
        <f>IF(ISBLANK('Step 5-Env Benefits'!D48),"BLANK",'Step 5-Env Benefits'!D48)</f>
        <v>0</v>
      </c>
    </row>
    <row r="586" spans="3:4" s="545" customFormat="1" ht="13.5" thickBot="1">
      <c r="C586" s="1228" t="str">
        <f>'Step 5-Env Benefits'!C49</f>
        <v>Stockpiling with Intent to Reclaim</v>
      </c>
      <c r="D586" s="982">
        <f>IF(ISBLANK('Step 5-Env Benefits'!D49),"BLANK",'Step 5-Env Benefits'!D49)</f>
        <v>0</v>
      </c>
    </row>
    <row r="587" spans="3:4" s="545" customFormat="1" ht="13.5" thickTop="1">
      <c r="C587" s="1225" t="str">
        <f>'Step 5-Env Benefits'!C50</f>
        <v>CFC-11 Destroyed</v>
      </c>
      <c r="D587" s="607">
        <f>IF(ISBLANK('Step 5-Env Benefits'!D50),"BLANK",'Step 5-Env Benefits'!D50)</f>
        <v>0</v>
      </c>
    </row>
    <row r="588" spans="3:4" s="545" customFormat="1">
      <c r="C588" s="1225" t="str">
        <f>'Step 5-Env Benefits'!C51</f>
        <v>HCFC-141b Destroyed</v>
      </c>
      <c r="D588" s="607">
        <f>IF(ISBLANK('Step 5-Env Benefits'!D51),"BLANK",'Step 5-Env Benefits'!D51)</f>
        <v>0</v>
      </c>
    </row>
    <row r="589" spans="3:4" s="545" customFormat="1">
      <c r="C589" s="1225" t="str">
        <f>'Step 5-Env Benefits'!C52</f>
        <v>HFC-134a Destroyed</v>
      </c>
      <c r="D589" s="607">
        <f>IF(ISBLANK('Step 5-Env Benefits'!D52),"BLANK",'Step 5-Env Benefits'!D52)</f>
        <v>0</v>
      </c>
    </row>
    <row r="590" spans="3:4" s="545" customFormat="1">
      <c r="C590" s="1225" t="str">
        <f>'Step 5-Env Benefits'!C53</f>
        <v>HFC-245fa Destroyed</v>
      </c>
      <c r="D590" s="607">
        <f>IF(ISBLANK('Step 5-Env Benefits'!D53),"BLANK",'Step 5-Env Benefits'!D53)</f>
        <v>0</v>
      </c>
    </row>
    <row r="591" spans="3:4" s="545" customFormat="1" ht="13.5" thickBot="1">
      <c r="C591" s="1228" t="str">
        <f>'Step 5-Env Benefits'!C54</f>
        <v>Destroyed</v>
      </c>
      <c r="D591" s="982">
        <f>IF(ISBLANK('Step 5-Env Benefits'!D54),"BLANK",'Step 5-Env Benefits'!D54)</f>
        <v>0</v>
      </c>
    </row>
    <row r="592" spans="3:4" s="545" customFormat="1" ht="13.5" thickTop="1">
      <c r="C592" s="1225" t="str">
        <f>'Step 5-Env Benefits'!C55</f>
        <v>CFC-11 Stockpiling with Intent to Destroy</v>
      </c>
      <c r="D592" s="607">
        <f>IF(ISBLANK('Step 5-Env Benefits'!D55),"BLANK",'Step 5-Env Benefits'!D55)</f>
        <v>0</v>
      </c>
    </row>
    <row r="593" spans="3:4" s="545" customFormat="1">
      <c r="C593" s="1225" t="str">
        <f>'Step 5-Env Benefits'!C56</f>
        <v>HCFC-141b Stockpiling with Intent to Destroy</v>
      </c>
      <c r="D593" s="607">
        <f>IF(ISBLANK('Step 5-Env Benefits'!D56),"BLANK",'Step 5-Env Benefits'!D56)</f>
        <v>0</v>
      </c>
    </row>
    <row r="594" spans="3:4" s="545" customFormat="1">
      <c r="C594" s="1225" t="str">
        <f>'Step 5-Env Benefits'!C57</f>
        <v>HFC-134a Stockpiling with Intent to Destroy</v>
      </c>
      <c r="D594" s="607">
        <f>IF(ISBLANK('Step 5-Env Benefits'!D57),"BLANK",'Step 5-Env Benefits'!D57)</f>
        <v>0</v>
      </c>
    </row>
    <row r="595" spans="3:4" s="545" customFormat="1">
      <c r="C595" s="1225" t="str">
        <f>'Step 5-Env Benefits'!C58</f>
        <v>HFC-245fa Stockpiling with Intent to Destroy</v>
      </c>
      <c r="D595" s="607">
        <f>IF(ISBLANK('Step 5-Env Benefits'!D58),"BLANK",'Step 5-Env Benefits'!D58)</f>
        <v>0</v>
      </c>
    </row>
    <row r="596" spans="3:4" s="545" customFormat="1" ht="13.5" thickBot="1">
      <c r="C596" s="1228" t="str">
        <f>'Step 5-Env Benefits'!C59</f>
        <v>Stockpiling with Intent to Destroy</v>
      </c>
      <c r="D596" s="982">
        <f>IF(ISBLANK('Step 5-Env Benefits'!D59),"BLANK",'Step 5-Env Benefits'!D59)</f>
        <v>0</v>
      </c>
    </row>
    <row r="597" spans="3:4" s="545" customFormat="1" ht="14.25" thickTop="1" thickBot="1">
      <c r="C597" s="1229" t="s">
        <v>146</v>
      </c>
      <c r="D597" s="630">
        <f>IF(ISBLANK('Step 5-Env Benefits'!D60),"BLANK",'Step 5-Env Benefits'!D60)</f>
        <v>0</v>
      </c>
    </row>
    <row r="598" spans="3:4" s="563" customFormat="1">
      <c r="C598" s="1230"/>
      <c r="D598" s="979" t="s">
        <v>279</v>
      </c>
    </row>
    <row r="599" spans="3:4" s="545" customFormat="1">
      <c r="C599" s="649" t="str">
        <f>'Step 5-Env Benefits'!C9</f>
        <v>Refrigerantc</v>
      </c>
      <c r="D599" s="613"/>
    </row>
    <row r="600" spans="3:4" s="545" customFormat="1">
      <c r="C600" s="1231" t="str">
        <f>'Step 5-Env Benefits'!C10</f>
        <v>CFC-12 Reclaimed</v>
      </c>
      <c r="D600" s="615">
        <f>IF(ISBLANK('Step 5-Env Benefits'!E10),"BLANK",'Step 5-Env Benefits'!E10)</f>
        <v>0</v>
      </c>
    </row>
    <row r="601" spans="3:4" s="545" customFormat="1">
      <c r="C601" s="1231" t="str">
        <f>'Step 5-Env Benefits'!C11</f>
        <v>HCFC-22 Reclaimed</v>
      </c>
      <c r="D601" s="615">
        <f>IF(ISBLANK('Step 5-Env Benefits'!E11),"BLANK",'Step 5-Env Benefits'!E11)</f>
        <v>0</v>
      </c>
    </row>
    <row r="602" spans="3:4" s="545" customFormat="1">
      <c r="C602" s="1231" t="str">
        <f>'Step 5-Env Benefits'!C12</f>
        <v>HFC-134a Reclaimed</v>
      </c>
      <c r="D602" s="615">
        <f>IF(ISBLANK('Step 5-Env Benefits'!E12),"BLANK",'Step 5-Env Benefits'!E12)</f>
        <v>0</v>
      </c>
    </row>
    <row r="603" spans="3:4" s="545" customFormat="1">
      <c r="C603" s="1231" t="str">
        <f>'Step 5-Env Benefits'!C13</f>
        <v>R-500 Reclaimed</v>
      </c>
      <c r="D603" s="615">
        <f>IF(ISBLANK('Step 5-Env Benefits'!E13),"BLANK",'Step 5-Env Benefits'!E13)</f>
        <v>0</v>
      </c>
    </row>
    <row r="604" spans="3:4" s="545" customFormat="1">
      <c r="C604" s="1231" t="str">
        <f>'Step 5-Env Benefits'!C14</f>
        <v>R-407C Reclaimed</v>
      </c>
      <c r="D604" s="615">
        <f>IF(ISBLANK('Step 5-Env Benefits'!E14),"BLANK",'Step 5-Env Benefits'!E14)</f>
        <v>0</v>
      </c>
    </row>
    <row r="605" spans="3:4" s="545" customFormat="1">
      <c r="C605" s="1231" t="str">
        <f>'Step 5-Env Benefits'!C15</f>
        <v>R-410A Reclaimed</v>
      </c>
      <c r="D605" s="615">
        <f>IF(ISBLANK('Step 5-Env Benefits'!E15),"BLANK",'Step 5-Env Benefits'!E15)</f>
        <v>0</v>
      </c>
    </row>
    <row r="606" spans="3:4" s="545" customFormat="1" ht="13.5" thickBot="1">
      <c r="C606" s="1232" t="str">
        <f>'Step 5-Env Benefits'!C16</f>
        <v>Reclaimed</v>
      </c>
      <c r="D606" s="616">
        <f>IF(ISBLANK('Step 5-Env Benefits'!E16),"BLANK",'Step 5-Env Benefits'!E16)</f>
        <v>0</v>
      </c>
    </row>
    <row r="607" spans="3:4" s="545" customFormat="1" ht="13.5" thickTop="1">
      <c r="C607" s="1231" t="str">
        <f>'Step 5-Env Benefits'!C17</f>
        <v>CFC-12 Stockpiling with Intent to Reclaim</v>
      </c>
      <c r="D607" s="615">
        <f>IF(ISBLANK('Step 5-Env Benefits'!E17),"BLANK",'Step 5-Env Benefits'!E17)</f>
        <v>0</v>
      </c>
    </row>
    <row r="608" spans="3:4" s="545" customFormat="1">
      <c r="C608" s="1231" t="str">
        <f>'Step 5-Env Benefits'!C18</f>
        <v>HCFC-22 Stockpiling with Intent to Reclaim</v>
      </c>
      <c r="D608" s="615">
        <f>IF(ISBLANK('Step 5-Env Benefits'!E18),"BLANK",'Step 5-Env Benefits'!E18)</f>
        <v>0</v>
      </c>
    </row>
    <row r="609" spans="3:4" s="545" customFormat="1">
      <c r="C609" s="1231" t="str">
        <f>'Step 5-Env Benefits'!C19</f>
        <v>HFC-134a Stockpiling with Intent to Reclaim</v>
      </c>
      <c r="D609" s="615">
        <f>IF(ISBLANK('Step 5-Env Benefits'!E19),"BLANK",'Step 5-Env Benefits'!E19)</f>
        <v>0</v>
      </c>
    </row>
    <row r="610" spans="3:4" s="545" customFormat="1">
      <c r="C610" s="1231" t="str">
        <f>'Step 5-Env Benefits'!C20</f>
        <v>R-500 Stockpiling with Intent to Reclaim</v>
      </c>
      <c r="D610" s="615">
        <f>IF(ISBLANK('Step 5-Env Benefits'!E20),"BLANK",'Step 5-Env Benefits'!E20)</f>
        <v>0</v>
      </c>
    </row>
    <row r="611" spans="3:4" s="545" customFormat="1">
      <c r="C611" s="1231" t="str">
        <f>'Step 5-Env Benefits'!C21</f>
        <v>R-407C Stockpiling with Intent to Reclaim</v>
      </c>
      <c r="D611" s="615">
        <f>IF(ISBLANK('Step 5-Env Benefits'!E21),"BLANK",'Step 5-Env Benefits'!E21)</f>
        <v>0</v>
      </c>
    </row>
    <row r="612" spans="3:4" s="545" customFormat="1">
      <c r="C612" s="1231" t="str">
        <f>'Step 5-Env Benefits'!C22</f>
        <v>R-410A Stockpiling with Intent to Reclaim</v>
      </c>
      <c r="D612" s="615">
        <f>IF(ISBLANK('Step 5-Env Benefits'!E22),"BLANK",'Step 5-Env Benefits'!E22)</f>
        <v>0</v>
      </c>
    </row>
    <row r="613" spans="3:4" s="545" customFormat="1" ht="13.5" thickBot="1">
      <c r="C613" s="1232" t="str">
        <f>'Step 5-Env Benefits'!C23</f>
        <v>Stockpiling with Intent to Reclaim</v>
      </c>
      <c r="D613" s="616">
        <f>IF(ISBLANK('Step 5-Env Benefits'!E23),"BLANK",'Step 5-Env Benefits'!E23)</f>
        <v>0</v>
      </c>
    </row>
    <row r="614" spans="3:4" s="545" customFormat="1" ht="13.5" thickTop="1">
      <c r="C614" s="1231" t="str">
        <f>'Step 5-Env Benefits'!C24</f>
        <v>CFC-12 Destroyed</v>
      </c>
      <c r="D614" s="980">
        <f>IF(ISBLANK('Step 5-Env Benefits'!E24),"BLANK",'Step 5-Env Benefits'!E24)</f>
        <v>0</v>
      </c>
    </row>
    <row r="615" spans="3:4" s="545" customFormat="1">
      <c r="C615" s="1231" t="str">
        <f>'Step 5-Env Benefits'!C25</f>
        <v>HCFC-22 Destroyed</v>
      </c>
      <c r="D615" s="615">
        <f>IF(ISBLANK('Step 5-Env Benefits'!E25),"BLANK",'Step 5-Env Benefits'!E25)</f>
        <v>0</v>
      </c>
    </row>
    <row r="616" spans="3:4" s="545" customFormat="1">
      <c r="C616" s="1231" t="str">
        <f>'Step 5-Env Benefits'!C26</f>
        <v>HFC-134a Destroyed</v>
      </c>
      <c r="D616" s="615">
        <f>IF(ISBLANK('Step 5-Env Benefits'!E26),"BLANK",'Step 5-Env Benefits'!E26)</f>
        <v>0</v>
      </c>
    </row>
    <row r="617" spans="3:4" s="545" customFormat="1">
      <c r="C617" s="1231" t="str">
        <f>'Step 5-Env Benefits'!C27</f>
        <v>R-500 Destroyed</v>
      </c>
      <c r="D617" s="615">
        <f>IF(ISBLANK('Step 5-Env Benefits'!E27),"BLANK",'Step 5-Env Benefits'!E27)</f>
        <v>0</v>
      </c>
    </row>
    <row r="618" spans="3:4" s="545" customFormat="1">
      <c r="C618" s="1231" t="str">
        <f>'Step 5-Env Benefits'!C28</f>
        <v>R-407C Destroyed</v>
      </c>
      <c r="D618" s="615">
        <f>IF(ISBLANK('Step 5-Env Benefits'!E28),"BLANK",'Step 5-Env Benefits'!E28)</f>
        <v>0</v>
      </c>
    </row>
    <row r="619" spans="3:4" s="545" customFormat="1">
      <c r="C619" s="1231" t="str">
        <f>'Step 5-Env Benefits'!C29</f>
        <v>R-410A Destroyed</v>
      </c>
      <c r="D619" s="615">
        <f>IF(ISBLANK('Step 5-Env Benefits'!E29),"BLANK",'Step 5-Env Benefits'!E29)</f>
        <v>0</v>
      </c>
    </row>
    <row r="620" spans="3:4" s="545" customFormat="1" ht="13.5" thickBot="1">
      <c r="C620" s="1232" t="str">
        <f>'Step 5-Env Benefits'!C30</f>
        <v>Destroyed</v>
      </c>
      <c r="D620" s="616">
        <f>IF(ISBLANK('Step 5-Env Benefits'!E30),"BLANK",'Step 5-Env Benefits'!E30)</f>
        <v>0</v>
      </c>
    </row>
    <row r="621" spans="3:4" s="545" customFormat="1" ht="13.5" thickTop="1">
      <c r="C621" s="1231" t="str">
        <f>'Step 5-Env Benefits'!C31</f>
        <v>CFC-12 Stockpiling with Intent to Destroy</v>
      </c>
      <c r="D621" s="980">
        <f>IF(ISBLANK('Step 5-Env Benefits'!E31),"BLANK",'Step 5-Env Benefits'!E31)</f>
        <v>0</v>
      </c>
    </row>
    <row r="622" spans="3:4" s="545" customFormat="1">
      <c r="C622" s="1231" t="str">
        <f>'Step 5-Env Benefits'!C32</f>
        <v>HCFC-22 Stockpiling with Intent to Destroy</v>
      </c>
      <c r="D622" s="615">
        <f>IF(ISBLANK('Step 5-Env Benefits'!E32),"BLANK",'Step 5-Env Benefits'!E32)</f>
        <v>0</v>
      </c>
    </row>
    <row r="623" spans="3:4" s="545" customFormat="1">
      <c r="C623" s="1231" t="str">
        <f>'Step 5-Env Benefits'!C33</f>
        <v>HFC-134a Stockpiling with Intent to Destroy</v>
      </c>
      <c r="D623" s="615">
        <f>IF(ISBLANK('Step 5-Env Benefits'!E33),"BLANK",'Step 5-Env Benefits'!E33)</f>
        <v>0</v>
      </c>
    </row>
    <row r="624" spans="3:4" s="545" customFormat="1">
      <c r="C624" s="1231" t="str">
        <f>'Step 5-Env Benefits'!C34</f>
        <v>R-500 Stockpiling with Intent to Destroy</v>
      </c>
      <c r="D624" s="615">
        <f>IF(ISBLANK('Step 5-Env Benefits'!E34),"BLANK",'Step 5-Env Benefits'!E34)</f>
        <v>0</v>
      </c>
    </row>
    <row r="625" spans="2:4" s="545" customFormat="1">
      <c r="C625" s="1231" t="str">
        <f>'Step 5-Env Benefits'!C35</f>
        <v>R-407C Stockpiling with Intent to Destroy</v>
      </c>
      <c r="D625" s="615">
        <f>IF(ISBLANK('Step 5-Env Benefits'!E35),"BLANK",'Step 5-Env Benefits'!E35)</f>
        <v>0</v>
      </c>
    </row>
    <row r="626" spans="2:4" s="545" customFormat="1">
      <c r="C626" s="1231" t="str">
        <f>'Step 5-Env Benefits'!C36</f>
        <v>R-410A Stockpiling with Intent to Destroy</v>
      </c>
      <c r="D626" s="615">
        <f>IF(ISBLANK('Step 5-Env Benefits'!E36),"BLANK",'Step 5-Env Benefits'!E36)</f>
        <v>0</v>
      </c>
    </row>
    <row r="627" spans="2:4" s="545" customFormat="1" ht="13.5" thickBot="1">
      <c r="C627" s="1232" t="str">
        <f>'Step 5-Env Benefits'!C37</f>
        <v>Stockpiling with Intent to Destroy</v>
      </c>
      <c r="D627" s="616">
        <f>IF(ISBLANK('Step 5-Env Benefits'!E37),"BLANK",'Step 5-Env Benefits'!E37)</f>
        <v>0</v>
      </c>
    </row>
    <row r="628" spans="2:4" s="545" customFormat="1" ht="14.25" thickTop="1" thickBot="1">
      <c r="C628" s="1233" t="str">
        <f>'Step 5-Env Benefits'!C38</f>
        <v>Subtotal</v>
      </c>
      <c r="D628" s="981">
        <f>IF(ISBLANK('Step 5-Env Benefits'!E38),"BLANK",'Step 5-Env Benefits'!E38)</f>
        <v>0</v>
      </c>
    </row>
    <row r="629" spans="2:4" s="545" customFormat="1">
      <c r="C629" s="1234" t="str">
        <f>'Step 5-Env Benefits'!C39</f>
        <v>Foam-Blowing Agentd</v>
      </c>
      <c r="D629" s="983"/>
    </row>
    <row r="630" spans="2:4" s="545" customFormat="1">
      <c r="C630" s="1231" t="str">
        <f>'Step 5-Env Benefits'!C40</f>
        <v>CFC-11 Reclaimed</v>
      </c>
      <c r="D630" s="615">
        <f>IF(ISBLANK('Step 5-Env Benefits'!E40),"BLANK",'Step 5-Env Benefits'!E40)</f>
        <v>0</v>
      </c>
    </row>
    <row r="631" spans="2:4" s="545" customFormat="1">
      <c r="C631" s="1231" t="str">
        <f>'Step 5-Env Benefits'!C41</f>
        <v>HCFC-141b Reclaimed</v>
      </c>
      <c r="D631" s="615">
        <f>IF(ISBLANK('Step 5-Env Benefits'!E41),"BLANK",'Step 5-Env Benefits'!E41)</f>
        <v>0</v>
      </c>
    </row>
    <row r="632" spans="2:4" s="545" customFormat="1">
      <c r="C632" s="1231" t="str">
        <f>'Step 5-Env Benefits'!C42</f>
        <v>HFC-134a Reclaimed</v>
      </c>
      <c r="D632" s="615">
        <f>IF(ISBLANK('Step 5-Env Benefits'!E42),"BLANK",'Step 5-Env Benefits'!E42)</f>
        <v>0</v>
      </c>
    </row>
    <row r="633" spans="2:4" s="545" customFormat="1">
      <c r="B633" s="563"/>
      <c r="C633" s="1231" t="str">
        <f>'Step 5-Env Benefits'!C43</f>
        <v>HFC-245fa Reclaimed</v>
      </c>
      <c r="D633" s="615">
        <f>IF(ISBLANK('Step 5-Env Benefits'!E43),"BLANK",'Step 5-Env Benefits'!E43)</f>
        <v>0</v>
      </c>
    </row>
    <row r="634" spans="2:4" s="545" customFormat="1" ht="13.5" thickBot="1">
      <c r="C634" s="1232" t="str">
        <f>'Step 5-Env Benefits'!C44</f>
        <v>Reclaimed</v>
      </c>
      <c r="D634" s="616">
        <f>IF(ISBLANK('Step 5-Env Benefits'!E44),"BLANK",'Step 5-Env Benefits'!E44)</f>
        <v>0</v>
      </c>
    </row>
    <row r="635" spans="2:4" s="545" customFormat="1" ht="13.5" thickTop="1">
      <c r="C635" s="1231" t="str">
        <f>'Step 5-Env Benefits'!C45</f>
        <v>CFC-11 Stockpiling with Intent to Reclaim</v>
      </c>
      <c r="D635" s="615">
        <f>IF(ISBLANK('Step 5-Env Benefits'!E45),"BLANK",'Step 5-Env Benefits'!E45)</f>
        <v>0</v>
      </c>
    </row>
    <row r="636" spans="2:4" s="545" customFormat="1">
      <c r="C636" s="1231" t="str">
        <f>'Step 5-Env Benefits'!C46</f>
        <v>HCFC-141b Stockpiling with Intent to Reclaim</v>
      </c>
      <c r="D636" s="615">
        <f>IF(ISBLANK('Step 5-Env Benefits'!E46),"BLANK",'Step 5-Env Benefits'!E46)</f>
        <v>0</v>
      </c>
    </row>
    <row r="637" spans="2:4" s="545" customFormat="1">
      <c r="C637" s="1231" t="str">
        <f>'Step 5-Env Benefits'!C47</f>
        <v>HFC-134a Stockpiling with Intent to Reclaim</v>
      </c>
      <c r="D637" s="615">
        <f>IF(ISBLANK('Step 5-Env Benefits'!E47),"BLANK",'Step 5-Env Benefits'!E47)</f>
        <v>0</v>
      </c>
    </row>
    <row r="638" spans="2:4" s="545" customFormat="1">
      <c r="B638" s="563"/>
      <c r="C638" s="1231" t="str">
        <f>'Step 5-Env Benefits'!C48</f>
        <v>HFC-245fa Stockpiling with Intent to Reclaim</v>
      </c>
      <c r="D638" s="615">
        <f>IF(ISBLANK('Step 5-Env Benefits'!E48),"BLANK",'Step 5-Env Benefits'!E48)</f>
        <v>0</v>
      </c>
    </row>
    <row r="639" spans="2:4" s="545" customFormat="1" ht="13.5" thickBot="1">
      <c r="C639" s="1232" t="str">
        <f>'Step 5-Env Benefits'!C49</f>
        <v>Stockpiling with Intent to Reclaim</v>
      </c>
      <c r="D639" s="616">
        <f>IF(ISBLANK('Step 5-Env Benefits'!E49),"BLANK",'Step 5-Env Benefits'!E49)</f>
        <v>0</v>
      </c>
    </row>
    <row r="640" spans="2:4" s="545" customFormat="1" ht="13.5" thickTop="1">
      <c r="C640" s="1231" t="str">
        <f>'Step 5-Env Benefits'!C50</f>
        <v>CFC-11 Destroyed</v>
      </c>
      <c r="D640" s="980">
        <f>IF(ISBLANK('Step 5-Env Benefits'!E50),"BLANK",'Step 5-Env Benefits'!E50)</f>
        <v>0</v>
      </c>
    </row>
    <row r="641" spans="3:4" s="545" customFormat="1">
      <c r="C641" s="1231" t="str">
        <f>'Step 5-Env Benefits'!C51</f>
        <v>HCFC-141b Destroyed</v>
      </c>
      <c r="D641" s="615">
        <f>IF(ISBLANK('Step 5-Env Benefits'!E51),"BLANK",'Step 5-Env Benefits'!E51)</f>
        <v>0</v>
      </c>
    </row>
    <row r="642" spans="3:4" s="545" customFormat="1">
      <c r="C642" s="1231" t="str">
        <f>'Step 5-Env Benefits'!C52</f>
        <v>HFC-134a Destroyed</v>
      </c>
      <c r="D642" s="615">
        <f>IF(ISBLANK('Step 5-Env Benefits'!E52),"BLANK",'Step 5-Env Benefits'!E52)</f>
        <v>0</v>
      </c>
    </row>
    <row r="643" spans="3:4" s="545" customFormat="1">
      <c r="C643" s="1231" t="str">
        <f>'Step 5-Env Benefits'!C53</f>
        <v>HFC-245fa Destroyed</v>
      </c>
      <c r="D643" s="615">
        <f>IF(ISBLANK('Step 5-Env Benefits'!E53),"BLANK",'Step 5-Env Benefits'!E53)</f>
        <v>0</v>
      </c>
    </row>
    <row r="644" spans="3:4" s="545" customFormat="1" ht="13.5" thickBot="1">
      <c r="C644" s="1232" t="str">
        <f>'Step 5-Env Benefits'!C54</f>
        <v>Destroyed</v>
      </c>
      <c r="D644" s="616">
        <f>IF(ISBLANK('Step 5-Env Benefits'!E54),"BLANK",'Step 5-Env Benefits'!E54)</f>
        <v>0</v>
      </c>
    </row>
    <row r="645" spans="3:4" s="545" customFormat="1" ht="13.5" thickTop="1">
      <c r="C645" s="1231" t="str">
        <f>'Step 5-Env Benefits'!C55</f>
        <v>CFC-11 Stockpiling with Intent to Destroy</v>
      </c>
      <c r="D645" s="980">
        <f>IF(ISBLANK('Step 5-Env Benefits'!E55),"BLANK",'Step 5-Env Benefits'!E55)</f>
        <v>0</v>
      </c>
    </row>
    <row r="646" spans="3:4" s="545" customFormat="1">
      <c r="C646" s="1231" t="str">
        <f>'Step 5-Env Benefits'!C56</f>
        <v>HCFC-141b Stockpiling with Intent to Destroy</v>
      </c>
      <c r="D646" s="615">
        <f>IF(ISBLANK('Step 5-Env Benefits'!E56),"BLANK",'Step 5-Env Benefits'!E56)</f>
        <v>0</v>
      </c>
    </row>
    <row r="647" spans="3:4" s="545" customFormat="1">
      <c r="C647" s="1231" t="str">
        <f>'Step 5-Env Benefits'!C57</f>
        <v>HFC-134a Stockpiling with Intent to Destroy</v>
      </c>
      <c r="D647" s="615">
        <f>IF(ISBLANK('Step 5-Env Benefits'!E57),"BLANK",'Step 5-Env Benefits'!E57)</f>
        <v>0</v>
      </c>
    </row>
    <row r="648" spans="3:4" s="545" customFormat="1">
      <c r="C648" s="1231" t="str">
        <f>'Step 5-Env Benefits'!C58</f>
        <v>HFC-245fa Stockpiling with Intent to Destroy</v>
      </c>
      <c r="D648" s="615">
        <f>IF(ISBLANK('Step 5-Env Benefits'!E58),"BLANK",'Step 5-Env Benefits'!E58)</f>
        <v>0</v>
      </c>
    </row>
    <row r="649" spans="3:4" s="545" customFormat="1" ht="13.5" thickBot="1">
      <c r="C649" s="1232" t="str">
        <f>'Step 5-Env Benefits'!C59</f>
        <v>Stockpiling with Intent to Destroy</v>
      </c>
      <c r="D649" s="616">
        <f>IF(ISBLANK('Step 5-Env Benefits'!E59),"BLANK",'Step 5-Env Benefits'!E59)</f>
        <v>0</v>
      </c>
    </row>
    <row r="650" spans="3:4" s="545" customFormat="1" ht="14.25" thickTop="1" thickBot="1">
      <c r="C650" s="1233" t="str">
        <f>'Step 5-Env Benefits'!C60</f>
        <v>Subtotal</v>
      </c>
      <c r="D650" s="981">
        <f>IF(ISBLANK('Step 5-Env Benefits'!E60),"BLANK",'Step 5-Env Benefits'!E60)</f>
        <v>0</v>
      </c>
    </row>
    <row r="651" spans="3:4" s="545" customFormat="1" ht="13.5" thickBot="1">
      <c r="C651" s="1235"/>
      <c r="D651" s="611"/>
    </row>
    <row r="652" spans="3:4" s="618" customFormat="1" ht="26.25" thickBot="1">
      <c r="C652" s="1236"/>
      <c r="D652" s="620" t="str">
        <f>'Step 5-Env Benefits'!F7</f>
        <v>Greenhouse Gas (GHG) Emissions Avoided (MTCO2eq)a</v>
      </c>
    </row>
    <row r="653" spans="3:4" s="545" customFormat="1">
      <c r="C653" s="1237" t="str">
        <f>'Step 5-Env Benefits'!C9</f>
        <v>Refrigerantc</v>
      </c>
      <c r="D653" s="609">
        <f>'Step 5-Env Benefits'!F8</f>
        <v>0</v>
      </c>
    </row>
    <row r="654" spans="3:4" s="545" customFormat="1">
      <c r="C654" s="1238" t="str">
        <f>'Step 5-Env Benefits'!C10</f>
        <v>CFC-12 Reclaimed</v>
      </c>
      <c r="D654" s="607">
        <f>'Step 5-Env Benefits'!F10</f>
        <v>0</v>
      </c>
    </row>
    <row r="655" spans="3:4" s="545" customFormat="1">
      <c r="C655" s="1238" t="str">
        <f>'Step 5-Env Benefits'!C11</f>
        <v>HCFC-22 Reclaimed</v>
      </c>
      <c r="D655" s="607">
        <f>'Step 5-Env Benefits'!F11</f>
        <v>0</v>
      </c>
    </row>
    <row r="656" spans="3:4" s="545" customFormat="1">
      <c r="C656" s="1238" t="str">
        <f>'Step 5-Env Benefits'!C12</f>
        <v>HFC-134a Reclaimed</v>
      </c>
      <c r="D656" s="607">
        <f>'Step 5-Env Benefits'!F12</f>
        <v>0</v>
      </c>
    </row>
    <row r="657" spans="3:4" s="545" customFormat="1">
      <c r="C657" s="1238" t="str">
        <f>'Step 5-Env Benefits'!C13</f>
        <v>R-500 Reclaimed</v>
      </c>
      <c r="D657" s="607">
        <f>'Step 5-Env Benefits'!F13</f>
        <v>0</v>
      </c>
    </row>
    <row r="658" spans="3:4" s="545" customFormat="1">
      <c r="C658" s="1238" t="str">
        <f>'Step 5-Env Benefits'!C14</f>
        <v>R-407C Reclaimed</v>
      </c>
      <c r="D658" s="607">
        <f>'Step 5-Env Benefits'!F14</f>
        <v>0</v>
      </c>
    </row>
    <row r="659" spans="3:4" s="545" customFormat="1">
      <c r="C659" s="1238" t="str">
        <f>'Step 5-Env Benefits'!C15</f>
        <v>R-410A Reclaimed</v>
      </c>
      <c r="D659" s="607">
        <f>'Step 5-Env Benefits'!F15</f>
        <v>0</v>
      </c>
    </row>
    <row r="660" spans="3:4" s="545" customFormat="1" ht="13.5" thickBot="1">
      <c r="C660" s="1239" t="str">
        <f>'Step 5-Env Benefits'!C16</f>
        <v>Reclaimed</v>
      </c>
      <c r="D660" s="982">
        <f>'Step 5-Env Benefits'!F16</f>
        <v>0</v>
      </c>
    </row>
    <row r="661" spans="3:4" s="545" customFormat="1" ht="13.5" thickTop="1">
      <c r="C661" s="1238" t="str">
        <f>'Step 5-Env Benefits'!C17</f>
        <v>CFC-12 Stockpiling with Intent to Reclaim</v>
      </c>
      <c r="D661" s="607">
        <f>'Step 5-Env Benefits'!F17</f>
        <v>0</v>
      </c>
    </row>
    <row r="662" spans="3:4" s="545" customFormat="1">
      <c r="C662" s="1238" t="str">
        <f>'Step 5-Env Benefits'!C18</f>
        <v>HCFC-22 Stockpiling with Intent to Reclaim</v>
      </c>
      <c r="D662" s="607">
        <f>'Step 5-Env Benefits'!F18</f>
        <v>0</v>
      </c>
    </row>
    <row r="663" spans="3:4" s="545" customFormat="1">
      <c r="C663" s="1238" t="str">
        <f>'Step 5-Env Benefits'!C19</f>
        <v>HFC-134a Stockpiling with Intent to Reclaim</v>
      </c>
      <c r="D663" s="607">
        <f>'Step 5-Env Benefits'!F19</f>
        <v>0</v>
      </c>
    </row>
    <row r="664" spans="3:4" s="545" customFormat="1">
      <c r="C664" s="1238" t="str">
        <f>'Step 5-Env Benefits'!C20</f>
        <v>R-500 Stockpiling with Intent to Reclaim</v>
      </c>
      <c r="D664" s="607">
        <f>'Step 5-Env Benefits'!F20</f>
        <v>0</v>
      </c>
    </row>
    <row r="665" spans="3:4" s="545" customFormat="1">
      <c r="C665" s="1238" t="str">
        <f>'Step 5-Env Benefits'!C21</f>
        <v>R-407C Stockpiling with Intent to Reclaim</v>
      </c>
      <c r="D665" s="607">
        <f>'Step 5-Env Benefits'!F21</f>
        <v>0</v>
      </c>
    </row>
    <row r="666" spans="3:4" s="545" customFormat="1">
      <c r="C666" s="1238" t="str">
        <f>'Step 5-Env Benefits'!C22</f>
        <v>R-410A Stockpiling with Intent to Reclaim</v>
      </c>
      <c r="D666" s="607">
        <f>'Step 5-Env Benefits'!F22</f>
        <v>0</v>
      </c>
    </row>
    <row r="667" spans="3:4" s="545" customFormat="1" ht="13.5" thickBot="1">
      <c r="C667" s="1239" t="str">
        <f>'Step 5-Env Benefits'!C23</f>
        <v>Stockpiling with Intent to Reclaim</v>
      </c>
      <c r="D667" s="982">
        <f>'Step 5-Env Benefits'!F23</f>
        <v>0</v>
      </c>
    </row>
    <row r="668" spans="3:4" s="545" customFormat="1" ht="13.5" thickTop="1">
      <c r="C668" s="1238" t="str">
        <f>'Step 5-Env Benefits'!C24</f>
        <v>CFC-12 Destroyed</v>
      </c>
      <c r="D668" s="607">
        <f>'Step 5-Env Benefits'!F24</f>
        <v>0</v>
      </c>
    </row>
    <row r="669" spans="3:4" s="545" customFormat="1">
      <c r="C669" s="1238" t="str">
        <f>'Step 5-Env Benefits'!C25</f>
        <v>HCFC-22 Destroyed</v>
      </c>
      <c r="D669" s="607">
        <f>'Step 5-Env Benefits'!F25</f>
        <v>0</v>
      </c>
    </row>
    <row r="670" spans="3:4" s="545" customFormat="1">
      <c r="C670" s="1238" t="str">
        <f>'Step 5-Env Benefits'!C26</f>
        <v>HFC-134a Destroyed</v>
      </c>
      <c r="D670" s="607">
        <f>'Step 5-Env Benefits'!F26</f>
        <v>0</v>
      </c>
    </row>
    <row r="671" spans="3:4" s="545" customFormat="1">
      <c r="C671" s="1238" t="str">
        <f>'Step 5-Env Benefits'!C27</f>
        <v>R-500 Destroyed</v>
      </c>
      <c r="D671" s="607">
        <f>'Step 5-Env Benefits'!F27</f>
        <v>0</v>
      </c>
    </row>
    <row r="672" spans="3:4" s="545" customFormat="1">
      <c r="C672" s="1238" t="str">
        <f>'Step 5-Env Benefits'!C28</f>
        <v>R-407C Destroyed</v>
      </c>
      <c r="D672" s="607">
        <f>'Step 5-Env Benefits'!F28</f>
        <v>0</v>
      </c>
    </row>
    <row r="673" spans="3:4" s="545" customFormat="1">
      <c r="C673" s="1238" t="str">
        <f>'Step 5-Env Benefits'!C29</f>
        <v>R-410A Destroyed</v>
      </c>
      <c r="D673" s="607">
        <f>'Step 5-Env Benefits'!F29</f>
        <v>0</v>
      </c>
    </row>
    <row r="674" spans="3:4" s="545" customFormat="1" ht="13.5" thickBot="1">
      <c r="C674" s="1239" t="str">
        <f>'Step 5-Env Benefits'!C30</f>
        <v>Destroyed</v>
      </c>
      <c r="D674" s="982">
        <f>'Step 5-Env Benefits'!F30</f>
        <v>0</v>
      </c>
    </row>
    <row r="675" spans="3:4" s="545" customFormat="1" ht="13.5" thickTop="1">
      <c r="C675" s="1238" t="str">
        <f>'Step 5-Env Benefits'!C31</f>
        <v>CFC-12 Stockpiling with Intent to Destroy</v>
      </c>
      <c r="D675" s="607">
        <f>'Step 5-Env Benefits'!F31</f>
        <v>0</v>
      </c>
    </row>
    <row r="676" spans="3:4" s="545" customFormat="1">
      <c r="C676" s="1238" t="str">
        <f>'Step 5-Env Benefits'!C32</f>
        <v>HCFC-22 Stockpiling with Intent to Destroy</v>
      </c>
      <c r="D676" s="607">
        <f>'Step 5-Env Benefits'!F32</f>
        <v>0</v>
      </c>
    </row>
    <row r="677" spans="3:4" s="545" customFormat="1">
      <c r="C677" s="1238" t="str">
        <f>'Step 5-Env Benefits'!C33</f>
        <v>HFC-134a Stockpiling with Intent to Destroy</v>
      </c>
      <c r="D677" s="607">
        <f>'Step 5-Env Benefits'!F33</f>
        <v>0</v>
      </c>
    </row>
    <row r="678" spans="3:4" s="545" customFormat="1">
      <c r="C678" s="1238" t="str">
        <f>'Step 5-Env Benefits'!C34</f>
        <v>R-500 Stockpiling with Intent to Destroy</v>
      </c>
      <c r="D678" s="607">
        <f>'Step 5-Env Benefits'!F34</f>
        <v>0</v>
      </c>
    </row>
    <row r="679" spans="3:4" s="545" customFormat="1">
      <c r="C679" s="1238" t="str">
        <f>'Step 5-Env Benefits'!C35</f>
        <v>R-407C Stockpiling with Intent to Destroy</v>
      </c>
      <c r="D679" s="607">
        <f>'Step 5-Env Benefits'!F35</f>
        <v>0</v>
      </c>
    </row>
    <row r="680" spans="3:4" s="545" customFormat="1">
      <c r="C680" s="1238" t="str">
        <f>'Step 5-Env Benefits'!C36</f>
        <v>R-410A Stockpiling with Intent to Destroy</v>
      </c>
      <c r="D680" s="607">
        <f>'Step 5-Env Benefits'!F36</f>
        <v>0</v>
      </c>
    </row>
    <row r="681" spans="3:4" s="545" customFormat="1" ht="13.5" thickBot="1">
      <c r="C681" s="1239" t="str">
        <f>'Step 5-Env Benefits'!C37</f>
        <v>Stockpiling with Intent to Destroy</v>
      </c>
      <c r="D681" s="982">
        <f>'Step 5-Env Benefits'!F37</f>
        <v>0</v>
      </c>
    </row>
    <row r="682" spans="3:4" s="545" customFormat="1" ht="14.25" thickTop="1" thickBot="1">
      <c r="C682" s="1240" t="str">
        <f>'Step 5-Env Benefits'!C38</f>
        <v>Subtotal</v>
      </c>
      <c r="D682" s="630">
        <f>'Step 5-Env Benefits'!F38</f>
        <v>0</v>
      </c>
    </row>
    <row r="683" spans="3:4" s="545" customFormat="1">
      <c r="C683" s="1237" t="str">
        <f>'Step 5-Env Benefits'!C39</f>
        <v>Foam-Blowing Agentd</v>
      </c>
      <c r="D683" s="609">
        <f>'Step 5-Env Benefits'!F38</f>
        <v>0</v>
      </c>
    </row>
    <row r="684" spans="3:4" s="545" customFormat="1">
      <c r="C684" s="1238" t="str">
        <f>'Step 5-Env Benefits'!C40</f>
        <v>CFC-11 Reclaimed</v>
      </c>
      <c r="D684" s="607">
        <f>'Step 5-Env Benefits'!F40</f>
        <v>0</v>
      </c>
    </row>
    <row r="685" spans="3:4" s="545" customFormat="1">
      <c r="C685" s="1238" t="str">
        <f>'Step 5-Env Benefits'!C41</f>
        <v>HCFC-141b Reclaimed</v>
      </c>
      <c r="D685" s="607">
        <f>'Step 5-Env Benefits'!F41</f>
        <v>0</v>
      </c>
    </row>
    <row r="686" spans="3:4" s="545" customFormat="1">
      <c r="C686" s="1238" t="str">
        <f>'Step 5-Env Benefits'!C42</f>
        <v>HFC-134a Reclaimed</v>
      </c>
      <c r="D686" s="607">
        <f>'Step 5-Env Benefits'!F42</f>
        <v>0</v>
      </c>
    </row>
    <row r="687" spans="3:4" s="545" customFormat="1">
      <c r="C687" s="1238" t="str">
        <f>'Step 5-Env Benefits'!C43</f>
        <v>HFC-245fa Reclaimed</v>
      </c>
      <c r="D687" s="607">
        <f>'Step 5-Env Benefits'!F43</f>
        <v>0</v>
      </c>
    </row>
    <row r="688" spans="3:4" s="545" customFormat="1" ht="13.5" thickBot="1">
      <c r="C688" s="1239" t="str">
        <f>'Step 5-Env Benefits'!C44</f>
        <v>Reclaimed</v>
      </c>
      <c r="D688" s="982">
        <f>'Step 5-Env Benefits'!F44</f>
        <v>0</v>
      </c>
    </row>
    <row r="689" spans="3:4" s="545" customFormat="1" ht="13.5" thickTop="1">
      <c r="C689" s="1238" t="str">
        <f>'Step 5-Env Benefits'!C45</f>
        <v>CFC-11 Stockpiling with Intent to Reclaim</v>
      </c>
      <c r="D689" s="607">
        <f>'Step 5-Env Benefits'!F45</f>
        <v>0</v>
      </c>
    </row>
    <row r="690" spans="3:4" s="545" customFormat="1">
      <c r="C690" s="1238" t="str">
        <f>'Step 5-Env Benefits'!C46</f>
        <v>HCFC-141b Stockpiling with Intent to Reclaim</v>
      </c>
      <c r="D690" s="607">
        <f>'Step 5-Env Benefits'!F46</f>
        <v>0</v>
      </c>
    </row>
    <row r="691" spans="3:4" s="545" customFormat="1">
      <c r="C691" s="1238" t="str">
        <f>'Step 5-Env Benefits'!C47</f>
        <v>HFC-134a Stockpiling with Intent to Reclaim</v>
      </c>
      <c r="D691" s="607">
        <f>'Step 5-Env Benefits'!F47</f>
        <v>0</v>
      </c>
    </row>
    <row r="692" spans="3:4" s="545" customFormat="1">
      <c r="C692" s="1238" t="str">
        <f>'Step 5-Env Benefits'!C48</f>
        <v>HFC-245fa Stockpiling with Intent to Reclaim</v>
      </c>
      <c r="D692" s="607">
        <f>'Step 5-Env Benefits'!F48</f>
        <v>0</v>
      </c>
    </row>
    <row r="693" spans="3:4" s="545" customFormat="1" ht="13.5" thickBot="1">
      <c r="C693" s="1239" t="str">
        <f>'Step 5-Env Benefits'!C49</f>
        <v>Stockpiling with Intent to Reclaim</v>
      </c>
      <c r="D693" s="982">
        <f>'Step 5-Env Benefits'!F49</f>
        <v>0</v>
      </c>
    </row>
    <row r="694" spans="3:4" s="545" customFormat="1" ht="13.5" thickTop="1">
      <c r="C694" s="1238" t="str">
        <f>'Step 5-Env Benefits'!C50</f>
        <v>CFC-11 Destroyed</v>
      </c>
      <c r="D694" s="607">
        <f>'Step 5-Env Benefits'!F50</f>
        <v>0</v>
      </c>
    </row>
    <row r="695" spans="3:4" s="545" customFormat="1">
      <c r="C695" s="1238" t="str">
        <f>'Step 5-Env Benefits'!C51</f>
        <v>HCFC-141b Destroyed</v>
      </c>
      <c r="D695" s="607">
        <f>'Step 5-Env Benefits'!F51</f>
        <v>0</v>
      </c>
    </row>
    <row r="696" spans="3:4" s="545" customFormat="1">
      <c r="C696" s="1238" t="str">
        <f>'Step 5-Env Benefits'!C52</f>
        <v>HFC-134a Destroyed</v>
      </c>
      <c r="D696" s="607">
        <f>'Step 5-Env Benefits'!F52</f>
        <v>0</v>
      </c>
    </row>
    <row r="697" spans="3:4" s="545" customFormat="1">
      <c r="C697" s="1238" t="str">
        <f>'Step 5-Env Benefits'!C53</f>
        <v>HFC-245fa Destroyed</v>
      </c>
      <c r="D697" s="607">
        <f>'Step 5-Env Benefits'!F53</f>
        <v>0</v>
      </c>
    </row>
    <row r="698" spans="3:4" s="545" customFormat="1" ht="13.5" thickBot="1">
      <c r="C698" s="1239" t="str">
        <f>'Step 5-Env Benefits'!C54</f>
        <v>Destroyed</v>
      </c>
      <c r="D698" s="982">
        <f>'Step 5-Env Benefits'!F54</f>
        <v>0</v>
      </c>
    </row>
    <row r="699" spans="3:4" s="545" customFormat="1" ht="13.5" thickTop="1">
      <c r="C699" s="1238" t="str">
        <f>'Step 5-Env Benefits'!C55</f>
        <v>CFC-11 Stockpiling with Intent to Destroy</v>
      </c>
      <c r="D699" s="607">
        <f>'Step 5-Env Benefits'!F55</f>
        <v>0</v>
      </c>
    </row>
    <row r="700" spans="3:4" s="545" customFormat="1">
      <c r="C700" s="1238" t="str">
        <f>'Step 5-Env Benefits'!C56</f>
        <v>HCFC-141b Stockpiling with Intent to Destroy</v>
      </c>
      <c r="D700" s="607">
        <f>'Step 5-Env Benefits'!F56</f>
        <v>0</v>
      </c>
    </row>
    <row r="701" spans="3:4" s="545" customFormat="1">
      <c r="C701" s="1238" t="str">
        <f>'Step 5-Env Benefits'!C57</f>
        <v>HFC-134a Stockpiling with Intent to Destroy</v>
      </c>
      <c r="D701" s="607">
        <f>'Step 5-Env Benefits'!F57</f>
        <v>0</v>
      </c>
    </row>
    <row r="702" spans="3:4" s="545" customFormat="1">
      <c r="C702" s="1238" t="str">
        <f>'Step 5-Env Benefits'!C58</f>
        <v>HFC-245fa Stockpiling with Intent to Destroy</v>
      </c>
      <c r="D702" s="607">
        <f>'Step 5-Env Benefits'!F58</f>
        <v>0</v>
      </c>
    </row>
    <row r="703" spans="3:4" s="545" customFormat="1" ht="13.5" thickBot="1">
      <c r="C703" s="1239" t="str">
        <f>'Step 5-Env Benefits'!C59</f>
        <v>Stockpiling with Intent to Destroy</v>
      </c>
      <c r="D703" s="982">
        <f>'Step 5-Env Benefits'!F59</f>
        <v>0</v>
      </c>
    </row>
    <row r="704" spans="3:4" s="545" customFormat="1" ht="14.25" thickTop="1" thickBot="1">
      <c r="C704" s="1241" t="str">
        <f>'Step 5-Env Benefits'!C60</f>
        <v>Subtotal</v>
      </c>
      <c r="D704" s="985">
        <f>'Step 5-Env Benefits'!F60</f>
        <v>0</v>
      </c>
    </row>
    <row r="705" spans="3:4" s="545" customFormat="1" ht="13.5" thickBot="1">
      <c r="C705" s="1242"/>
      <c r="D705" s="611"/>
    </row>
    <row r="706" spans="3:4" s="545" customFormat="1" ht="13.5" thickBot="1">
      <c r="C706" s="1243"/>
      <c r="D706" s="617"/>
    </row>
    <row r="707" spans="3:4" s="618" customFormat="1" ht="26.25" thickBot="1">
      <c r="C707" s="1236"/>
      <c r="D707" s="620" t="str">
        <f>'Step 5-Env Benefits'!H7</f>
        <v>Ozone Depleting Substances (ODS) Emissions Avoided (ODP-Weighted kg)b</v>
      </c>
    </row>
    <row r="708" spans="3:4" s="545" customFormat="1">
      <c r="C708" s="1237" t="str">
        <f>'Step 5-Env Benefits'!C9</f>
        <v>Refrigerantc</v>
      </c>
      <c r="D708" s="622">
        <f>'Step 5-Env Benefits'!H8</f>
        <v>0</v>
      </c>
    </row>
    <row r="709" spans="3:4" s="545" customFormat="1">
      <c r="C709" s="1238" t="str">
        <f>'Step 5-Env Benefits'!C10</f>
        <v>CFC-12 Reclaimed</v>
      </c>
      <c r="D709" s="623">
        <f>'Step 5-Env Benefits'!H10</f>
        <v>0</v>
      </c>
    </row>
    <row r="710" spans="3:4" s="545" customFormat="1">
      <c r="C710" s="1238" t="str">
        <f>'Step 5-Env Benefits'!C11</f>
        <v>HCFC-22 Reclaimed</v>
      </c>
      <c r="D710" s="623">
        <f>'Step 5-Env Benefits'!H11</f>
        <v>0</v>
      </c>
    </row>
    <row r="711" spans="3:4" s="545" customFormat="1">
      <c r="C711" s="1238" t="str">
        <f>'Step 5-Env Benefits'!C12</f>
        <v>HFC-134a Reclaimed</v>
      </c>
      <c r="D711" s="623">
        <f>'Step 5-Env Benefits'!H12</f>
        <v>0</v>
      </c>
    </row>
    <row r="712" spans="3:4" s="545" customFormat="1">
      <c r="C712" s="1238" t="str">
        <f>'Step 5-Env Benefits'!C13</f>
        <v>R-500 Reclaimed</v>
      </c>
      <c r="D712" s="623">
        <f>'Step 5-Env Benefits'!H13</f>
        <v>0</v>
      </c>
    </row>
    <row r="713" spans="3:4" s="545" customFormat="1">
      <c r="C713" s="1238" t="str">
        <f>'Step 5-Env Benefits'!C14</f>
        <v>R-407C Reclaimed</v>
      </c>
      <c r="D713" s="623">
        <f>'Step 5-Env Benefits'!H14</f>
        <v>0</v>
      </c>
    </row>
    <row r="714" spans="3:4" s="545" customFormat="1">
      <c r="C714" s="1238" t="str">
        <f>'Step 5-Env Benefits'!C15</f>
        <v>R-410A Reclaimed</v>
      </c>
      <c r="D714" s="623">
        <f>'Step 5-Env Benefits'!H15</f>
        <v>0</v>
      </c>
    </row>
    <row r="715" spans="3:4" s="545" customFormat="1" ht="13.5" thickBot="1">
      <c r="C715" s="1239" t="str">
        <f>'Step 5-Env Benefits'!C16</f>
        <v>Reclaimed</v>
      </c>
      <c r="D715" s="982">
        <f>'Step 5-Env Benefits'!H16</f>
        <v>0</v>
      </c>
    </row>
    <row r="716" spans="3:4" s="545" customFormat="1" ht="13.5" thickTop="1">
      <c r="C716" s="1238" t="str">
        <f>'Step 5-Env Benefits'!C17</f>
        <v>CFC-12 Stockpiling with Intent to Reclaim</v>
      </c>
      <c r="D716" s="623">
        <f>'Step 5-Env Benefits'!H17</f>
        <v>0</v>
      </c>
    </row>
    <row r="717" spans="3:4" s="545" customFormat="1">
      <c r="C717" s="1238" t="str">
        <f>'Step 5-Env Benefits'!C18</f>
        <v>HCFC-22 Stockpiling with Intent to Reclaim</v>
      </c>
      <c r="D717" s="623">
        <f>'Step 5-Env Benefits'!H18</f>
        <v>0</v>
      </c>
    </row>
    <row r="718" spans="3:4" s="545" customFormat="1">
      <c r="C718" s="1238" t="str">
        <f>'Step 5-Env Benefits'!C19</f>
        <v>HFC-134a Stockpiling with Intent to Reclaim</v>
      </c>
      <c r="D718" s="623">
        <f>'Step 5-Env Benefits'!H19</f>
        <v>0</v>
      </c>
    </row>
    <row r="719" spans="3:4" s="545" customFormat="1">
      <c r="C719" s="1238" t="str">
        <f>'Step 5-Env Benefits'!C20</f>
        <v>R-500 Stockpiling with Intent to Reclaim</v>
      </c>
      <c r="D719" s="623">
        <f>'Step 5-Env Benefits'!H20</f>
        <v>0</v>
      </c>
    </row>
    <row r="720" spans="3:4" s="545" customFormat="1">
      <c r="C720" s="1238" t="str">
        <f>'Step 5-Env Benefits'!C21</f>
        <v>R-407C Stockpiling with Intent to Reclaim</v>
      </c>
      <c r="D720" s="623">
        <f>'Step 5-Env Benefits'!H21</f>
        <v>0</v>
      </c>
    </row>
    <row r="721" spans="3:4" s="545" customFormat="1">
      <c r="C721" s="1238" t="str">
        <f>'Step 5-Env Benefits'!C22</f>
        <v>R-410A Stockpiling with Intent to Reclaim</v>
      </c>
      <c r="D721" s="623">
        <f>'Step 5-Env Benefits'!H22</f>
        <v>0</v>
      </c>
    </row>
    <row r="722" spans="3:4" s="545" customFormat="1" ht="13.5" thickBot="1">
      <c r="C722" s="1239" t="str">
        <f>'Step 5-Env Benefits'!C23</f>
        <v>Stockpiling with Intent to Reclaim</v>
      </c>
      <c r="D722" s="982">
        <f>'Step 5-Env Benefits'!H23</f>
        <v>0</v>
      </c>
    </row>
    <row r="723" spans="3:4" s="545" customFormat="1" ht="13.5" thickTop="1">
      <c r="C723" s="1238" t="str">
        <f>'Step 5-Env Benefits'!C24</f>
        <v>CFC-12 Destroyed</v>
      </c>
      <c r="D723" s="623">
        <f>'Step 5-Env Benefits'!H24</f>
        <v>0</v>
      </c>
    </row>
    <row r="724" spans="3:4" s="545" customFormat="1">
      <c r="C724" s="1238" t="str">
        <f>'Step 5-Env Benefits'!C25</f>
        <v>HCFC-22 Destroyed</v>
      </c>
      <c r="D724" s="623">
        <f>'Step 5-Env Benefits'!H25</f>
        <v>0</v>
      </c>
    </row>
    <row r="725" spans="3:4" s="545" customFormat="1">
      <c r="C725" s="1238" t="str">
        <f>'Step 5-Env Benefits'!C26</f>
        <v>HFC-134a Destroyed</v>
      </c>
      <c r="D725" s="623">
        <f>'Step 5-Env Benefits'!H26</f>
        <v>0</v>
      </c>
    </row>
    <row r="726" spans="3:4" s="545" customFormat="1">
      <c r="C726" s="1238" t="str">
        <f>'Step 5-Env Benefits'!C27</f>
        <v>R-500 Destroyed</v>
      </c>
      <c r="D726" s="623">
        <f>'Step 5-Env Benefits'!H27</f>
        <v>0</v>
      </c>
    </row>
    <row r="727" spans="3:4" s="545" customFormat="1">
      <c r="C727" s="1238" t="str">
        <f>'Step 5-Env Benefits'!C28</f>
        <v>R-407C Destroyed</v>
      </c>
      <c r="D727" s="623">
        <f>'Step 5-Env Benefits'!H28</f>
        <v>0</v>
      </c>
    </row>
    <row r="728" spans="3:4" s="545" customFormat="1">
      <c r="C728" s="1238" t="str">
        <f>'Step 5-Env Benefits'!C29</f>
        <v>R-410A Destroyed</v>
      </c>
      <c r="D728" s="623">
        <f>'Step 5-Env Benefits'!H29</f>
        <v>0</v>
      </c>
    </row>
    <row r="729" spans="3:4" s="545" customFormat="1" ht="13.5" thickBot="1">
      <c r="C729" s="1239" t="str">
        <f>'Step 5-Env Benefits'!C30</f>
        <v>Destroyed</v>
      </c>
      <c r="D729" s="982">
        <f>'Step 5-Env Benefits'!H30</f>
        <v>0</v>
      </c>
    </row>
    <row r="730" spans="3:4" s="545" customFormat="1" ht="13.5" thickTop="1">
      <c r="C730" s="1238" t="str">
        <f>'Step 5-Env Benefits'!C31</f>
        <v>CFC-12 Stockpiling with Intent to Destroy</v>
      </c>
      <c r="D730" s="623">
        <f>'Step 5-Env Benefits'!H31</f>
        <v>0</v>
      </c>
    </row>
    <row r="731" spans="3:4" s="545" customFormat="1">
      <c r="C731" s="1238" t="str">
        <f>'Step 5-Env Benefits'!C32</f>
        <v>HCFC-22 Stockpiling with Intent to Destroy</v>
      </c>
      <c r="D731" s="623">
        <f>'Step 5-Env Benefits'!H32</f>
        <v>0</v>
      </c>
    </row>
    <row r="732" spans="3:4" s="545" customFormat="1">
      <c r="C732" s="1238" t="str">
        <f>'Step 5-Env Benefits'!C33</f>
        <v>HFC-134a Stockpiling with Intent to Destroy</v>
      </c>
      <c r="D732" s="623">
        <f>'Step 5-Env Benefits'!H33</f>
        <v>0</v>
      </c>
    </row>
    <row r="733" spans="3:4" s="545" customFormat="1">
      <c r="C733" s="1238" t="str">
        <f>'Step 5-Env Benefits'!C34</f>
        <v>R-500 Stockpiling with Intent to Destroy</v>
      </c>
      <c r="D733" s="623">
        <f>'Step 5-Env Benefits'!H34</f>
        <v>0</v>
      </c>
    </row>
    <row r="734" spans="3:4" s="545" customFormat="1">
      <c r="C734" s="1238" t="str">
        <f>'Step 5-Env Benefits'!C35</f>
        <v>R-407C Stockpiling with Intent to Destroy</v>
      </c>
      <c r="D734" s="623">
        <f>'Step 5-Env Benefits'!H35</f>
        <v>0</v>
      </c>
    </row>
    <row r="735" spans="3:4" s="545" customFormat="1">
      <c r="C735" s="1238" t="str">
        <f>'Step 5-Env Benefits'!C36</f>
        <v>R-410A Stockpiling with Intent to Destroy</v>
      </c>
      <c r="D735" s="623">
        <f>'Step 5-Env Benefits'!H36</f>
        <v>0</v>
      </c>
    </row>
    <row r="736" spans="3:4" s="545" customFormat="1" ht="13.5" thickBot="1">
      <c r="C736" s="1239" t="str">
        <f>'Step 5-Env Benefits'!C37</f>
        <v>Stockpiling with Intent to Destroy</v>
      </c>
      <c r="D736" s="982">
        <f>'Step 5-Env Benefits'!H37</f>
        <v>0</v>
      </c>
    </row>
    <row r="737" spans="3:4" s="545" customFormat="1" ht="14.25" thickTop="1" thickBot="1">
      <c r="C737" s="1244" t="str">
        <f>'Step 5-Env Benefits'!C38</f>
        <v>Subtotal</v>
      </c>
      <c r="D737" s="623">
        <f>'Step 5-Env Benefits'!H38</f>
        <v>0</v>
      </c>
    </row>
    <row r="738" spans="3:4" s="545" customFormat="1" ht="13.5" thickTop="1">
      <c r="C738" s="1237" t="str">
        <f>'Step 5-Env Benefits'!C39</f>
        <v>Foam-Blowing Agentd</v>
      </c>
      <c r="D738" s="624"/>
    </row>
    <row r="739" spans="3:4" s="545" customFormat="1">
      <c r="C739" s="1238" t="str">
        <f>'Step 5-Env Benefits'!C40</f>
        <v>CFC-11 Reclaimed</v>
      </c>
      <c r="D739" s="623">
        <f>'Step 5-Env Benefits'!H40</f>
        <v>0</v>
      </c>
    </row>
    <row r="740" spans="3:4" s="545" customFormat="1">
      <c r="C740" s="1238" t="str">
        <f>'Step 5-Env Benefits'!C41</f>
        <v>HCFC-141b Reclaimed</v>
      </c>
      <c r="D740" s="623">
        <f>'Step 5-Env Benefits'!H41</f>
        <v>0</v>
      </c>
    </row>
    <row r="741" spans="3:4" s="545" customFormat="1">
      <c r="C741" s="1238" t="str">
        <f>'Step 5-Env Benefits'!C42</f>
        <v>HFC-134a Reclaimed</v>
      </c>
      <c r="D741" s="623">
        <f>'Step 5-Env Benefits'!H42</f>
        <v>0</v>
      </c>
    </row>
    <row r="742" spans="3:4" s="545" customFormat="1">
      <c r="C742" s="1238" t="str">
        <f>'Step 5-Env Benefits'!C43</f>
        <v>HFC-245fa Reclaimed</v>
      </c>
      <c r="D742" s="984">
        <f>'Step 5-Env Benefits'!H43</f>
        <v>0</v>
      </c>
    </row>
    <row r="743" spans="3:4" s="545" customFormat="1" ht="13.5" thickBot="1">
      <c r="C743" s="1239" t="str">
        <f>'Step 5-Env Benefits'!C44</f>
        <v>Reclaimed</v>
      </c>
      <c r="D743" s="982">
        <f>'Step 5-Env Benefits'!H44</f>
        <v>0</v>
      </c>
    </row>
    <row r="744" spans="3:4" s="545" customFormat="1" ht="13.5" thickTop="1">
      <c r="C744" s="1238" t="str">
        <f>'Step 5-Env Benefits'!C45</f>
        <v>CFC-11 Stockpiling with Intent to Reclaim</v>
      </c>
      <c r="D744" s="623">
        <f>'Step 5-Env Benefits'!H45</f>
        <v>0</v>
      </c>
    </row>
    <row r="745" spans="3:4" s="545" customFormat="1">
      <c r="C745" s="1238" t="str">
        <f>'Step 5-Env Benefits'!C46</f>
        <v>HCFC-141b Stockpiling with Intent to Reclaim</v>
      </c>
      <c r="D745" s="623">
        <f>'Step 5-Env Benefits'!H46</f>
        <v>0</v>
      </c>
    </row>
    <row r="746" spans="3:4" s="545" customFormat="1">
      <c r="C746" s="1238" t="str">
        <f>'Step 5-Env Benefits'!C47</f>
        <v>HFC-134a Stockpiling with Intent to Reclaim</v>
      </c>
      <c r="D746" s="623">
        <f>'Step 5-Env Benefits'!H47</f>
        <v>0</v>
      </c>
    </row>
    <row r="747" spans="3:4" s="545" customFormat="1">
      <c r="C747" s="1238" t="str">
        <f>'Step 5-Env Benefits'!C48</f>
        <v>HFC-245fa Stockpiling with Intent to Reclaim</v>
      </c>
      <c r="D747" s="984">
        <f>'Step 5-Env Benefits'!H48</f>
        <v>0</v>
      </c>
    </row>
    <row r="748" spans="3:4" s="545" customFormat="1" ht="13.5" thickBot="1">
      <c r="C748" s="1239" t="str">
        <f>'Step 5-Env Benefits'!C49</f>
        <v>Stockpiling with Intent to Reclaim</v>
      </c>
      <c r="D748" s="982">
        <f>'Step 5-Env Benefits'!H49</f>
        <v>0</v>
      </c>
    </row>
    <row r="749" spans="3:4" s="545" customFormat="1" ht="13.5" thickTop="1">
      <c r="C749" s="1238" t="str">
        <f>'Step 5-Env Benefits'!C50</f>
        <v>CFC-11 Destroyed</v>
      </c>
      <c r="D749" s="610">
        <f>'Step 5-Env Benefits'!H50</f>
        <v>0</v>
      </c>
    </row>
    <row r="750" spans="3:4" s="545" customFormat="1">
      <c r="C750" s="1238" t="str">
        <f>'Step 5-Env Benefits'!C51</f>
        <v>HCFC-141b Destroyed</v>
      </c>
      <c r="D750" s="623">
        <f>'Step 5-Env Benefits'!H51</f>
        <v>0</v>
      </c>
    </row>
    <row r="751" spans="3:4" s="545" customFormat="1">
      <c r="C751" s="1238" t="str">
        <f>'Step 5-Env Benefits'!C52</f>
        <v>HFC-134a Destroyed</v>
      </c>
      <c r="D751" s="623">
        <f>'Step 5-Env Benefits'!H52</f>
        <v>0</v>
      </c>
    </row>
    <row r="752" spans="3:4" s="545" customFormat="1">
      <c r="C752" s="1238" t="str">
        <f>'Step 5-Env Benefits'!C53</f>
        <v>HFC-245fa Destroyed</v>
      </c>
      <c r="D752" s="984">
        <f>'Step 5-Env Benefits'!H53</f>
        <v>0</v>
      </c>
    </row>
    <row r="753" spans="3:4" s="545" customFormat="1" ht="13.5" thickBot="1">
      <c r="C753" s="1239" t="str">
        <f>'Step 5-Env Benefits'!C54</f>
        <v>Destroyed</v>
      </c>
      <c r="D753" s="982">
        <f>'Step 5-Env Benefits'!H54</f>
        <v>0</v>
      </c>
    </row>
    <row r="754" spans="3:4" s="545" customFormat="1" ht="13.5" thickTop="1">
      <c r="C754" s="1238" t="str">
        <f>'Step 5-Env Benefits'!C55</f>
        <v>CFC-11 Stockpiling with Intent to Destroy</v>
      </c>
      <c r="D754" s="623">
        <f>'Step 5-Env Benefits'!H55</f>
        <v>0</v>
      </c>
    </row>
    <row r="755" spans="3:4" s="545" customFormat="1">
      <c r="C755" s="1238" t="str">
        <f>'Step 5-Env Benefits'!C56</f>
        <v>HCFC-141b Stockpiling with Intent to Destroy</v>
      </c>
      <c r="D755" s="623">
        <f>'Step 5-Env Benefits'!H56</f>
        <v>0</v>
      </c>
    </row>
    <row r="756" spans="3:4" s="545" customFormat="1">
      <c r="C756" s="1238" t="str">
        <f>'Step 5-Env Benefits'!C57</f>
        <v>HFC-134a Stockpiling with Intent to Destroy</v>
      </c>
      <c r="D756" s="623">
        <f>'Step 5-Env Benefits'!H57</f>
        <v>0</v>
      </c>
    </row>
    <row r="757" spans="3:4" s="545" customFormat="1">
      <c r="C757" s="1238" t="str">
        <f>'Step 5-Env Benefits'!C58</f>
        <v>HFC-245fa Stockpiling with Intent to Destroy</v>
      </c>
      <c r="D757" s="984">
        <f>'Step 5-Env Benefits'!H58</f>
        <v>0</v>
      </c>
    </row>
    <row r="758" spans="3:4" s="545" customFormat="1" ht="13.5" thickBot="1">
      <c r="C758" s="1239" t="str">
        <f>'Step 5-Env Benefits'!C59</f>
        <v>Stockpiling with Intent to Destroy</v>
      </c>
      <c r="D758" s="982">
        <f>'Step 5-Env Benefits'!H59</f>
        <v>0</v>
      </c>
    </row>
    <row r="759" spans="3:4" s="545" customFormat="1" ht="14.25" thickTop="1" thickBot="1">
      <c r="C759" s="1245" t="str">
        <f>'Step 5-Env Benefits (B)'!C60</f>
        <v>Subtotal</v>
      </c>
      <c r="D759" s="630">
        <f>'Step 5-Env Benefits'!H60</f>
        <v>0</v>
      </c>
    </row>
    <row r="760" spans="3:4" s="545" customFormat="1" ht="13.5" thickBot="1">
      <c r="C760" s="1246"/>
      <c r="D760" s="625"/>
    </row>
    <row r="761" spans="3:4" s="545" customFormat="1" ht="13.5" thickBot="1">
      <c r="C761" s="1247" t="str">
        <f>'Step 5-Env Benefits'!D7</f>
        <v>Total Amount Prevented from Being Emitted</v>
      </c>
      <c r="D761" s="626" t="str">
        <f>'Step 5-Env Benefits'!D8:E8</f>
        <v>(lb)</v>
      </c>
    </row>
    <row r="762" spans="3:4" s="545" customFormat="1">
      <c r="C762" s="649" t="s">
        <v>68</v>
      </c>
      <c r="D762" s="609">
        <f>'Step 5-Env Benefits'!D61</f>
        <v>0</v>
      </c>
    </row>
    <row r="763" spans="3:4" s="545" customFormat="1">
      <c r="C763" s="1248" t="s">
        <v>11</v>
      </c>
      <c r="D763" s="607">
        <f>'Step 5-Env Benefits'!D62</f>
        <v>0</v>
      </c>
    </row>
    <row r="764" spans="3:4" s="545" customFormat="1">
      <c r="C764" s="1248" t="s">
        <v>151</v>
      </c>
      <c r="D764" s="607">
        <f>'Step 5-Env Benefits'!D63</f>
        <v>0</v>
      </c>
    </row>
    <row r="765" spans="3:4" s="545" customFormat="1">
      <c r="C765" s="1248" t="s">
        <v>152</v>
      </c>
      <c r="D765" s="607">
        <f>'Step 5-Env Benefits'!D64</f>
        <v>0</v>
      </c>
    </row>
    <row r="766" spans="3:4" s="545" customFormat="1" ht="13.5" thickBot="1">
      <c r="C766" s="1248" t="s">
        <v>153</v>
      </c>
      <c r="D766" s="607">
        <f>'Step 5-Env Benefits'!D65</f>
        <v>0</v>
      </c>
    </row>
    <row r="767" spans="3:4" s="545" customFormat="1">
      <c r="C767" s="1249" t="s">
        <v>146</v>
      </c>
      <c r="D767" s="607">
        <f>'Step 5-Env Benefits'!D66</f>
        <v>0</v>
      </c>
    </row>
    <row r="768" spans="3:4" s="545" customFormat="1" ht="13.5" thickBot="1">
      <c r="C768" s="1250" t="s">
        <v>62</v>
      </c>
      <c r="D768" s="609">
        <f>'Step 5-Env Benefits'!D67</f>
        <v>0</v>
      </c>
    </row>
    <row r="769" spans="3:4" s="545" customFormat="1" ht="13.5" thickBot="1">
      <c r="C769" s="1251" t="s">
        <v>154</v>
      </c>
      <c r="D769" s="630" t="str">
        <f>'Step 5-Env Benefits'!D68</f>
        <v>NA</v>
      </c>
    </row>
    <row r="770" spans="3:4" s="545" customFormat="1" ht="13.5" thickBot="1">
      <c r="C770" s="1252"/>
      <c r="D770" s="625"/>
    </row>
    <row r="771" spans="3:4" s="545" customFormat="1" ht="13.5" thickBot="1">
      <c r="C771" s="1247" t="s">
        <v>70</v>
      </c>
      <c r="D771" s="626" t="str">
        <f>'Step 5-Env Benefits'!E8</f>
        <v>(kg)</v>
      </c>
    </row>
    <row r="772" spans="3:4" s="545" customFormat="1">
      <c r="C772" s="649" t="s">
        <v>68</v>
      </c>
      <c r="D772" s="609">
        <f>'Step 5-Env Benefits'!E9</f>
        <v>0</v>
      </c>
    </row>
    <row r="773" spans="3:4" s="545" customFormat="1">
      <c r="C773" s="1248" t="s">
        <v>11</v>
      </c>
      <c r="D773" s="607">
        <f>'Step 5-Env Benefits'!E62</f>
        <v>0</v>
      </c>
    </row>
    <row r="774" spans="3:4" s="545" customFormat="1">
      <c r="C774" s="1248" t="s">
        <v>151</v>
      </c>
      <c r="D774" s="607">
        <f>'Step 5-Env Benefits'!E63</f>
        <v>0</v>
      </c>
    </row>
    <row r="775" spans="3:4" s="545" customFormat="1">
      <c r="C775" s="1248" t="s">
        <v>152</v>
      </c>
      <c r="D775" s="607">
        <f>'Step 5-Env Benefits'!E64</f>
        <v>0</v>
      </c>
    </row>
    <row r="776" spans="3:4" s="545" customFormat="1" ht="13.5" thickBot="1">
      <c r="C776" s="1248" t="s">
        <v>153</v>
      </c>
      <c r="D776" s="607">
        <f>'Step 5-Env Benefits'!E65</f>
        <v>0</v>
      </c>
    </row>
    <row r="777" spans="3:4" s="545" customFormat="1">
      <c r="C777" s="1249" t="s">
        <v>146</v>
      </c>
      <c r="D777" s="607">
        <f>'Step 5-Env Benefits'!E66</f>
        <v>0</v>
      </c>
    </row>
    <row r="778" spans="3:4" s="545" customFormat="1" ht="13.5" thickBot="1">
      <c r="C778" s="1250" t="s">
        <v>62</v>
      </c>
      <c r="D778" s="632">
        <f>'Step 5-Env Benefits'!E67</f>
        <v>0</v>
      </c>
    </row>
    <row r="779" spans="3:4" s="545" customFormat="1" ht="13.5" thickBot="1">
      <c r="C779" s="1249" t="s">
        <v>154</v>
      </c>
      <c r="D779" s="607" t="str">
        <f>'Step 5-Env Benefits'!E68</f>
        <v>NA</v>
      </c>
    </row>
    <row r="780" spans="3:4" s="545" customFormat="1" ht="13.5" thickBot="1">
      <c r="C780" s="1252"/>
      <c r="D780" s="625"/>
    </row>
    <row r="781" spans="3:4" s="545" customFormat="1">
      <c r="C781" s="1253" t="s">
        <v>70</v>
      </c>
      <c r="D781" s="608" t="str">
        <f>'Step 5-Env Benefits'!F7</f>
        <v>Greenhouse Gas (GHG) Emissions Avoided (MTCO2eq)a</v>
      </c>
    </row>
    <row r="782" spans="3:4" s="545" customFormat="1">
      <c r="C782" s="649" t="s">
        <v>68</v>
      </c>
      <c r="D782" s="609">
        <f>'Step 5-Env Benefits'!F61</f>
        <v>0</v>
      </c>
    </row>
    <row r="783" spans="3:4" s="545" customFormat="1">
      <c r="C783" s="1248" t="s">
        <v>11</v>
      </c>
      <c r="D783" s="607">
        <f>'Step 5-Env Benefits'!F62</f>
        <v>0</v>
      </c>
    </row>
    <row r="784" spans="3:4" s="545" customFormat="1">
      <c r="C784" s="1248" t="s">
        <v>151</v>
      </c>
      <c r="D784" s="607">
        <f>'Step 5-Env Benefits'!F63</f>
        <v>0</v>
      </c>
    </row>
    <row r="785" spans="3:4" s="545" customFormat="1">
      <c r="C785" s="1248" t="s">
        <v>152</v>
      </c>
      <c r="D785" s="607">
        <f>'Step 5-Env Benefits'!F64</f>
        <v>0</v>
      </c>
    </row>
    <row r="786" spans="3:4" s="545" customFormat="1" ht="13.5" thickBot="1">
      <c r="C786" s="1248" t="s">
        <v>153</v>
      </c>
      <c r="D786" s="607">
        <f>'Step 5-Env Benefits'!F65</f>
        <v>0</v>
      </c>
    </row>
    <row r="787" spans="3:4" s="545" customFormat="1">
      <c r="C787" s="1249" t="s">
        <v>146</v>
      </c>
      <c r="D787" s="607">
        <f>'Step 5-Env Benefits'!F66</f>
        <v>0</v>
      </c>
    </row>
    <row r="788" spans="3:4" s="545" customFormat="1" ht="13.5" thickBot="1">
      <c r="C788" s="1250" t="s">
        <v>62</v>
      </c>
      <c r="D788" s="609">
        <f>'Step 5-Env Benefits'!F67</f>
        <v>0</v>
      </c>
    </row>
    <row r="789" spans="3:4" s="545" customFormat="1" ht="13.5" thickBot="1">
      <c r="C789" s="1249" t="s">
        <v>154</v>
      </c>
      <c r="D789" s="607">
        <f>'Step 5-Env Benefits'!F68</f>
        <v>0</v>
      </c>
    </row>
    <row r="790" spans="3:4" s="545" customFormat="1" ht="13.5" thickBot="1">
      <c r="C790" s="1252"/>
      <c r="D790" s="634"/>
    </row>
    <row r="791" spans="3:4" s="545" customFormat="1">
      <c r="C791" s="635" t="str">
        <f>'Step 5-Env Benefits'!C69</f>
        <v>TOTAL</v>
      </c>
      <c r="D791" s="636"/>
    </row>
    <row r="792" spans="3:4" s="545" customFormat="1">
      <c r="C792" s="637" t="str">
        <f>'Step 5-Env Benefits'!D8</f>
        <v>(lb)</v>
      </c>
      <c r="D792" s="638" t="str">
        <f>'Step 5-Env Benefits'!D69</f>
        <v>NA</v>
      </c>
    </row>
    <row r="793" spans="3:4" s="545" customFormat="1">
      <c r="C793" s="637" t="str">
        <f>'Step 5-Env Benefits'!E8</f>
        <v>(kg)</v>
      </c>
      <c r="D793" s="638" t="str">
        <f>'Step 5-Env Benefits'!E69</f>
        <v>NA</v>
      </c>
    </row>
    <row r="794" spans="3:4" s="545" customFormat="1">
      <c r="C794" s="637" t="str">
        <f>'Step 5-Env Benefits'!F7</f>
        <v>Greenhouse Gas (GHG) Emissions Avoided (MTCO2eq)a</v>
      </c>
      <c r="D794" s="638">
        <f>'Step 5-Env Benefits'!F69</f>
        <v>0</v>
      </c>
    </row>
    <row r="795" spans="3:4" s="545" customFormat="1" ht="13.5" thickBot="1">
      <c r="C795" s="639" t="str">
        <f>'Step 5-Env Benefits'!H7</f>
        <v>Ozone Depleting Substances (ODS) Emissions Avoided (ODP-Weighted kg)b</v>
      </c>
      <c r="D795" s="640">
        <f>'Step 5-Env Benefits'!H69</f>
        <v>0</v>
      </c>
    </row>
    <row r="796" spans="3:4" s="545" customFormat="1" ht="13.5">
      <c r="C796" s="1254"/>
      <c r="D796" s="642"/>
    </row>
    <row r="797" spans="3:4" s="545" customFormat="1" ht="13.5" thickBot="1">
      <c r="C797" s="1255"/>
    </row>
    <row r="798" spans="3:4" s="545" customFormat="1" ht="13.5" thickBot="1">
      <c r="C798" s="1256" t="s">
        <v>114</v>
      </c>
      <c r="D798" s="644"/>
    </row>
    <row r="799" spans="3:4" s="545" customFormat="1" ht="13.5" thickBot="1">
      <c r="C799" s="645" t="str">
        <f>'Step 5-Env Benefits'!C80</f>
        <v>Properly Recovered Component</v>
      </c>
      <c r="D799" s="646" t="str">
        <f>IF(ISBLANK('Step 5-Env Benefits'!D80),"BLANK",'Step 5-Env Benefits'!D80)</f>
        <v>Total Amount</v>
      </c>
    </row>
    <row r="800" spans="3:4" s="545" customFormat="1">
      <c r="C800" s="647" t="str">
        <f>'Step 5-Env Benefits'!C81</f>
        <v>Used Oil Recycled or Properly Disposed (gal)</v>
      </c>
      <c r="D800" s="648">
        <f>IF(ISBLANK('Step 5-Env Benefits'!D81),"BLANK",'Step 5-Env Benefits'!D81)</f>
        <v>0</v>
      </c>
    </row>
    <row r="801" spans="1:4" s="545" customFormat="1">
      <c r="C801" s="649" t="str">
        <f>'Step 5-Env Benefits'!C82</f>
        <v>PCB-Containing Capacitors</v>
      </c>
      <c r="D801" s="650"/>
    </row>
    <row r="802" spans="1:4" s="545" customFormat="1">
      <c r="C802" s="651" t="str">
        <f>'Step 5-Env Benefits'!C83</f>
        <v>Number Destroyed</v>
      </c>
      <c r="D802" s="648">
        <f>IF(ISBLANK('Step 5-Env Benefits'!D83),"BLANK",'Step 5-Env Benefits'!D83)</f>
        <v>0</v>
      </c>
    </row>
    <row r="803" spans="1:4" s="545" customFormat="1">
      <c r="C803" s="649" t="str">
        <f>'Step 5-Env Benefits'!C84</f>
        <v>Mercury-Containing Components</v>
      </c>
      <c r="D803" s="652"/>
    </row>
    <row r="804" spans="1:4" s="545" customFormat="1">
      <c r="C804" s="651" t="str">
        <f>'Step 5-Env Benefits'!C85</f>
        <v>Number Recycled</v>
      </c>
      <c r="D804" s="648">
        <f>IF(ISBLANK('Step 5-Env Benefits'!D85),"BLANK",'Step 5-Env Benefits'!D85)</f>
        <v>0</v>
      </c>
    </row>
    <row r="805" spans="1:4" s="545" customFormat="1" ht="13.5" thickBot="1">
      <c r="C805" s="653" t="str">
        <f>'Step 5-Env Benefits'!C86</f>
        <v>Number Disposed</v>
      </c>
      <c r="D805" s="1191">
        <f>IF(ISBLANK('Step 5-Env Benefits'!D86),"BLANK",'Step 5-Env Benefits'!D86)</f>
        <v>0</v>
      </c>
    </row>
    <row r="806" spans="1:4">
      <c r="C806" s="542"/>
    </row>
    <row r="807" spans="1:4">
      <c r="A807" s="531"/>
      <c r="B807" s="531" t="s">
        <v>135</v>
      </c>
      <c r="C807" s="543"/>
      <c r="D807" s="654"/>
    </row>
    <row r="808" spans="1:4">
      <c r="C808" s="542"/>
    </row>
    <row r="809" spans="1:4" ht="12.75" customHeight="1" thickBot="1">
      <c r="A809" s="544"/>
      <c r="B809" s="544"/>
      <c r="C809" s="554" t="s">
        <v>115</v>
      </c>
      <c r="D809" s="544"/>
    </row>
    <row r="810" spans="1:4" ht="14.25" thickTop="1" thickBot="1">
      <c r="C810" s="1257" t="str">
        <f>'Step 5-QA_Input Data Summary'!C8</f>
        <v>Number of Units</v>
      </c>
      <c r="D810" s="1192">
        <f>'Step 5-QA_Input Data Summary'!D8</f>
        <v>0</v>
      </c>
    </row>
    <row r="811" spans="1:4" ht="14.25" thickTop="1">
      <c r="C811" s="1258" t="str">
        <f>'Step 5-QA_Input Data Summary'!C9</f>
        <v>Refrigerant (lb)*</v>
      </c>
      <c r="D811" s="1193"/>
    </row>
    <row r="812" spans="1:4" ht="13.5">
      <c r="C812" s="1259" t="str">
        <f>'Step 5-QA_Input Data Summary'!C10</f>
        <v>CFC-12</v>
      </c>
      <c r="D812" s="1194" t="str">
        <f>'Step 5-QA_Input Data Summary'!D10</f>
        <v/>
      </c>
    </row>
    <row r="813" spans="1:4" ht="13.5">
      <c r="C813" s="1259" t="str">
        <f>'Step 5-QA_Input Data Summary'!C11</f>
        <v>HCFC-22</v>
      </c>
      <c r="D813" s="1194" t="str">
        <f>'Step 5-QA_Input Data Summary'!D11</f>
        <v>NA</v>
      </c>
    </row>
    <row r="814" spans="1:4" ht="13.5">
      <c r="C814" s="1259" t="str">
        <f>'Step 5-QA_Input Data Summary'!C12</f>
        <v>HFC-134a</v>
      </c>
      <c r="D814" s="1194" t="str">
        <f>'Step 5-QA_Input Data Summary'!D12</f>
        <v/>
      </c>
    </row>
    <row r="815" spans="1:4" ht="13.5">
      <c r="C815" s="1259" t="str">
        <f>'Step 5-QA_Input Data Summary'!C14</f>
        <v>R-407C</v>
      </c>
      <c r="D815" s="1194" t="str">
        <f>'Step 5-QA_Input Data Summary'!D14</f>
        <v>NA</v>
      </c>
    </row>
    <row r="816" spans="1:4" ht="13.5">
      <c r="C816" s="1259" t="str">
        <f>'Step 5-QA_Input Data Summary'!C15</f>
        <v>R-410A</v>
      </c>
      <c r="D816" s="1194" t="str">
        <f>'Step 5-QA_Input Data Summary'!D15</f>
        <v>NA</v>
      </c>
    </row>
    <row r="817" spans="1:4" ht="13.5">
      <c r="C817" s="1259" t="str">
        <f>'Step 5-QA_Input Data Summary'!C16</f>
        <v>Average across all units</v>
      </c>
      <c r="D817" s="1194" t="str">
        <f>'Step 5-QA_Input Data Summary'!D16</f>
        <v/>
      </c>
    </row>
    <row r="818" spans="1:4" ht="13.5">
      <c r="C818" s="1260" t="str">
        <f>'Step 5-QA_Input Data Summary'!C17</f>
        <v>Foam-Blowing Agent (lb)**</v>
      </c>
      <c r="D818" s="1195"/>
    </row>
    <row r="819" spans="1:4" ht="13.5">
      <c r="C819" s="1259" t="str">
        <f>'Step 5-QA_Input Data Summary'!C18</f>
        <v>CFC-11</v>
      </c>
      <c r="D819" s="1194" t="str">
        <f>'Step 5-QA_Input Data Summary'!D18</f>
        <v/>
      </c>
    </row>
    <row r="820" spans="1:4" ht="13.5">
      <c r="C820" s="1259" t="str">
        <f>'Step 5-QA_Input Data Summary'!C19</f>
        <v>HCFC-141b</v>
      </c>
      <c r="D820" s="1194" t="str">
        <f>'Step 5-QA_Input Data Summary'!D19</f>
        <v/>
      </c>
    </row>
    <row r="821" spans="1:4" ht="13.5">
      <c r="C821" s="1259" t="str">
        <f>'Step 5-QA_Input Data Summary'!C20</f>
        <v>HFC-134a</v>
      </c>
      <c r="D821" s="1194" t="str">
        <f>'Step 5-QA_Input Data Summary'!D20</f>
        <v/>
      </c>
    </row>
    <row r="822" spans="1:4" ht="13.5">
      <c r="C822" s="1259" t="str">
        <f>'Step 5-QA_Input Data Summary'!C21</f>
        <v>HFC-245fa</v>
      </c>
      <c r="D822" s="1194" t="str">
        <f>'Step 5-QA_Input Data Summary'!D21</f>
        <v/>
      </c>
    </row>
    <row r="823" spans="1:4" ht="13.5">
      <c r="C823" s="1259" t="str">
        <f>'Step 5-QA_Input Data Summary'!C22</f>
        <v>Average across all units</v>
      </c>
      <c r="D823" s="1194" t="str">
        <f>'Step 5-QA_Input Data Summary'!D22</f>
        <v/>
      </c>
    </row>
    <row r="824" spans="1:4" ht="13.5">
      <c r="C824" s="1260" t="str">
        <f>'Step 5-QA_Input Data Summary'!C23</f>
        <v>Durable Materials</v>
      </c>
      <c r="D824" s="1195"/>
    </row>
    <row r="825" spans="1:4" ht="13.5">
      <c r="C825" s="1259" t="str">
        <f>'Step 5-QA_Input Data Summary'!C24</f>
        <v>Used oil (gal)</v>
      </c>
      <c r="D825" s="1194" t="str">
        <f>'Step 5-QA_Input Data Summary'!D24</f>
        <v/>
      </c>
    </row>
    <row r="826" spans="1:4" ht="13.5">
      <c r="C826" s="1259" t="str">
        <f>'Step 5-QA_Input Data Summary'!C25</f>
        <v>Ferrous metals (lb)</v>
      </c>
      <c r="D826" s="1194" t="str">
        <f>'Step 5-QA_Input Data Summary'!D25</f>
        <v/>
      </c>
    </row>
    <row r="827" spans="1:4" ht="13.5">
      <c r="C827" s="1259" t="str">
        <f>'Step 5-QA_Input Data Summary'!C26</f>
        <v>Non-ferrous metals (lb)</v>
      </c>
      <c r="D827" s="1194" t="str">
        <f>'Step 5-QA_Input Data Summary'!D26</f>
        <v/>
      </c>
    </row>
    <row r="828" spans="1:4" ht="13.5">
      <c r="C828" s="1259" t="str">
        <f>'Step 5-QA_Input Data Summary'!C27</f>
        <v>Plastic (lb)</v>
      </c>
      <c r="D828" s="1194" t="str">
        <f>'Step 5-QA_Input Data Summary'!D27</f>
        <v/>
      </c>
    </row>
    <row r="829" spans="1:4" ht="13.5">
      <c r="C829" s="1259" t="str">
        <f>'Step 5-QA_Input Data Summary'!C28</f>
        <v>Glass (lb)</v>
      </c>
      <c r="D829" s="1194" t="str">
        <f>'Step 5-QA_Input Data Summary'!D28</f>
        <v/>
      </c>
    </row>
    <row r="830" spans="1:4" ht="13.5">
      <c r="C830" s="1259" t="str">
        <f>'Step 5-QA_Input Data Summary'!C29</f>
        <v>Number of PCB-containing capacitors</v>
      </c>
      <c r="D830" s="1194" t="str">
        <f>'Step 5-QA_Input Data Summary'!D29</f>
        <v/>
      </c>
    </row>
    <row r="831" spans="1:4" ht="13.5">
      <c r="C831" s="1259" t="str">
        <f>'Step 5-QA_Input Data Summary'!C30</f>
        <v>Number of Mercury-containing components</v>
      </c>
      <c r="D831" s="1194" t="str">
        <f>'Step 5-QA_Input Data Summary'!D30</f>
        <v>NA</v>
      </c>
    </row>
    <row r="832" spans="1:4" ht="13.5" thickBot="1">
      <c r="A832" s="544"/>
      <c r="B832" s="544"/>
      <c r="C832" s="554" t="str">
        <f>'Step 5-QA_Input Data Summary'!E7</f>
        <v>Stand-Alone Freezers</v>
      </c>
      <c r="D832" s="544"/>
    </row>
    <row r="833" spans="3:4" ht="14.25" thickTop="1" thickBot="1">
      <c r="C833" s="1261" t="str">
        <f>'Step 5-QA_Input Data Summary'!C8</f>
        <v>Number of Units</v>
      </c>
      <c r="D833" s="1192">
        <f>'Step 5-QA_Input Data Summary'!E8</f>
        <v>0</v>
      </c>
    </row>
    <row r="834" spans="3:4" ht="14.25" thickTop="1">
      <c r="C834" s="1262" t="str">
        <f>'Step 5-QA_Input Data Summary'!C9</f>
        <v>Refrigerant (lb)*</v>
      </c>
      <c r="D834" s="1196"/>
    </row>
    <row r="835" spans="3:4" ht="13.5">
      <c r="C835" s="1263" t="str">
        <f>'Step 5-QA_Input Data Summary'!C10</f>
        <v>CFC-12</v>
      </c>
      <c r="D835" s="1194" t="str">
        <f>'Step 5-QA_Input Data Summary'!E10</f>
        <v/>
      </c>
    </row>
    <row r="836" spans="3:4" ht="13.5">
      <c r="C836" s="1263" t="str">
        <f>'Step 5-QA_Input Data Summary'!C11</f>
        <v>HCFC-22</v>
      </c>
      <c r="D836" s="1194" t="str">
        <f>'Step 5-QA_Input Data Summary'!E11</f>
        <v/>
      </c>
    </row>
    <row r="837" spans="3:4" ht="13.5">
      <c r="C837" s="1263" t="str">
        <f>'Step 5-QA_Input Data Summary'!C12</f>
        <v>HFC-134a</v>
      </c>
      <c r="D837" s="1194" t="str">
        <f>'Step 5-QA_Input Data Summary'!E12</f>
        <v/>
      </c>
    </row>
    <row r="838" spans="3:4" ht="13.5">
      <c r="C838" s="1263" t="str">
        <f>'Step 5-QA_Input Data Summary'!C14</f>
        <v>R-407C</v>
      </c>
      <c r="D838" s="1194" t="str">
        <f>'Step 5-QA_Input Data Summary'!E14</f>
        <v>NA</v>
      </c>
    </row>
    <row r="839" spans="3:4" ht="13.5">
      <c r="C839" s="1263" t="str">
        <f>'Step 5-QA_Input Data Summary'!C15</f>
        <v>R-410A</v>
      </c>
      <c r="D839" s="1194" t="str">
        <f>'Step 5-QA_Input Data Summary'!E15</f>
        <v>NA</v>
      </c>
    </row>
    <row r="840" spans="3:4" ht="13.5">
      <c r="C840" s="1263" t="str">
        <f>'Step 5-QA_Input Data Summary'!C16</f>
        <v>Average across all units</v>
      </c>
      <c r="D840" s="1194" t="str">
        <f>'Step 5-QA_Input Data Summary'!E16</f>
        <v/>
      </c>
    </row>
    <row r="841" spans="3:4" ht="13.5">
      <c r="C841" s="1264" t="str">
        <f>'Step 5-QA_Input Data Summary'!C17</f>
        <v>Foam-Blowing Agent (lb)**</v>
      </c>
      <c r="D841" s="1197"/>
    </row>
    <row r="842" spans="3:4" ht="13.5">
      <c r="C842" s="1263" t="str">
        <f>'Step 5-QA_Input Data Summary'!C18</f>
        <v>CFC-11</v>
      </c>
      <c r="D842" s="1194" t="str">
        <f>'Step 5-QA_Input Data Summary'!E18</f>
        <v/>
      </c>
    </row>
    <row r="843" spans="3:4" ht="13.5">
      <c r="C843" s="1263" t="str">
        <f>'Step 5-QA_Input Data Summary'!C19</f>
        <v>HCFC-141b</v>
      </c>
      <c r="D843" s="1194" t="str">
        <f>'Step 5-QA_Input Data Summary'!E19</f>
        <v/>
      </c>
    </row>
    <row r="844" spans="3:4" ht="13.5">
      <c r="C844" s="1263" t="str">
        <f>'Step 5-QA_Input Data Summary'!C20</f>
        <v>HFC-134a</v>
      </c>
      <c r="D844" s="1194" t="str">
        <f>'Step 5-QA_Input Data Summary'!E20</f>
        <v/>
      </c>
    </row>
    <row r="845" spans="3:4" ht="13.5">
      <c r="C845" s="1263" t="str">
        <f>'Step 5-QA_Input Data Summary'!C21</f>
        <v>HFC-245fa</v>
      </c>
      <c r="D845" s="1194" t="str">
        <f>'Step 5-QA_Input Data Summary'!E21</f>
        <v/>
      </c>
    </row>
    <row r="846" spans="3:4" ht="13.5">
      <c r="C846" s="1263" t="str">
        <f>'Step 5-QA_Input Data Summary'!C22</f>
        <v>Average across all units</v>
      </c>
      <c r="D846" s="1194" t="str">
        <f>'Step 5-QA_Input Data Summary'!E22</f>
        <v/>
      </c>
    </row>
    <row r="847" spans="3:4" ht="13.5">
      <c r="C847" s="1264" t="str">
        <f>'Step 5-QA_Input Data Summary'!C23</f>
        <v>Durable Materials</v>
      </c>
      <c r="D847" s="1197"/>
    </row>
    <row r="848" spans="3:4" ht="13.5">
      <c r="C848" s="1263" t="str">
        <f>'Step 5-QA_Input Data Summary'!C24</f>
        <v>Used oil (gal)</v>
      </c>
      <c r="D848" s="1194" t="str">
        <f>'Step 5-QA_Input Data Summary'!E24</f>
        <v/>
      </c>
    </row>
    <row r="849" spans="1:4" ht="13.5">
      <c r="C849" s="1263" t="str">
        <f>'Step 5-QA_Input Data Summary'!C25</f>
        <v>Ferrous metals (lb)</v>
      </c>
      <c r="D849" s="1194" t="str">
        <f>'Step 5-QA_Input Data Summary'!E25</f>
        <v/>
      </c>
    </row>
    <row r="850" spans="1:4" ht="13.5">
      <c r="C850" s="1263" t="str">
        <f>'Step 5-QA_Input Data Summary'!C26</f>
        <v>Non-ferrous metals (lb)</v>
      </c>
      <c r="D850" s="1194" t="str">
        <f>'Step 5-QA_Input Data Summary'!E26</f>
        <v/>
      </c>
    </row>
    <row r="851" spans="1:4" ht="13.5">
      <c r="C851" s="1263" t="str">
        <f>'Step 5-QA_Input Data Summary'!C27</f>
        <v>Plastic (lb)</v>
      </c>
      <c r="D851" s="1194" t="str">
        <f>'Step 5-QA_Input Data Summary'!E27</f>
        <v/>
      </c>
    </row>
    <row r="852" spans="1:4" ht="13.5">
      <c r="C852" s="1263" t="str">
        <f>'Step 5-QA_Input Data Summary'!C28</f>
        <v>Glass (lb)</v>
      </c>
      <c r="D852" s="1194" t="str">
        <f>'Step 5-QA_Input Data Summary'!E28</f>
        <v>NA</v>
      </c>
    </row>
    <row r="853" spans="1:4" ht="13.5">
      <c r="C853" s="1263" t="str">
        <f>'Step 5-QA_Input Data Summary'!C29</f>
        <v>Number of PCB-containing capacitors</v>
      </c>
      <c r="D853" s="1194" t="str">
        <f>'Step 5-QA_Input Data Summary'!E29</f>
        <v/>
      </c>
    </row>
    <row r="854" spans="1:4" ht="13.5">
      <c r="C854" s="1263" t="str">
        <f>'Step 5-QA_Input Data Summary'!C30</f>
        <v>Number of Mercury-containing components</v>
      </c>
      <c r="D854" s="1194" t="str">
        <f>'Step 5-QA_Input Data Summary'!E30</f>
        <v/>
      </c>
    </row>
    <row r="855" spans="1:4" ht="13.5" thickBot="1">
      <c r="A855" s="544"/>
      <c r="B855" s="544"/>
      <c r="C855" s="554" t="s">
        <v>38</v>
      </c>
      <c r="D855" s="544"/>
    </row>
    <row r="856" spans="1:4" ht="14.25" thickTop="1" thickBot="1">
      <c r="C856" s="1257" t="str">
        <f>'Step 5-QA_Input Data Summary'!C8</f>
        <v>Number of Units</v>
      </c>
      <c r="D856" s="1192">
        <f>'Step 5-QA_Input Data Summary'!F8</f>
        <v>0</v>
      </c>
    </row>
    <row r="857" spans="1:4" ht="14.25" thickTop="1">
      <c r="C857" s="1258" t="str">
        <f>'Step 5-QA_Input Data Summary'!C9</f>
        <v>Refrigerant (lb)*</v>
      </c>
      <c r="D857" s="1193"/>
    </row>
    <row r="858" spans="1:4" ht="13.5">
      <c r="C858" s="1259" t="str">
        <f>'Step 5-QA_Input Data Summary'!C10</f>
        <v>CFC-12</v>
      </c>
      <c r="D858" s="1194" t="str">
        <f>'Step 5-QA_Input Data Summary'!F10</f>
        <v>NA</v>
      </c>
    </row>
    <row r="859" spans="1:4" ht="13.5">
      <c r="C859" s="1259" t="str">
        <f>'Step 5-QA_Input Data Summary'!C11</f>
        <v>HCFC-22</v>
      </c>
      <c r="D859" s="1194" t="str">
        <f>'Step 5-QA_Input Data Summary'!F11</f>
        <v/>
      </c>
    </row>
    <row r="860" spans="1:4" ht="13.5">
      <c r="C860" s="1259" t="str">
        <f>'Step 5-QA_Input Data Summary'!C12</f>
        <v>HFC-134a</v>
      </c>
      <c r="D860" s="1194" t="str">
        <f>'Step 5-QA_Input Data Summary'!F12</f>
        <v>NA</v>
      </c>
    </row>
    <row r="861" spans="1:4" ht="13.5">
      <c r="C861" s="1259" t="str">
        <f>'Step 5-QA_Input Data Summary'!C14</f>
        <v>R-407C</v>
      </c>
      <c r="D861" s="1194" t="str">
        <f>'Step 5-QA_Input Data Summary'!F14</f>
        <v/>
      </c>
    </row>
    <row r="862" spans="1:4" ht="13.5">
      <c r="C862" s="1259" t="str">
        <f>'Step 5-QA_Input Data Summary'!C15</f>
        <v>R-410A</v>
      </c>
      <c r="D862" s="1194" t="str">
        <f>'Step 5-QA_Input Data Summary'!F15</f>
        <v/>
      </c>
    </row>
    <row r="863" spans="1:4" ht="13.5">
      <c r="C863" s="1259" t="str">
        <f>'Step 5-QA_Input Data Summary'!C16</f>
        <v>Average across all units</v>
      </c>
      <c r="D863" s="1194" t="str">
        <f>'Step 5-QA_Input Data Summary'!F16</f>
        <v/>
      </c>
    </row>
    <row r="864" spans="1:4" ht="13.5">
      <c r="C864" s="1265" t="str">
        <f>'Step 5-QA_Input Data Summary'!C17</f>
        <v>Foam-Blowing Agent (lb)**</v>
      </c>
      <c r="D864" s="1198"/>
    </row>
    <row r="865" spans="1:4" ht="13.5">
      <c r="C865" s="1259" t="str">
        <f>'Step 5-QA_Input Data Summary'!C18</f>
        <v>CFC-11</v>
      </c>
      <c r="D865" s="1194" t="str">
        <f>'Step 5-QA_Input Data Summary'!F18</f>
        <v>NA</v>
      </c>
    </row>
    <row r="866" spans="1:4" ht="13.5">
      <c r="C866" s="1259" t="str">
        <f>'Step 5-QA_Input Data Summary'!C19</f>
        <v>HCFC-141b</v>
      </c>
      <c r="D866" s="1194" t="str">
        <f>'Step 5-QA_Input Data Summary'!F19</f>
        <v>NA</v>
      </c>
    </row>
    <row r="867" spans="1:4" ht="13.5">
      <c r="C867" s="1259" t="str">
        <f>'Step 5-QA_Input Data Summary'!C20</f>
        <v>HFC-134a</v>
      </c>
      <c r="D867" s="1194" t="str">
        <f>'Step 5-QA_Input Data Summary'!F20</f>
        <v>NA</v>
      </c>
    </row>
    <row r="868" spans="1:4" ht="13.5">
      <c r="C868" s="1259" t="str">
        <f>'Step 5-QA_Input Data Summary'!C21</f>
        <v>HFC-245fa</v>
      </c>
      <c r="D868" s="1194" t="str">
        <f>'Step 5-QA_Input Data Summary'!F21</f>
        <v>NA</v>
      </c>
    </row>
    <row r="869" spans="1:4" ht="13.5">
      <c r="C869" s="1259" t="str">
        <f>'Step 5-QA_Input Data Summary'!C22</f>
        <v>Average across all units</v>
      </c>
      <c r="D869" s="1194" t="str">
        <f>'Step 5-QA_Input Data Summary'!F22</f>
        <v>NA</v>
      </c>
    </row>
    <row r="870" spans="1:4" ht="13.5">
      <c r="C870" s="1265" t="str">
        <f>'Step 5-QA_Input Data Summary'!C23</f>
        <v>Durable Materials</v>
      </c>
      <c r="D870" s="1199"/>
    </row>
    <row r="871" spans="1:4" ht="13.5">
      <c r="C871" s="1266" t="str">
        <f>'Step 5-QA_Input Data Summary'!C24</f>
        <v>Used oil (gal)</v>
      </c>
      <c r="D871" s="1194" t="str">
        <f>'Step 5-QA_Input Data Summary'!F24</f>
        <v/>
      </c>
    </row>
    <row r="872" spans="1:4" ht="13.5">
      <c r="C872" s="1266" t="str">
        <f>'Step 5-QA_Input Data Summary'!C25</f>
        <v>Ferrous metals (lb)</v>
      </c>
      <c r="D872" s="1194" t="str">
        <f>'Step 5-QA_Input Data Summary'!F25</f>
        <v/>
      </c>
    </row>
    <row r="873" spans="1:4" ht="13.5">
      <c r="C873" s="1266" t="str">
        <f>'Step 5-QA_Input Data Summary'!C26</f>
        <v>Non-ferrous metals (lb)</v>
      </c>
      <c r="D873" s="1194" t="str">
        <f>'Step 5-QA_Input Data Summary'!F26</f>
        <v/>
      </c>
    </row>
    <row r="874" spans="1:4" ht="13.5">
      <c r="C874" s="1266" t="str">
        <f>'Step 5-QA_Input Data Summary'!C27</f>
        <v>Plastic (lb)</v>
      </c>
      <c r="D874" s="1194" t="str">
        <f>'Step 5-QA_Input Data Summary'!F27</f>
        <v/>
      </c>
    </row>
    <row r="875" spans="1:4" ht="14.25" thickBot="1">
      <c r="C875" s="1267" t="str">
        <f>'Step 5-QA_Input Data Summary'!C28</f>
        <v>Glass (lb)</v>
      </c>
      <c r="D875" s="1200" t="str">
        <f>'Step 5-QA_Input Data Summary'!F28</f>
        <v>NA</v>
      </c>
    </row>
    <row r="876" spans="1:4" ht="13.5">
      <c r="C876" s="1266" t="str">
        <f>'Step 5-QA_Input Data Summary'!C29</f>
        <v>Number of PCB-containing capacitors</v>
      </c>
      <c r="D876" s="1194" t="str">
        <f>'Step 5-QA_Input Data Summary'!F29</f>
        <v/>
      </c>
    </row>
    <row r="877" spans="1:4" ht="13.5">
      <c r="C877" s="1266" t="str">
        <f>'Step 5-QA_Input Data Summary'!C30</f>
        <v>Number of Mercury-containing components</v>
      </c>
      <c r="D877" s="1194" t="str">
        <f>'Step 5-QA_Input Data Summary'!F30</f>
        <v>NA</v>
      </c>
    </row>
    <row r="878" spans="1:4" ht="13.5" thickBot="1">
      <c r="A878" s="544"/>
      <c r="B878" s="544"/>
      <c r="C878" s="554" t="s">
        <v>3</v>
      </c>
      <c r="D878" s="544"/>
    </row>
    <row r="879" spans="1:4" ht="14.25" thickTop="1" thickBot="1">
      <c r="C879" s="1257" t="str">
        <f>'Step 5-QA_Input Data Summary'!C8</f>
        <v>Number of Units</v>
      </c>
      <c r="D879" s="1201">
        <f>'Step 5-QA_Input Data Summary'!G8</f>
        <v>0</v>
      </c>
    </row>
    <row r="880" spans="1:4" ht="14.25" thickTop="1">
      <c r="C880" s="1258" t="str">
        <f>'Step 5-QA_Input Data Summary'!C9</f>
        <v>Refrigerant (lb)*</v>
      </c>
      <c r="D880" s="1202"/>
    </row>
    <row r="881" spans="3:4" ht="13.5">
      <c r="C881" s="1259" t="str">
        <f>'Step 5-QA_Input Data Summary'!C10</f>
        <v>CFC-12</v>
      </c>
      <c r="D881" s="1203" t="str">
        <f>'Step 5-QA_Input Data Summary'!G10</f>
        <v/>
      </c>
    </row>
    <row r="882" spans="3:4" ht="13.5">
      <c r="C882" s="1259" t="str">
        <f>'Step 5-QA_Input Data Summary'!C11</f>
        <v>HCFC-22</v>
      </c>
      <c r="D882" s="1203" t="str">
        <f>'Step 5-QA_Input Data Summary'!G11</f>
        <v/>
      </c>
    </row>
    <row r="883" spans="3:4" ht="13.5">
      <c r="C883" s="1259" t="str">
        <f>'Step 5-QA_Input Data Summary'!C12</f>
        <v>HFC-134a</v>
      </c>
      <c r="D883" s="1203" t="str">
        <f>'Step 5-QA_Input Data Summary'!G12</f>
        <v/>
      </c>
    </row>
    <row r="884" spans="3:4" ht="13.5">
      <c r="C884" s="1259" t="str">
        <f>'Step 5-QA_Input Data Summary'!C13</f>
        <v>R-500A</v>
      </c>
      <c r="D884" s="1203" t="str">
        <f>'Step 5-QA_Input Data Summary'!G13</f>
        <v/>
      </c>
    </row>
    <row r="885" spans="3:4" ht="13.5">
      <c r="C885" s="1259" t="str">
        <f>'Step 5-QA_Input Data Summary'!C14</f>
        <v>R-407C</v>
      </c>
      <c r="D885" s="1203" t="str">
        <f>'Step 5-QA_Input Data Summary'!G14</f>
        <v>NA</v>
      </c>
    </row>
    <row r="886" spans="3:4" ht="13.5">
      <c r="C886" s="1259" t="str">
        <f>'Step 5-QA_Input Data Summary'!C15</f>
        <v>R-410A</v>
      </c>
      <c r="D886" s="1203" t="str">
        <f>'Step 5-QA_Input Data Summary'!G15</f>
        <v/>
      </c>
    </row>
    <row r="887" spans="3:4" ht="13.5">
      <c r="C887" s="1259" t="str">
        <f>'Step 5-QA_Input Data Summary'!C16</f>
        <v>Average across all units</v>
      </c>
      <c r="D887" s="1203" t="str">
        <f>'Step 5-QA_Input Data Summary'!G16</f>
        <v/>
      </c>
    </row>
    <row r="888" spans="3:4" ht="13.5">
      <c r="C888" s="1265" t="str">
        <f>'Step 5-QA_Input Data Summary'!C17</f>
        <v>Foam-Blowing Agent (lb)**</v>
      </c>
      <c r="D888" s="1204"/>
    </row>
    <row r="889" spans="3:4" ht="13.5">
      <c r="C889" s="1259" t="str">
        <f>'Step 5-QA_Input Data Summary'!C18</f>
        <v>CFC-11</v>
      </c>
      <c r="D889" s="1203" t="str">
        <f>'Step 5-QA_Input Data Summary'!G18</f>
        <v>NA</v>
      </c>
    </row>
    <row r="890" spans="3:4" ht="13.5">
      <c r="C890" s="1259" t="str">
        <f>'Step 5-QA_Input Data Summary'!C19</f>
        <v>HCFC-141b</v>
      </c>
      <c r="D890" s="1203" t="str">
        <f>'Step 5-QA_Input Data Summary'!G19</f>
        <v>NA</v>
      </c>
    </row>
    <row r="891" spans="3:4" ht="13.5">
      <c r="C891" s="1259" t="str">
        <f>'Step 5-QA_Input Data Summary'!C20</f>
        <v>HFC-134a</v>
      </c>
      <c r="D891" s="1203" t="str">
        <f>'Step 5-QA_Input Data Summary'!G20</f>
        <v>NA</v>
      </c>
    </row>
    <row r="892" spans="3:4" ht="13.5">
      <c r="C892" s="1259" t="str">
        <f>'Step 5-QA_Input Data Summary'!C21</f>
        <v>HFC-245fa</v>
      </c>
      <c r="D892" s="1203" t="str">
        <f>'Step 5-QA_Input Data Summary'!G21</f>
        <v>NA</v>
      </c>
    </row>
    <row r="893" spans="3:4" ht="14.25" thickBot="1">
      <c r="C893" s="1268" t="str">
        <f>'Step 5-QA_Input Data Summary'!C22</f>
        <v>Average across all units</v>
      </c>
      <c r="D893" s="1205" t="str">
        <f>'Step 5-QA_Input Data Summary'!G22</f>
        <v>NA</v>
      </c>
    </row>
    <row r="894" spans="3:4" ht="13.5">
      <c r="C894" s="1269" t="str">
        <f>'Step 5-QA_Input Data Summary'!C23</f>
        <v>Durable Materials</v>
      </c>
      <c r="D894" s="1206"/>
    </row>
    <row r="895" spans="3:4" ht="13.5">
      <c r="C895" s="1266" t="str">
        <f>'Step 5-QA_Input Data Summary'!C24</f>
        <v>Used oil (gal)</v>
      </c>
      <c r="D895" s="1203" t="str">
        <f>'Step 5-QA_Input Data Summary'!G24</f>
        <v/>
      </c>
    </row>
    <row r="896" spans="3:4" ht="13.5">
      <c r="C896" s="1266" t="str">
        <f>'Step 5-QA_Input Data Summary'!C25</f>
        <v>Ferrous metals (lb)</v>
      </c>
      <c r="D896" s="1203" t="str">
        <f>'Step 5-QA_Input Data Summary'!G25</f>
        <v/>
      </c>
    </row>
    <row r="897" spans="3:4" ht="13.5">
      <c r="C897" s="1266" t="str">
        <f>'Step 5-QA_Input Data Summary'!C26</f>
        <v>Non-ferrous metals (lb)</v>
      </c>
      <c r="D897" s="1203" t="str">
        <f>'Step 5-QA_Input Data Summary'!G26</f>
        <v/>
      </c>
    </row>
    <row r="898" spans="3:4" ht="13.5">
      <c r="C898" s="1266" t="str">
        <f>'Step 5-QA_Input Data Summary'!C27</f>
        <v>Plastic (lb)</v>
      </c>
      <c r="D898" s="1203" t="str">
        <f>'Step 5-QA_Input Data Summary'!G27</f>
        <v/>
      </c>
    </row>
    <row r="899" spans="3:4" ht="13.5">
      <c r="C899" s="1266" t="str">
        <f>'Step 5-QA_Input Data Summary'!C28</f>
        <v>Glass (lb)</v>
      </c>
      <c r="D899" s="1203" t="str">
        <f>'Step 5-QA_Input Data Summary'!G28</f>
        <v>NA</v>
      </c>
    </row>
    <row r="900" spans="3:4" ht="13.5">
      <c r="C900" s="1270" t="str">
        <f>'Step 5-QA_Input Data Summary'!C29</f>
        <v>Number of PCB-containing capacitors</v>
      </c>
      <c r="D900" s="1207" t="str">
        <f>'Step 5-QA_Input Data Summary'!G29</f>
        <v/>
      </c>
    </row>
    <row r="901" spans="3:4" ht="14.25" thickBot="1">
      <c r="C901" s="1267" t="str">
        <f>'Step 5-QA_Input Data Summary'!C30</f>
        <v>Number of Mercury-containing components</v>
      </c>
      <c r="D901" s="1208" t="str">
        <f>'Step 5-QA_Input Data Summary'!G30</f>
        <v>NA</v>
      </c>
    </row>
    <row r="902" spans="3:4"/>
    <row r="903" spans="3:4"/>
    <row r="904" spans="3:4"/>
    <row r="905" spans="3:4"/>
    <row r="906" spans="3:4"/>
    <row r="907" spans="3:4"/>
    <row r="908" spans="3:4"/>
    <row r="909" spans="3:4"/>
    <row r="910" spans="3:4"/>
    <row r="911" spans="3:4"/>
    <row r="912" spans="3:4"/>
    <row r="913"/>
    <row r="914"/>
    <row r="915"/>
    <row r="916"/>
    <row r="917"/>
    <row r="918"/>
    <row r="919"/>
    <row r="920"/>
    <row r="921"/>
    <row r="922"/>
    <row r="923"/>
    <row r="924"/>
    <row r="925"/>
    <row r="926"/>
    <row r="927"/>
    <row r="928"/>
    <row r="929"/>
    <row r="930"/>
    <row r="931"/>
    <row r="932"/>
    <row r="933"/>
    <row r="934"/>
    <row r="935"/>
    <row r="936" customFormat="1"/>
    <row r="937" customFormat="1"/>
    <row r="938" customFormat="1"/>
    <row r="939" customFormat="1"/>
    <row r="940" customFormat="1"/>
    <row r="941" customFormat="1"/>
    <row r="942" customFormat="1"/>
    <row r="943" customFormat="1"/>
    <row r="944" customFormat="1"/>
    <row r="945" customFormat="1"/>
    <row r="946" customFormat="1"/>
    <row r="947" customFormat="1"/>
    <row r="948" customFormat="1"/>
    <row r="949" customFormat="1"/>
    <row r="950" customFormat="1"/>
    <row r="951" customFormat="1"/>
    <row r="952" customFormat="1"/>
    <row r="953" customFormat="1"/>
    <row r="954" customFormat="1"/>
    <row r="955" customFormat="1"/>
    <row r="956" customFormat="1"/>
    <row r="957" customFormat="1"/>
    <row r="958" customFormat="1"/>
    <row r="959" customFormat="1"/>
    <row r="960" customFormat="1"/>
    <row r="961" customFormat="1"/>
    <row r="962" customFormat="1"/>
    <row r="963" customFormat="1"/>
    <row r="964" customFormat="1"/>
    <row r="965" customFormat="1"/>
    <row r="966" customFormat="1"/>
    <row r="967" customFormat="1"/>
    <row r="968" customFormat="1"/>
    <row r="969" customFormat="1"/>
    <row r="970" customFormat="1"/>
    <row r="971" customFormat="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sheetData>
  <customSheetViews>
    <customSheetView guid="{DD9D0D41-5D22-4202-9EF9-254DD6E28480}" hiddenRows="1" hiddenColumns="1">
      <selection activeCell="F24" sqref="F24"/>
      <pageMargins left="0.75" right="0.75" top="1" bottom="1" header="0.5" footer="0.5"/>
      <pageSetup orientation="portrait" horizontalDpi="4294967293" r:id="rId1"/>
      <headerFooter alignWithMargins="0"/>
    </customSheetView>
    <customSheetView guid="{7A34E1A7-91A1-4CD4-B377-1F35FFBCE4D8}" hiddenRows="1" hiddenColumns="1">
      <selection activeCell="F24" sqref="F24"/>
      <pageMargins left="0.75" right="0.75" top="1" bottom="1" header="0.5" footer="0.5"/>
      <pageSetup orientation="portrait" horizontalDpi="4294967293" r:id="rId2"/>
      <headerFooter alignWithMargins="0"/>
    </customSheetView>
  </customSheetViews>
  <mergeCells count="32">
    <mergeCell ref="A41:C41"/>
    <mergeCell ref="C544:C545"/>
    <mergeCell ref="B503:B504"/>
    <mergeCell ref="B505:B506"/>
    <mergeCell ref="B461:B462"/>
    <mergeCell ref="B463:B464"/>
    <mergeCell ref="B370:B371"/>
    <mergeCell ref="B400:B401"/>
    <mergeCell ref="B402:B403"/>
    <mergeCell ref="B321:B322"/>
    <mergeCell ref="B323:B324"/>
    <mergeCell ref="B327:B328"/>
    <mergeCell ref="B260:B261"/>
    <mergeCell ref="B91:B110"/>
    <mergeCell ref="B145:B164"/>
    <mergeCell ref="B240:B259"/>
    <mergeCell ref="B385:B399"/>
    <mergeCell ref="B436:B460"/>
    <mergeCell ref="B478:B502"/>
    <mergeCell ref="B81:B90"/>
    <mergeCell ref="B135:B144"/>
    <mergeCell ref="B225:B239"/>
    <mergeCell ref="B286:B300"/>
    <mergeCell ref="B355:B369"/>
    <mergeCell ref="B301:B320"/>
    <mergeCell ref="B111:B112"/>
    <mergeCell ref="B113:B114"/>
    <mergeCell ref="B165:B166"/>
    <mergeCell ref="B167:B168"/>
    <mergeCell ref="B262:B263"/>
    <mergeCell ref="B266:B267"/>
    <mergeCell ref="B372:B373"/>
  </mergeCells>
  <phoneticPr fontId="3" type="noConversion"/>
  <pageMargins left="0.75" right="0.75" top="1" bottom="1" header="0.5" footer="0.5"/>
  <pageSetup orientation="portrait" horizontalDpi="4294967293" r:id="rId3"/>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dimension ref="A1:E1010"/>
  <sheetViews>
    <sheetView topLeftCell="A61" workbookViewId="0">
      <selection activeCell="D210" sqref="D210"/>
    </sheetView>
  </sheetViews>
  <sheetFormatPr defaultColWidth="0" defaultRowHeight="12.75" zeroHeight="1"/>
  <cols>
    <col min="1" max="1" width="2.140625" style="424" customWidth="1"/>
    <col min="2" max="2" width="13" style="424" customWidth="1"/>
    <col min="3" max="3" width="57.28515625" style="424" customWidth="1"/>
    <col min="4" max="4" width="36.5703125" style="424" customWidth="1"/>
    <col min="5" max="6" width="9.140625" style="424" customWidth="1"/>
    <col min="7" max="16384" width="0" style="424" hidden="1"/>
  </cols>
  <sheetData>
    <row r="1" spans="1:4">
      <c r="B1" s="655"/>
    </row>
    <row r="2" spans="1:4">
      <c r="A2" s="531"/>
      <c r="B2" s="531" t="s">
        <v>112</v>
      </c>
      <c r="C2" s="531"/>
      <c r="D2" s="531"/>
    </row>
    <row r="3" spans="1:4" ht="13.5" thickBot="1">
      <c r="D3" s="532"/>
    </row>
    <row r="4" spans="1:4" ht="16.5" thickTop="1">
      <c r="C4" s="130" t="str">
        <f>'Step 1-Contact and Program Info'!C7</f>
        <v xml:space="preserve">  Name of RAD Partner:</v>
      </c>
      <c r="D4" s="1045" t="str">
        <f>IF(ISBLANK('Step 1-Contact and Program Info'!D7),"BLANK",'Step 1-Contact and Program Info'!D7)</f>
        <v>BLANK</v>
      </c>
    </row>
    <row r="5" spans="1:4">
      <c r="C5" s="130" t="str">
        <f>'Step 1-Contact and Program Info'!I7</f>
        <v>Reporting Period:</v>
      </c>
      <c r="D5" s="1046" t="str">
        <f>IF(ISBLANK('Step 1-Contact and Program Info'!J7),"BLANK",'Step 1-Contact and Program Info'!J7)</f>
        <v>MM/DD/YYYY</v>
      </c>
    </row>
    <row r="6" spans="1:4">
      <c r="C6" s="130" t="str">
        <f>'Step 1-Contact and Program Info'!K7</f>
        <v>to</v>
      </c>
      <c r="D6" s="1047" t="str">
        <f>IF(ISBLANK('Step 1-Contact and Program Info'!L7),"BLANK",'Step 1-Contact and Program Info'!L7)</f>
        <v>MM/DD/YYYY</v>
      </c>
    </row>
    <row r="7" spans="1:4">
      <c r="C7" s="130" t="str">
        <f>'Step 1-Contact and Program Info'!C10</f>
        <v xml:space="preserve">Primary Contact: </v>
      </c>
      <c r="D7" s="1048"/>
    </row>
    <row r="8" spans="1:4">
      <c r="C8" s="130" t="str">
        <f>'Step 1-Contact and Program Info'!C11</f>
        <v xml:space="preserve">  Contact Name </v>
      </c>
      <c r="D8" s="1049" t="str">
        <f>IF(ISBLANK('Step 1-Contact and Program Info'!D11),"BLANK",'Step 1-Contact and Program Info'!D11)</f>
        <v>BLANK</v>
      </c>
    </row>
    <row r="9" spans="1:4">
      <c r="C9" s="130" t="str">
        <f>'Step 1-Contact and Program Info'!C12</f>
        <v xml:space="preserve">  Address </v>
      </c>
      <c r="D9" s="1049" t="str">
        <f>IF(ISBLANK('Step 1-Contact and Program Info'!D12),"BLANK",'Step 1-Contact and Program Info'!D12)</f>
        <v>BLANK</v>
      </c>
    </row>
    <row r="10" spans="1:4">
      <c r="C10" s="989"/>
      <c r="D10" s="1049" t="str">
        <f>IF(ISBLANK('Step 1-Contact and Program Info'!D13),"BLANK",'Step 1-Contact and Program Info'!D13)</f>
        <v>BLANK</v>
      </c>
    </row>
    <row r="11" spans="1:4">
      <c r="C11" s="989"/>
      <c r="D11" s="1049" t="str">
        <f>IF(ISBLANK('Step 1-Contact and Program Info'!D14),"BLANK",'Step 1-Contact and Program Info'!D14)</f>
        <v>BLANK</v>
      </c>
    </row>
    <row r="12" spans="1:4">
      <c r="C12" s="130" t="str">
        <f>'Step 1-Contact and Program Info'!C15</f>
        <v xml:space="preserve">  Phone </v>
      </c>
      <c r="D12" s="1049" t="str">
        <f>IF(ISBLANK('Step 1-Contact and Program Info'!D15),"BLANK",'Step 1-Contact and Program Info'!D15)</f>
        <v>BLANK</v>
      </c>
    </row>
    <row r="13" spans="1:4">
      <c r="C13" s="130" t="str">
        <f>'Step 1-Contact and Program Info'!C16</f>
        <v xml:space="preserve">  Fax </v>
      </c>
      <c r="D13" s="1049" t="str">
        <f>IF(ISBLANK('Step 1-Contact and Program Info'!D16),"BLANK",'Step 1-Contact and Program Info'!D16)</f>
        <v>BLANK</v>
      </c>
    </row>
    <row r="14" spans="1:4">
      <c r="C14" s="130" t="str">
        <f>'Step 1-Contact and Program Info'!C17</f>
        <v xml:space="preserve">  E-mail Address </v>
      </c>
      <c r="D14" s="1050" t="str">
        <f>IF(ISBLANK('Step 1-Contact and Program Info'!D17),"BLANK",'Step 1-Contact and Program Info'!D17)</f>
        <v>BLANK</v>
      </c>
    </row>
    <row r="15" spans="1:4">
      <c r="C15" s="130" t="str">
        <f>'Step 1-Contact and Program Info'!I10</f>
        <v xml:space="preserve">Alternate Contact: </v>
      </c>
      <c r="D15" s="1048"/>
    </row>
    <row r="16" spans="1:4">
      <c r="C16" s="130" t="str">
        <f>'Step 1-Contact and Program Info'!I11</f>
        <v xml:space="preserve">Contact Name </v>
      </c>
      <c r="D16" s="1049" t="str">
        <f>IF(ISBLANK('Step 1-Contact and Program Info'!J11),"BLANK",'Step 1-Contact and Program Info'!J11)</f>
        <v>BLANK</v>
      </c>
    </row>
    <row r="17" spans="3:4">
      <c r="C17" s="130" t="str">
        <f>'Step 1-Contact and Program Info'!I12</f>
        <v xml:space="preserve">Address </v>
      </c>
      <c r="D17" s="1049" t="str">
        <f>IF(ISBLANK('Step 1-Contact and Program Info'!J12),"BLANK",'Step 1-Contact and Program Info'!J12)</f>
        <v>BLANK</v>
      </c>
    </row>
    <row r="18" spans="3:4">
      <c r="C18" s="130"/>
      <c r="D18" s="1049" t="str">
        <f>IF(ISBLANK('Step 1-Contact and Program Info'!J13),"BLANK",'Step 1-Contact and Program Info'!J13)</f>
        <v>BLANK</v>
      </c>
    </row>
    <row r="19" spans="3:4">
      <c r="C19" s="130"/>
      <c r="D19" s="1049" t="str">
        <f>IF(ISBLANK('Step 1-Contact and Program Info'!J14),"BLANK",'Step 1-Contact and Program Info'!J14)</f>
        <v>BLANK</v>
      </c>
    </row>
    <row r="20" spans="3:4">
      <c r="C20" s="130" t="str">
        <f>'Step 1-Contact and Program Info'!I15</f>
        <v xml:space="preserve">Phone </v>
      </c>
      <c r="D20" s="1049" t="str">
        <f>IF(ISBLANK('Step 1-Contact and Program Info'!J15),"BLANK",'Step 1-Contact and Program Info'!J15)</f>
        <v>BLANK</v>
      </c>
    </row>
    <row r="21" spans="3:4">
      <c r="C21" s="130" t="str">
        <f>'Step 1-Contact and Program Info'!I16</f>
        <v xml:space="preserve">Fax </v>
      </c>
      <c r="D21" s="1049" t="str">
        <f>IF(ISBLANK('Step 1-Contact and Program Info'!J16),"BLANK",'Step 1-Contact and Program Info'!J16)</f>
        <v>BLANK</v>
      </c>
    </row>
    <row r="22" spans="3:4">
      <c r="C22" s="130" t="str">
        <f>'Step 1-Contact and Program Info'!I17</f>
        <v xml:space="preserve">E-mail Address </v>
      </c>
      <c r="D22" s="1050" t="str">
        <f>IF(ISBLANK('Step 1-Contact and Program Info'!J17),"BLANK",'Step 1-Contact and Program Info'!J17)</f>
        <v>BLANK</v>
      </c>
    </row>
    <row r="23" spans="3:4">
      <c r="C23" s="130"/>
      <c r="D23" s="1051"/>
    </row>
    <row r="24" spans="3:4">
      <c r="C24" s="749" t="str">
        <f>'Step 1-Contact and Program Info'!G26</f>
        <v>Refrigerators</v>
      </c>
      <c r="D24" s="1052">
        <f>'Step 1-Contact and Program Info'!H26</f>
        <v>0</v>
      </c>
    </row>
    <row r="25" spans="3:4">
      <c r="C25" s="749" t="str">
        <f>'Step 1-Contact and Program Info'!G27</f>
        <v>Stand-Alone Freezers</v>
      </c>
      <c r="D25" s="1052">
        <f>'Step 1-Contact and Program Info'!H27</f>
        <v>0</v>
      </c>
    </row>
    <row r="26" spans="3:4">
      <c r="C26" s="749" t="str">
        <f>'Step 1-Contact and Program Info'!G28</f>
        <v>Air-Conditioning Units</v>
      </c>
      <c r="D26" s="1052">
        <f>'Step 1-Contact and Program Info'!H28</f>
        <v>0</v>
      </c>
    </row>
    <row r="27" spans="3:4">
      <c r="C27" s="749" t="str">
        <f>'Step 1-Contact and Program Info'!G29</f>
        <v>Dehumidifiers</v>
      </c>
      <c r="D27" s="1052">
        <f>'Step 1-Contact and Program Info'!H29</f>
        <v>0</v>
      </c>
    </row>
    <row r="28" spans="3:4">
      <c r="C28" s="749" t="s">
        <v>274</v>
      </c>
      <c r="D28" s="1052">
        <f>'Step 1-Contact and Program Info'!H31</f>
        <v>0</v>
      </c>
    </row>
    <row r="29" spans="3:4">
      <c r="C29" s="749" t="s">
        <v>275</v>
      </c>
      <c r="D29" s="1052">
        <f>'Step 1-Contact and Program Info'!H33</f>
        <v>0</v>
      </c>
    </row>
    <row r="30" spans="3:4">
      <c r="C30" s="130"/>
      <c r="D30" s="1051"/>
    </row>
    <row r="31" spans="3:4">
      <c r="C31" s="130" t="s">
        <v>276</v>
      </c>
      <c r="D31" s="1053">
        <f>'Step 1-Contact and Program Info'!G22</f>
        <v>0</v>
      </c>
    </row>
    <row r="32" spans="3:4">
      <c r="C32" s="990" t="s">
        <v>217</v>
      </c>
      <c r="D32" s="1054" t="str">
        <f>IF('Step 1-Contact and Program Info'!G22="Utility", 'Step 1-Contact and Program Info'!G24, "BLANK")</f>
        <v>BLANK</v>
      </c>
    </row>
    <row r="33" spans="1:4">
      <c r="C33" s="990" t="s">
        <v>218</v>
      </c>
      <c r="D33" s="1054" t="str">
        <f>IF('Step 1-Contact and Program Info'!G22="Retailer", 'Step 1-Contact and Program Info'!G24, "BLANK")</f>
        <v>BLANK</v>
      </c>
    </row>
    <row r="34" spans="1:4">
      <c r="C34" s="990" t="s">
        <v>219</v>
      </c>
      <c r="D34" s="1054" t="str">
        <f>IF('Step 1-Contact and Program Info'!G22="Manufacturer", 'Step 1-Contact and Program Info'!G24, "BLANK")</f>
        <v>BLANK</v>
      </c>
    </row>
    <row r="35" spans="1:4">
      <c r="C35" s="990" t="s">
        <v>412</v>
      </c>
      <c r="D35" s="1054" t="str">
        <f>IF('Step 1-Contact and Program Info'!G22="State", 'Step 1-Contact and Program Info'!G24, "BLANK")</f>
        <v>BLANK</v>
      </c>
    </row>
    <row r="36" spans="1:4">
      <c r="C36" s="991"/>
      <c r="D36" s="1051"/>
    </row>
    <row r="37" spans="1:4">
      <c r="A37" s="540"/>
      <c r="B37" s="540"/>
      <c r="C37" s="987"/>
      <c r="D37" s="1055"/>
    </row>
    <row r="38" spans="1:4">
      <c r="C38" s="515"/>
      <c r="D38" s="1056"/>
    </row>
    <row r="39" spans="1:4">
      <c r="A39" s="531"/>
      <c r="B39" s="531" t="s">
        <v>184</v>
      </c>
      <c r="C39" s="654"/>
      <c r="D39" s="1057"/>
    </row>
    <row r="40" spans="1:4">
      <c r="C40" s="515"/>
      <c r="D40" s="1056"/>
    </row>
    <row r="41" spans="1:4">
      <c r="A41" s="544"/>
      <c r="B41" s="544"/>
      <c r="C41" s="992" t="s">
        <v>33</v>
      </c>
      <c r="D41" s="1058"/>
    </row>
    <row r="42" spans="1:4" s="545" customFormat="1">
      <c r="C42" s="993" t="str">
        <f>'Step 3-Refrigerators'!C8</f>
        <v>Total Number of Units Processed</v>
      </c>
      <c r="D42" s="1059">
        <f>IF(ISBLANK('Step 3-Refrigerators (B)'!D8),"BLANK",'Step 3-Refrigerators (B)'!D8)</f>
        <v>0</v>
      </c>
    </row>
    <row r="43" spans="1:4" s="545" customFormat="1">
      <c r="C43" s="994" t="str">
        <f>'Step 3-Refrigerators'!C9</f>
        <v>Average Age of Appliances Collected (yrs)</v>
      </c>
      <c r="D43" s="1060">
        <f>IF(ISBLANK('Step 3-Refrigerators (B)'!D9),"BLANK",'Step 3-Refrigerators (B)'!D9)</f>
        <v>0</v>
      </c>
    </row>
    <row r="44" spans="1:4" s="545" customFormat="1">
      <c r="C44" s="994" t="str">
        <f>'Step 3-Refrigerators'!D10</f>
        <v xml:space="preserve">Total Number of Units Processed </v>
      </c>
      <c r="D44" s="1061"/>
    </row>
    <row r="45" spans="1:4" s="545" customFormat="1">
      <c r="C45" s="994" t="str">
        <f>'Step 3-Refrigerators'!C11</f>
        <v>CFC-12</v>
      </c>
      <c r="D45" s="1059">
        <f>IF(ISBLANK('Step 3-Refrigerators (B)'!D11),"BLANK",'Step 3-Refrigerators (B)'!D11)</f>
        <v>0</v>
      </c>
    </row>
    <row r="46" spans="1:4" s="545" customFormat="1">
      <c r="C46" s="994" t="str">
        <f>'Step 3-Refrigerators'!C12</f>
        <v>HFC-134a</v>
      </c>
      <c r="D46" s="1059">
        <f>IF(ISBLANK('Step 3-Refrigerators (B)'!D12),"BLANK",'Step 3-Refrigerators (B)'!D12)</f>
        <v>0</v>
      </c>
    </row>
    <row r="47" spans="1:4" s="545" customFormat="1">
      <c r="C47" s="878" t="s">
        <v>260</v>
      </c>
      <c r="D47" s="1059">
        <f>IF(ISBLANK('Step 3-Refrigerators (B)'!D13),"BLANK",'Step 3-Refrigerators (B)'!D13)</f>
        <v>0</v>
      </c>
    </row>
    <row r="48" spans="1:4" s="545" customFormat="1">
      <c r="C48" s="878"/>
      <c r="D48" s="1059"/>
    </row>
    <row r="49" spans="3:4" s="545" customFormat="1">
      <c r="C49" s="994" t="s">
        <v>326</v>
      </c>
      <c r="D49" s="1061"/>
    </row>
    <row r="50" spans="3:4" s="545" customFormat="1">
      <c r="C50" s="994" t="str">
        <f>C45</f>
        <v>CFC-12</v>
      </c>
      <c r="D50" s="1059">
        <f>IF(ISBLANK('Step 3-Refrigerators (B)'!E11),"BLANK",'Step 3-Refrigerators (B)'!E11)</f>
        <v>0</v>
      </c>
    </row>
    <row r="51" spans="3:4" s="545" customFormat="1">
      <c r="C51" s="994" t="str">
        <f>C46</f>
        <v>HFC-134a</v>
      </c>
      <c r="D51" s="1059">
        <f>IF(ISBLANK('Step 3-Refrigerators (B)'!E12),"BLANK",'Step 3-Refrigerators (B)'!E12)</f>
        <v>0</v>
      </c>
    </row>
    <row r="52" spans="3:4" s="545" customFormat="1">
      <c r="C52" s="878" t="str">
        <f>C47</f>
        <v>Other</v>
      </c>
      <c r="D52" s="1059">
        <f>IF(ISBLANK('Step 3-Refrigerators (B)'!E13),"BLANK",'Step 3-Refrigerators (B)'!E13)</f>
        <v>0</v>
      </c>
    </row>
    <row r="53" spans="3:4" s="545" customFormat="1">
      <c r="C53" s="878"/>
      <c r="D53" s="1059"/>
    </row>
    <row r="54" spans="3:4" s="545" customFormat="1">
      <c r="C54" s="994" t="str">
        <f>'Step 3-Refrigerators'!D15</f>
        <v xml:space="preserve">Total Number of Units Processed </v>
      </c>
      <c r="D54" s="1061"/>
    </row>
    <row r="55" spans="3:4" s="545" customFormat="1">
      <c r="C55" s="994" t="str">
        <f>'Step 3-Refrigerators'!C16</f>
        <v>CFC-11 Blowing Agent</v>
      </c>
      <c r="D55" s="1059">
        <f>IF(ISBLANK('Step 3-Refrigerators (B)'!D15),"BLANK",'Step 3-Refrigerators (B)'!D15)</f>
        <v>0</v>
      </c>
    </row>
    <row r="56" spans="3:4" s="545" customFormat="1">
      <c r="C56" s="994" t="str">
        <f>'Step 3-Refrigerators'!C17</f>
        <v>HCFC-141b Blowing Agent</v>
      </c>
      <c r="D56" s="1059">
        <f>IF(ISBLANK('Step 3-Refrigerators (B)'!D16),"BLANK",'Step 3-Refrigerators (B)'!D16)</f>
        <v>0</v>
      </c>
    </row>
    <row r="57" spans="3:4" s="545" customFormat="1">
      <c r="C57" s="994" t="str">
        <f>'Step 3-Refrigerators'!C18</f>
        <v>HFC-134a Blowing Agent</v>
      </c>
      <c r="D57" s="1059">
        <f>IF(ISBLANK('Step 3-Refrigerators (B)'!D17),"BLANK",'Step 3-Refrigerators (B)'!D17)</f>
        <v>0</v>
      </c>
    </row>
    <row r="58" spans="3:4" s="545" customFormat="1">
      <c r="C58" s="994" t="str">
        <f>'Step 3-Refrigerators'!C19</f>
        <v>HFC-245fa Blowing Agent</v>
      </c>
      <c r="D58" s="1059">
        <f>IF(ISBLANK('Step 3-Refrigerators (B)'!D18),"BLANK",'Step 3-Refrigerators (B)'!D18)</f>
        <v>0</v>
      </c>
    </row>
    <row r="59" spans="3:4" s="545" customFormat="1">
      <c r="C59" s="994" t="str">
        <f>'Step 3-Refrigerators'!C20</f>
        <v>Cyclopentane Blowing Agent</v>
      </c>
      <c r="D59" s="1059">
        <f>IF(ISBLANK('Step 3-Refrigerators (B)'!D19),"BLANK",'Step 3-Refrigerators (B)'!D19)</f>
        <v>0</v>
      </c>
    </row>
    <row r="60" spans="3:4" s="545" customFormat="1">
      <c r="C60" s="994" t="str">
        <f>'Step 3-Refrigerators'!C21</f>
        <v>Fiberglass</v>
      </c>
      <c r="D60" s="1059">
        <f>IF(ISBLANK('Step 3-Refrigerators (B)'!D20),"BLANK",'Step 3-Refrigerators (B)'!D20)</f>
        <v>0</v>
      </c>
    </row>
    <row r="61" spans="3:4" s="545" customFormat="1">
      <c r="C61" s="878" t="s">
        <v>260</v>
      </c>
      <c r="D61" s="1059">
        <f>IF(ISBLANK('Step 3-Refrigerators (B)'!D21),"BLANK",'Step 3-Refrigerators (B)'!D21)</f>
        <v>0</v>
      </c>
    </row>
    <row r="62" spans="3:4" s="545" customFormat="1">
      <c r="C62" s="995"/>
      <c r="D62" s="1059"/>
    </row>
    <row r="63" spans="3:4" s="545" customFormat="1">
      <c r="C63" s="878" t="str">
        <f>'Step 3-Refrigerators'!E15</f>
        <v>Number of Units Processed with Foam Recovery</v>
      </c>
      <c r="D63" s="1061"/>
    </row>
    <row r="64" spans="3:4" s="545" customFormat="1">
      <c r="C64" s="878" t="str">
        <f t="shared" ref="C64:C70" si="0">C55</f>
        <v>CFC-11 Blowing Agent</v>
      </c>
      <c r="D64" s="1059">
        <f>IF(ISBLANK('Step 3-Refrigerators (B)'!E15),"BLANK",'Step 3-Refrigerators (B)'!E15)</f>
        <v>0</v>
      </c>
    </row>
    <row r="65" spans="3:4" s="545" customFormat="1">
      <c r="C65" s="878" t="str">
        <f t="shared" si="0"/>
        <v>HCFC-141b Blowing Agent</v>
      </c>
      <c r="D65" s="1059">
        <f>IF(ISBLANK('Step 3-Refrigerators (B)'!E16),"BLANK",'Step 3-Refrigerators (B)'!E16)</f>
        <v>0</v>
      </c>
    </row>
    <row r="66" spans="3:4" s="545" customFormat="1">
      <c r="C66" s="878" t="str">
        <f t="shared" si="0"/>
        <v>HFC-134a Blowing Agent</v>
      </c>
      <c r="D66" s="1059">
        <f>IF(ISBLANK('Step 3-Refrigerators (B)'!E17),"BLANK",'Step 3-Refrigerators (B)'!E17)</f>
        <v>0</v>
      </c>
    </row>
    <row r="67" spans="3:4" s="545" customFormat="1">
      <c r="C67" s="878" t="str">
        <f t="shared" si="0"/>
        <v>HFC-245fa Blowing Agent</v>
      </c>
      <c r="D67" s="1059">
        <f>IF(ISBLANK('Step 3-Refrigerators (B)'!E18),"BLANK",'Step 3-Refrigerators (B)'!E18)</f>
        <v>0</v>
      </c>
    </row>
    <row r="68" spans="3:4" s="545" customFormat="1">
      <c r="C68" s="878" t="str">
        <f t="shared" si="0"/>
        <v>Cyclopentane Blowing Agent</v>
      </c>
      <c r="D68" s="1059">
        <f>IF(ISBLANK('Step 3-Refrigerators (B)'!E19),"BLANK",'Step 3-Refrigerators (B)'!E19)</f>
        <v>0</v>
      </c>
    </row>
    <row r="69" spans="3:4" s="545" customFormat="1">
      <c r="C69" s="878" t="str">
        <f t="shared" si="0"/>
        <v>Fiberglass</v>
      </c>
      <c r="D69" s="1059">
        <f>IF(ISBLANK('Step 3-Refrigerators (B)'!E20),"BLANK",'Step 3-Refrigerators (B)'!E20)</f>
        <v>0</v>
      </c>
    </row>
    <row r="70" spans="3:4" s="545" customFormat="1">
      <c r="C70" s="878" t="str">
        <f t="shared" si="0"/>
        <v>Other</v>
      </c>
      <c r="D70" s="1059">
        <f>IF(ISBLANK('Step 3-Refrigerators (B)'!E21),"BLANK",'Step 3-Refrigerators (B)'!E21)</f>
        <v>0</v>
      </c>
    </row>
    <row r="71" spans="3:4" s="545" customFormat="1">
      <c r="C71" s="995"/>
      <c r="D71" s="1059"/>
    </row>
    <row r="72" spans="3:4" s="545" customFormat="1">
      <c r="C72" s="878" t="str">
        <f>'Step 3-Refrigerators'!F15</f>
        <v>Was Foam Recovered From Appliance Doors?</v>
      </c>
      <c r="D72" s="1061"/>
    </row>
    <row r="73" spans="3:4" s="545" customFormat="1">
      <c r="C73" s="878" t="str">
        <f t="shared" ref="C73:C78" si="1">C55</f>
        <v>CFC-11 Blowing Agent</v>
      </c>
      <c r="D73" s="1059">
        <f>IF(ISBLANK('Step 3-Refrigerators (B)'!F15),"BLANK",'Step 3-Refrigerators (B)'!F15)</f>
        <v>0</v>
      </c>
    </row>
    <row r="74" spans="3:4" s="545" customFormat="1">
      <c r="C74" s="878" t="str">
        <f t="shared" si="1"/>
        <v>HCFC-141b Blowing Agent</v>
      </c>
      <c r="D74" s="1059">
        <f>IF(ISBLANK('Step 3-Refrigerators (B)'!F16),"BLANK",'Step 3-Refrigerators (B)'!F16)</f>
        <v>0</v>
      </c>
    </row>
    <row r="75" spans="3:4" s="545" customFormat="1">
      <c r="C75" s="878" t="str">
        <f t="shared" si="1"/>
        <v>HFC-134a Blowing Agent</v>
      </c>
      <c r="D75" s="1059">
        <f>IF(ISBLANK('Step 3-Refrigerators (B)'!F17),"BLANK",'Step 3-Refrigerators (B)'!F17)</f>
        <v>0</v>
      </c>
    </row>
    <row r="76" spans="3:4" s="545" customFormat="1">
      <c r="C76" s="878" t="str">
        <f t="shared" si="1"/>
        <v>HFC-245fa Blowing Agent</v>
      </c>
      <c r="D76" s="1059">
        <f>IF(ISBLANK('Step 3-Refrigerators (B)'!F18),"BLANK",'Step 3-Refrigerators (B)'!F18)</f>
        <v>0</v>
      </c>
    </row>
    <row r="77" spans="3:4" s="545" customFormat="1">
      <c r="C77" s="878" t="str">
        <f t="shared" si="1"/>
        <v>Cyclopentane Blowing Agent</v>
      </c>
      <c r="D77" s="1059"/>
    </row>
    <row r="78" spans="3:4" s="545" customFormat="1">
      <c r="C78" s="878" t="str">
        <f t="shared" si="1"/>
        <v>Fiberglass</v>
      </c>
      <c r="D78" s="1059"/>
    </row>
    <row r="79" spans="3:4" s="545" customFormat="1">
      <c r="C79" s="878" t="str">
        <f>C61</f>
        <v>Other</v>
      </c>
      <c r="D79" s="1059"/>
    </row>
    <row r="80" spans="3:4" s="545" customFormat="1" ht="13.5" thickBot="1">
      <c r="C80" s="1601"/>
      <c r="D80" s="1602"/>
    </row>
    <row r="81" spans="2:5" ht="12.75" customHeight="1">
      <c r="B81" s="2418" t="s">
        <v>80</v>
      </c>
      <c r="C81" s="492" t="s">
        <v>88</v>
      </c>
      <c r="D81" s="1055"/>
    </row>
    <row r="82" spans="2:5">
      <c r="B82" s="2433"/>
      <c r="C82" s="969" t="s">
        <v>8</v>
      </c>
      <c r="D82" s="1064" t="str">
        <f>IF(ISBLANK('Step 3-Refrigerators (B)'!F29),"BLANK",'Step 3-Refrigerators (B)'!F29)</f>
        <v/>
      </c>
    </row>
    <row r="83" spans="2:5">
      <c r="B83" s="2433"/>
      <c r="C83" s="1295" t="s">
        <v>341</v>
      </c>
      <c r="D83" s="1063" t="str">
        <f>IF(ISBLANK('Step 3-Refrigerators (B)'!F30),"BLANK",'Step 3-Refrigerators (B)'!F30)</f>
        <v/>
      </c>
    </row>
    <row r="84" spans="2:5">
      <c r="B84" s="2433"/>
      <c r="C84" s="1293" t="s">
        <v>9</v>
      </c>
      <c r="D84" s="1064" t="str">
        <f>IF(ISBLANK('Step 3-Refrigerators (B)'!F31),"BLANK",'Step 3-Refrigerators (B)'!F31)</f>
        <v/>
      </c>
    </row>
    <row r="85" spans="2:5">
      <c r="B85" s="2433"/>
      <c r="C85" s="1293" t="s">
        <v>340</v>
      </c>
      <c r="D85" s="1063" t="str">
        <f>IF(ISBLANK('Step 3-Refrigerators (B)'!F32),"BLANK",'Step 3-Refrigerators (B)'!F32)</f>
        <v/>
      </c>
    </row>
    <row r="86" spans="2:5">
      <c r="B86" s="2433"/>
      <c r="C86" s="819" t="s">
        <v>89</v>
      </c>
      <c r="D86" s="1055"/>
      <c r="E86" s="515"/>
    </row>
    <row r="87" spans="2:5">
      <c r="B87" s="2433"/>
      <c r="C87" s="1294" t="s">
        <v>8</v>
      </c>
      <c r="D87" s="1064" t="str">
        <f>IF(ISBLANK('Step 3-Refrigerators (B)'!F34),"BLANK",'Step 3-Refrigerators (B)'!F34)</f>
        <v/>
      </c>
      <c r="E87" s="515"/>
    </row>
    <row r="88" spans="2:5">
      <c r="B88" s="2433"/>
      <c r="C88" s="1294" t="s">
        <v>341</v>
      </c>
      <c r="D88" s="1064" t="str">
        <f>IF(ISBLANK('Step 3-Refrigerators (B)'!F35),"BLANK",'Step 3-Refrigerators (B)'!F35)</f>
        <v/>
      </c>
      <c r="E88" s="515"/>
    </row>
    <row r="89" spans="2:5">
      <c r="B89" s="2433"/>
      <c r="C89" s="1294" t="s">
        <v>9</v>
      </c>
      <c r="D89" s="1064" t="str">
        <f>IF(ISBLANK('Step 3-Refrigerators (B)'!F36),"BLANK",'Step 3-Refrigerators (B)'!F36)</f>
        <v/>
      </c>
      <c r="E89" s="515"/>
    </row>
    <row r="90" spans="2:5" ht="13.5" thickBot="1">
      <c r="B90" s="2434"/>
      <c r="C90" s="1294" t="s">
        <v>340</v>
      </c>
      <c r="D90" s="1064" t="str">
        <f>IF(ISBLANK('Step 3-Refrigerators (B)'!F37),"BLANK",'Step 3-Refrigerators (B)'!F37)</f>
        <v/>
      </c>
      <c r="E90" s="515"/>
    </row>
    <row r="91" spans="2:5">
      <c r="B91" s="2062" t="s">
        <v>69</v>
      </c>
      <c r="C91" s="819" t="s">
        <v>43</v>
      </c>
      <c r="D91" s="1065"/>
      <c r="E91" s="515"/>
    </row>
    <row r="92" spans="2:5">
      <c r="B92" s="2411"/>
      <c r="C92" s="969" t="s">
        <v>8</v>
      </c>
      <c r="D92" s="1064" t="str">
        <f>IF(ISBLANK('Step 3-Refrigerators (B)'!F39),"BLANK",'Step 3-Refrigerators (B)'!F39)</f>
        <v/>
      </c>
      <c r="E92" s="515"/>
    </row>
    <row r="93" spans="2:5">
      <c r="B93" s="2411"/>
      <c r="C93" s="946" t="s">
        <v>341</v>
      </c>
      <c r="D93" s="1064" t="str">
        <f>IF(ISBLANK('Step 3-Refrigerators (B)'!F40),"BLANK",'Step 3-Refrigerators (B)'!F40)</f>
        <v/>
      </c>
      <c r="E93" s="515"/>
    </row>
    <row r="94" spans="2:5">
      <c r="B94" s="2411"/>
      <c r="C94" s="969" t="s">
        <v>9</v>
      </c>
      <c r="D94" s="1064" t="str">
        <f>IF(ISBLANK('Step 3-Refrigerators (B)'!F41),"BLANK",'Step 3-Refrigerators (B)'!F41)</f>
        <v/>
      </c>
      <c r="E94" s="515"/>
    </row>
    <row r="95" spans="2:5">
      <c r="B95" s="2411"/>
      <c r="C95" s="946" t="s">
        <v>340</v>
      </c>
      <c r="D95" s="1064" t="str">
        <f>IF(ISBLANK('Step 3-Refrigerators (B)'!F42),"BLANK",'Step 3-Refrigerators (B)'!F42)</f>
        <v/>
      </c>
      <c r="E95" s="515"/>
    </row>
    <row r="96" spans="2:5">
      <c r="B96" s="2411"/>
      <c r="C96" s="494" t="s">
        <v>16</v>
      </c>
      <c r="D96" s="1055"/>
      <c r="E96" s="515"/>
    </row>
    <row r="97" spans="2:5">
      <c r="B97" s="2411"/>
      <c r="C97" s="969" t="s">
        <v>8</v>
      </c>
      <c r="D97" s="1064" t="str">
        <f>IF(ISBLANK('Step 3-Refrigerators (B)'!F44),"BLANK",'Step 3-Refrigerators (B)'!F44)</f>
        <v/>
      </c>
      <c r="E97" s="515"/>
    </row>
    <row r="98" spans="2:5">
      <c r="B98" s="2411"/>
      <c r="C98" s="946" t="s">
        <v>341</v>
      </c>
      <c r="D98" s="1064" t="str">
        <f>IF(ISBLANK('Step 3-Refrigerators (B)'!F45),"BLANK",'Step 3-Refrigerators (B)'!F45)</f>
        <v/>
      </c>
      <c r="E98" s="515"/>
    </row>
    <row r="99" spans="2:5">
      <c r="B99" s="2411"/>
      <c r="C99" s="969" t="s">
        <v>9</v>
      </c>
      <c r="D99" s="1064" t="str">
        <f>IF(ISBLANK('Step 3-Refrigerators (B)'!F46),"BLANK",'Step 3-Refrigerators (B)'!F46)</f>
        <v/>
      </c>
      <c r="E99" s="515"/>
    </row>
    <row r="100" spans="2:5">
      <c r="B100" s="2411"/>
      <c r="C100" s="946" t="s">
        <v>340</v>
      </c>
      <c r="D100" s="1064" t="str">
        <f>IF(ISBLANK('Step 3-Refrigerators (B)'!F47),"BLANK",'Step 3-Refrigerators (B)'!F47)</f>
        <v/>
      </c>
      <c r="E100" s="515"/>
    </row>
    <row r="101" spans="2:5">
      <c r="B101" s="2411"/>
      <c r="C101" s="494" t="s">
        <v>45</v>
      </c>
      <c r="D101" s="1066"/>
      <c r="E101" s="515"/>
    </row>
    <row r="102" spans="2:5">
      <c r="B102" s="2411"/>
      <c r="C102" s="969" t="s">
        <v>8</v>
      </c>
      <c r="D102" s="1064" t="str">
        <f>IF(ISBLANK('Step 3-Refrigerators (B)'!F49),"BLANK",'Step 3-Refrigerators (B)'!F49)</f>
        <v/>
      </c>
      <c r="E102" s="515"/>
    </row>
    <row r="103" spans="2:5">
      <c r="B103" s="2411"/>
      <c r="C103" s="946" t="s">
        <v>341</v>
      </c>
      <c r="D103" s="1064" t="str">
        <f>IF(ISBLANK('Step 3-Refrigerators (B)'!F50),"BLANK",'Step 3-Refrigerators (B)'!F50)</f>
        <v/>
      </c>
      <c r="E103" s="515"/>
    </row>
    <row r="104" spans="2:5">
      <c r="B104" s="2411"/>
      <c r="C104" s="969" t="s">
        <v>9</v>
      </c>
      <c r="D104" s="1064" t="str">
        <f>IF(ISBLANK('Step 3-Refrigerators (B)'!F51),"BLANK",'Step 3-Refrigerators (B)'!F51)</f>
        <v/>
      </c>
      <c r="E104" s="515"/>
    </row>
    <row r="105" spans="2:5">
      <c r="B105" s="2411"/>
      <c r="C105" s="946" t="s">
        <v>340</v>
      </c>
      <c r="D105" s="1064" t="str">
        <f>IF(ISBLANK('Step 3-Refrigerators (B)'!F52),"BLANK",'Step 3-Refrigerators (B)'!F52)</f>
        <v/>
      </c>
      <c r="E105" s="515"/>
    </row>
    <row r="106" spans="2:5">
      <c r="B106" s="2411"/>
      <c r="C106" s="494" t="s">
        <v>197</v>
      </c>
      <c r="D106" s="1066"/>
      <c r="E106" s="515"/>
    </row>
    <row r="107" spans="2:5">
      <c r="B107" s="2411"/>
      <c r="C107" s="969" t="s">
        <v>8</v>
      </c>
      <c r="D107" s="1064" t="str">
        <f>IF(ISBLANK('Step 3-Refrigerators (B)'!F54),"BLANK",'Step 3-Refrigerators (B)'!F54)</f>
        <v/>
      </c>
      <c r="E107" s="515"/>
    </row>
    <row r="108" spans="2:5">
      <c r="B108" s="2411"/>
      <c r="C108" s="946" t="s">
        <v>341</v>
      </c>
      <c r="D108" s="1064" t="str">
        <f>IF(ISBLANK('Step 3-Refrigerators (B)'!F55),"BLANK",'Step 3-Refrigerators (B)'!F55)</f>
        <v/>
      </c>
      <c r="E108" s="515"/>
    </row>
    <row r="109" spans="2:5">
      <c r="B109" s="2411"/>
      <c r="C109" s="969" t="s">
        <v>9</v>
      </c>
      <c r="D109" s="1064" t="str">
        <f>IF(ISBLANK('Step 3-Refrigerators (B)'!F56),"BLANK",'Step 3-Refrigerators (B)'!F56)</f>
        <v/>
      </c>
      <c r="E109" s="515"/>
    </row>
    <row r="110" spans="2:5" ht="13.5" thickBot="1">
      <c r="B110" s="2412"/>
      <c r="C110" s="996" t="s">
        <v>340</v>
      </c>
      <c r="D110" s="1064" t="str">
        <f>IF(ISBLANK('Step 3-Refrigerators (B)'!F57),"BLANK",'Step 3-Refrigerators (B)'!F57)</f>
        <v/>
      </c>
      <c r="E110" s="515"/>
    </row>
    <row r="111" spans="2:5">
      <c r="B111" s="2414" t="s">
        <v>71</v>
      </c>
      <c r="C111" s="986" t="s">
        <v>10</v>
      </c>
      <c r="D111" s="1067" t="str">
        <f>IF(ISBLANK('Step 3-Refrigerators (B)'!F58),"BLANK",'Step 3-Refrigerators (B)'!F58)</f>
        <v/>
      </c>
      <c r="E111" s="515"/>
    </row>
    <row r="112" spans="2:5" ht="13.5" thickBot="1">
      <c r="B112" s="2417"/>
      <c r="C112" s="971" t="s">
        <v>14</v>
      </c>
      <c r="D112" s="1068" t="str">
        <f>IF(ISBLANK('Step 3-Refrigerators (B)'!F59),"BLANK",'Step 3-Refrigerators (B)'!F59)</f>
        <v/>
      </c>
    </row>
    <row r="113" spans="1:4">
      <c r="B113" s="2415" t="s">
        <v>2</v>
      </c>
      <c r="C113" s="972" t="s">
        <v>11</v>
      </c>
      <c r="D113" s="1069" t="str">
        <f>IF(ISBLANK('Step 3-Refrigerators (B)'!F60),"BLANK",'Step 3-Refrigerators (B)'!F60)</f>
        <v/>
      </c>
    </row>
    <row r="114" spans="1:4" ht="13.5" thickBot="1">
      <c r="B114" s="2416"/>
      <c r="C114" s="971" t="s">
        <v>82</v>
      </c>
      <c r="D114" s="1068" t="str">
        <f>IF(ISBLANK('Step 3-Refrigerators (B)'!F61),"BLANK",'Step 3-Refrigerators (B)'!F61)</f>
        <v/>
      </c>
    </row>
    <row r="115" spans="1:4" ht="13.5" thickBot="1">
      <c r="B115" s="346" t="s">
        <v>1</v>
      </c>
      <c r="C115" s="970" t="s">
        <v>10</v>
      </c>
      <c r="D115" s="1070" t="str">
        <f>IF(ISBLANK('Step 3-Refrigerators (B)'!F62),"BLANK",'Step 3-Refrigerators (B)'!F62)</f>
        <v/>
      </c>
    </row>
    <row r="116" spans="1:4" ht="13.5" thickBot="1">
      <c r="B116" s="346" t="s">
        <v>0</v>
      </c>
      <c r="C116" s="970" t="s">
        <v>10</v>
      </c>
      <c r="D116" s="1070" t="str">
        <f>IF(ISBLANK('Step 3-Refrigerators (B)'!F63),"BLANK",'Step 3-Refrigerators (B)'!F63)</f>
        <v/>
      </c>
    </row>
    <row r="117" spans="1:4" ht="13.5" thickBot="1">
      <c r="B117" s="573" t="s">
        <v>79</v>
      </c>
      <c r="C117" s="512" t="s">
        <v>9</v>
      </c>
      <c r="D117" s="1071" t="str">
        <f>IF(ISBLANK('Step 3-Refrigerators (B)'!F64),"BLANK",'Step 3-Refrigerators (B)'!F64)</f>
        <v/>
      </c>
    </row>
    <row r="118" spans="1:4">
      <c r="C118" s="515"/>
      <c r="D118" s="1056"/>
    </row>
    <row r="119" spans="1:4">
      <c r="A119" s="544"/>
      <c r="B119" s="553" t="s">
        <v>202</v>
      </c>
      <c r="C119" s="992"/>
      <c r="D119" s="1058"/>
    </row>
    <row r="120" spans="1:4" s="545" customFormat="1">
      <c r="C120" s="994" t="str">
        <f>'Step 3-Refrigerators (B)'!C10</f>
        <v>Number of Units Processed Containing the Following Refrigerants</v>
      </c>
      <c r="D120" s="1061"/>
    </row>
    <row r="121" spans="1:4" s="545" customFormat="1">
      <c r="C121" s="994" t="str">
        <f>'Step 3-Refrigerators (B)'!C11</f>
        <v>CFC-12</v>
      </c>
      <c r="D121" s="1059">
        <f>IF(ISBLANK('Step 3-Refrigerators (B)'!F11),"BLANK",'Step 3-Refrigerators (B)'!F11)</f>
        <v>0</v>
      </c>
    </row>
    <row r="122" spans="1:4" s="545" customFormat="1">
      <c r="C122" s="994" t="str">
        <f>'Step 3-Refrigerators (B)'!C12</f>
        <v>HFC-134a</v>
      </c>
      <c r="D122" s="1059">
        <f>IF(ISBLANK('Step 3-Refrigerators (B)'!F12),"BLANK",'Step 3-Refrigerators (B)'!F12)</f>
        <v>0</v>
      </c>
    </row>
    <row r="123" spans="1:4" s="545" customFormat="1">
      <c r="C123" s="994" t="str">
        <f>'Step 3-Refrigerators (B)'!C13</f>
        <v>Other</v>
      </c>
      <c r="D123" s="1059">
        <f>IF(ISBLANK('Step 3-Refrigerators (B)'!F13),"BLANK",'Step 3-Refrigerators (B)'!F13)</f>
        <v>0</v>
      </c>
    </row>
    <row r="124" spans="1:4" s="545" customFormat="1">
      <c r="C124" s="759" t="s">
        <v>262</v>
      </c>
      <c r="D124" s="1059">
        <f>IF(ISBLANK('Step 3-Refrigerators (B)'!G11),"",'Step 3-Refrigerators (B)'!G11)</f>
        <v>0</v>
      </c>
    </row>
    <row r="125" spans="1:4" s="545" customFormat="1" ht="25.5">
      <c r="C125" s="994" t="str">
        <f>'Step 3-Refrigerators (B)'!C14</f>
        <v>Number of Units Processed Containing the Following Insulating Materials</v>
      </c>
      <c r="D125" s="1062"/>
    </row>
    <row r="126" spans="1:4" s="545" customFormat="1">
      <c r="C126" s="994" t="str">
        <f>'Step 3-Refrigerators (B)'!C15</f>
        <v>CFC-11 Blowing Agent</v>
      </c>
      <c r="D126" s="1059">
        <f>IF(ISBLANK('Step 3-Refrigerators (B)'!G15),"BLANK",'Step 3-Refrigerators (B)'!G15)</f>
        <v>0</v>
      </c>
    </row>
    <row r="127" spans="1:4" s="545" customFormat="1">
      <c r="C127" s="994" t="str">
        <f>'Step 3-Refrigerators (B)'!C16</f>
        <v>HCFC-141b Blowing Agent</v>
      </c>
      <c r="D127" s="1059">
        <f>IF(ISBLANK('Step 3-Refrigerators (B)'!G16),"BLANK",'Step 3-Refrigerators (B)'!G16)</f>
        <v>0</v>
      </c>
    </row>
    <row r="128" spans="1:4" s="545" customFormat="1">
      <c r="C128" s="994" t="str">
        <f>'Step 3-Refrigerators (B)'!C17</f>
        <v>HFC-134a Blowing Agent</v>
      </c>
      <c r="D128" s="1059">
        <f>IF(ISBLANK('Step 3-Refrigerators (B)'!G17),"BLANK",'Step 3-Refrigerators (B)'!G17)</f>
        <v>0</v>
      </c>
    </row>
    <row r="129" spans="2:4" s="545" customFormat="1">
      <c r="C129" s="994" t="str">
        <f>'Step 3-Refrigerators (B)'!C18</f>
        <v>HFC-245fa Blowing Agent</v>
      </c>
      <c r="D129" s="1059">
        <f>IF(ISBLANK('Step 3-Refrigerators (B)'!G18),"BLANK",'Step 3-Refrigerators (B)'!G18)</f>
        <v>0</v>
      </c>
    </row>
    <row r="130" spans="2:4" s="545" customFormat="1">
      <c r="C130" s="994" t="str">
        <f>'Step 3-Refrigerators (B)'!C19</f>
        <v>Cyclopentane  Blowing Agent</v>
      </c>
      <c r="D130" s="1059">
        <f>IF(ISBLANK('Step 3-Refrigerators (B)'!G19),"BLANK",'Step 3-Refrigerators (B)'!G19)</f>
        <v>0</v>
      </c>
    </row>
    <row r="131" spans="2:4" s="545" customFormat="1">
      <c r="C131" s="994" t="str">
        <f>'Step 3-Refrigerators (B)'!C20</f>
        <v>Fiberglass</v>
      </c>
      <c r="D131" s="1059">
        <f>IF(ISBLANK('Step 3-Refrigerators (B)'!G20),"BLANK",'Step 3-Refrigerators (B)'!G20)</f>
        <v>0</v>
      </c>
    </row>
    <row r="132" spans="2:4" s="545" customFormat="1">
      <c r="C132" s="994" t="str">
        <f>'Step 3-Refrigerators (B)'!C21</f>
        <v>Other</v>
      </c>
      <c r="D132" s="1059">
        <f>IF(ISBLANK('Step 3-Refrigerators (B)'!G21),"BLANK",'Step 3-Refrigerators (B)'!G21)</f>
        <v>0</v>
      </c>
    </row>
    <row r="133" spans="2:4" s="545" customFormat="1">
      <c r="C133" s="759" t="s">
        <v>262</v>
      </c>
      <c r="D133" s="1059">
        <f>IF(ISBLANK('Step 3-Refrigerators (B)'!H15),"",'Step 3-Refrigerators (B)'!H15)</f>
        <v>0</v>
      </c>
    </row>
    <row r="134" spans="2:4" s="545" customFormat="1" ht="13.5" thickBot="1">
      <c r="D134" s="1062"/>
    </row>
    <row r="135" spans="2:4">
      <c r="B135" s="2418" t="s">
        <v>80</v>
      </c>
      <c r="C135" s="492" t="s">
        <v>88</v>
      </c>
      <c r="D135" s="1055"/>
    </row>
    <row r="136" spans="2:4">
      <c r="B136" s="2433"/>
      <c r="C136" s="1294" t="s">
        <v>8</v>
      </c>
      <c r="D136" s="1072" t="str">
        <f>IF(ISBLANK('Step 3-Refrigerators (B)'!H29),"BLANK",'Step 3-Refrigerators (B)'!H29)</f>
        <v/>
      </c>
    </row>
    <row r="137" spans="2:4">
      <c r="B137" s="2433"/>
      <c r="C137" s="1294" t="s">
        <v>341</v>
      </c>
      <c r="D137" s="1072" t="str">
        <f>IF(ISBLANK('Step 3-Refrigerators (B)'!H30),"BLANK",'Step 3-Refrigerators (B)'!H30)</f>
        <v/>
      </c>
    </row>
    <row r="138" spans="2:4">
      <c r="B138" s="2433"/>
      <c r="C138" s="1294" t="s">
        <v>9</v>
      </c>
      <c r="D138" s="1072" t="str">
        <f>IF(ISBLANK('Step 3-Refrigerators (B)'!H31),"BLANK",'Step 3-Refrigerators (B)'!H31)</f>
        <v/>
      </c>
    </row>
    <row r="139" spans="2:4">
      <c r="B139" s="2433"/>
      <c r="C139" s="1294" t="s">
        <v>340</v>
      </c>
      <c r="D139" s="1072" t="str">
        <f>IF(ISBLANK('Step 3-Refrigerators (B)'!H32),"BLANK",'Step 3-Refrigerators (B)'!H32)</f>
        <v/>
      </c>
    </row>
    <row r="140" spans="2:4">
      <c r="B140" s="2433"/>
      <c r="C140" s="819" t="s">
        <v>89</v>
      </c>
      <c r="D140" s="1055"/>
    </row>
    <row r="141" spans="2:4">
      <c r="B141" s="2433"/>
      <c r="C141" s="1294" t="s">
        <v>8</v>
      </c>
      <c r="D141" s="1072" t="str">
        <f>IF(ISBLANK('Step 3-Refrigerators (B)'!H34),"BLANK",'Step 3-Refrigerators (B)'!H34)</f>
        <v/>
      </c>
    </row>
    <row r="142" spans="2:4">
      <c r="B142" s="2433"/>
      <c r="C142" s="1294" t="s">
        <v>341</v>
      </c>
      <c r="D142" s="1072" t="str">
        <f>IF(ISBLANK('Step 3-Refrigerators (B)'!H35),"BLANK",'Step 3-Refrigerators (B)'!H35)</f>
        <v/>
      </c>
    </row>
    <row r="143" spans="2:4">
      <c r="B143" s="2433"/>
      <c r="C143" s="1294" t="s">
        <v>9</v>
      </c>
      <c r="D143" s="1072" t="str">
        <f>IF(ISBLANK('Step 3-Refrigerators (B)'!H36),"BLANK",'Step 3-Refrigerators (B)'!H36)</f>
        <v/>
      </c>
    </row>
    <row r="144" spans="2:4" ht="13.5" thickBot="1">
      <c r="B144" s="2434"/>
      <c r="C144" s="1294" t="s">
        <v>340</v>
      </c>
      <c r="D144" s="1072" t="str">
        <f>IF(ISBLANK('Step 3-Refrigerators (B)'!H37),"BLANK",'Step 3-Refrigerators (B)'!H37)</f>
        <v/>
      </c>
    </row>
    <row r="145" spans="2:4">
      <c r="B145" s="2062" t="s">
        <v>69</v>
      </c>
      <c r="C145" s="492" t="s">
        <v>43</v>
      </c>
      <c r="D145" s="1055"/>
    </row>
    <row r="146" spans="2:4">
      <c r="B146" s="2411"/>
      <c r="C146" s="969" t="s">
        <v>8</v>
      </c>
      <c r="D146" s="1072" t="str">
        <f>IF(ISBLANK('Step 3-Refrigerators (B)'!H39),"BLANK",'Step 3-Refrigerators (B)'!H39)</f>
        <v/>
      </c>
    </row>
    <row r="147" spans="2:4">
      <c r="B147" s="2411"/>
      <c r="C147" s="946" t="s">
        <v>341</v>
      </c>
      <c r="D147" s="1072" t="str">
        <f>IF(ISBLANK('Step 3-Refrigerators (B)'!H40),"BLANK",'Step 3-Refrigerators (B)'!H40)</f>
        <v/>
      </c>
    </row>
    <row r="148" spans="2:4">
      <c r="B148" s="2411"/>
      <c r="C148" s="969" t="s">
        <v>9</v>
      </c>
      <c r="D148" s="1072" t="str">
        <f>IF(ISBLANK('Step 3-Refrigerators (B)'!H41),"BLANK",'Step 3-Refrigerators (B)'!H41)</f>
        <v/>
      </c>
    </row>
    <row r="149" spans="2:4">
      <c r="B149" s="2411"/>
      <c r="C149" s="946" t="s">
        <v>340</v>
      </c>
      <c r="D149" s="1072" t="str">
        <f>IF(ISBLANK('Step 3-Refrigerators (B)'!H42),"BLANK",'Step 3-Refrigerators (B)'!H42)</f>
        <v/>
      </c>
    </row>
    <row r="150" spans="2:4">
      <c r="B150" s="2411"/>
      <c r="C150" s="494" t="s">
        <v>16</v>
      </c>
      <c r="D150" s="1055"/>
    </row>
    <row r="151" spans="2:4">
      <c r="B151" s="2411"/>
      <c r="C151" s="969" t="s">
        <v>8</v>
      </c>
      <c r="D151" s="1072" t="str">
        <f>IF(ISBLANK('Step 3-Refrigerators (B)'!H44),"BLANK",'Step 3-Refrigerators (B)'!H44)</f>
        <v/>
      </c>
    </row>
    <row r="152" spans="2:4">
      <c r="B152" s="2411"/>
      <c r="C152" s="946" t="s">
        <v>341</v>
      </c>
      <c r="D152" s="1072" t="str">
        <f>IF(ISBLANK('Step 3-Refrigerators (B)'!H45),"BLANK",'Step 3-Refrigerators (B)'!H45)</f>
        <v/>
      </c>
    </row>
    <row r="153" spans="2:4">
      <c r="B153" s="2411"/>
      <c r="C153" s="969" t="s">
        <v>9</v>
      </c>
      <c r="D153" s="1072" t="str">
        <f>IF(ISBLANK('Step 3-Refrigerators (B)'!H46),"BLANK",'Step 3-Refrigerators (B)'!H46)</f>
        <v/>
      </c>
    </row>
    <row r="154" spans="2:4">
      <c r="B154" s="2411"/>
      <c r="C154" s="946" t="s">
        <v>340</v>
      </c>
      <c r="D154" s="1072" t="str">
        <f>IF(ISBLANK('Step 3-Refrigerators (B)'!H47),"BLANK",'Step 3-Refrigerators (B)'!H47)</f>
        <v/>
      </c>
    </row>
    <row r="155" spans="2:4">
      <c r="B155" s="2411"/>
      <c r="C155" s="819" t="s">
        <v>45</v>
      </c>
      <c r="D155" s="1055"/>
    </row>
    <row r="156" spans="2:4">
      <c r="B156" s="2411"/>
      <c r="C156" s="969" t="s">
        <v>8</v>
      </c>
      <c r="D156" s="1072" t="str">
        <f>IF(ISBLANK('Step 3-Refrigerators (B)'!H49),"BLANK",'Step 3-Refrigerators (B)'!H49)</f>
        <v/>
      </c>
    </row>
    <row r="157" spans="2:4">
      <c r="B157" s="2411"/>
      <c r="C157" s="946" t="s">
        <v>341</v>
      </c>
      <c r="D157" s="1072" t="str">
        <f>IF(ISBLANK('Step 3-Refrigerators (B)'!H50),"BLANK",'Step 3-Refrigerators (B)'!H50)</f>
        <v/>
      </c>
    </row>
    <row r="158" spans="2:4">
      <c r="B158" s="2411"/>
      <c r="C158" s="969" t="s">
        <v>9</v>
      </c>
      <c r="D158" s="1072" t="str">
        <f>IF(ISBLANK('Step 3-Refrigerators (B)'!H51),"BLANK",'Step 3-Refrigerators (B)'!H51)</f>
        <v/>
      </c>
    </row>
    <row r="159" spans="2:4">
      <c r="B159" s="2411"/>
      <c r="C159" s="946" t="s">
        <v>340</v>
      </c>
      <c r="D159" s="1072" t="str">
        <f>IF(ISBLANK('Step 3-Refrigerators (B)'!H52),"BLANK",'Step 3-Refrigerators (B)'!H52)</f>
        <v/>
      </c>
    </row>
    <row r="160" spans="2:4">
      <c r="B160" s="2411"/>
      <c r="C160" s="494" t="s">
        <v>197</v>
      </c>
      <c r="D160" s="1055"/>
    </row>
    <row r="161" spans="2:4">
      <c r="B161" s="2411"/>
      <c r="C161" s="969" t="s">
        <v>8</v>
      </c>
      <c r="D161" s="1072" t="str">
        <f>IF(ISBLANK('Step 3-Refrigerators (B)'!H54),"BLANK",'Step 3-Refrigerators (B)'!H54)</f>
        <v/>
      </c>
    </row>
    <row r="162" spans="2:4">
      <c r="B162" s="2411"/>
      <c r="C162" s="946" t="s">
        <v>341</v>
      </c>
      <c r="D162" s="1072" t="str">
        <f>IF(ISBLANK('Step 3-Refrigerators (B)'!H55),"BLANK",'Step 3-Refrigerators (B)'!H55)</f>
        <v/>
      </c>
    </row>
    <row r="163" spans="2:4">
      <c r="B163" s="2411"/>
      <c r="C163" s="969" t="s">
        <v>9</v>
      </c>
      <c r="D163" s="1072" t="str">
        <f>IF(ISBLANK('Step 3-Refrigerators (B)'!H56),"BLANK",'Step 3-Refrigerators (B)'!H56)</f>
        <v/>
      </c>
    </row>
    <row r="164" spans="2:4" ht="13.5" thickBot="1">
      <c r="B164" s="2412"/>
      <c r="C164" s="946" t="s">
        <v>340</v>
      </c>
      <c r="D164" s="1072" t="str">
        <f>IF(ISBLANK('Step 3-Refrigerators (B)'!H57),"BLANK",'Step 3-Refrigerators (B)'!H57)</f>
        <v/>
      </c>
    </row>
    <row r="165" spans="2:4">
      <c r="B165" s="2413" t="s">
        <v>71</v>
      </c>
      <c r="C165" s="972" t="s">
        <v>10</v>
      </c>
      <c r="D165" s="1072" t="str">
        <f>IF(ISBLANK('Step 3-Refrigerators (B)'!H58),"BLANK",'Step 3-Refrigerators (B)'!H58)</f>
        <v/>
      </c>
    </row>
    <row r="166" spans="2:4" ht="13.5" thickBot="1">
      <c r="B166" s="2417"/>
      <c r="C166" s="971" t="s">
        <v>14</v>
      </c>
      <c r="D166" s="1073" t="str">
        <f>IF(ISBLANK('Step 3-Refrigerators (B)'!H59),"BLANK",'Step 3-Refrigerators (B)'!H59)</f>
        <v/>
      </c>
    </row>
    <row r="167" spans="2:4">
      <c r="B167" s="2415" t="s">
        <v>2</v>
      </c>
      <c r="C167" s="1297" t="s">
        <v>11</v>
      </c>
      <c r="D167" s="1069" t="str">
        <f>IF(ISBLANK('Step 3-Refrigerators (B)'!H60),"BLANK",'Step 3-Refrigerators (B)'!H60)</f>
        <v/>
      </c>
    </row>
    <row r="168" spans="2:4" ht="13.5" thickBot="1">
      <c r="B168" s="2416"/>
      <c r="C168" s="1296" t="s">
        <v>82</v>
      </c>
      <c r="D168" s="1068" t="str">
        <f>IF(ISBLANK('Step 3-Refrigerators (B)'!H61),"BLANK",'Step 3-Refrigerators (B)'!H61)</f>
        <v/>
      </c>
    </row>
    <row r="169" spans="2:4" ht="13.5" thickBot="1">
      <c r="B169" s="511" t="s">
        <v>1</v>
      </c>
      <c r="C169" s="879" t="s">
        <v>10</v>
      </c>
      <c r="D169" s="1074" t="str">
        <f>IF(ISBLANK('Step 3-Refrigerators (B)'!H62),"BLANK",'Step 3-Refrigerators (B)'!H62)</f>
        <v/>
      </c>
    </row>
    <row r="170" spans="2:4" ht="13.5" thickBot="1">
      <c r="B170" s="346" t="s">
        <v>0</v>
      </c>
      <c r="C170" s="970" t="s">
        <v>10</v>
      </c>
      <c r="D170" s="1074" t="str">
        <f>IF(ISBLANK('Step 3-Refrigerators (B)'!H63),"BLANK",'Step 3-Refrigerators (B)'!H63)</f>
        <v/>
      </c>
    </row>
    <row r="171" spans="2:4" ht="13.5" thickBot="1">
      <c r="B171" s="573" t="s">
        <v>79</v>
      </c>
      <c r="C171" s="347" t="s">
        <v>9</v>
      </c>
      <c r="D171" s="1074" t="str">
        <f>IF(ISBLANK('Step 3-Refrigerators (B)'!H64),"BLANK",'Step 3-Refrigerators (B)'!H64)</f>
        <v/>
      </c>
    </row>
    <row r="172" spans="2:4" ht="13.5" thickBot="1">
      <c r="C172" s="515"/>
      <c r="D172" s="1075"/>
    </row>
    <row r="173" spans="2:4">
      <c r="C173" s="997" t="str">
        <f>'Step 3-Refrigerators'!C71</f>
        <v>Average Number of Remaining Years of Useful Life</v>
      </c>
      <c r="D173" s="1076" t="str">
        <f>IF(ISBLANK('Step 3-Refrigerators (B)'!E69),"BLANK",'Step 3-Refrigerators (B)'!E69)</f>
        <v/>
      </c>
    </row>
    <row r="174" spans="2:4">
      <c r="C174" s="998" t="str">
        <f>'Step 3-Refrigerators'!C72</f>
        <v>Average Energy Consumed/Year/Unit (kWh)</v>
      </c>
      <c r="D174" s="1077">
        <f>IF(ISBLANK('Step 3-Refrigerators (B)'!E70),"BLANK",'Step 3-Refrigerators (B)'!E70)</f>
        <v>0</v>
      </c>
    </row>
    <row r="175" spans="2:4" ht="26.25" thickBot="1">
      <c r="C175" s="999" t="str">
        <f>'Step 3-Refrigerators'!C73</f>
        <v xml:space="preserve">Average Energy Cost for Residential Consumers ($/kWh)  
[please provide the average cost during the current program period] </v>
      </c>
      <c r="D175" s="1078">
        <f>IF(ISBLANK('Step 3-Refrigerators (B)'!E71),"BLANK",'Step 3-Refrigerators (B)'!E71)</f>
        <v>0</v>
      </c>
    </row>
    <row r="176" spans="2:4" ht="13.5" thickBot="1">
      <c r="C176" s="515"/>
      <c r="D176" s="1075"/>
    </row>
    <row r="177" spans="1:4" ht="13.5" thickBot="1">
      <c r="C177" s="1000" t="str">
        <f>'Step 3-Refrigerators'!C75</f>
        <v>Additional Comments:</v>
      </c>
      <c r="D177" s="1078">
        <f>IF(ISBLANK('Step 3-Refrigerators (B)'!D73),"BLANK",'Step 3-Refrigerators (B)'!D73)</f>
        <v>0</v>
      </c>
    </row>
    <row r="178" spans="1:4">
      <c r="C178" s="515"/>
      <c r="D178" s="1056"/>
    </row>
    <row r="179" spans="1:4">
      <c r="A179" s="540"/>
      <c r="B179" s="540"/>
      <c r="C179" s="987"/>
      <c r="D179" s="1055"/>
    </row>
    <row r="180" spans="1:4">
      <c r="C180" s="515"/>
      <c r="D180" s="1056"/>
    </row>
    <row r="181" spans="1:4">
      <c r="A181" s="531"/>
      <c r="B181" s="531" t="s">
        <v>185</v>
      </c>
      <c r="C181" s="654"/>
      <c r="D181" s="1057"/>
    </row>
    <row r="182" spans="1:4">
      <c r="C182" s="515"/>
      <c r="D182" s="1056"/>
    </row>
    <row r="183" spans="1:4">
      <c r="A183" s="544"/>
      <c r="B183" s="544"/>
      <c r="C183" s="992" t="s">
        <v>33</v>
      </c>
      <c r="D183" s="1058"/>
    </row>
    <row r="184" spans="1:4" s="563" customFormat="1" ht="12.75" customHeight="1">
      <c r="C184" s="1001" t="str">
        <f>'Step 3-Stand-Alone Freezers'!C8</f>
        <v>Total Number of Units Processed</v>
      </c>
      <c r="D184" s="1060">
        <f>IF(ISBLANK('Step 3-Stand-Alone Freezers (B)'!D8),"BLANK",'Step 3-Stand-Alone Freezers (B)'!D8)</f>
        <v>0</v>
      </c>
    </row>
    <row r="185" spans="1:4" s="563" customFormat="1" ht="12.75" customHeight="1">
      <c r="C185" s="1001" t="str">
        <f>'Step 3-Stand-Alone Freezers'!C9</f>
        <v>Average Age of Appliances Collected (yrs)</v>
      </c>
      <c r="D185" s="1060">
        <f>IF(ISBLANK('Step 3-Stand-Alone Freezers (B)'!D9),"BLANK",'Step 3-Stand-Alone Freezers (B)'!D9)</f>
        <v>0</v>
      </c>
    </row>
    <row r="186" spans="1:4" s="563" customFormat="1" ht="12.75" customHeight="1">
      <c r="C186" s="1001" t="str">
        <f>'Step 3-Stand-Alone Freezers'!C10</f>
        <v>Refrigerant Type</v>
      </c>
      <c r="D186" s="1079"/>
    </row>
    <row r="187" spans="1:4" s="563" customFormat="1" ht="12.75" customHeight="1">
      <c r="C187" s="1002" t="str">
        <f>'Step 3-Stand-Alone Freezers'!C11</f>
        <v>CFC-12</v>
      </c>
      <c r="D187" s="1060">
        <f>IF(ISBLANK('Step 3-Stand-Alone Freezers (B)'!D11),"BLANK",'Step 3-Stand-Alone Freezers (B)'!D11)</f>
        <v>0</v>
      </c>
    </row>
    <row r="188" spans="1:4" s="563" customFormat="1" ht="12.75" customHeight="1">
      <c r="C188" s="1002" t="str">
        <f>'Step 3-Stand-Alone Freezers'!C12</f>
        <v>HCFC-22</v>
      </c>
      <c r="D188" s="1060">
        <f>IF(ISBLANK('Step 3-Stand-Alone Freezers (B)'!D12),"BLANK",'Step 3-Stand-Alone Freezers (B)'!D12)</f>
        <v>0</v>
      </c>
    </row>
    <row r="189" spans="1:4" s="563" customFormat="1" ht="12.75" customHeight="1">
      <c r="C189" s="1002" t="str">
        <f>'Step 3-Stand-Alone Freezers'!C13</f>
        <v>HFC-134a</v>
      </c>
      <c r="D189" s="1060">
        <f>IF(ISBLANK('Step 3-Stand-Alone Freezers (B)'!D13),"BLANK",'Step 3-Stand-Alone Freezers (B)'!D13)</f>
        <v>0</v>
      </c>
    </row>
    <row r="190" spans="1:4" s="563" customFormat="1" ht="12.75" customHeight="1">
      <c r="C190" s="1003" t="s">
        <v>260</v>
      </c>
      <c r="D190" s="1060">
        <f>IF(ISBLANK('Step 3-Stand-Alone Freezers (B)'!D14),"BLANK",'Step 3-Stand-Alone Freezers (B)'!D14)</f>
        <v>0</v>
      </c>
    </row>
    <row r="191" spans="1:4" s="563" customFormat="1" ht="12.75" customHeight="1">
      <c r="C191" s="1003"/>
      <c r="D191" s="1060"/>
    </row>
    <row r="192" spans="1:4" s="563" customFormat="1" ht="12.75" customHeight="1">
      <c r="C192" s="1001" t="s">
        <v>325</v>
      </c>
      <c r="D192" s="1079"/>
    </row>
    <row r="193" spans="3:4" s="563" customFormat="1" ht="12.75" customHeight="1">
      <c r="C193" s="1002" t="str">
        <f>C187</f>
        <v>CFC-12</v>
      </c>
      <c r="D193" s="1060">
        <f>IF(ISBLANK('Step 3-Stand-Alone Freezers (B)'!E11),"BLANK",'Step 3-Stand-Alone Freezers (B)'!E11)</f>
        <v>0</v>
      </c>
    </row>
    <row r="194" spans="3:4" s="563" customFormat="1" ht="12.75" customHeight="1">
      <c r="C194" s="1002" t="str">
        <f>C188</f>
        <v>HCFC-22</v>
      </c>
      <c r="D194" s="1060">
        <f>IF(ISBLANK('Step 3-Stand-Alone Freezers (B)'!E12),"BLANK",'Step 3-Stand-Alone Freezers (B)'!E12)</f>
        <v>0</v>
      </c>
    </row>
    <row r="195" spans="3:4" s="563" customFormat="1" ht="12.75" customHeight="1">
      <c r="C195" s="1002" t="str">
        <f>C189</f>
        <v>HFC-134a</v>
      </c>
      <c r="D195" s="1060">
        <f>IF(ISBLANK('Step 3-Stand-Alone Freezers (B)'!E13),"BLANK",'Step 3-Stand-Alone Freezers (B)'!E13)</f>
        <v>0</v>
      </c>
    </row>
    <row r="196" spans="3:4" s="563" customFormat="1" ht="12.75" customHeight="1">
      <c r="C196" s="1003" t="str">
        <f>C190</f>
        <v>Other</v>
      </c>
      <c r="D196" s="1060">
        <f>IF(ISBLANK('Step 3-Stand-Alone Freezers (B)'!E14),"BLANK",'Step 3-Stand-Alone Freezers (B)'!E14)</f>
        <v>0</v>
      </c>
    </row>
    <row r="197" spans="3:4" s="563" customFormat="1" ht="12.75" customHeight="1">
      <c r="C197" s="1003"/>
      <c r="D197" s="1080"/>
    </row>
    <row r="198" spans="3:4" s="563" customFormat="1" ht="12.75" customHeight="1">
      <c r="C198" s="1001" t="str">
        <f>'Step 3-Stand-Alone Freezers'!C16</f>
        <v>Insulating Material Type</v>
      </c>
      <c r="D198" s="1062"/>
    </row>
    <row r="199" spans="3:4" s="563" customFormat="1" ht="12.75" customHeight="1">
      <c r="C199" s="1002" t="str">
        <f>'Step 3-Stand-Alone Freezers'!C17</f>
        <v>CFC-11 Blowing Agent</v>
      </c>
      <c r="D199" s="1060">
        <f>IF(ISBLANK('Step 3-Stand-Alone Freezers (B)'!D16),"BLANK",'Step 3-Stand-Alone Freezers (B)'!D16)</f>
        <v>0</v>
      </c>
    </row>
    <row r="200" spans="3:4" s="563" customFormat="1" ht="12.75" customHeight="1">
      <c r="C200" s="1002" t="str">
        <f>'Step 3-Stand-Alone Freezers'!C18</f>
        <v>HCFC-141b Blowing Agent</v>
      </c>
      <c r="D200" s="1060">
        <f>IF(ISBLANK('Step 3-Stand-Alone Freezers (B)'!D17),"BLANK",'Step 3-Stand-Alone Freezers (B)'!D17)</f>
        <v>0</v>
      </c>
    </row>
    <row r="201" spans="3:4" s="563" customFormat="1" ht="12.75" customHeight="1">
      <c r="C201" s="1002" t="str">
        <f>'Step 3-Stand-Alone Freezers'!C19</f>
        <v>HFC-134a Blowing Agent</v>
      </c>
      <c r="D201" s="1060">
        <f>IF(ISBLANK('Step 3-Stand-Alone Freezers (B)'!D18),"BLANK",'Step 3-Stand-Alone Freezers (B)'!D18)</f>
        <v>0</v>
      </c>
    </row>
    <row r="202" spans="3:4" s="563" customFormat="1" ht="12.75" customHeight="1">
      <c r="C202" s="1002" t="str">
        <f>'Step 3-Stand-Alone Freezers'!C20</f>
        <v>HFC-245fa Blowing Agent</v>
      </c>
      <c r="D202" s="1060">
        <f>IF(ISBLANK('Step 3-Stand-Alone Freezers (B)'!D19),"BLANK",'Step 3-Stand-Alone Freezers (B)'!D19)</f>
        <v>0</v>
      </c>
    </row>
    <row r="203" spans="3:4" s="563" customFormat="1" ht="12.75" customHeight="1">
      <c r="C203" s="1002" t="str">
        <f>'Step 3-Stand-Alone Freezers'!C21</f>
        <v>Cyclopentane  Blowing Agent</v>
      </c>
      <c r="D203" s="1060">
        <f>IF(ISBLANK('Step 3-Stand-Alone Freezers (B)'!D20),"BLANK",'Step 3-Stand-Alone Freezers (B)'!D20)</f>
        <v>0</v>
      </c>
    </row>
    <row r="204" spans="3:4" s="563" customFormat="1" ht="12.75" customHeight="1">
      <c r="C204" s="1002" t="str">
        <f>'Step 3-Stand-Alone Freezers'!C22</f>
        <v>Fiberglass</v>
      </c>
      <c r="D204" s="1060">
        <f>IF(ISBLANK('Step 3-Stand-Alone Freezers (B)'!D21),"BLANK",'Step 3-Stand-Alone Freezers (B)'!D21)</f>
        <v>0</v>
      </c>
    </row>
    <row r="205" spans="3:4" s="563" customFormat="1" ht="12.75" customHeight="1">
      <c r="C205" s="1003" t="s">
        <v>260</v>
      </c>
      <c r="D205" s="1060">
        <f>IF(ISBLANK('Step 3-Stand-Alone Freezers (B)'!D22),"BLANK",'Step 3-Stand-Alone Freezers (B)'!D22)</f>
        <v>0</v>
      </c>
    </row>
    <row r="206" spans="3:4" s="563" customFormat="1" ht="12.75" customHeight="1">
      <c r="C206" s="1603"/>
      <c r="D206" s="1060"/>
    </row>
    <row r="207" spans="3:4" s="563" customFormat="1" ht="12.75" customHeight="1">
      <c r="C207" s="1604" t="s">
        <v>287</v>
      </c>
      <c r="D207" s="1079"/>
    </row>
    <row r="208" spans="3:4" s="563" customFormat="1" ht="12.75" customHeight="1">
      <c r="C208" s="1605" t="str">
        <f t="shared" ref="C208:C215" si="2">C198</f>
        <v>Insulating Material Type</v>
      </c>
      <c r="D208" s="1062"/>
    </row>
    <row r="209" spans="3:4" s="563" customFormat="1" ht="12.75" customHeight="1">
      <c r="C209" s="1605" t="str">
        <f t="shared" si="2"/>
        <v>CFC-11 Blowing Agent</v>
      </c>
      <c r="D209" s="1060">
        <f>IF(ISBLANK('Step 3-Stand-Alone Freezers (B)'!E16),"BLANK",'Step 3-Stand-Alone Freezers (B)'!E16)</f>
        <v>0</v>
      </c>
    </row>
    <row r="210" spans="3:4" s="563" customFormat="1" ht="12.75" customHeight="1">
      <c r="C210" s="1605" t="str">
        <f t="shared" si="2"/>
        <v>HCFC-141b Blowing Agent</v>
      </c>
      <c r="D210" s="1060">
        <f>IF(ISBLANK('Step 3-Stand-Alone Freezers (B)'!E17),"BLANK",'Step 3-Stand-Alone Freezers (B)'!E17)</f>
        <v>0</v>
      </c>
    </row>
    <row r="211" spans="3:4" s="563" customFormat="1" ht="12.75" customHeight="1">
      <c r="C211" s="1605" t="str">
        <f t="shared" si="2"/>
        <v>HFC-134a Blowing Agent</v>
      </c>
      <c r="D211" s="1060">
        <f>IF(ISBLANK('Step 3-Stand-Alone Freezers (B)'!E18),"BLANK",'Step 3-Stand-Alone Freezers (B)'!E18)</f>
        <v>0</v>
      </c>
    </row>
    <row r="212" spans="3:4" s="563" customFormat="1" ht="12.75" customHeight="1">
      <c r="C212" s="1605" t="str">
        <f t="shared" si="2"/>
        <v>HFC-245fa Blowing Agent</v>
      </c>
      <c r="D212" s="1060">
        <f>IF(ISBLANK('Step 3-Stand-Alone Freezers (B)'!E19),"BLANK",'Step 3-Stand-Alone Freezers (B)'!E19)</f>
        <v>0</v>
      </c>
    </row>
    <row r="213" spans="3:4" s="563" customFormat="1" ht="12.75" customHeight="1">
      <c r="C213" s="1605" t="str">
        <f t="shared" si="2"/>
        <v>Cyclopentane  Blowing Agent</v>
      </c>
      <c r="D213" s="1060">
        <f>IF(ISBLANK('Step 3-Stand-Alone Freezers (B)'!E20),"BLANK",'Step 3-Stand-Alone Freezers (B)'!E20)</f>
        <v>0</v>
      </c>
    </row>
    <row r="214" spans="3:4" s="563" customFormat="1" ht="12.75" customHeight="1">
      <c r="C214" s="1605" t="str">
        <f t="shared" si="2"/>
        <v>Fiberglass</v>
      </c>
      <c r="D214" s="1060">
        <f>IF(ISBLANK('Step 3-Stand-Alone Freezers (B)'!E21),"BLANK",'Step 3-Stand-Alone Freezers (B)'!E21)</f>
        <v>0</v>
      </c>
    </row>
    <row r="215" spans="3:4" s="563" customFormat="1" ht="12.75" customHeight="1">
      <c r="C215" s="1605" t="str">
        <f t="shared" si="2"/>
        <v>Other</v>
      </c>
      <c r="D215" s="1060">
        <f>IF(ISBLANK('Step 3-Stand-Alone Freezers (B)'!E22),"BLANK",'Step 3-Stand-Alone Freezers (B)'!E22)</f>
        <v>0</v>
      </c>
    </row>
    <row r="216" spans="3:4" s="563" customFormat="1" ht="12.75" customHeight="1">
      <c r="C216" s="1604" t="str">
        <f>'Step 3-Stand-Alone Freezers'!F16</f>
        <v>Was Foam Recovered From Appliance Doors?</v>
      </c>
      <c r="D216" s="1079"/>
    </row>
    <row r="217" spans="3:4" s="563" customFormat="1" ht="12.75" customHeight="1">
      <c r="C217" s="1605" t="str">
        <f>C208</f>
        <v>Insulating Material Type</v>
      </c>
      <c r="D217" s="1062"/>
    </row>
    <row r="218" spans="3:4" s="563" customFormat="1" ht="12.75" customHeight="1">
      <c r="C218" s="1605" t="str">
        <f t="shared" ref="C218:C224" si="3">C209</f>
        <v>CFC-11 Blowing Agent</v>
      </c>
      <c r="D218" s="1060">
        <f>IF(ISBLANK('Step 3-Stand-Alone Freezers (B)'!F16),"BLANK",'Step 3-Stand-Alone Freezers (B)'!F16)</f>
        <v>0</v>
      </c>
    </row>
    <row r="219" spans="3:4" s="563" customFormat="1" ht="12.75" customHeight="1">
      <c r="C219" s="1605" t="str">
        <f t="shared" si="3"/>
        <v>HCFC-141b Blowing Agent</v>
      </c>
      <c r="D219" s="1060">
        <f>IF(ISBLANK('Step 3-Stand-Alone Freezers (B)'!F17),"BLANK",'Step 3-Stand-Alone Freezers (B)'!F17)</f>
        <v>0</v>
      </c>
    </row>
    <row r="220" spans="3:4" s="563" customFormat="1" ht="12.75" customHeight="1">
      <c r="C220" s="1605" t="str">
        <f t="shared" si="3"/>
        <v>HFC-134a Blowing Agent</v>
      </c>
      <c r="D220" s="1060">
        <f>IF(ISBLANK('Step 3-Stand-Alone Freezers (B)'!F18),"BLANK",'Step 3-Stand-Alone Freezers (B)'!F18)</f>
        <v>0</v>
      </c>
    </row>
    <row r="221" spans="3:4" s="563" customFormat="1" ht="12.75" customHeight="1">
      <c r="C221" s="1605" t="str">
        <f t="shared" si="3"/>
        <v>HFC-245fa Blowing Agent</v>
      </c>
      <c r="D221" s="1060">
        <f>IF(ISBLANK('Step 3-Stand-Alone Freezers (B)'!F19),"BLANK",'Step 3-Stand-Alone Freezers (B)'!F19)</f>
        <v>0</v>
      </c>
    </row>
    <row r="222" spans="3:4" s="563" customFormat="1" ht="12.75" customHeight="1">
      <c r="C222" s="1605" t="str">
        <f t="shared" si="3"/>
        <v>Cyclopentane  Blowing Agent</v>
      </c>
      <c r="D222" s="1060"/>
    </row>
    <row r="223" spans="3:4" s="563" customFormat="1" ht="12.75" customHeight="1">
      <c r="C223" s="1605" t="str">
        <f t="shared" si="3"/>
        <v>Fiberglass</v>
      </c>
      <c r="D223" s="1060"/>
    </row>
    <row r="224" spans="3:4" s="563" customFormat="1" ht="12.75" customHeight="1" thickBot="1">
      <c r="C224" s="1605" t="str">
        <f t="shared" si="3"/>
        <v>Other</v>
      </c>
      <c r="D224" s="1060"/>
    </row>
    <row r="225" spans="2:4" ht="12.75" customHeight="1">
      <c r="B225" s="2418" t="s">
        <v>80</v>
      </c>
      <c r="C225" s="819" t="s">
        <v>44</v>
      </c>
      <c r="D225" s="1081"/>
    </row>
    <row r="226" spans="2:4">
      <c r="B226" s="2433"/>
      <c r="C226" s="969" t="s">
        <v>8</v>
      </c>
      <c r="D226" s="1059" t="str">
        <f>IF(ISBLANK('Step 3-Stand-Alone Freezers (B)'!F30),"BLANK",'Step 3-Stand-Alone Freezers (B)'!F30)</f>
        <v/>
      </c>
    </row>
    <row r="227" spans="2:4">
      <c r="B227" s="2433"/>
      <c r="C227" s="1293" t="s">
        <v>341</v>
      </c>
      <c r="D227" s="1059" t="str">
        <f>IF(ISBLANK('Step 3-Stand-Alone Freezers (B)'!F31),"BLANK",'Step 3-Stand-Alone Freezers (B)'!F31)</f>
        <v/>
      </c>
    </row>
    <row r="228" spans="2:4">
      <c r="B228" s="2433"/>
      <c r="C228" s="969" t="s">
        <v>9</v>
      </c>
      <c r="D228" s="1059" t="str">
        <f>IF(ISBLANK('Step 3-Stand-Alone Freezers (B)'!F32),"BLANK",'Step 3-Stand-Alone Freezers (B)'!F32)</f>
        <v/>
      </c>
    </row>
    <row r="229" spans="2:4">
      <c r="B229" s="2433"/>
      <c r="C229" s="1293" t="s">
        <v>340</v>
      </c>
      <c r="D229" s="1059" t="str">
        <f>IF(ISBLANK('Step 3-Stand-Alone Freezers (B)'!F33),"BLANK",'Step 3-Stand-Alone Freezers (B)'!F33)</f>
        <v/>
      </c>
    </row>
    <row r="230" spans="2:4">
      <c r="B230" s="2433"/>
      <c r="C230" s="494" t="s">
        <v>46</v>
      </c>
      <c r="D230" s="1081"/>
    </row>
    <row r="231" spans="2:4">
      <c r="B231" s="2433"/>
      <c r="C231" s="969" t="s">
        <v>8</v>
      </c>
      <c r="D231" s="1059" t="str">
        <f>IF(ISBLANK('Step 3-Stand-Alone Freezers (B)'!F35),"BLANK",'Step 3-Stand-Alone Freezers (B)'!F35)</f>
        <v/>
      </c>
    </row>
    <row r="232" spans="2:4">
      <c r="B232" s="2433"/>
      <c r="C232" s="1293" t="s">
        <v>341</v>
      </c>
      <c r="D232" s="1059" t="str">
        <f>IF(ISBLANK('Step 3-Stand-Alone Freezers (B)'!F36),"BLANK",'Step 3-Stand-Alone Freezers (B)'!F36)</f>
        <v/>
      </c>
    </row>
    <row r="233" spans="2:4">
      <c r="B233" s="2433"/>
      <c r="C233" s="969" t="s">
        <v>9</v>
      </c>
      <c r="D233" s="1059" t="str">
        <f>IF(ISBLANK('Step 3-Stand-Alone Freezers (B)'!F37),"BLANK",'Step 3-Stand-Alone Freezers (B)'!F37)</f>
        <v/>
      </c>
    </row>
    <row r="234" spans="2:4">
      <c r="B234" s="2433"/>
      <c r="C234" s="1293" t="s">
        <v>340</v>
      </c>
      <c r="D234" s="1059" t="str">
        <f>IF(ISBLANK('Step 3-Stand-Alone Freezers (B)'!F38),"BLANK",'Step 3-Stand-Alone Freezers (B)'!F38)</f>
        <v/>
      </c>
    </row>
    <row r="235" spans="2:4">
      <c r="B235" s="2433"/>
      <c r="C235" s="494" t="s">
        <v>45</v>
      </c>
      <c r="D235" s="1081"/>
    </row>
    <row r="236" spans="2:4">
      <c r="B236" s="2433"/>
      <c r="C236" s="1293" t="s">
        <v>8</v>
      </c>
      <c r="D236" s="1059" t="str">
        <f>IF(ISBLANK('Step 3-Stand-Alone Freezers (B)'!F40),"BLANK",'Step 3-Stand-Alone Freezers (B)'!F40)</f>
        <v/>
      </c>
    </row>
    <row r="237" spans="2:4">
      <c r="B237" s="2433"/>
      <c r="C237" s="1293" t="s">
        <v>341</v>
      </c>
      <c r="D237" s="1059" t="str">
        <f>IF(ISBLANK('Step 3-Stand-Alone Freezers (B)'!F41),"BLANK",'Step 3-Stand-Alone Freezers (B)'!F41)</f>
        <v/>
      </c>
    </row>
    <row r="238" spans="2:4">
      <c r="B238" s="2433"/>
      <c r="C238" s="1293" t="s">
        <v>9</v>
      </c>
      <c r="D238" s="1059" t="str">
        <f>IF(ISBLANK('Step 3-Stand-Alone Freezers (B)'!F42),"BLANK",'Step 3-Stand-Alone Freezers (B)'!F42)</f>
        <v/>
      </c>
    </row>
    <row r="239" spans="2:4" ht="13.5" thickBot="1">
      <c r="B239" s="2434"/>
      <c r="C239" s="1293" t="s">
        <v>340</v>
      </c>
      <c r="D239" s="1059" t="str">
        <f>IF(ISBLANK('Step 3-Stand-Alone Freezers (B)'!F43),"BLANK",'Step 3-Stand-Alone Freezers (B)'!F43)</f>
        <v/>
      </c>
    </row>
    <row r="240" spans="2:4">
      <c r="B240" s="2062" t="s">
        <v>69</v>
      </c>
      <c r="C240" s="492" t="s">
        <v>43</v>
      </c>
      <c r="D240" s="1081"/>
    </row>
    <row r="241" spans="2:4">
      <c r="B241" s="2411"/>
      <c r="C241" s="925" t="s">
        <v>8</v>
      </c>
      <c r="D241" s="1059" t="str">
        <f>IF(ISBLANK('Step 3-Stand-Alone Freezers (B)'!F45),"BLANK",'Step 3-Stand-Alone Freezers (B)'!F45)</f>
        <v/>
      </c>
    </row>
    <row r="242" spans="2:4">
      <c r="B242" s="2411"/>
      <c r="C242" s="946" t="s">
        <v>341</v>
      </c>
      <c r="D242" s="1059" t="str">
        <f>IF(ISBLANK('Step 3-Stand-Alone Freezers (B)'!F46),"BLANK",'Step 3-Stand-Alone Freezers (B)'!F46)</f>
        <v/>
      </c>
    </row>
    <row r="243" spans="2:4">
      <c r="B243" s="2411"/>
      <c r="C243" s="925" t="s">
        <v>9</v>
      </c>
      <c r="D243" s="1059" t="str">
        <f>IF(ISBLANK('Step 3-Stand-Alone Freezers (B)'!F47),"BLANK",'Step 3-Stand-Alone Freezers (B)'!F47)</f>
        <v/>
      </c>
    </row>
    <row r="244" spans="2:4">
      <c r="B244" s="2411"/>
      <c r="C244" s="946" t="s">
        <v>340</v>
      </c>
      <c r="D244" s="1059" t="str">
        <f>IF(ISBLANK('Step 3-Stand-Alone Freezers (B)'!F48),"BLANK",'Step 3-Stand-Alone Freezers (B)'!F48)</f>
        <v/>
      </c>
    </row>
    <row r="245" spans="2:4">
      <c r="B245" s="2411"/>
      <c r="C245" s="494" t="s">
        <v>16</v>
      </c>
      <c r="D245" s="1081"/>
    </row>
    <row r="246" spans="2:4">
      <c r="B246" s="2411"/>
      <c r="C246" s="925" t="s">
        <v>8</v>
      </c>
      <c r="D246" s="1059" t="str">
        <f>IF(ISBLANK('Step 3-Stand-Alone Freezers (B)'!F50),"BLANK",'Step 3-Stand-Alone Freezers (B)'!F50)</f>
        <v/>
      </c>
    </row>
    <row r="247" spans="2:4">
      <c r="B247" s="2411"/>
      <c r="C247" s="946" t="s">
        <v>341</v>
      </c>
      <c r="D247" s="1059" t="str">
        <f>IF(ISBLANK('Step 3-Stand-Alone Freezers (B)'!F51),"BLANK",'Step 3-Stand-Alone Freezers (B)'!F51)</f>
        <v/>
      </c>
    </row>
    <row r="248" spans="2:4">
      <c r="B248" s="2411"/>
      <c r="C248" s="926" t="s">
        <v>9</v>
      </c>
      <c r="D248" s="1059" t="str">
        <f>IF(ISBLANK('Step 3-Stand-Alone Freezers (B)'!F52),"BLANK",'Step 3-Stand-Alone Freezers (B)'!F52)</f>
        <v/>
      </c>
    </row>
    <row r="249" spans="2:4">
      <c r="B249" s="2411"/>
      <c r="C249" s="946" t="s">
        <v>340</v>
      </c>
      <c r="D249" s="1059" t="str">
        <f>IF(ISBLANK('Step 3-Stand-Alone Freezers (B)'!F53),"BLANK",'Step 3-Stand-Alone Freezers (B)'!F53)</f>
        <v/>
      </c>
    </row>
    <row r="250" spans="2:4">
      <c r="B250" s="2411"/>
      <c r="C250" s="494" t="s">
        <v>45</v>
      </c>
      <c r="D250" s="1081"/>
    </row>
    <row r="251" spans="2:4">
      <c r="B251" s="2411"/>
      <c r="C251" s="925" t="s">
        <v>8</v>
      </c>
      <c r="D251" s="1059" t="str">
        <f>IF(ISBLANK('Step 3-Stand-Alone Freezers (B)'!F55),"BLANK",'Step 3-Stand-Alone Freezers (B)'!F55)</f>
        <v/>
      </c>
    </row>
    <row r="252" spans="2:4">
      <c r="B252" s="2411"/>
      <c r="C252" s="946" t="s">
        <v>341</v>
      </c>
      <c r="D252" s="1059" t="str">
        <f>IF(ISBLANK('Step 3-Stand-Alone Freezers (B)'!F56),"BLANK",'Step 3-Stand-Alone Freezers (B)'!F56)</f>
        <v/>
      </c>
    </row>
    <row r="253" spans="2:4">
      <c r="B253" s="2411"/>
      <c r="C253" s="925" t="s">
        <v>9</v>
      </c>
      <c r="D253" s="1059" t="str">
        <f>IF(ISBLANK('Step 3-Stand-Alone Freezers (B)'!F57),"BLANK",'Step 3-Stand-Alone Freezers (B)'!F57)</f>
        <v/>
      </c>
    </row>
    <row r="254" spans="2:4">
      <c r="B254" s="2411"/>
      <c r="C254" s="946" t="s">
        <v>340</v>
      </c>
      <c r="D254" s="1059" t="str">
        <f>IF(ISBLANK('Step 3-Stand-Alone Freezers (B)'!F58),"BLANK",'Step 3-Stand-Alone Freezers (B)'!F58)</f>
        <v/>
      </c>
    </row>
    <row r="255" spans="2:4" ht="13.5" thickBot="1">
      <c r="B255" s="2411"/>
      <c r="C255" s="494" t="s">
        <v>197</v>
      </c>
      <c r="D255" s="1082"/>
    </row>
    <row r="256" spans="2:4" ht="14.25" thickTop="1" thickBot="1">
      <c r="B256" s="2411"/>
      <c r="C256" s="969" t="s">
        <v>8</v>
      </c>
      <c r="D256" s="988" t="str">
        <f>IF(ISBLANK('Step 3-Stand-Alone Freezers (B)'!F60),"BLANK",'Step 3-Stand-Alone Freezers (B)'!F60)</f>
        <v/>
      </c>
    </row>
    <row r="257" spans="1:4" ht="14.25" thickTop="1" thickBot="1">
      <c r="B257" s="2411"/>
      <c r="C257" s="946" t="s">
        <v>341</v>
      </c>
      <c r="D257" s="988" t="str">
        <f>IF(ISBLANK('Step 3-Stand-Alone Freezers (B)'!F61),"BLANK",'Step 3-Stand-Alone Freezers (B)'!F61)</f>
        <v/>
      </c>
    </row>
    <row r="258" spans="1:4" ht="13.5" customHeight="1" thickTop="1" thickBot="1">
      <c r="B258" s="2411"/>
      <c r="C258" s="969" t="s">
        <v>9</v>
      </c>
      <c r="D258" s="988" t="str">
        <f>IF(ISBLANK('Step 3-Stand-Alone Freezers (B)'!F62),"BLANK",'Step 3-Stand-Alone Freezers (B)'!F62)</f>
        <v/>
      </c>
    </row>
    <row r="259" spans="1:4" ht="13.5" customHeight="1" thickTop="1" thickBot="1">
      <c r="B259" s="2412"/>
      <c r="C259" s="946" t="s">
        <v>340</v>
      </c>
      <c r="D259" s="988" t="str">
        <f>IF(ISBLANK('Step 3-Stand-Alone Freezers (B)'!F63),"BLANK",'Step 3-Stand-Alone Freezers (B)'!F63)</f>
        <v/>
      </c>
    </row>
    <row r="260" spans="1:4">
      <c r="B260" s="2413" t="s">
        <v>71</v>
      </c>
      <c r="C260" s="929" t="s">
        <v>10</v>
      </c>
      <c r="D260" s="1072" t="str">
        <f>IF(ISBLANK('Step 3-Stand-Alone Freezers (B)'!F64),"BLANK",'Step 3-Stand-Alone Freezers (B)'!F64)</f>
        <v/>
      </c>
    </row>
    <row r="261" spans="1:4" ht="13.5" thickBot="1">
      <c r="B261" s="2417"/>
      <c r="C261" s="928" t="s">
        <v>14</v>
      </c>
      <c r="D261" s="1059" t="str">
        <f>IF(ISBLANK('Step 3-Stand-Alone Freezers (B)'!F65),"BLANK",'Step 3-Stand-Alone Freezers (B)'!F65)</f>
        <v/>
      </c>
    </row>
    <row r="262" spans="1:4">
      <c r="B262" s="2415" t="s">
        <v>2</v>
      </c>
      <c r="C262" s="929" t="s">
        <v>11</v>
      </c>
      <c r="D262" s="1059" t="str">
        <f>IF(ISBLANK('Step 3-Stand-Alone Freezers (B)'!F66),"BLANK",'Step 3-Stand-Alone Freezers (B)'!F66)</f>
        <v/>
      </c>
    </row>
    <row r="263" spans="1:4" ht="13.5" thickBot="1">
      <c r="B263" s="2416"/>
      <c r="C263" s="928" t="s">
        <v>82</v>
      </c>
      <c r="D263" s="1059" t="str">
        <f>IF(ISBLANK('Step 3-Stand-Alone Freezers (B)'!F67),"BLANK",'Step 3-Stand-Alone Freezers (B)'!F67)</f>
        <v/>
      </c>
    </row>
    <row r="264" spans="1:4" ht="13.5" thickBot="1">
      <c r="B264" s="346" t="s">
        <v>1</v>
      </c>
      <c r="C264" s="927" t="s">
        <v>10</v>
      </c>
      <c r="D264" s="1059" t="str">
        <f>IF(ISBLANK('Step 3-Stand-Alone Freezers (B)'!F68),"BLANK",'Step 3-Stand-Alone Freezers (B)'!F68)</f>
        <v/>
      </c>
    </row>
    <row r="265" spans="1:4" ht="13.5" thickBot="1">
      <c r="B265" s="573" t="s">
        <v>79</v>
      </c>
      <c r="C265" s="512" t="s">
        <v>9</v>
      </c>
      <c r="D265" s="1059" t="str">
        <f>IF(ISBLANK('Step 3-Stand-Alone Freezers (B)'!F69),"BLANK",'Step 3-Stand-Alone Freezers (B)'!F69)</f>
        <v/>
      </c>
    </row>
    <row r="266" spans="1:4">
      <c r="B266" s="2418" t="s">
        <v>81</v>
      </c>
      <c r="C266" s="929" t="s">
        <v>10</v>
      </c>
      <c r="D266" s="1059" t="str">
        <f>IF(ISBLANK('Step 3-Stand-Alone Freezers (B)'!F70),"BLANK",'Step 3-Stand-Alone Freezers (B)'!F70)</f>
        <v/>
      </c>
    </row>
    <row r="267" spans="1:4" ht="13.5" thickBot="1">
      <c r="B267" s="2419"/>
      <c r="C267" s="928" t="s">
        <v>14</v>
      </c>
      <c r="D267" s="1059" t="str">
        <f>IF(ISBLANK('Step 3-Stand-Alone Freezers (B)'!F71),"BLANK",'Step 3-Stand-Alone Freezers (B)'!F71)</f>
        <v/>
      </c>
    </row>
    <row r="268" spans="1:4">
      <c r="C268" s="515"/>
      <c r="D268" s="1056"/>
    </row>
    <row r="269" spans="1:4">
      <c r="A269" s="544"/>
      <c r="B269" s="553" t="s">
        <v>202</v>
      </c>
      <c r="C269" s="992"/>
      <c r="D269" s="1058"/>
    </row>
    <row r="270" spans="1:4" s="563" customFormat="1" ht="12.75" customHeight="1">
      <c r="C270" s="993" t="str">
        <f>'Step 3-Stand-Alone Freezers (B)'!C10</f>
        <v>Refrigerant Type</v>
      </c>
      <c r="D270" s="1079"/>
    </row>
    <row r="271" spans="1:4" s="563" customFormat="1" ht="12.75" customHeight="1">
      <c r="C271" s="993" t="str">
        <f>'Step 3-Stand-Alone Freezers (B)'!C11</f>
        <v>CFC-12</v>
      </c>
      <c r="D271" s="1060">
        <f>IF(ISBLANK('Step 3-Stand-Alone Freezers (B)'!F11),"BLANK",'Step 3-Stand-Alone Freezers (B)'!F11)</f>
        <v>0</v>
      </c>
    </row>
    <row r="272" spans="1:4" s="563" customFormat="1" ht="12.75" customHeight="1">
      <c r="C272" s="993" t="str">
        <f>'Step 3-Stand-Alone Freezers (B)'!C12</f>
        <v>HCFC-22</v>
      </c>
      <c r="D272" s="1060">
        <f>IF(ISBLANK('Step 3-Stand-Alone Freezers (B)'!F12),"BLANK",'Step 3-Stand-Alone Freezers (B)'!F12)</f>
        <v>0</v>
      </c>
    </row>
    <row r="273" spans="2:4" s="563" customFormat="1" ht="12.75" customHeight="1">
      <c r="C273" s="993" t="str">
        <f>'Step 3-Stand-Alone Freezers (B)'!C13</f>
        <v>HFC-134a</v>
      </c>
      <c r="D273" s="1060">
        <f>IF(ISBLANK('Step 3-Stand-Alone Freezers (B)'!F13),"BLANK",'Step 3-Stand-Alone Freezers (B)'!F13)</f>
        <v>0</v>
      </c>
    </row>
    <row r="274" spans="2:4" s="563" customFormat="1" ht="12.75" customHeight="1" thickBot="1">
      <c r="C274" s="993" t="str">
        <f>'Step 3-Stand-Alone Freezers (B)'!C14</f>
        <v>Other</v>
      </c>
      <c r="D274" s="1060">
        <f>IF(ISBLANK('Step 3-Stand-Alone Freezers (B)'!F14),"BLANK",'Step 3-Stand-Alone Freezers (B)'!F14)</f>
        <v>0</v>
      </c>
    </row>
    <row r="275" spans="2:4" s="563" customFormat="1" ht="12.75" customHeight="1" thickBot="1">
      <c r="C275" s="761" t="s">
        <v>262</v>
      </c>
      <c r="D275" s="1080">
        <f>IF(ISBLANK('Step 3-Stand-Alone Freezers (B)'!G11),"BLANK",('Step 3-Stand-Alone Freezers (B)'!G11))</f>
        <v>0</v>
      </c>
    </row>
    <row r="276" spans="2:4" s="563" customFormat="1" ht="12.75" customHeight="1">
      <c r="C276" s="993" t="str">
        <f>'Step 3-Stand-Alone Freezers (B)'!C15</f>
        <v>Insulating MaterialType</v>
      </c>
      <c r="D276" s="1062"/>
    </row>
    <row r="277" spans="2:4" s="563" customFormat="1" ht="12.75" customHeight="1">
      <c r="C277" s="993" t="str">
        <f>'Step 3-Stand-Alone Freezers (B)'!C16</f>
        <v>CFC-11 Blowing Agent</v>
      </c>
      <c r="D277" s="1060">
        <f>IF(ISBLANK('Step 3-Stand-Alone Freezers (B)'!G16),"BLANK",'Step 3-Stand-Alone Freezers (B)'!G16)</f>
        <v>0</v>
      </c>
    </row>
    <row r="278" spans="2:4" s="563" customFormat="1" ht="12.75" customHeight="1">
      <c r="C278" s="993" t="str">
        <f>'Step 3-Stand-Alone Freezers (B)'!C17</f>
        <v>HCFC-141b Blowing Agent</v>
      </c>
      <c r="D278" s="1060">
        <f>IF(ISBLANK('Step 3-Stand-Alone Freezers (B)'!G17),"BLANK",'Step 3-Stand-Alone Freezers (B)'!G17)</f>
        <v>0</v>
      </c>
    </row>
    <row r="279" spans="2:4" s="545" customFormat="1">
      <c r="C279" s="993" t="str">
        <f>'Step 3-Stand-Alone Freezers (B)'!C18</f>
        <v>HFC-134a Blowing Agent</v>
      </c>
      <c r="D279" s="1060">
        <f>IF(ISBLANK('Step 3-Stand-Alone Freezers (B)'!G18),"BLANK",'Step 3-Stand-Alone Freezers (B)'!G18)</f>
        <v>0</v>
      </c>
    </row>
    <row r="280" spans="2:4" s="545" customFormat="1">
      <c r="C280" s="993" t="str">
        <f>'Step 3-Stand-Alone Freezers (B)'!C19</f>
        <v>HFC-245fa Blowing Agent</v>
      </c>
      <c r="D280" s="1060">
        <f>IF(ISBLANK('Step 3-Stand-Alone Freezers (B)'!G19),"BLANK",'Step 3-Stand-Alone Freezers (B)'!G19)</f>
        <v>0</v>
      </c>
    </row>
    <row r="281" spans="2:4" s="545" customFormat="1">
      <c r="C281" s="993" t="str">
        <f>'Step 3-Stand-Alone Freezers (B)'!C20</f>
        <v>Cyclopentane  Blowing Agent</v>
      </c>
      <c r="D281" s="1060">
        <f>IF(ISBLANK('Step 3-Stand-Alone Freezers (B)'!G20),"BLANK",'Step 3-Stand-Alone Freezers (B)'!G20)</f>
        <v>0</v>
      </c>
    </row>
    <row r="282" spans="2:4" s="563" customFormat="1" ht="12.75" customHeight="1">
      <c r="C282" s="993" t="str">
        <f>'Step 3-Stand-Alone Freezers (B)'!C21</f>
        <v>Fiberglass</v>
      </c>
      <c r="D282" s="1060">
        <f>IF(ISBLANK('Step 3-Stand-Alone Freezers (B)'!G21),"BLANK",'Step 3-Stand-Alone Freezers (B)'!G21)</f>
        <v>0</v>
      </c>
    </row>
    <row r="283" spans="2:4" s="563" customFormat="1" ht="12.75" customHeight="1" thickBot="1">
      <c r="C283" s="993" t="str">
        <f>'Step 3-Stand-Alone Freezers (B)'!C22</f>
        <v>Other</v>
      </c>
      <c r="D283" s="1060">
        <f>IF(ISBLANK('Step 3-Stand-Alone Freezers (B)'!G22),"BLANK",'Step 3-Stand-Alone Freezers (B)'!G22)</f>
        <v>0</v>
      </c>
    </row>
    <row r="284" spans="2:4" s="563" customFormat="1" ht="12.75" customHeight="1" thickBot="1">
      <c r="C284" s="761" t="s">
        <v>262</v>
      </c>
      <c r="D284" s="1080">
        <f>IF(ISBLANK('Step 3-Stand-Alone Freezers (B)'!H16),"BLANK",('Step 3-Stand-Alone Freezers (B)'!H16))</f>
        <v>0</v>
      </c>
    </row>
    <row r="285" spans="2:4" s="563" customFormat="1" ht="12.75" customHeight="1" thickBot="1">
      <c r="D285" s="1062"/>
    </row>
    <row r="286" spans="2:4" ht="13.5" customHeight="1">
      <c r="B286" s="2418" t="s">
        <v>80</v>
      </c>
      <c r="C286" s="492" t="str">
        <f>'Step 3-Stand-Alone Freezers (B)'!D29</f>
        <v>CFC-12</v>
      </c>
      <c r="D286" s="1083"/>
    </row>
    <row r="287" spans="2:4">
      <c r="B287" s="2433"/>
      <c r="C287" s="1007" t="str">
        <f>'Step 3-Stand-Alone Freezers (B)'!D30</f>
        <v>Reclaimed</v>
      </c>
      <c r="D287" s="1084" t="str">
        <f>IF(ISBLANK('Step 3-Stand-Alone Freezers (B)'!H30),"BLANK",'Step 3-Stand-Alone Freezers (B)'!H30)</f>
        <v/>
      </c>
    </row>
    <row r="288" spans="2:4">
      <c r="B288" s="2433"/>
      <c r="C288" s="946" t="s">
        <v>341</v>
      </c>
      <c r="D288" s="1084" t="str">
        <f>IF(ISBLANK('Step 3-Stand-Alone Freezers (B)'!H31),"BLANK",'Step 3-Stand-Alone Freezers (B)'!H31)</f>
        <v/>
      </c>
    </row>
    <row r="289" spans="2:4">
      <c r="B289" s="2433"/>
      <c r="C289" s="1007" t="str">
        <f>'Step 3-Stand-Alone Freezers (B)'!D32</f>
        <v>Destroyed</v>
      </c>
      <c r="D289" s="1084" t="str">
        <f>IF(ISBLANK('Step 3-Stand-Alone Freezers (B)'!H32),"BLANK",'Step 3-Stand-Alone Freezers (B)'!H32)</f>
        <v/>
      </c>
    </row>
    <row r="290" spans="2:4" ht="13.5" thickBot="1">
      <c r="B290" s="2433"/>
      <c r="C290" s="946" t="s">
        <v>340</v>
      </c>
      <c r="D290" s="1084" t="str">
        <f>IF(ISBLANK('Step 3-Stand-Alone Freezers (B)'!H33),"BLANK",'Step 3-Stand-Alone Freezers (B)'!H33)</f>
        <v/>
      </c>
    </row>
    <row r="291" spans="2:4">
      <c r="B291" s="2433"/>
      <c r="C291" s="492" t="str">
        <f>'Step 3-Stand-Alone Freezers (B)'!D34</f>
        <v>HCFC-22</v>
      </c>
      <c r="D291" s="1083"/>
    </row>
    <row r="292" spans="2:4">
      <c r="B292" s="2433"/>
      <c r="C292" s="1007" t="str">
        <f>'Step 3-Stand-Alone Freezers (B)'!D35</f>
        <v>Reclaimed</v>
      </c>
      <c r="D292" s="1084" t="str">
        <f>IF(ISBLANK('Step 3-Stand-Alone Freezers (B)'!H35),"BLANK",'Step 3-Stand-Alone Freezers (B)'!H35)</f>
        <v/>
      </c>
    </row>
    <row r="293" spans="2:4">
      <c r="B293" s="2433"/>
      <c r="C293" s="946" t="s">
        <v>341</v>
      </c>
      <c r="D293" s="1084" t="str">
        <f>IF(ISBLANK('Step 3-Stand-Alone Freezers (B)'!H36),"BLANK",'Step 3-Stand-Alone Freezers (B)'!H36)</f>
        <v/>
      </c>
    </row>
    <row r="294" spans="2:4">
      <c r="B294" s="2433"/>
      <c r="C294" s="1007" t="str">
        <f>'Step 3-Stand-Alone Freezers (B)'!D37</f>
        <v>Destroyed</v>
      </c>
      <c r="D294" s="1084" t="str">
        <f>IF(ISBLANK('Step 3-Stand-Alone Freezers (B)'!H37),"BLANK",'Step 3-Stand-Alone Freezers (B)'!H37)</f>
        <v/>
      </c>
    </row>
    <row r="295" spans="2:4" ht="13.5" thickBot="1">
      <c r="B295" s="2433"/>
      <c r="C295" s="946" t="s">
        <v>340</v>
      </c>
      <c r="D295" s="1084" t="str">
        <f>IF(ISBLANK('Step 3-Stand-Alone Freezers (B)'!H38),"BLANK",'Step 3-Stand-Alone Freezers (B)'!H38)</f>
        <v/>
      </c>
    </row>
    <row r="296" spans="2:4">
      <c r="B296" s="2433"/>
      <c r="C296" s="492" t="str">
        <f>'Step 3-Stand-Alone Freezers (B)'!D39</f>
        <v>HFC-134a</v>
      </c>
      <c r="D296" s="1083"/>
    </row>
    <row r="297" spans="2:4">
      <c r="B297" s="2433"/>
      <c r="C297" s="1007" t="str">
        <f>'Step 3-Stand-Alone Freezers (B)'!D40</f>
        <v>Reclaimed</v>
      </c>
      <c r="D297" s="1084" t="str">
        <f>IF(ISBLANK('Step 3-Stand-Alone Freezers (B)'!H40),"BLANK",'Step 3-Stand-Alone Freezers (B)'!H40)</f>
        <v/>
      </c>
    </row>
    <row r="298" spans="2:4">
      <c r="B298" s="2433"/>
      <c r="C298" s="946" t="s">
        <v>341</v>
      </c>
      <c r="D298" s="1084" t="str">
        <f>IF(ISBLANK('Step 3-Stand-Alone Freezers (B)'!H41),"BLANK",'Step 3-Stand-Alone Freezers (B)'!H41)</f>
        <v/>
      </c>
    </row>
    <row r="299" spans="2:4">
      <c r="B299" s="2433"/>
      <c r="C299" s="1007" t="str">
        <f>'Step 3-Stand-Alone Freezers (B)'!D42</f>
        <v>Destroyed</v>
      </c>
      <c r="D299" s="1084" t="str">
        <f>IF(ISBLANK('Step 3-Stand-Alone Freezers (B)'!H42),"BLANK",'Step 3-Stand-Alone Freezers (B)'!H42)</f>
        <v/>
      </c>
    </row>
    <row r="300" spans="2:4" ht="13.5" thickBot="1">
      <c r="B300" s="2434"/>
      <c r="C300" s="946" t="s">
        <v>340</v>
      </c>
      <c r="D300" s="1084" t="str">
        <f>IF(ISBLANK('Step 3-Stand-Alone Freezers (B)'!H43),"BLANK",'Step 3-Stand-Alone Freezers (B)'!H43)</f>
        <v/>
      </c>
    </row>
    <row r="301" spans="2:4">
      <c r="B301" s="2062" t="s">
        <v>161</v>
      </c>
      <c r="C301" s="1006" t="str">
        <f>'Step 3-Stand-Alone Freezers (B)'!D44</f>
        <v>CFC-11</v>
      </c>
      <c r="D301" s="1083"/>
    </row>
    <row r="302" spans="2:4">
      <c r="B302" s="2411"/>
      <c r="C302" s="1007" t="str">
        <f>'Step 3-Stand-Alone Freezers (B)'!D45</f>
        <v>Reclaimed</v>
      </c>
      <c r="D302" s="1084" t="str">
        <f>IF(ISBLANK('Step 3-Stand-Alone Freezers (B)'!H45),"BLANK",'Step 3-Stand-Alone Freezers (B)'!H45)</f>
        <v/>
      </c>
    </row>
    <row r="303" spans="2:4">
      <c r="B303" s="2411"/>
      <c r="C303" s="946" t="s">
        <v>341</v>
      </c>
      <c r="D303" s="1084" t="str">
        <f>IF(ISBLANK('Step 3-Stand-Alone Freezers (B)'!H46),"BLANK",'Step 3-Stand-Alone Freezers (B)'!H46)</f>
        <v/>
      </c>
    </row>
    <row r="304" spans="2:4">
      <c r="B304" s="2411"/>
      <c r="C304" s="1007" t="str">
        <f>'Step 3-Stand-Alone Freezers (B)'!D47</f>
        <v>Destroyed</v>
      </c>
      <c r="D304" s="1084" t="str">
        <f>IF(ISBLANK('Step 3-Stand-Alone Freezers (B)'!H47),"BLANK",'Step 3-Stand-Alone Freezers (B)'!H47)</f>
        <v/>
      </c>
    </row>
    <row r="305" spans="2:4">
      <c r="B305" s="2411"/>
      <c r="C305" s="946" t="s">
        <v>340</v>
      </c>
      <c r="D305" s="1084" t="str">
        <f>IF(ISBLANK('Step 3-Stand-Alone Freezers (B)'!H48),"BLANK",'Step 3-Stand-Alone Freezers (B)'!H48)</f>
        <v/>
      </c>
    </row>
    <row r="306" spans="2:4">
      <c r="B306" s="2411"/>
      <c r="C306" s="494" t="str">
        <f>'Step 3-Stand-Alone Freezers (B)'!D49</f>
        <v>HCFC-141b</v>
      </c>
      <c r="D306" s="1083"/>
    </row>
    <row r="307" spans="2:4">
      <c r="B307" s="2411"/>
      <c r="C307" s="1007" t="str">
        <f>'Step 3-Stand-Alone Freezers (B)'!D50</f>
        <v>Reclaimed</v>
      </c>
      <c r="D307" s="1084" t="str">
        <f>IF(ISBLANK('Step 3-Stand-Alone Freezers (B)'!H50),"BLANK",'Step 3-Stand-Alone Freezers (B)'!H50)</f>
        <v/>
      </c>
    </row>
    <row r="308" spans="2:4">
      <c r="B308" s="2411"/>
      <c r="C308" s="946" t="s">
        <v>341</v>
      </c>
      <c r="D308" s="1084" t="str">
        <f>IF(ISBLANK('Step 3-Stand-Alone Freezers (B)'!H51),"BLANK",'Step 3-Stand-Alone Freezers (B)'!H51)</f>
        <v/>
      </c>
    </row>
    <row r="309" spans="2:4">
      <c r="B309" s="2411"/>
      <c r="C309" s="1007" t="str">
        <f>'Step 3-Stand-Alone Freezers (B)'!D52</f>
        <v>Destroyed</v>
      </c>
      <c r="D309" s="1084" t="str">
        <f>IF(ISBLANK('Step 3-Stand-Alone Freezers (B)'!H52),"BLANK",'Step 3-Stand-Alone Freezers (B)'!H52)</f>
        <v/>
      </c>
    </row>
    <row r="310" spans="2:4">
      <c r="B310" s="2411"/>
      <c r="C310" s="946" t="s">
        <v>340</v>
      </c>
      <c r="D310" s="1084" t="str">
        <f>IF(ISBLANK('Step 3-Stand-Alone Freezers (B)'!H53),"BLANK",'Step 3-Stand-Alone Freezers (B)'!H53)</f>
        <v/>
      </c>
    </row>
    <row r="311" spans="2:4">
      <c r="B311" s="2411"/>
      <c r="C311" s="494" t="str">
        <f>'Step 3-Stand-Alone Freezers (B)'!D54</f>
        <v>HFC-134a</v>
      </c>
      <c r="D311" s="1083"/>
    </row>
    <row r="312" spans="2:4">
      <c r="B312" s="2411"/>
      <c r="C312" s="1007" t="str">
        <f>'Step 3-Stand-Alone Freezers (B)'!D55</f>
        <v>Reclaimed</v>
      </c>
      <c r="D312" s="1084" t="str">
        <f>IF(ISBLANK('Step 3-Stand-Alone Freezers (B)'!H55),"BLANK",'Step 3-Stand-Alone Freezers (B)'!H55)</f>
        <v/>
      </c>
    </row>
    <row r="313" spans="2:4">
      <c r="B313" s="2411"/>
      <c r="C313" s="946" t="s">
        <v>341</v>
      </c>
      <c r="D313" s="1084" t="str">
        <f>IF(ISBLANK('Step 3-Stand-Alone Freezers (B)'!H56),"BLANK",'Step 3-Stand-Alone Freezers (B)'!H56)</f>
        <v/>
      </c>
    </row>
    <row r="314" spans="2:4">
      <c r="B314" s="2411"/>
      <c r="C314" s="1007" t="str">
        <f>'Step 3-Stand-Alone Freezers (B)'!D57</f>
        <v>Destroyed</v>
      </c>
      <c r="D314" s="1084" t="str">
        <f>IF(ISBLANK('Step 3-Stand-Alone Freezers (B)'!H57),"BLANK",'Step 3-Stand-Alone Freezers (B)'!H57)</f>
        <v/>
      </c>
    </row>
    <row r="315" spans="2:4">
      <c r="B315" s="2411"/>
      <c r="C315" s="946" t="s">
        <v>340</v>
      </c>
      <c r="D315" s="1084" t="str">
        <f>IF(ISBLANK('Step 3-Stand-Alone Freezers (B)'!H58),"BLANK",'Step 3-Stand-Alone Freezers (B)'!H58)</f>
        <v/>
      </c>
    </row>
    <row r="316" spans="2:4">
      <c r="B316" s="2411"/>
      <c r="C316" s="494" t="str">
        <f>'Step 3-Stand-Alone Freezers (B)'!D59</f>
        <v>HFC-245fa</v>
      </c>
      <c r="D316" s="1083"/>
    </row>
    <row r="317" spans="2:4">
      <c r="B317" s="2411"/>
      <c r="C317" s="1007" t="str">
        <f>'Step 3-Stand-Alone Freezers (B)'!D60</f>
        <v>Reclaimed</v>
      </c>
      <c r="D317" s="1084" t="str">
        <f>IF(ISBLANK('Step 3-Stand-Alone Freezers (B)'!H60),"BLANK",'Step 3-Stand-Alone Freezers (B)'!H60)</f>
        <v/>
      </c>
    </row>
    <row r="318" spans="2:4">
      <c r="B318" s="2411"/>
      <c r="C318" s="946" t="s">
        <v>341</v>
      </c>
      <c r="D318" s="1084" t="str">
        <f>IF(ISBLANK('Step 3-Stand-Alone Freezers (B)'!H61),"BLANK",'Step 3-Stand-Alone Freezers (B)'!H61)</f>
        <v/>
      </c>
    </row>
    <row r="319" spans="2:4">
      <c r="B319" s="2411"/>
      <c r="C319" s="1007" t="str">
        <f>'Step 3-Stand-Alone Freezers (B)'!D62</f>
        <v>Destroyed</v>
      </c>
      <c r="D319" s="1084" t="str">
        <f>IF(ISBLANK('Step 3-Stand-Alone Freezers (B)'!H62),"BLANK",'Step 3-Stand-Alone Freezers (B)'!H62)</f>
        <v/>
      </c>
    </row>
    <row r="320" spans="2:4" ht="13.5" thickBot="1">
      <c r="B320" s="2412"/>
      <c r="C320" s="946" t="s">
        <v>340</v>
      </c>
      <c r="D320" s="1084" t="str">
        <f>IF(ISBLANK('Step 3-Stand-Alone Freezers (B)'!H63),"BLANK",'Step 3-Stand-Alone Freezers (B)'!H63)</f>
        <v/>
      </c>
    </row>
    <row r="321" spans="1:4">
      <c r="B321" s="2413" t="s">
        <v>71</v>
      </c>
      <c r="C321" s="1005" t="str">
        <f>'Step 3-Stand-Alone Freezers (B)'!D64</f>
        <v>Recycled</v>
      </c>
      <c r="D321" s="1085" t="str">
        <f>IF(ISBLANK('Step 3-Stand-Alone Freezers (B)'!H64),"BLANK",'Step 3-Stand-Alone Freezers (B)'!H64)</f>
        <v/>
      </c>
    </row>
    <row r="322" spans="1:4" ht="13.5" thickBot="1">
      <c r="B322" s="2417"/>
      <c r="C322" s="1008" t="str">
        <f>'Step 3-Stand-Alone Freezers (B)'!D65</f>
        <v>Disposed</v>
      </c>
      <c r="D322" s="1086" t="str">
        <f>IF(ISBLANK('Step 3-Stand-Alone Freezers (B)'!H65),"BLANK",'Step 3-Stand-Alone Freezers (B)'!H65)</f>
        <v/>
      </c>
    </row>
    <row r="323" spans="1:4">
      <c r="B323" s="2415" t="s">
        <v>2</v>
      </c>
      <c r="C323" s="1005" t="str">
        <f>'Step 3-Stand-Alone Freezers (B)'!D66</f>
        <v>Ferrous Metal Recycled</v>
      </c>
      <c r="D323" s="1085" t="str">
        <f>IF(ISBLANK('Step 3-Stand-Alone Freezers (B)'!H66),"BLANK",'Step 3-Stand-Alone Freezers (B)'!H66)</f>
        <v/>
      </c>
    </row>
    <row r="324" spans="1:4">
      <c r="B324" s="2435"/>
      <c r="C324" s="1007" t="str">
        <f>'Step 3-Stand-Alone Freezers (B)'!D67</f>
        <v>Non-Ferrous Metal Recycled</v>
      </c>
      <c r="D324" s="1084" t="str">
        <f>IF(ISBLANK('Step 3-Stand-Alone Freezers (B)'!H67),"BLANK",'Step 3-Stand-Alone Freezers (B)'!H67)</f>
        <v/>
      </c>
    </row>
    <row r="325" spans="1:4">
      <c r="B325" s="656" t="s">
        <v>1</v>
      </c>
      <c r="C325" s="1007" t="str">
        <f>'Step 3-Stand-Alone Freezers (B)'!D68</f>
        <v>Recycled</v>
      </c>
      <c r="D325" s="1084" t="str">
        <f>IF(ISBLANK('Step 3-Stand-Alone Freezers (B)'!H68),"BLANK",'Step 3-Stand-Alone Freezers (B)'!H68)</f>
        <v/>
      </c>
    </row>
    <row r="326" spans="1:4" ht="13.5" thickBot="1">
      <c r="B326" s="511" t="s">
        <v>165</v>
      </c>
      <c r="C326" s="1008" t="str">
        <f>'Step 3-Stand-Alone Freezers (B)'!D69</f>
        <v>Destroyed</v>
      </c>
      <c r="D326" s="1086" t="str">
        <f>IF(ISBLANK('Step 3-Stand-Alone Freezers (B)'!H69),"BLANK",'Step 3-Stand-Alone Freezers (B)'!H69)</f>
        <v/>
      </c>
    </row>
    <row r="327" spans="1:4">
      <c r="B327" s="2418" t="s">
        <v>81</v>
      </c>
      <c r="C327" s="1005" t="str">
        <f>'Step 3-Stand-Alone Freezers (B)'!D70</f>
        <v>Recycled</v>
      </c>
      <c r="D327" s="1085" t="str">
        <f>IF(ISBLANK('Step 3-Stand-Alone Freezers (B)'!H70),"BLANK",'Step 3-Stand-Alone Freezers (B)'!H70)</f>
        <v/>
      </c>
    </row>
    <row r="328" spans="1:4" ht="13.5" thickBot="1">
      <c r="B328" s="2419"/>
      <c r="C328" s="1008" t="str">
        <f>'Step 3-Stand-Alone Freezers (B)'!D71</f>
        <v>Disposed</v>
      </c>
      <c r="D328" s="1086" t="str">
        <f>IF(ISBLANK('Step 3-Stand-Alone Freezers (B)'!H71),"BLANK",'Step 3-Stand-Alone Freezers (B)'!H71)</f>
        <v/>
      </c>
    </row>
    <row r="329" spans="1:4" ht="13.5" thickBot="1">
      <c r="C329" s="515"/>
      <c r="D329" s="1075"/>
    </row>
    <row r="330" spans="1:4">
      <c r="C330" s="997" t="str">
        <f>'Step 3-Stand-Alone Freezers'!C78</f>
        <v>Average Number of Remaining Years of Useful Life</v>
      </c>
      <c r="D330" s="1087" t="str">
        <f>IF(ISBLANK('Step 3-Stand-Alone Freezers (B)'!E76),"BLANK",'Step 3-Stand-Alone Freezers (B)'!E76)</f>
        <v/>
      </c>
    </row>
    <row r="331" spans="1:4">
      <c r="C331" s="998" t="str">
        <f>'Step 3-Stand-Alone Freezers'!C79</f>
        <v>Average Energy Consumed/Year/Unit (kWh)</v>
      </c>
      <c r="D331" s="1088">
        <f>IF(ISBLANK('Step 3-Stand-Alone Freezers (B)'!E77),"BLANK",'Step 3-Stand-Alone Freezers (B)'!E77)</f>
        <v>0</v>
      </c>
    </row>
    <row r="332" spans="1:4" ht="26.25" thickBot="1">
      <c r="C332" s="999" t="str">
        <f>'Step 3-Stand-Alone Freezers'!C80</f>
        <v>Average Energy Cost for Residential Consumers ($/kWh)  
[please provide the average cost during the current program period]</v>
      </c>
      <c r="D332" s="1078">
        <f>IF(ISBLANK('Step 3-Stand-Alone Freezers (B)'!E78),"BLANK",'Step 3-Stand-Alone Freezers (B)'!E78)</f>
        <v>0</v>
      </c>
    </row>
    <row r="333" spans="1:4" ht="13.5" thickBot="1">
      <c r="C333" s="1009"/>
      <c r="D333" s="1089"/>
    </row>
    <row r="334" spans="1:4" ht="13.5" thickBot="1">
      <c r="C334" s="1010" t="str">
        <f>'Step 3-Stand-Alone Freezers'!C82</f>
        <v>Additional Comments:</v>
      </c>
      <c r="D334" s="1078">
        <f>IF(ISBLANK('Step 3-Stand-Alone Freezers (B)'!D80),"BLANK",'Step 3-Stand-Alone Freezers (B)'!D80)</f>
        <v>0</v>
      </c>
    </row>
    <row r="335" spans="1:4">
      <c r="C335" s="515"/>
      <c r="D335" s="1056"/>
    </row>
    <row r="336" spans="1:4">
      <c r="A336" s="540"/>
      <c r="B336" s="540"/>
      <c r="C336" s="987"/>
      <c r="D336" s="1055"/>
    </row>
    <row r="337" spans="1:4">
      <c r="C337" s="515"/>
      <c r="D337" s="1056"/>
    </row>
    <row r="338" spans="1:4">
      <c r="A338" s="531"/>
      <c r="B338" s="531" t="s">
        <v>186</v>
      </c>
      <c r="C338" s="654"/>
      <c r="D338" s="1057"/>
    </row>
    <row r="339" spans="1:4">
      <c r="C339" s="515"/>
      <c r="D339" s="1056"/>
    </row>
    <row r="340" spans="1:4">
      <c r="A340" s="544"/>
      <c r="B340" s="544"/>
      <c r="C340" s="992" t="s">
        <v>33</v>
      </c>
      <c r="D340" s="1058"/>
    </row>
    <row r="341" spans="1:4" s="563" customFormat="1">
      <c r="C341" s="1011" t="str">
        <f>'Step 3-Air-Conditioning Units'!C8</f>
        <v>Total Number of Units Processed</v>
      </c>
      <c r="D341" s="1059">
        <f>IF(ISBLANK('Step 3-Air-Conditioning Uni (B)'!D8),"BLANK",'Step 3-Air-Conditioning Uni (B)'!D8)</f>
        <v>0</v>
      </c>
    </row>
    <row r="342" spans="1:4" s="563" customFormat="1">
      <c r="C342" s="1011" t="str">
        <f>'Step 3-Air-Conditioning Units'!C9</f>
        <v>Average Age of Appliances Collected (yrs)</v>
      </c>
      <c r="D342" s="1059">
        <f>IF(ISBLANK('Step 3-Air-Conditioning Uni (B)'!D9),"BLANK",'Step 3-Air-Conditioning Uni (B)'!D9)</f>
        <v>0</v>
      </c>
    </row>
    <row r="343" spans="1:4" s="563" customFormat="1">
      <c r="C343" s="1011" t="str">
        <f>'Step 3-Air-Conditioning Units'!C10</f>
        <v>Refrigerant Type</v>
      </c>
      <c r="D343" s="1061"/>
    </row>
    <row r="344" spans="1:4" s="563" customFormat="1">
      <c r="C344" s="993" t="str">
        <f>'Step 3-Air-Conditioning Units'!C11</f>
        <v>HCFC-22</v>
      </c>
      <c r="D344" s="1059">
        <f>IF(ISBLANK('Step 3-Air-Conditioning Uni (B)'!D11),"BLANK",'Step 3-Air-Conditioning Uni (B)'!D11)</f>
        <v>0</v>
      </c>
    </row>
    <row r="345" spans="1:4" s="563" customFormat="1">
      <c r="C345" s="993" t="str">
        <f>'Step 3-Air-Conditioning Units'!C12</f>
        <v>R-407C</v>
      </c>
      <c r="D345" s="1059">
        <f>IF(ISBLANK('Step 3-Air-Conditioning Uni (B)'!D12),"BLANK",'Step 3-Air-Conditioning Uni (B)'!D12)</f>
        <v>0</v>
      </c>
    </row>
    <row r="346" spans="1:4" s="563" customFormat="1">
      <c r="C346" s="993" t="str">
        <f>'Step 3-Air-Conditioning Units'!C13</f>
        <v>R-410A</v>
      </c>
      <c r="D346" s="1059">
        <f>IF(ISBLANK('Step 3-Air-Conditioning Uni (B)'!D13),"BLANK",'Step 3-Air-Conditioning Uni (B)'!D13)</f>
        <v>0</v>
      </c>
    </row>
    <row r="347" spans="1:4" s="563" customFormat="1">
      <c r="C347" s="1004" t="s">
        <v>260</v>
      </c>
      <c r="D347" s="1059">
        <f>IF(ISBLANK('Step 3-Air-Conditioning Uni (B)'!D14),"BLANK",'Step 3-Air-Conditioning Uni (B)'!D14)</f>
        <v>0</v>
      </c>
    </row>
    <row r="348" spans="1:4" s="563" customFormat="1">
      <c r="C348" s="896"/>
      <c r="D348" s="1059"/>
    </row>
    <row r="349" spans="1:4" s="563" customFormat="1">
      <c r="C349" s="1011" t="s">
        <v>325</v>
      </c>
      <c r="D349" s="1061">
        <f t="shared" ref="C349:D353" si="4">D343</f>
        <v>0</v>
      </c>
    </row>
    <row r="350" spans="1:4" s="563" customFormat="1">
      <c r="C350" s="993" t="str">
        <f t="shared" si="4"/>
        <v>HCFC-22</v>
      </c>
      <c r="D350" s="1059">
        <f>IF(ISBLANK('Step 3-Air-Conditioning Uni (B)'!E11),"BLANK",'Step 3-Air-Conditioning Uni (B)'!E11)</f>
        <v>0</v>
      </c>
    </row>
    <row r="351" spans="1:4" s="563" customFormat="1">
      <c r="C351" s="993" t="str">
        <f t="shared" si="4"/>
        <v>R-407C</v>
      </c>
      <c r="D351" s="1059">
        <f>IF(ISBLANK('Step 3-Air-Conditioning Uni (B)'!E12),"BLANK",'Step 3-Air-Conditioning Uni (B)'!E12)</f>
        <v>0</v>
      </c>
    </row>
    <row r="352" spans="1:4" s="563" customFormat="1">
      <c r="C352" s="993" t="str">
        <f t="shared" si="4"/>
        <v>R-410A</v>
      </c>
      <c r="D352" s="1059">
        <f>IF(ISBLANK('Step 3-Air-Conditioning Uni (B)'!E13),"BLANK",'Step 3-Air-Conditioning Uni (B)'!E13)</f>
        <v>0</v>
      </c>
    </row>
    <row r="353" spans="2:4" s="563" customFormat="1">
      <c r="C353" s="1004" t="str">
        <f t="shared" si="4"/>
        <v>Other</v>
      </c>
      <c r="D353" s="1059">
        <f>IF(ISBLANK('Step 3-Air-Conditioning Uni (B)'!E14),"BLANK",'Step 3-Air-Conditioning Uni (B)'!E14)</f>
        <v>0</v>
      </c>
    </row>
    <row r="354" spans="2:4" s="563" customFormat="1" ht="13.5" thickBot="1">
      <c r="D354" s="1062"/>
    </row>
    <row r="355" spans="2:4">
      <c r="B355" s="2425" t="s">
        <v>80</v>
      </c>
      <c r="C355" s="819" t="s">
        <v>46</v>
      </c>
      <c r="D355" s="1081"/>
    </row>
    <row r="356" spans="2:4">
      <c r="B356" s="2426">
        <v>0</v>
      </c>
      <c r="C356" s="1007" t="s">
        <v>8</v>
      </c>
      <c r="D356" s="1059" t="str">
        <f>IF(ISBLANK('Step 3-Air-Conditioning Uni (B)'!F22),"BLANK",'Step 3-Air-Conditioning Uni (B)'!F22)</f>
        <v/>
      </c>
    </row>
    <row r="357" spans="2:4">
      <c r="B357" s="2426"/>
      <c r="C357" s="946" t="s">
        <v>341</v>
      </c>
      <c r="D357" s="1059" t="str">
        <f>IF(ISBLANK('Step 3-Air-Conditioning Uni (B)'!F23),"BLANK",'Step 3-Air-Conditioning Uni (B)'!F23)</f>
        <v/>
      </c>
    </row>
    <row r="358" spans="2:4">
      <c r="B358" s="2426">
        <v>0</v>
      </c>
      <c r="C358" s="1007" t="s">
        <v>9</v>
      </c>
      <c r="D358" s="1059" t="str">
        <f>IF(ISBLANK('Step 3-Air-Conditioning Uni (B)'!F24),"BLANK",'Step 3-Air-Conditioning Uni (B)'!F24)</f>
        <v/>
      </c>
    </row>
    <row r="359" spans="2:4" ht="13.5" thickBot="1">
      <c r="B359" s="2426"/>
      <c r="C359" s="946" t="s">
        <v>340</v>
      </c>
      <c r="D359" s="1059" t="str">
        <f>IF(ISBLANK('Step 3-Air-Conditioning Uni (B)'!F25),"BLANK",'Step 3-Air-Conditioning Uni (B)'!F25)</f>
        <v/>
      </c>
    </row>
    <row r="360" spans="2:4">
      <c r="B360" s="2426">
        <v>0</v>
      </c>
      <c r="C360" s="492" t="s">
        <v>90</v>
      </c>
      <c r="D360" s="1090"/>
    </row>
    <row r="361" spans="2:4">
      <c r="B361" s="2426">
        <v>0</v>
      </c>
      <c r="C361" s="1007" t="s">
        <v>8</v>
      </c>
      <c r="D361" s="1064" t="str">
        <f>IF(ISBLANK('Step 3-Air-Conditioning Uni (B)'!F27),"BLANK",'Step 3-Air-Conditioning Uni (B)'!F27)</f>
        <v/>
      </c>
    </row>
    <row r="362" spans="2:4">
      <c r="B362" s="2426"/>
      <c r="C362" s="946" t="s">
        <v>341</v>
      </c>
      <c r="D362" s="1064" t="str">
        <f>IF(ISBLANK('Step 3-Air-Conditioning Uni (B)'!F28),"BLANK",'Step 3-Air-Conditioning Uni (B)'!F28)</f>
        <v/>
      </c>
    </row>
    <row r="363" spans="2:4">
      <c r="B363" s="2426">
        <v>0</v>
      </c>
      <c r="C363" s="1007" t="s">
        <v>9</v>
      </c>
      <c r="D363" s="1064" t="str">
        <f>IF(ISBLANK('Step 3-Air-Conditioning Uni (B)'!F29),"BLANK",'Step 3-Air-Conditioning Uni (B)'!F29)</f>
        <v/>
      </c>
    </row>
    <row r="364" spans="2:4" ht="13.5" thickBot="1">
      <c r="B364" s="2426"/>
      <c r="C364" s="946" t="s">
        <v>340</v>
      </c>
      <c r="D364" s="1064" t="str">
        <f>IF(ISBLANK('Step 3-Air-Conditioning Uni (B)'!F30),"BLANK",'Step 3-Air-Conditioning Uni (B)'!F30)</f>
        <v/>
      </c>
    </row>
    <row r="365" spans="2:4">
      <c r="B365" s="2426">
        <v>0</v>
      </c>
      <c r="C365" s="492" t="s">
        <v>91</v>
      </c>
      <c r="D365" s="1090"/>
    </row>
    <row r="366" spans="2:4">
      <c r="B366" s="2426">
        <v>0</v>
      </c>
      <c r="C366" s="1007" t="s">
        <v>8</v>
      </c>
      <c r="D366" s="1064" t="str">
        <f>IF(ISBLANK('Step 3-Air-Conditioning Uni (B)'!F32),"BLANK",'Step 3-Air-Conditioning Uni (B)'!F32)</f>
        <v/>
      </c>
    </row>
    <row r="367" spans="2:4">
      <c r="B367" s="2426"/>
      <c r="C367" s="946" t="s">
        <v>341</v>
      </c>
      <c r="D367" s="1064" t="str">
        <f>IF(ISBLANK('Step 3-Air-Conditioning Uni (B)'!F33),"BLANK",'Step 3-Air-Conditioning Uni (B)'!F33)</f>
        <v/>
      </c>
    </row>
    <row r="368" spans="2:4">
      <c r="B368" s="2426">
        <v>0</v>
      </c>
      <c r="C368" s="1007" t="s">
        <v>9</v>
      </c>
      <c r="D368" s="1064" t="str">
        <f>IF(ISBLANK('Step 3-Air-Conditioning Uni (B)'!F34),"BLANK",'Step 3-Air-Conditioning Uni (B)'!F34)</f>
        <v/>
      </c>
    </row>
    <row r="369" spans="1:4" ht="13.5" thickBot="1">
      <c r="B369" s="2427"/>
      <c r="C369" s="946" t="s">
        <v>340</v>
      </c>
      <c r="D369" s="1064" t="str">
        <f>IF(ISBLANK('Step 3-Air-Conditioning Uni (B)'!F35),"BLANK",'Step 3-Air-Conditioning Uni (B)'!F35)</f>
        <v/>
      </c>
    </row>
    <row r="370" spans="1:4">
      <c r="B370" s="2424" t="s">
        <v>71</v>
      </c>
      <c r="C370" s="972" t="s">
        <v>10</v>
      </c>
      <c r="D370" s="1069" t="str">
        <f>IF(ISBLANK('Step 3-Air-Conditioning Uni (B)'!F36),"BLANK",'Step 3-Air-Conditioning Uni (B)'!F36)</f>
        <v/>
      </c>
    </row>
    <row r="371" spans="1:4" ht="13.5" thickBot="1">
      <c r="B371" s="2188">
        <v>0</v>
      </c>
      <c r="C371" s="971" t="s">
        <v>14</v>
      </c>
      <c r="D371" s="1068" t="str">
        <f>IF(ISBLANK('Step 3-Air-Conditioning Uni (B)'!F37),"BLANK",'Step 3-Air-Conditioning Uni (B)'!F37)</f>
        <v/>
      </c>
    </row>
    <row r="372" spans="1:4">
      <c r="B372" s="2191" t="s">
        <v>2</v>
      </c>
      <c r="C372" s="972" t="s">
        <v>11</v>
      </c>
      <c r="D372" s="1069" t="str">
        <f>IF(ISBLANK('Step 3-Air-Conditioning Uni (B)'!F38),"BLANK",'Step 3-Air-Conditioning Uni (B)'!F38)</f>
        <v/>
      </c>
    </row>
    <row r="373" spans="1:4" ht="13.5" thickBot="1">
      <c r="B373" s="2192">
        <v>0</v>
      </c>
      <c r="C373" s="971" t="s">
        <v>82</v>
      </c>
      <c r="D373" s="1068" t="str">
        <f>IF(ISBLANK('Step 3-Air-Conditioning Uni (B)'!F39),"BLANK",'Step 3-Air-Conditioning Uni (B)'!F39)</f>
        <v/>
      </c>
    </row>
    <row r="374" spans="1:4" ht="13.5" thickBot="1">
      <c r="B374" s="510" t="s">
        <v>1</v>
      </c>
      <c r="C374" s="970" t="s">
        <v>10</v>
      </c>
      <c r="D374" s="1070" t="str">
        <f>IF(ISBLANK('Step 3-Air-Conditioning Uni (B)'!F40),"BLANK",'Step 3-Air-Conditioning Uni (B)'!F40)</f>
        <v/>
      </c>
    </row>
    <row r="375" spans="1:4" ht="13.5" thickBot="1">
      <c r="B375" s="588" t="s">
        <v>79</v>
      </c>
      <c r="C375" s="347" t="s">
        <v>9</v>
      </c>
      <c r="D375" s="1070" t="str">
        <f>IF(ISBLANK('Step 3-Air-Conditioning Uni (B)'!F41),"BLANK",'Step 3-Air-Conditioning Uni (B)'!F41)</f>
        <v/>
      </c>
    </row>
    <row r="376" spans="1:4">
      <c r="C376" s="515"/>
      <c r="D376" s="1056"/>
    </row>
    <row r="377" spans="1:4">
      <c r="A377" s="544"/>
      <c r="B377" s="553" t="s">
        <v>202</v>
      </c>
      <c r="C377" s="992"/>
      <c r="D377" s="1058"/>
    </row>
    <row r="378" spans="1:4" s="563" customFormat="1">
      <c r="C378" s="993" t="str">
        <f>'Step 3-Air-Conditioning Uni (B)'!C10</f>
        <v>Refrigerant Type</v>
      </c>
      <c r="D378" s="1061"/>
    </row>
    <row r="379" spans="1:4" s="563" customFormat="1">
      <c r="C379" s="993" t="str">
        <f>'Step 3-Air-Conditioning Uni (B)'!C11</f>
        <v>HCFC-22</v>
      </c>
      <c r="D379" s="1059">
        <f>IF(ISBLANK('Step 3-Air-Conditioning Uni (B)'!F11),"BLANK",'Step 3-Air-Conditioning Uni (B)'!F11)</f>
        <v>0</v>
      </c>
    </row>
    <row r="380" spans="1:4" s="563" customFormat="1">
      <c r="C380" s="993" t="str">
        <f>'Step 3-Air-Conditioning Uni (B)'!C12</f>
        <v>R-407C</v>
      </c>
      <c r="D380" s="1059">
        <f>IF(ISBLANK('Step 3-Air-Conditioning Uni (B)'!F12),"BLANK",'Step 3-Air-Conditioning Uni (B)'!F12)</f>
        <v>0</v>
      </c>
    </row>
    <row r="381" spans="1:4" s="563" customFormat="1">
      <c r="C381" s="993" t="str">
        <f>'Step 3-Air-Conditioning Uni (B)'!C13</f>
        <v>R-410A</v>
      </c>
      <c r="D381" s="1059">
        <f>IF(ISBLANK('Step 3-Air-Conditioning Uni (B)'!F13),"BLANK",'Step 3-Air-Conditioning Uni (B)'!F13)</f>
        <v>0</v>
      </c>
    </row>
    <row r="382" spans="1:4" s="563" customFormat="1" ht="13.5" thickBot="1">
      <c r="C382" s="993" t="str">
        <f>'Step 3-Air-Conditioning Uni (B)'!C14</f>
        <v>Other</v>
      </c>
      <c r="D382" s="1059">
        <f>IF(ISBLANK('Step 3-Air-Conditioning Uni (B)'!F14),"BLANK",'Step 3-Air-Conditioning Uni (B)'!F14)</f>
        <v>0</v>
      </c>
    </row>
    <row r="383" spans="1:4" s="563" customFormat="1">
      <c r="C383" s="1012" t="s">
        <v>278</v>
      </c>
      <c r="D383" s="1059">
        <f>IF(ISBLANK('Step 3-Air-Conditioning Uni (B)'!G11),"BLANK",'Step 3-Air-Conditioning Uni (B)'!G11)</f>
        <v>0</v>
      </c>
    </row>
    <row r="384" spans="1:4" s="563" customFormat="1" ht="13.5" thickBot="1">
      <c r="C384" s="993"/>
      <c r="D384" s="1062"/>
    </row>
    <row r="385" spans="2:4">
      <c r="B385" s="2425" t="s">
        <v>80</v>
      </c>
      <c r="C385" s="492" t="s">
        <v>46</v>
      </c>
      <c r="D385" s="1091"/>
    </row>
    <row r="386" spans="2:4">
      <c r="B386" s="2426">
        <v>0</v>
      </c>
      <c r="C386" s="1007" t="s">
        <v>8</v>
      </c>
      <c r="D386" s="1092" t="str">
        <f>IF(ISBLANK('Step 3-Air-Conditioning Uni (B)'!H22),"BLANK",'Step 3-Air-Conditioning Uni (B)'!H22)</f>
        <v/>
      </c>
    </row>
    <row r="387" spans="2:4">
      <c r="B387" s="2426"/>
      <c r="C387" s="946" t="s">
        <v>341</v>
      </c>
      <c r="D387" s="1092" t="str">
        <f>IF(ISBLANK('Step 3-Air-Conditioning Uni (B)'!H23),"BLANK",'Step 3-Air-Conditioning Uni (B)'!H23)</f>
        <v/>
      </c>
    </row>
    <row r="388" spans="2:4">
      <c r="B388" s="2426">
        <v>0</v>
      </c>
      <c r="C388" s="1007" t="s">
        <v>9</v>
      </c>
      <c r="D388" s="1092" t="str">
        <f>IF(ISBLANK('Step 3-Air-Conditioning Uni (B)'!H24),"BLANK",'Step 3-Air-Conditioning Uni (B)'!H24)</f>
        <v/>
      </c>
    </row>
    <row r="389" spans="2:4" ht="13.5" thickBot="1">
      <c r="B389" s="2426"/>
      <c r="C389" s="946" t="s">
        <v>340</v>
      </c>
      <c r="D389" s="1092" t="str">
        <f>IF(ISBLANK('Step 3-Air-Conditioning Uni (B)'!H25),"BLANK",'Step 3-Air-Conditioning Uni (B)'!H25)</f>
        <v/>
      </c>
    </row>
    <row r="390" spans="2:4">
      <c r="B390" s="2426">
        <v>0</v>
      </c>
      <c r="C390" s="492" t="s">
        <v>90</v>
      </c>
      <c r="D390" s="1093"/>
    </row>
    <row r="391" spans="2:4">
      <c r="B391" s="2426">
        <v>0</v>
      </c>
      <c r="C391" s="1007" t="s">
        <v>8</v>
      </c>
      <c r="D391" s="1092" t="str">
        <f>IF(ISBLANK('Step 3-Air-Conditioning Uni (B)'!H27),"BLANK",'Step 3-Air-Conditioning Uni (B)'!H27)</f>
        <v/>
      </c>
    </row>
    <row r="392" spans="2:4">
      <c r="B392" s="2426"/>
      <c r="C392" s="946" t="s">
        <v>341</v>
      </c>
      <c r="D392" s="1092" t="str">
        <f>IF(ISBLANK('Step 3-Air-Conditioning Uni (B)'!H28),"BLANK",'Step 3-Air-Conditioning Uni (B)'!H28)</f>
        <v/>
      </c>
    </row>
    <row r="393" spans="2:4">
      <c r="B393" s="2426">
        <v>0</v>
      </c>
      <c r="C393" s="1007" t="s">
        <v>9</v>
      </c>
      <c r="D393" s="1092" t="str">
        <f>IF(ISBLANK('Step 3-Air-Conditioning Uni (B)'!H29),"BLANK",'Step 3-Air-Conditioning Uni (B)'!H29)</f>
        <v/>
      </c>
    </row>
    <row r="394" spans="2:4" ht="13.5" thickBot="1">
      <c r="B394" s="2426"/>
      <c r="C394" s="946" t="s">
        <v>340</v>
      </c>
      <c r="D394" s="1092" t="str">
        <f>IF(ISBLANK('Step 3-Air-Conditioning Uni (B)'!H30),"BLANK",'Step 3-Air-Conditioning Uni (B)'!H30)</f>
        <v/>
      </c>
    </row>
    <row r="395" spans="2:4">
      <c r="B395" s="2426">
        <v>0</v>
      </c>
      <c r="C395" s="492" t="s">
        <v>91</v>
      </c>
      <c r="D395" s="1093"/>
    </row>
    <row r="396" spans="2:4">
      <c r="B396" s="2426">
        <v>0</v>
      </c>
      <c r="C396" s="1007" t="s">
        <v>8</v>
      </c>
      <c r="D396" s="1092" t="str">
        <f>IF(ISBLANK('Step 3-Air-Conditioning Uni (B)'!H32),"BLANK",'Step 3-Air-Conditioning Uni (B)'!H32)</f>
        <v/>
      </c>
    </row>
    <row r="397" spans="2:4">
      <c r="B397" s="2426"/>
      <c r="C397" s="946" t="s">
        <v>341</v>
      </c>
      <c r="D397" s="1092" t="str">
        <f>IF(ISBLANK('Step 3-Air-Conditioning Uni (B)'!H33),"BLANK",'Step 3-Air-Conditioning Uni (B)'!H33)</f>
        <v/>
      </c>
    </row>
    <row r="398" spans="2:4">
      <c r="B398" s="2426">
        <v>0</v>
      </c>
      <c r="C398" s="1007" t="s">
        <v>9</v>
      </c>
      <c r="D398" s="1606" t="str">
        <f>IF(ISBLANK('Step 3-Air-Conditioning Uni (B)'!H34),"BLANK",'Step 3-Air-Conditioning Uni (B)'!H34)</f>
        <v/>
      </c>
    </row>
    <row r="399" spans="2:4" ht="13.5" thickBot="1">
      <c r="B399" s="2427"/>
      <c r="C399" s="946" t="s">
        <v>340</v>
      </c>
      <c r="D399" s="1092" t="str">
        <f>IF(ISBLANK('Step 3-Air-Conditioning Uni (B)'!H35),"BLANK",'Step 3-Air-Conditioning Uni (B)'!H35)</f>
        <v/>
      </c>
    </row>
    <row r="400" spans="2:4">
      <c r="B400" s="2424" t="s">
        <v>71</v>
      </c>
      <c r="C400" s="834" t="s">
        <v>10</v>
      </c>
      <c r="D400" s="1092" t="str">
        <f>IF(ISBLANK('Step 3-Air-Conditioning Uni (B)'!H36),"BLANK",'Step 3-Air-Conditioning Uni (B)'!H36)</f>
        <v/>
      </c>
    </row>
    <row r="401" spans="1:4" ht="13.5" thickBot="1">
      <c r="B401" s="2188">
        <v>0</v>
      </c>
      <c r="C401" s="831" t="s">
        <v>14</v>
      </c>
      <c r="D401" s="1092" t="str">
        <f>IF(ISBLANK('Step 3-Air-Conditioning Uni (B)'!H37),"BLANK",'Step 3-Air-Conditioning Uni (B)'!H37)</f>
        <v/>
      </c>
    </row>
    <row r="402" spans="1:4">
      <c r="B402" s="2191" t="s">
        <v>2</v>
      </c>
      <c r="C402" s="834" t="s">
        <v>11</v>
      </c>
      <c r="D402" s="1092" t="str">
        <f>IF(ISBLANK('Step 3-Air-Conditioning Uni (B)'!H38),"BLANK",'Step 3-Air-Conditioning Uni (B)'!H38)</f>
        <v/>
      </c>
    </row>
    <row r="403" spans="1:4" ht="13.5" thickBot="1">
      <c r="B403" s="2192">
        <v>0</v>
      </c>
      <c r="C403" s="831" t="s">
        <v>82</v>
      </c>
      <c r="D403" s="1092" t="str">
        <f>IF(ISBLANK('Step 3-Air-Conditioning Uni (B)'!H39),"BLANK",'Step 3-Air-Conditioning Uni (B)'!H39)</f>
        <v/>
      </c>
    </row>
    <row r="404" spans="1:4" ht="13.5" thickBot="1">
      <c r="B404" s="510" t="s">
        <v>1</v>
      </c>
      <c r="C404" s="833" t="s">
        <v>10</v>
      </c>
      <c r="D404" s="1092" t="str">
        <f>IF(ISBLANK('Step 3-Air-Conditioning Uni (B)'!H40),"BLANK",'Step 3-Air-Conditioning Uni (B)'!H40)</f>
        <v/>
      </c>
    </row>
    <row r="405" spans="1:4" ht="13.5" thickBot="1">
      <c r="B405" s="588" t="s">
        <v>79</v>
      </c>
      <c r="C405" s="347" t="s">
        <v>9</v>
      </c>
      <c r="D405" s="1092" t="str">
        <f>IF(ISBLANK('Step 3-Air-Conditioning Uni (B)'!H41),"BLANK",'Step 3-Air-Conditioning Uni (B)'!H41)</f>
        <v/>
      </c>
    </row>
    <row r="406" spans="1:4" ht="13.5" thickBot="1">
      <c r="C406" s="515"/>
      <c r="D406" s="1056"/>
    </row>
    <row r="407" spans="1:4">
      <c r="C407" s="997" t="str">
        <f>'Step 3-Air-Conditioning Units'!C47</f>
        <v>Average Number of Remaining Years of Useful Life</v>
      </c>
      <c r="D407" s="1087">
        <f>IF(ISBLANK('Step 3-Air-Conditioning Uni (B)'!E46),"BLANK",'Step 3-Air-Conditioning Uni (B)'!E46)</f>
        <v>0</v>
      </c>
    </row>
    <row r="408" spans="1:4">
      <c r="C408" s="998" t="str">
        <f>'Step 3-Air-Conditioning Units'!C48</f>
        <v>Average Energy Consumed/Year/Unit (kWh)</v>
      </c>
      <c r="D408" s="1088">
        <f>IF(ISBLANK('Step 3-Air-Conditioning Uni (B)'!E47),"BLANK",'Step 3-Air-Conditioning Uni (B)'!E47)</f>
        <v>0</v>
      </c>
    </row>
    <row r="409" spans="1:4" ht="26.25" thickBot="1">
      <c r="C409" s="999" t="str">
        <f>'Step 3-Air-Conditioning Units'!C49</f>
        <v>Average Energy Cost for Residential Consumers ($/kWh) 
[please provide the average cost during the current program period]</v>
      </c>
      <c r="D409" s="1078">
        <f>IF(ISBLANK('Step 3-Air-Conditioning Uni (B)'!E48),"BLANK",'Step 3-Air-Conditioning Uni (B)'!E48)</f>
        <v>0</v>
      </c>
    </row>
    <row r="410" spans="1:4" ht="13.5" thickBot="1">
      <c r="C410" s="515"/>
      <c r="D410" s="1075"/>
    </row>
    <row r="411" spans="1:4" ht="13.5" thickBot="1">
      <c r="C411" s="1010" t="str">
        <f>'Step 3-Air-Conditioning Units'!C51</f>
        <v>Additional Comments:</v>
      </c>
      <c r="D411" s="1078">
        <f>IF(ISBLANK('Step 3-Air-Conditioning Uni (B)'!D50),"BLANK",'Step 3-Air-Conditioning Uni (B)'!D50)</f>
        <v>0</v>
      </c>
    </row>
    <row r="412" spans="1:4">
      <c r="C412" s="515"/>
      <c r="D412" s="1056"/>
    </row>
    <row r="413" spans="1:4">
      <c r="A413" s="540"/>
      <c r="B413" s="540"/>
      <c r="C413" s="987"/>
      <c r="D413" s="1055"/>
    </row>
    <row r="414" spans="1:4">
      <c r="C414" s="515"/>
      <c r="D414" s="1056"/>
    </row>
    <row r="415" spans="1:4">
      <c r="A415" s="531"/>
      <c r="B415" s="531" t="s">
        <v>187</v>
      </c>
      <c r="C415" s="654"/>
      <c r="D415" s="1057"/>
    </row>
    <row r="416" spans="1:4">
      <c r="C416" s="515"/>
      <c r="D416" s="1056"/>
    </row>
    <row r="417" spans="1:5">
      <c r="A417" s="544"/>
      <c r="B417" s="544"/>
      <c r="C417" s="992" t="s">
        <v>33</v>
      </c>
      <c r="D417" s="1058"/>
    </row>
    <row r="418" spans="1:5" s="563" customFormat="1">
      <c r="C418" s="1011" t="str">
        <f>'Step 3-Dehumidifiers'!C8</f>
        <v>Total Number of Units Processed</v>
      </c>
      <c r="D418" s="1060">
        <f>IF(ISBLANK('Step 3-Dehumidifiers (B)'!D8),"BLANK",'Step 3-Dehumidifiers (B)'!D8)</f>
        <v>0</v>
      </c>
      <c r="E418" s="424"/>
    </row>
    <row r="419" spans="1:5" s="563" customFormat="1">
      <c r="C419" s="1011" t="str">
        <f>'Step 3-Dehumidifiers'!C9</f>
        <v>Average Age of Appliances Collected (yrs)</v>
      </c>
      <c r="D419" s="1060">
        <f>IF(ISBLANK('Step 3-Dehumidifiers (B)'!D9),"BLANK",'Step 3-Dehumidifiers (B)'!D9)</f>
        <v>0</v>
      </c>
    </row>
    <row r="420" spans="1:5" s="563" customFormat="1">
      <c r="C420" s="993" t="str">
        <f>'Step 3-Dehumidifiers'!C10</f>
        <v>Refrigerant Type</v>
      </c>
      <c r="D420" s="1062"/>
    </row>
    <row r="421" spans="1:5" s="563" customFormat="1">
      <c r="C421" s="993" t="str">
        <f>'Step 3-Dehumidifiers'!C11</f>
        <v>CFC-12</v>
      </c>
      <c r="D421" s="1060">
        <f>IF(ISBLANK('Step 3-Dehumidifiers (B)'!D11),"BLANK",'Step 3-Dehumidifiers (B)'!D11)</f>
        <v>0</v>
      </c>
    </row>
    <row r="422" spans="1:5" s="563" customFormat="1">
      <c r="C422" s="993" t="str">
        <f>'Step 3-Dehumidifiers'!C12</f>
        <v>HCFC-22</v>
      </c>
      <c r="D422" s="1060">
        <f>IF(ISBLANK('Step 3-Dehumidifiers (B)'!D12),"BLANK",'Step 3-Dehumidifiers (B)'!D12)</f>
        <v>0</v>
      </c>
    </row>
    <row r="423" spans="1:5" s="563" customFormat="1">
      <c r="C423" s="993" t="str">
        <f>'Step 3-Dehumidifiers'!C13</f>
        <v>HFC-134a</v>
      </c>
      <c r="D423" s="1060">
        <f>IF(ISBLANK('Step 3-Dehumidifiers (B)'!D13),"BLANK",'Step 3-Dehumidifiers (B)'!D13)</f>
        <v>0</v>
      </c>
    </row>
    <row r="424" spans="1:5" s="563" customFormat="1">
      <c r="C424" s="993" t="str">
        <f>'Step 3-Dehumidifiers'!C14</f>
        <v>R-500</v>
      </c>
      <c r="D424" s="1060">
        <f>IF(ISBLANK('Step 3-Dehumidifiers (B)'!D14),"BLANK",'Step 3-Dehumidifiers (B)'!D14)</f>
        <v>0</v>
      </c>
    </row>
    <row r="425" spans="1:5" s="563" customFormat="1">
      <c r="C425" s="993" t="str">
        <f>'Step 3-Dehumidifiers'!C15</f>
        <v>R-410A</v>
      </c>
      <c r="D425" s="1060">
        <f>IF(ISBLANK('Step 3-Dehumidifiers (B)'!D15),"BLANK",'Step 3-Dehumidifiers (B)'!D15)</f>
        <v>0</v>
      </c>
    </row>
    <row r="426" spans="1:5" s="563" customFormat="1">
      <c r="C426" s="993" t="str">
        <f>'Step 3-Dehumidifiers'!C16</f>
        <v>Other</v>
      </c>
      <c r="D426" s="1060">
        <f>IF(ISBLANK('Step 3-Dehumidifiers (B)'!D16),"BLANK",'Step 3-Dehumidifiers (B)'!D16)</f>
        <v>0</v>
      </c>
    </row>
    <row r="427" spans="1:5" s="563" customFormat="1">
      <c r="C427" s="1011"/>
      <c r="D427" s="1080"/>
    </row>
    <row r="428" spans="1:5" s="563" customFormat="1">
      <c r="C428" s="993" t="s">
        <v>325</v>
      </c>
      <c r="D428" s="1062"/>
    </row>
    <row r="429" spans="1:5" s="563" customFormat="1">
      <c r="C429" s="993" t="str">
        <f t="shared" ref="C429:C434" si="5">C421</f>
        <v>CFC-12</v>
      </c>
      <c r="D429" s="1060">
        <f>IF(ISBLANK('Step 3-Dehumidifiers (B)'!E11),"BLANK",'Step 3-Dehumidifiers (B)'!E11)</f>
        <v>0</v>
      </c>
    </row>
    <row r="430" spans="1:5" s="563" customFormat="1">
      <c r="C430" s="993" t="str">
        <f t="shared" si="5"/>
        <v>HCFC-22</v>
      </c>
      <c r="D430" s="1060">
        <f>IF(ISBLANK('Step 3-Dehumidifiers (B)'!E12),"BLANK",'Step 3-Dehumidifiers (B)'!E12)</f>
        <v>0</v>
      </c>
    </row>
    <row r="431" spans="1:5" s="563" customFormat="1">
      <c r="C431" s="993" t="str">
        <f t="shared" si="5"/>
        <v>HFC-134a</v>
      </c>
      <c r="D431" s="1060">
        <f>IF(ISBLANK('Step 3-Dehumidifiers (B)'!E13),"BLANK",'Step 3-Dehumidifiers (B)'!E13)</f>
        <v>0</v>
      </c>
    </row>
    <row r="432" spans="1:5" s="563" customFormat="1">
      <c r="C432" s="993" t="str">
        <f t="shared" si="5"/>
        <v>R-500</v>
      </c>
      <c r="D432" s="1060">
        <f>IF(ISBLANK('Step 3-Dehumidifiers (B)'!E14),"BLANK",'Step 3-Dehumidifiers (B)'!E14)</f>
        <v>0</v>
      </c>
    </row>
    <row r="433" spans="2:4" s="563" customFormat="1">
      <c r="C433" s="993" t="str">
        <f t="shared" si="5"/>
        <v>R-410A</v>
      </c>
      <c r="D433" s="1060">
        <f>IF(ISBLANK('Step 3-Dehumidifiers (B)'!E15),"BLANK",'Step 3-Dehumidifiers (B)'!E15)</f>
        <v>0</v>
      </c>
    </row>
    <row r="434" spans="2:4" s="563" customFormat="1">
      <c r="C434" s="993" t="str">
        <f t="shared" si="5"/>
        <v>Other</v>
      </c>
      <c r="D434" s="1060">
        <f>IF(ISBLANK('Step 3-Dehumidifiers (B)'!E16),"BLANK",'Step 3-Dehumidifiers (B)'!E16)</f>
        <v>0</v>
      </c>
    </row>
    <row r="435" spans="2:4" s="563" customFormat="1" ht="13.5" thickBot="1">
      <c r="D435" s="1062"/>
    </row>
    <row r="436" spans="2:4" s="563" customFormat="1" ht="12.75" customHeight="1">
      <c r="B436" s="2425" t="s">
        <v>80</v>
      </c>
      <c r="C436" s="492" t="str">
        <f>'Step 3-Dehumidifiers (B)'!D23</f>
        <v>CFC-12</v>
      </c>
      <c r="D436" s="1090"/>
    </row>
    <row r="437" spans="2:4" s="563" customFormat="1">
      <c r="B437" s="2426"/>
      <c r="C437" s="1007" t="str">
        <f>'Step 3-Dehumidifiers (B)'!D24</f>
        <v>Reclaimed</v>
      </c>
      <c r="D437" s="1094" t="str">
        <f>IF(ISBLANK('Step 3-Dehumidifiers (B)'!F24),"BLANK",'Step 3-Dehumidifiers (B)'!F24)</f>
        <v/>
      </c>
    </row>
    <row r="438" spans="2:4" s="563" customFormat="1">
      <c r="B438" s="2426"/>
      <c r="C438" s="946" t="s">
        <v>341</v>
      </c>
      <c r="D438" s="1094" t="str">
        <f>IF(ISBLANK('Step 3-Dehumidifiers (B)'!F25),"BLANK",'Step 3-Dehumidifiers (B)'!F25)</f>
        <v/>
      </c>
    </row>
    <row r="439" spans="2:4" s="563" customFormat="1">
      <c r="B439" s="2426"/>
      <c r="C439" s="1007" t="str">
        <f>'Step 3-Dehumidifiers (B)'!D26</f>
        <v>Destroyed</v>
      </c>
      <c r="D439" s="1094" t="str">
        <f>IF(ISBLANK('Step 3-Dehumidifiers (B)'!F26),"BLANK",'Step 3-Dehumidifiers (B)'!F26)</f>
        <v/>
      </c>
    </row>
    <row r="440" spans="2:4" s="563" customFormat="1" ht="13.5" thickBot="1">
      <c r="B440" s="2426"/>
      <c r="C440" s="946" t="s">
        <v>340</v>
      </c>
      <c r="D440" s="1094" t="str">
        <f>IF(ISBLANK('Step 3-Dehumidifiers (B)'!F27),"BLANK",'Step 3-Dehumidifiers (B)'!F27)</f>
        <v/>
      </c>
    </row>
    <row r="441" spans="2:4" ht="12.75" customHeight="1">
      <c r="B441" s="2426"/>
      <c r="C441" s="492" t="str">
        <f>'Step 3-Dehumidifiers (B)'!D28</f>
        <v xml:space="preserve">HCFC-22 </v>
      </c>
      <c r="D441" s="1090"/>
    </row>
    <row r="442" spans="2:4">
      <c r="B442" s="2426"/>
      <c r="C442" s="827" t="str">
        <f>'Step 3-Dehumidifiers (B)'!D29</f>
        <v>Reclaimed</v>
      </c>
      <c r="D442" s="1063" t="str">
        <f>IF(ISBLANK('Step 3-Dehumidifiers (B)'!F29),"BLANK",'Step 3-Dehumidifiers (B)'!F29)</f>
        <v/>
      </c>
    </row>
    <row r="443" spans="2:4">
      <c r="B443" s="2426"/>
      <c r="C443" s="1293" t="s">
        <v>341</v>
      </c>
      <c r="D443" s="1063" t="str">
        <f>IF(ISBLANK('Step 3-Dehumidifiers (B)'!F30),"BLANK",'Step 3-Dehumidifiers (B)'!F30)</f>
        <v/>
      </c>
    </row>
    <row r="444" spans="2:4">
      <c r="B444" s="2426"/>
      <c r="C444" s="827" t="str">
        <f>'Step 3-Dehumidifiers (B)'!D31</f>
        <v>Destroyed</v>
      </c>
      <c r="D444" s="1063" t="str">
        <f>IF(ISBLANK('Step 3-Dehumidifiers (B)'!F31),"BLANK",'Step 3-Dehumidifiers (B)'!F31)</f>
        <v/>
      </c>
    </row>
    <row r="445" spans="2:4">
      <c r="B445" s="2426"/>
      <c r="C445" s="1293" t="s">
        <v>340</v>
      </c>
      <c r="D445" s="1063" t="str">
        <f>IF(ISBLANK('Step 3-Dehumidifiers (B)'!F32),"BLANK",'Step 3-Dehumidifiers (B)'!F32)</f>
        <v/>
      </c>
    </row>
    <row r="446" spans="2:4">
      <c r="B446" s="2426"/>
      <c r="C446" s="494" t="str">
        <f>'Step 3-Dehumidifiers (B)'!D33</f>
        <v>HFC-134a</v>
      </c>
      <c r="D446" s="1095"/>
    </row>
    <row r="447" spans="2:4">
      <c r="B447" s="2426"/>
      <c r="C447" s="827" t="str">
        <f>'Step 3-Dehumidifiers (B)'!D34</f>
        <v>Reclaimed</v>
      </c>
      <c r="D447" s="1064" t="str">
        <f>IF(ISBLANK('Step 3-Dehumidifiers (B)'!F34),"BLANK",'Step 3-Dehumidifiers (B)'!F34)</f>
        <v/>
      </c>
    </row>
    <row r="448" spans="2:4">
      <c r="B448" s="2426"/>
      <c r="C448" s="1293" t="s">
        <v>341</v>
      </c>
      <c r="D448" s="1064" t="str">
        <f>IF(ISBLANK('Step 3-Dehumidifiers (B)'!F35),"BLANK",'Step 3-Dehumidifiers (B)'!F35)</f>
        <v/>
      </c>
    </row>
    <row r="449" spans="2:4">
      <c r="B449" s="2426"/>
      <c r="C449" s="827" t="s">
        <v>9</v>
      </c>
      <c r="D449" s="1064" t="str">
        <f>IF(ISBLANK('Step 3-Dehumidifiers (B)'!F36),"BLANK",'Step 3-Dehumidifiers (B)'!F36)</f>
        <v/>
      </c>
    </row>
    <row r="450" spans="2:4">
      <c r="B450" s="2426"/>
      <c r="C450" s="1293" t="s">
        <v>340</v>
      </c>
      <c r="D450" s="1064" t="str">
        <f>IF(ISBLANK('Step 3-Dehumidifiers (B)'!F37),"BLANK",'Step 3-Dehumidifiers (B)'!F37)</f>
        <v/>
      </c>
    </row>
    <row r="451" spans="2:4">
      <c r="B451" s="2426"/>
      <c r="C451" s="868" t="str">
        <f>'Step 3-Dehumidifiers (B)'!D38</f>
        <v>R-500</v>
      </c>
      <c r="D451" s="1096"/>
    </row>
    <row r="452" spans="2:4">
      <c r="B452" s="2426"/>
      <c r="C452" s="835" t="s">
        <v>8</v>
      </c>
      <c r="D452" s="1094" t="str">
        <f>IF(ISBLANK('Step 3-Dehumidifiers (B)'!F39),"BLANK",'Step 3-Dehumidifiers (B)'!F39)</f>
        <v/>
      </c>
    </row>
    <row r="453" spans="2:4">
      <c r="B453" s="2426"/>
      <c r="C453" s="1164" t="s">
        <v>341</v>
      </c>
      <c r="D453" s="1094" t="str">
        <f>IF(ISBLANK('Step 3-Dehumidifiers (B)'!F40),"BLANK",'Step 3-Dehumidifiers (B)'!F40)</f>
        <v/>
      </c>
    </row>
    <row r="454" spans="2:4">
      <c r="B454" s="2426"/>
      <c r="C454" s="835" t="s">
        <v>9</v>
      </c>
      <c r="D454" s="1094" t="str">
        <f>IF(ISBLANK('Step 3-Dehumidifiers (B)'!F41),"BLANK",'Step 3-Dehumidifiers (B)'!F41)</f>
        <v/>
      </c>
    </row>
    <row r="455" spans="2:4">
      <c r="B455" s="2426"/>
      <c r="C455" s="1164" t="s">
        <v>340</v>
      </c>
      <c r="D455" s="1094" t="str">
        <f>IF(ISBLANK('Step 3-Dehumidifiers (B)'!F42),"BLANK",'Step 3-Dehumidifiers (B)'!F42)</f>
        <v/>
      </c>
    </row>
    <row r="456" spans="2:4">
      <c r="B456" s="2426"/>
      <c r="C456" s="494" t="str">
        <f>'Step 3-Dehumidifiers (B)'!D43</f>
        <v xml:space="preserve">R-410A </v>
      </c>
      <c r="D456" s="1095"/>
    </row>
    <row r="457" spans="2:4">
      <c r="B457" s="2426"/>
      <c r="C457" s="1293" t="s">
        <v>8</v>
      </c>
      <c r="D457" s="1064" t="str">
        <f>IF(ISBLANK('Step 3-Dehumidifiers (B)'!F44),"BLANK",'Step 3-Dehumidifiers (B)'!F44)</f>
        <v/>
      </c>
    </row>
    <row r="458" spans="2:4">
      <c r="B458" s="2426"/>
      <c r="C458" s="1293" t="s">
        <v>341</v>
      </c>
      <c r="D458" s="1064" t="str">
        <f>IF(ISBLANK('Step 3-Dehumidifiers (B)'!F45),"BLANK",'Step 3-Dehumidifiers (B)'!F45)</f>
        <v/>
      </c>
    </row>
    <row r="459" spans="2:4">
      <c r="B459" s="2426"/>
      <c r="C459" s="1293" t="s">
        <v>9</v>
      </c>
      <c r="D459" s="1064" t="str">
        <f>IF(ISBLANK('Step 3-Dehumidifiers (B)'!F46),"BLANK",'Step 3-Dehumidifiers (B)'!F46)</f>
        <v/>
      </c>
    </row>
    <row r="460" spans="2:4" ht="13.5" thickBot="1">
      <c r="B460" s="2427"/>
      <c r="C460" s="1293" t="s">
        <v>340</v>
      </c>
      <c r="D460" s="1064" t="str">
        <f>IF(ISBLANK('Step 3-Dehumidifiers (B)'!F47),"BLANK",'Step 3-Dehumidifiers (B)'!F47)</f>
        <v/>
      </c>
    </row>
    <row r="461" spans="2:4">
      <c r="B461" s="2424" t="s">
        <v>71</v>
      </c>
      <c r="C461" s="972" t="s">
        <v>10</v>
      </c>
      <c r="D461" s="1069" t="str">
        <f>IF(ISBLANK('Step 3-Dehumidifiers (B)'!F48),"BLANK",'Step 3-Dehumidifiers (B)'!F48)</f>
        <v/>
      </c>
    </row>
    <row r="462" spans="2:4" ht="13.5" thickBot="1">
      <c r="B462" s="2188">
        <v>0</v>
      </c>
      <c r="C462" s="971" t="s">
        <v>14</v>
      </c>
      <c r="D462" s="1068" t="str">
        <f>IF(ISBLANK('Step 3-Dehumidifiers (B)'!F49),"BLANK",'Step 3-Dehumidifiers (B)'!F49)</f>
        <v/>
      </c>
    </row>
    <row r="463" spans="2:4">
      <c r="B463" s="2191" t="s">
        <v>2</v>
      </c>
      <c r="C463" s="972" t="s">
        <v>11</v>
      </c>
      <c r="D463" s="1069" t="str">
        <f>IF(ISBLANK('Step 3-Dehumidifiers (B)'!F50),"BLANK",'Step 3-Dehumidifiers (B)'!F50)</f>
        <v/>
      </c>
    </row>
    <row r="464" spans="2:4" ht="13.5" thickBot="1">
      <c r="B464" s="2192">
        <v>0</v>
      </c>
      <c r="C464" s="971" t="s">
        <v>82</v>
      </c>
      <c r="D464" s="1068" t="str">
        <f>IF(ISBLANK('Step 3-Dehumidifiers (B)'!F51),"BLANK",'Step 3-Dehumidifiers (B)'!F51)</f>
        <v/>
      </c>
    </row>
    <row r="465" spans="1:4" ht="13.5" thickBot="1">
      <c r="B465" s="510" t="s">
        <v>1</v>
      </c>
      <c r="C465" s="970" t="s">
        <v>10</v>
      </c>
      <c r="D465" s="1070" t="str">
        <f>IF(ISBLANK('Step 3-Dehumidifiers (B)'!F52),"BLANK",'Step 3-Dehumidifiers (B)'!F52)</f>
        <v/>
      </c>
    </row>
    <row r="466" spans="1:4" ht="13.5" thickBot="1">
      <c r="B466" s="588" t="s">
        <v>79</v>
      </c>
      <c r="C466" s="347" t="s">
        <v>9</v>
      </c>
      <c r="D466" s="1071" t="str">
        <f>IF(ISBLANK('Step 3-Dehumidifiers (B)'!F53),"BLANK",'Step 3-Dehumidifiers (B)'!F53)</f>
        <v/>
      </c>
    </row>
    <row r="467" spans="1:4">
      <c r="C467" s="515"/>
      <c r="D467" s="1056"/>
    </row>
    <row r="468" spans="1:4">
      <c r="A468" s="544"/>
      <c r="B468" s="553" t="s">
        <v>202</v>
      </c>
      <c r="C468" s="992"/>
      <c r="D468" s="1058"/>
    </row>
    <row r="469" spans="1:4" s="563" customFormat="1" ht="12" customHeight="1">
      <c r="C469" s="993" t="str">
        <f>'Step 3-Dehumidifiers (B)'!C10</f>
        <v>Refrigerant Type</v>
      </c>
      <c r="D469" s="1079"/>
    </row>
    <row r="470" spans="1:4" s="563" customFormat="1" ht="12" customHeight="1">
      <c r="C470" s="993" t="str">
        <f>'Step 3-Dehumidifiers (B)'!C11</f>
        <v>CFC-12</v>
      </c>
      <c r="D470" s="1060">
        <f>IF(ISBLANK('Step 3-Dehumidifiers (B)'!F11),"BLANK",'Step 3-Dehumidifiers (B)'!F11)</f>
        <v>0</v>
      </c>
    </row>
    <row r="471" spans="1:4" s="563" customFormat="1" ht="12" customHeight="1">
      <c r="C471" s="993" t="str">
        <f>'Step 3-Dehumidifiers (B)'!C12</f>
        <v>HCFC-22</v>
      </c>
      <c r="D471" s="1060">
        <f>IF(ISBLANK('Step 3-Dehumidifiers (B)'!F12),"BLANK",'Step 3-Dehumidifiers (B)'!F12)</f>
        <v>0</v>
      </c>
    </row>
    <row r="472" spans="1:4" s="563" customFormat="1" ht="12" customHeight="1">
      <c r="C472" s="993" t="str">
        <f>'Step 3-Dehumidifiers (B)'!C13</f>
        <v>HFC-134a</v>
      </c>
      <c r="D472" s="1060">
        <f>IF(ISBLANK('Step 3-Dehumidifiers (B)'!F13),"BLANK",'Step 3-Dehumidifiers (B)'!F13)</f>
        <v>0</v>
      </c>
    </row>
    <row r="473" spans="1:4" s="563" customFormat="1" ht="12" customHeight="1">
      <c r="C473" s="993" t="str">
        <f>'Step 3-Dehumidifiers (B)'!C14</f>
        <v>R-500</v>
      </c>
      <c r="D473" s="1060">
        <f>IF(ISBLANK('Step 3-Dehumidifiers (B)'!F14),"BLANK",'Step 3-Dehumidifiers (B)'!F14)</f>
        <v>0</v>
      </c>
    </row>
    <row r="474" spans="1:4" s="563" customFormat="1" ht="12" customHeight="1">
      <c r="C474" s="993" t="str">
        <f>'Step 3-Dehumidifiers (B)'!C15</f>
        <v>R-410A</v>
      </c>
      <c r="D474" s="1060">
        <f>IF(ISBLANK('Step 3-Dehumidifiers (B)'!F15),"BLANK",'Step 3-Dehumidifiers (B)'!F15)</f>
        <v>0</v>
      </c>
    </row>
    <row r="475" spans="1:4" s="563" customFormat="1" ht="12" customHeight="1" thickBot="1">
      <c r="C475" s="993" t="str">
        <f>'Step 3-Dehumidifiers (B)'!C16</f>
        <v>Other</v>
      </c>
      <c r="D475" s="1060">
        <f>IF(ISBLANK('Step 3-Dehumidifiers (B)'!F16),"BLANK",'Step 3-Dehumidifiers (B)'!F16)</f>
        <v>0</v>
      </c>
    </row>
    <row r="476" spans="1:4" s="563" customFormat="1" ht="12" customHeight="1">
      <c r="C476" s="1012" t="s">
        <v>278</v>
      </c>
      <c r="D476" s="1060">
        <f>IF(ISBLANK('Step 3-Dehumidifiers (B)'!G11),"BLANK",'Step 3-Dehumidifiers (B)'!G11)</f>
        <v>0</v>
      </c>
    </row>
    <row r="477" spans="1:4" s="563" customFormat="1" ht="12" customHeight="1" thickBot="1">
      <c r="C477" s="1013"/>
      <c r="D477" s="1062"/>
    </row>
    <row r="478" spans="1:4" s="563" customFormat="1" ht="12" customHeight="1">
      <c r="B478" s="2430" t="s">
        <v>80</v>
      </c>
      <c r="C478" s="569" t="str">
        <f>'Step 3-Dehumidifiers (B)'!D23</f>
        <v>CFC-12</v>
      </c>
      <c r="D478" s="1097" t="str">
        <f>IF(ISBLANK('Step 3-Dehumidifiers (B)'!H23),"BLANK",'Step 3-Dehumidifiers (B)'!H23)</f>
        <v>BLANK</v>
      </c>
    </row>
    <row r="479" spans="1:4" s="563" customFormat="1" ht="12" customHeight="1">
      <c r="B479" s="2431"/>
      <c r="C479" s="1164" t="s">
        <v>8</v>
      </c>
      <c r="D479" s="1098" t="str">
        <f>IF(ISBLANK('Step 3-Dehumidifiers (B)'!H24),"BLANK",'Step 3-Dehumidifiers (B)'!H24)</f>
        <v/>
      </c>
    </row>
    <row r="480" spans="1:4" s="563" customFormat="1" ht="12" customHeight="1">
      <c r="B480" s="2431"/>
      <c r="C480" s="1164" t="s">
        <v>341</v>
      </c>
      <c r="D480" s="1098" t="str">
        <f>IF(ISBLANK('Step 3-Dehumidifiers (B)'!H25),"BLANK",'Step 3-Dehumidifiers (B)'!H25)</f>
        <v/>
      </c>
    </row>
    <row r="481" spans="2:4" s="563" customFormat="1" ht="12" customHeight="1">
      <c r="B481" s="2431"/>
      <c r="C481" s="1164" t="s">
        <v>9</v>
      </c>
      <c r="D481" s="1098" t="str">
        <f>IF(ISBLANK('Step 3-Dehumidifiers (B)'!H26),"BLANK",'Step 3-Dehumidifiers (B)'!H26)</f>
        <v/>
      </c>
    </row>
    <row r="482" spans="2:4" s="563" customFormat="1" ht="12" customHeight="1" thickBot="1">
      <c r="B482" s="2431"/>
      <c r="C482" s="1164" t="s">
        <v>340</v>
      </c>
      <c r="D482" s="1098" t="str">
        <f>IF(ISBLANK('Step 3-Dehumidifiers (B)'!H27),"BLANK",'Step 3-Dehumidifiers (B)'!H27)</f>
        <v/>
      </c>
    </row>
    <row r="483" spans="2:4" ht="12.75" customHeight="1">
      <c r="B483" s="2431"/>
      <c r="C483" s="569" t="str">
        <f>'Step 3-Dehumidifiers (B)'!D28</f>
        <v xml:space="preserve">HCFC-22 </v>
      </c>
      <c r="D483" s="1099" t="str">
        <f>IF(ISBLANK('Step 3-Dehumidifiers (B)'!H28),"BLANK",'Step 3-Dehumidifiers (B)'!H28)</f>
        <v>BLANK</v>
      </c>
    </row>
    <row r="484" spans="2:4">
      <c r="B484" s="2431"/>
      <c r="C484" s="1164" t="s">
        <v>8</v>
      </c>
      <c r="D484" s="1098" t="str">
        <f>IF(ISBLANK('Step 3-Dehumidifiers (B)'!H29),"BLANK",'Step 3-Dehumidifiers (B)'!H29)</f>
        <v/>
      </c>
    </row>
    <row r="485" spans="2:4">
      <c r="B485" s="2431"/>
      <c r="C485" s="1164" t="s">
        <v>341</v>
      </c>
      <c r="D485" s="1098" t="str">
        <f>IF(ISBLANK('Step 3-Dehumidifiers (B)'!H30),"BLANK",'Step 3-Dehumidifiers (B)'!H30)</f>
        <v/>
      </c>
    </row>
    <row r="486" spans="2:4">
      <c r="B486" s="2431"/>
      <c r="C486" s="1164" t="s">
        <v>9</v>
      </c>
      <c r="D486" s="1098" t="str">
        <f>IF(ISBLANK('Step 3-Dehumidifiers (B)'!H31),"BLANK",'Step 3-Dehumidifiers (B)'!H31)</f>
        <v/>
      </c>
    </row>
    <row r="487" spans="2:4">
      <c r="B487" s="2431"/>
      <c r="C487" s="1164" t="s">
        <v>340</v>
      </c>
      <c r="D487" s="1098" t="str">
        <f>IF(ISBLANK('Step 3-Dehumidifiers (B)'!H32),"BLANK",'Step 3-Dehumidifiers (B)'!H32)</f>
        <v/>
      </c>
    </row>
    <row r="488" spans="2:4">
      <c r="B488" s="2431"/>
      <c r="C488" s="495" t="str">
        <f>'Step 3-Dehumidifiers (B)'!D33</f>
        <v>HFC-134a</v>
      </c>
      <c r="D488" s="1100"/>
    </row>
    <row r="489" spans="2:4">
      <c r="B489" s="2431"/>
      <c r="C489" s="1164" t="s">
        <v>8</v>
      </c>
      <c r="D489" s="1662" t="str">
        <f>IF(ISBLANK('Step 3-Dehumidifiers (B)'!H34),"BLANK",'Step 3-Dehumidifiers (B)'!H34)</f>
        <v/>
      </c>
    </row>
    <row r="490" spans="2:4">
      <c r="B490" s="2431"/>
      <c r="C490" s="1164" t="s">
        <v>341</v>
      </c>
      <c r="D490" s="1662" t="str">
        <f>IF(ISBLANK('Step 3-Dehumidifiers (B)'!H35),"BLANK",'Step 3-Dehumidifiers (B)'!H35)</f>
        <v/>
      </c>
    </row>
    <row r="491" spans="2:4">
      <c r="B491" s="2431"/>
      <c r="C491" s="1164" t="s">
        <v>9</v>
      </c>
      <c r="D491" s="1662" t="str">
        <f>IF(ISBLANK('Step 3-Dehumidifiers (B)'!H36),"BLANK",'Step 3-Dehumidifiers (B)'!H36)</f>
        <v/>
      </c>
    </row>
    <row r="492" spans="2:4">
      <c r="B492" s="2431"/>
      <c r="C492" s="1164" t="s">
        <v>340</v>
      </c>
      <c r="D492" s="1662" t="str">
        <f>IF(ISBLANK('Step 3-Dehumidifiers (B)'!H37),"BLANK",'Step 3-Dehumidifiers (B)'!H37)</f>
        <v/>
      </c>
    </row>
    <row r="493" spans="2:4">
      <c r="B493" s="2431"/>
      <c r="C493" s="497" t="str">
        <f>'Step 3-Dehumidifiers (B)'!D38</f>
        <v>R-500</v>
      </c>
      <c r="D493" s="1101" t="str">
        <f>IF(ISBLANK('Step 3-Dehumidifiers (B)'!H38),"BLANK",'Step 3-Dehumidifiers (B)'!H38)</f>
        <v>BLANK</v>
      </c>
    </row>
    <row r="494" spans="2:4">
      <c r="B494" s="2431"/>
      <c r="C494" s="1164" t="s">
        <v>8</v>
      </c>
      <c r="D494" s="1098" t="str">
        <f>IF(ISBLANK('Step 3-Dehumidifiers (B)'!H39),"BLANK",'Step 3-Dehumidifiers (B)'!H39)</f>
        <v/>
      </c>
    </row>
    <row r="495" spans="2:4">
      <c r="B495" s="2431"/>
      <c r="C495" s="1164" t="s">
        <v>341</v>
      </c>
      <c r="D495" s="1098" t="str">
        <f>IF(ISBLANK('Step 3-Dehumidifiers (B)'!H40),"BLANK",'Step 3-Dehumidifiers (B)'!H40)</f>
        <v/>
      </c>
    </row>
    <row r="496" spans="2:4">
      <c r="B496" s="2431"/>
      <c r="C496" s="1164" t="s">
        <v>9</v>
      </c>
      <c r="D496" s="1098" t="str">
        <f>IF(ISBLANK('Step 3-Dehumidifiers (B)'!H41),"BLANK",'Step 3-Dehumidifiers (B)'!H41)</f>
        <v/>
      </c>
    </row>
    <row r="497" spans="2:4">
      <c r="B497" s="2431"/>
      <c r="C497" s="1164" t="s">
        <v>340</v>
      </c>
      <c r="D497" s="1098" t="str">
        <f>IF(ISBLANK('Step 3-Dehumidifiers (B)'!H42),"BLANK",'Step 3-Dehumidifiers (B)'!H42)</f>
        <v/>
      </c>
    </row>
    <row r="498" spans="2:4">
      <c r="B498" s="2431"/>
      <c r="C498" s="495" t="str">
        <f>'Step 3-Dehumidifiers (B)'!D43</f>
        <v xml:space="preserve">R-410A </v>
      </c>
      <c r="D498" s="1663"/>
    </row>
    <row r="499" spans="2:4">
      <c r="B499" s="2431"/>
      <c r="C499" s="1164" t="s">
        <v>8</v>
      </c>
      <c r="D499" s="1664" t="str">
        <f>IF(ISBLANK('Step 3-Dehumidifiers (B)'!H44),"BLANK",'Step 3-Dehumidifiers (B)'!H44)</f>
        <v/>
      </c>
    </row>
    <row r="500" spans="2:4">
      <c r="B500" s="2431"/>
      <c r="C500" s="1164" t="s">
        <v>341</v>
      </c>
      <c r="D500" s="1664" t="str">
        <f>IF(ISBLANK('Step 3-Dehumidifiers (B)'!H45),"BLANK",'Step 3-Dehumidifiers (B)'!H45)</f>
        <v/>
      </c>
    </row>
    <row r="501" spans="2:4">
      <c r="B501" s="2431"/>
      <c r="C501" s="1164" t="s">
        <v>9</v>
      </c>
      <c r="D501" s="1664" t="str">
        <f>IF(ISBLANK('Step 3-Dehumidifiers (B)'!H46),"BLANK",'Step 3-Dehumidifiers (B)'!H46)</f>
        <v/>
      </c>
    </row>
    <row r="502" spans="2:4" ht="13.5" thickBot="1">
      <c r="B502" s="2432"/>
      <c r="C502" s="1164" t="s">
        <v>340</v>
      </c>
      <c r="D502" s="1664" t="str">
        <f>IF(ISBLANK('Step 3-Dehumidifiers (B)'!H47),"BLANK",'Step 3-Dehumidifiers (B)'!H47)</f>
        <v/>
      </c>
    </row>
    <row r="503" spans="2:4">
      <c r="B503" s="2424" t="s">
        <v>71</v>
      </c>
      <c r="C503" s="972" t="s">
        <v>10</v>
      </c>
      <c r="D503" s="1069" t="str">
        <f>IF(ISBLANK('Step 3-Dehumidifiers (B)'!H48),"BLANK",'Step 3-Dehumidifiers (B)'!H48)</f>
        <v/>
      </c>
    </row>
    <row r="504" spans="2:4" ht="13.5" thickBot="1">
      <c r="B504" s="2188">
        <v>0</v>
      </c>
      <c r="C504" s="971" t="s">
        <v>14</v>
      </c>
      <c r="D504" s="1068" t="str">
        <f>IF(ISBLANK('Step 3-Dehumidifiers (B)'!H49),"BLANK",'Step 3-Dehumidifiers (B)'!H49)</f>
        <v/>
      </c>
    </row>
    <row r="505" spans="2:4">
      <c r="B505" s="2191" t="s">
        <v>2</v>
      </c>
      <c r="C505" s="972" t="s">
        <v>11</v>
      </c>
      <c r="D505" s="1069" t="str">
        <f>IF(ISBLANK('Step 3-Dehumidifiers (B)'!H50),"BLANK",'Step 3-Dehumidifiers (B)'!H50)</f>
        <v/>
      </c>
    </row>
    <row r="506" spans="2:4" ht="13.5" thickBot="1">
      <c r="B506" s="2192">
        <v>0</v>
      </c>
      <c r="C506" s="971" t="s">
        <v>82</v>
      </c>
      <c r="D506" s="1068" t="str">
        <f>IF(ISBLANK('Step 3-Dehumidifiers (B)'!H51),"BLANK",'Step 3-Dehumidifiers (B)'!H51)</f>
        <v/>
      </c>
    </row>
    <row r="507" spans="2:4" ht="13.5" thickBot="1">
      <c r="B507" s="510" t="s">
        <v>1</v>
      </c>
      <c r="C507" s="970" t="s">
        <v>10</v>
      </c>
      <c r="D507" s="1068" t="str">
        <f>IF(ISBLANK('Step 3-Dehumidifiers (B)'!H52),"BLANK",'Step 3-Dehumidifiers (B)'!H52)</f>
        <v/>
      </c>
    </row>
    <row r="508" spans="2:4" ht="13.5" thickBot="1">
      <c r="B508" s="588" t="s">
        <v>79</v>
      </c>
      <c r="C508" s="347" t="s">
        <v>9</v>
      </c>
      <c r="D508" s="1069" t="str">
        <f>IF(ISBLANK('Step 3-Dehumidifiers (B)'!H53),"BLANK",'Step 3-Dehumidifiers (B)'!H53)</f>
        <v/>
      </c>
    </row>
    <row r="509" spans="2:4" ht="13.5" thickBot="1">
      <c r="C509" s="515"/>
      <c r="D509" s="1102"/>
    </row>
    <row r="510" spans="2:4">
      <c r="C510" s="997" t="str">
        <f>'Step 3-Dehumidifiers'!C59</f>
        <v>Average Number of Remaining Years of Useful Life</v>
      </c>
      <c r="D510" s="1087">
        <f>IF(ISBLANK('Step 3-Dehumidifiers (B)'!E58),"BLANK",'Step 3-Dehumidifiers (B)'!E58)</f>
        <v>0</v>
      </c>
    </row>
    <row r="511" spans="2:4">
      <c r="C511" s="998" t="str">
        <f>'Step 3-Dehumidifiers'!C60</f>
        <v>Average Energy Consumed/Year/Unit (kWh)</v>
      </c>
      <c r="D511" s="1088">
        <f>IF(ISBLANK('Step 3-Dehumidifiers (B)'!E59),"BLANK",'Step 3-Dehumidifiers (B)'!E59)</f>
        <v>0</v>
      </c>
    </row>
    <row r="512" spans="2:4" ht="26.25" thickBot="1">
      <c r="C512" s="999" t="str">
        <f>'Step 3-Dehumidifiers'!C61</f>
        <v>Average Energy Cost for Residential Consumers ($/kWh) 
[please provide the average cost during the current program period]</v>
      </c>
      <c r="D512" s="1078">
        <f>IF(ISBLANK('Step 3-Dehumidifiers (B)'!E60),"BLANK",'Step 3-Dehumidifiers (B)'!E60)</f>
        <v>0</v>
      </c>
    </row>
    <row r="513" spans="1:4" ht="13.5" thickBot="1">
      <c r="C513" s="1014"/>
      <c r="D513" s="1103"/>
    </row>
    <row r="514" spans="1:4" ht="13.5" thickBot="1">
      <c r="C514" s="1010" t="str">
        <f>'Step 3-Dehumidifiers'!C63</f>
        <v>Additional Comments:</v>
      </c>
      <c r="D514" s="1078">
        <f>IF(ISBLANK('Step 3-Dehumidifiers (B)'!D63),"BLANK",'Step 3-Dehumidifiers (B)'!D63)</f>
        <v>0</v>
      </c>
    </row>
    <row r="515" spans="1:4">
      <c r="C515" s="515"/>
      <c r="D515" s="1056"/>
    </row>
    <row r="516" spans="1:4">
      <c r="A516" s="540"/>
      <c r="B516" s="540"/>
      <c r="C516" s="987"/>
      <c r="D516" s="1055"/>
    </row>
    <row r="517" spans="1:4">
      <c r="C517" s="515"/>
      <c r="D517" s="1056"/>
    </row>
    <row r="518" spans="1:4">
      <c r="A518" s="531"/>
      <c r="B518" s="531" t="s">
        <v>188</v>
      </c>
      <c r="C518" s="654"/>
      <c r="D518" s="1057"/>
    </row>
    <row r="519" spans="1:4" ht="13.5" thickBot="1">
      <c r="C519" s="515"/>
      <c r="D519" s="1056"/>
    </row>
    <row r="520" spans="1:4" ht="13.5" thickBot="1">
      <c r="C520" s="1015" t="str">
        <f>'Step 5-Energy Impacts '!C9</f>
        <v>Appliance Type</v>
      </c>
      <c r="D520" s="1104" t="str">
        <f>'Step 5 Energy Impacts (B)'!D9</f>
        <v>Total # of Units Processed</v>
      </c>
    </row>
    <row r="521" spans="1:4">
      <c r="C521" s="1016" t="str">
        <f>'Step 5-Energy Impacts '!C10</f>
        <v xml:space="preserve">Refrigerators </v>
      </c>
      <c r="D521" s="1105">
        <f>IF(ISBLANK('Step 5 Energy Impacts (B)'!D10),"BLANK",'Step 5 Energy Impacts (B)'!D10)</f>
        <v>0</v>
      </c>
    </row>
    <row r="522" spans="1:4">
      <c r="C522" s="1016" t="str">
        <f>'Step 5-Energy Impacts '!C11</f>
        <v>Stand Alone Freezers</v>
      </c>
      <c r="D522" s="1106">
        <f>IF(ISBLANK('Step 5 Energy Impacts (B)'!D11),"BLANK",'Step 5 Energy Impacts (B)'!D11)</f>
        <v>0</v>
      </c>
    </row>
    <row r="523" spans="1:4">
      <c r="C523" s="1016" t="str">
        <f>'Step 5-Energy Impacts '!C12</f>
        <v>Air-Conditioning Units</v>
      </c>
      <c r="D523" s="1106">
        <f>IF(ISBLANK('Step 5 Energy Impacts (B)'!D12),"BLANK",'Step 5 Energy Impacts (B)'!D12)</f>
        <v>0</v>
      </c>
    </row>
    <row r="524" spans="1:4" ht="13.5" thickBot="1">
      <c r="C524" s="1017" t="str">
        <f>'Step 5-Energy Impacts '!C13</f>
        <v>Dehumidifiers</v>
      </c>
      <c r="D524" s="1107">
        <f>IF(ISBLANK('Step 5 Energy Impacts (B)'!D13),"BLANK",'Step 5 Energy Impacts (B)'!D13)</f>
        <v>0</v>
      </c>
    </row>
    <row r="525" spans="1:4" ht="13.5" thickBot="1">
      <c r="C525" s="1018" t="str">
        <f>'Step 5-Energy Impacts '!C14</f>
        <v>Total</v>
      </c>
      <c r="D525" s="1108">
        <f>IF(ISBLANK('Step 5 Energy Impacts (B)'!D14),"BLANK",'Step 5 Energy Impacts (B)'!D14)</f>
        <v>0</v>
      </c>
    </row>
    <row r="526" spans="1:4" ht="13.5" thickBot="1">
      <c r="C526" s="1019"/>
      <c r="D526" s="1104" t="str">
        <f>'Step 5 Energy Impacts (B)'!F9</f>
        <v>Total Saved Energy (kWh)</v>
      </c>
    </row>
    <row r="527" spans="1:4">
      <c r="C527" s="1016" t="s">
        <v>77</v>
      </c>
      <c r="D527" s="1109" t="e">
        <f>IF(ISBLANK('Step 5 Energy Impacts (B)'!F10),"BLANK",'Step 5 Energy Impacts (B)'!F10)</f>
        <v>#VALUE!</v>
      </c>
    </row>
    <row r="528" spans="1:4">
      <c r="C528" s="1016" t="s">
        <v>12</v>
      </c>
      <c r="D528" s="1109" t="e">
        <f>IF(ISBLANK('Step 5 Energy Impacts (B)'!F11),"BLANK",'Step 5 Energy Impacts (B)'!F11)</f>
        <v>#VALUE!</v>
      </c>
    </row>
    <row r="529" spans="1:4">
      <c r="C529" s="1016" t="s">
        <v>38</v>
      </c>
      <c r="D529" s="1109">
        <f>IF(ISBLANK('Step 5 Energy Impacts (B)'!F12),"BLANK",'Step 5 Energy Impacts (B)'!F12)</f>
        <v>0</v>
      </c>
    </row>
    <row r="530" spans="1:4" ht="13.5" thickBot="1">
      <c r="C530" s="1017" t="s">
        <v>3</v>
      </c>
      <c r="D530" s="1110">
        <f>IF(ISBLANK('Step 5 Energy Impacts (B)'!F13),"BLANK",'Step 5 Energy Impacts (B)'!F13)</f>
        <v>0</v>
      </c>
    </row>
    <row r="531" spans="1:4" ht="13.5" thickBot="1">
      <c r="C531" s="1018" t="s">
        <v>19</v>
      </c>
      <c r="D531" s="1111" t="e">
        <f>IF(ISBLANK('Step 5 Energy Impacts (B)'!F14),"BLANK",'Step 5 Energy Impacts (B)'!F14)</f>
        <v>#VALUE!</v>
      </c>
    </row>
    <row r="532" spans="1:4" ht="13.5" thickBot="1">
      <c r="C532" s="1019"/>
      <c r="D532" s="1104" t="str">
        <f>'Step 5 Energy Impacts (B)'!G9</f>
        <v>Total Savings to Residential Consumers ($)</v>
      </c>
    </row>
    <row r="533" spans="1:4">
      <c r="C533" s="1016" t="s">
        <v>77</v>
      </c>
      <c r="D533" s="1112" t="e">
        <f>IF(ISBLANK('Step 5 Energy Impacts (B)'!G10),"BLANK",'Step 5 Energy Impacts (B)'!G10)</f>
        <v>#VALUE!</v>
      </c>
    </row>
    <row r="534" spans="1:4">
      <c r="C534" s="1016" t="s">
        <v>12</v>
      </c>
      <c r="D534" s="1112" t="e">
        <f>IF(ISBLANK('Step 5 Energy Impacts (B)'!G11),"BLANK",'Step 5 Energy Impacts (B)'!G11)</f>
        <v>#VALUE!</v>
      </c>
    </row>
    <row r="535" spans="1:4">
      <c r="C535" s="1016" t="s">
        <v>38</v>
      </c>
      <c r="D535" s="1112">
        <f>IF(ISBLANK('Step 5 Energy Impacts (B)'!G12),"BLANK",'Step 5 Energy Impacts (B)'!G12)</f>
        <v>0</v>
      </c>
    </row>
    <row r="536" spans="1:4" ht="13.5" thickBot="1">
      <c r="C536" s="1017" t="s">
        <v>3</v>
      </c>
      <c r="D536" s="1113">
        <f>IF(ISBLANK('Step 5 Energy Impacts (B)'!G13),"BLANK",'Step 5 Energy Impacts (B)'!G13)</f>
        <v>0</v>
      </c>
    </row>
    <row r="537" spans="1:4" ht="13.5" thickBot="1">
      <c r="C537" s="1018" t="s">
        <v>19</v>
      </c>
      <c r="D537" s="1114" t="e">
        <f>IF(ISBLANK('Step 5 Energy Impacts (B)'!G14),"BLANK",'Step 5 Energy Impacts (B)'!G14)</f>
        <v>#VALUE!</v>
      </c>
    </row>
    <row r="538" spans="1:4">
      <c r="C538" s="1020"/>
      <c r="D538" s="1115"/>
    </row>
    <row r="539" spans="1:4">
      <c r="A539" s="540"/>
      <c r="B539" s="540"/>
      <c r="C539" s="987"/>
      <c r="D539" s="1055"/>
    </row>
    <row r="540" spans="1:4">
      <c r="C540" s="515"/>
      <c r="D540" s="1056"/>
    </row>
    <row r="541" spans="1:4">
      <c r="A541" s="531"/>
      <c r="B541" s="531" t="s">
        <v>189</v>
      </c>
      <c r="C541" s="654"/>
      <c r="D541" s="1057"/>
    </row>
    <row r="542" spans="1:4">
      <c r="C542" s="515"/>
      <c r="D542" s="1056"/>
    </row>
    <row r="543" spans="1:4" ht="13.5" thickBot="1">
      <c r="A543" s="544"/>
      <c r="B543" s="544"/>
      <c r="C543" s="544" t="s">
        <v>113</v>
      </c>
      <c r="D543" s="1058"/>
    </row>
    <row r="544" spans="1:4" s="545" customFormat="1">
      <c r="C544" s="2428" t="str">
        <f>'Step 5-Env Benefits'!C7</f>
        <v>Appliance Component</v>
      </c>
      <c r="D544" s="1116" t="str">
        <f>'Step 5-Env Benefits (B)'!D7:E7</f>
        <v>Total Amount Prevented from Being Emitted</v>
      </c>
    </row>
    <row r="545" spans="3:4" s="545" customFormat="1">
      <c r="C545" s="2429"/>
      <c r="D545" s="1117" t="str">
        <f>'Step 5-Env Benefits (B)'!D8</f>
        <v>(lb)</v>
      </c>
    </row>
    <row r="546" spans="3:4" s="545" customFormat="1">
      <c r="C546" s="788" t="str">
        <f>'Step 5-Env Benefits (B)'!C9</f>
        <v>Refrigerantc</v>
      </c>
      <c r="D546" s="1118">
        <f>'Step 5-Env Benefits (B)'!D61</f>
        <v>0</v>
      </c>
    </row>
    <row r="547" spans="3:4" s="545" customFormat="1">
      <c r="C547" s="1021" t="str">
        <f>'Step 5-Env Benefits (B)'!C10</f>
        <v>CFC-12 Reclaimed</v>
      </c>
      <c r="D547" s="1119">
        <f>IF(ISBLANK('Step 5-Env Benefits (B)'!D10),"BLANK",'Step 5-Env Benefits (B)'!D10)</f>
        <v>0</v>
      </c>
    </row>
    <row r="548" spans="3:4" s="545" customFormat="1">
      <c r="C548" s="1021" t="str">
        <f>'Step 5-Env Benefits (B)'!C11</f>
        <v>HCFC-22 Reclaimed</v>
      </c>
      <c r="D548" s="1119">
        <f>IF(ISBLANK('Step 5-Env Benefits (B)'!D11),"BLANK",'Step 5-Env Benefits (B)'!D11)</f>
        <v>0</v>
      </c>
    </row>
    <row r="549" spans="3:4" s="545" customFormat="1">
      <c r="C549" s="1021" t="str">
        <f>'Step 5-Env Benefits (B)'!C12</f>
        <v>HFC-134a Reclaimed</v>
      </c>
      <c r="D549" s="1119">
        <f>IF(ISBLANK('Step 5-Env Benefits (B)'!D12),"BLANK",'Step 5-Env Benefits (B)'!D12)</f>
        <v>0</v>
      </c>
    </row>
    <row r="550" spans="3:4" s="545" customFormat="1">
      <c r="C550" s="1021" t="str">
        <f>'Step 5-Env Benefits (B)'!C13</f>
        <v>R-500 Reclaimed</v>
      </c>
      <c r="D550" s="1119">
        <f>IF(ISBLANK('Step 5-Env Benefits (B)'!D13),"BLANK",'Step 5-Env Benefits (B)'!D13)</f>
        <v>0</v>
      </c>
    </row>
    <row r="551" spans="3:4" s="545" customFormat="1">
      <c r="C551" s="1021" t="str">
        <f>'Step 5-Env Benefits (B)'!C14</f>
        <v>R-407C Reclaimed</v>
      </c>
      <c r="D551" s="1119">
        <f>IF(ISBLANK('Step 5-Env Benefits (B)'!D14),"BLANK",'Step 5-Env Benefits (B)'!D14)</f>
        <v>0</v>
      </c>
    </row>
    <row r="552" spans="3:4" s="545" customFormat="1">
      <c r="C552" s="1021" t="str">
        <f>'Step 5-Env Benefits (B)'!C15</f>
        <v>R-410A Reclaimed</v>
      </c>
      <c r="D552" s="1119">
        <f>IF(ISBLANK('Step 5-Env Benefits (B)'!D15),"BLANK",'Step 5-Env Benefits (B)'!D15)</f>
        <v>0</v>
      </c>
    </row>
    <row r="553" spans="3:4" s="545" customFormat="1" ht="13.5" thickBot="1">
      <c r="C553" s="1226" t="str">
        <f>'Step 5-Env Benefits (B)'!C16</f>
        <v>Reclaimed</v>
      </c>
      <c r="D553" s="982">
        <f>IF(ISBLANK('Step 5-Env Benefits (B)'!D16),"BLANK",'Step 5-Env Benefits (B)'!D16)</f>
        <v>0</v>
      </c>
    </row>
    <row r="554" spans="3:4" s="545" customFormat="1" ht="13.5" thickTop="1">
      <c r="C554" s="1224" t="str">
        <f>'Step 5-Env Benefits'!C17</f>
        <v>CFC-12 Stockpiling with Intent to Reclaim</v>
      </c>
      <c r="D554" s="1119">
        <f>IF(ISBLANK('Step 5-Env Benefits (B)'!D17),"BLANK",'Step 5-Env Benefits (B)'!D17)</f>
        <v>0</v>
      </c>
    </row>
    <row r="555" spans="3:4" s="545" customFormat="1">
      <c r="C555" s="1225" t="str">
        <f>'Step 5-Env Benefits'!C18</f>
        <v>HCFC-22 Stockpiling with Intent to Reclaim</v>
      </c>
      <c r="D555" s="1119">
        <f>IF(ISBLANK('Step 5-Env Benefits (B)'!D18),"BLANK",'Step 5-Env Benefits (B)'!D18)</f>
        <v>0</v>
      </c>
    </row>
    <row r="556" spans="3:4" s="545" customFormat="1">
      <c r="C556" s="1225" t="str">
        <f>'Step 5-Env Benefits'!C19</f>
        <v>HFC-134a Stockpiling with Intent to Reclaim</v>
      </c>
      <c r="D556" s="1119">
        <f>IF(ISBLANK('Step 5-Env Benefits (B)'!D19),"BLANK",'Step 5-Env Benefits (B)'!D19)</f>
        <v>0</v>
      </c>
    </row>
    <row r="557" spans="3:4" s="545" customFormat="1">
      <c r="C557" s="1225" t="str">
        <f>'Step 5-Env Benefits'!C20</f>
        <v>R-500 Stockpiling with Intent to Reclaim</v>
      </c>
      <c r="D557" s="1119">
        <f>IF(ISBLANK('Step 5-Env Benefits (B)'!D20),"BLANK",'Step 5-Env Benefits (B)'!D20)</f>
        <v>0</v>
      </c>
    </row>
    <row r="558" spans="3:4" s="545" customFormat="1">
      <c r="C558" s="1225" t="str">
        <f>'Step 5-Env Benefits'!C21</f>
        <v>R-407C Stockpiling with Intent to Reclaim</v>
      </c>
      <c r="D558" s="1119">
        <f>IF(ISBLANK('Step 5-Env Benefits (B)'!D21),"BLANK",'Step 5-Env Benefits (B)'!D21)</f>
        <v>0</v>
      </c>
    </row>
    <row r="559" spans="3:4" s="545" customFormat="1">
      <c r="C559" s="1225" t="str">
        <f>'Step 5-Env Benefits'!C22</f>
        <v>R-410A Stockpiling with Intent to Reclaim</v>
      </c>
      <c r="D559" s="1119">
        <f>IF(ISBLANK('Step 5-Env Benefits (B)'!D22),"BLANK",'Step 5-Env Benefits (B)'!D22)</f>
        <v>0</v>
      </c>
    </row>
    <row r="560" spans="3:4" s="545" customFormat="1" ht="13.5" thickBot="1">
      <c r="C560" s="1226" t="str">
        <f>'Step 5-Env Benefits'!C23</f>
        <v>Stockpiling with Intent to Reclaim</v>
      </c>
      <c r="D560" s="982">
        <f>IF(ISBLANK('Step 5-Env Benefits (B)'!D23),"BLANK",'Step 5-Env Benefits (B)'!D23)</f>
        <v>0</v>
      </c>
    </row>
    <row r="561" spans="3:4" s="545" customFormat="1" ht="13.5" thickTop="1">
      <c r="C561" s="1021" t="str">
        <f>'Step 5-Env Benefits (B)'!C24</f>
        <v>CFC-12 Destroyed</v>
      </c>
      <c r="D561" s="1119">
        <f>IF(ISBLANK('Step 5-Env Benefits (B)'!D24),"BLANK",'Step 5-Env Benefits (B)'!D24)</f>
        <v>0</v>
      </c>
    </row>
    <row r="562" spans="3:4" s="545" customFormat="1">
      <c r="C562" s="1021" t="str">
        <f>'Step 5-Env Benefits (B)'!C25</f>
        <v>HCFC-22 Destroyed</v>
      </c>
      <c r="D562" s="1119">
        <f>IF(ISBLANK('Step 5-Env Benefits (B)'!D25),"BLANK",'Step 5-Env Benefits (B)'!D25)</f>
        <v>0</v>
      </c>
    </row>
    <row r="563" spans="3:4" s="545" customFormat="1">
      <c r="C563" s="1021" t="str">
        <f>'Step 5-Env Benefits (B)'!C26</f>
        <v>HFC-134a Destroyed</v>
      </c>
      <c r="D563" s="1119">
        <f>IF(ISBLANK('Step 5-Env Benefits (B)'!D26),"BLANK",'Step 5-Env Benefits (B)'!D26)</f>
        <v>0</v>
      </c>
    </row>
    <row r="564" spans="3:4" s="545" customFormat="1">
      <c r="C564" s="1021" t="str">
        <f>'Step 5-Env Benefits (B)'!C27</f>
        <v>R-500 Destroyed</v>
      </c>
      <c r="D564" s="1119">
        <f>IF(ISBLANK('Step 5-Env Benefits (B)'!D27),"BLANK",'Step 5-Env Benefits (B)'!D27)</f>
        <v>0</v>
      </c>
    </row>
    <row r="565" spans="3:4" s="545" customFormat="1">
      <c r="C565" s="1021" t="str">
        <f>'Step 5-Env Benefits (B)'!C29</f>
        <v>R-410A Destroyed</v>
      </c>
      <c r="D565" s="1119">
        <f>IF(ISBLANK('Step 5-Env Benefits (B)'!D28),"BLANK",'Step 5-Env Benefits (B)'!D28)</f>
        <v>0</v>
      </c>
    </row>
    <row r="566" spans="3:4" s="545" customFormat="1">
      <c r="C566" s="1021" t="str">
        <f>'Step 5-Env Benefits (B)'!C28</f>
        <v>R-407C Destroyed</v>
      </c>
      <c r="D566" s="1119">
        <f>IF(ISBLANK('Step 5-Env Benefits (B)'!D29),"BLANK",'Step 5-Env Benefits (B)'!D29)</f>
        <v>0</v>
      </c>
    </row>
    <row r="567" spans="3:4" s="545" customFormat="1" ht="13.5" thickBot="1">
      <c r="C567" s="1022" t="str">
        <f>'Step 5-Env Benefits (B)'!C30</f>
        <v>Destroyed</v>
      </c>
      <c r="D567" s="982">
        <f>IF(ISBLANK('Step 5-Env Benefits (B)'!D30),"BLANK",'Step 5-Env Benefits (B)'!D30)</f>
        <v>0</v>
      </c>
    </row>
    <row r="568" spans="3:4" s="545" customFormat="1" ht="13.5" thickTop="1">
      <c r="C568" s="1225" t="str">
        <f>'Step 5-Env Benefits'!C31</f>
        <v>CFC-12 Stockpiling with Intent to Destroy</v>
      </c>
      <c r="D568" s="1119">
        <f>IF(ISBLANK('Step 5-Env Benefits (B)'!D31),"BLANK",'Step 5-Env Benefits (B)'!D31)</f>
        <v>0</v>
      </c>
    </row>
    <row r="569" spans="3:4" s="545" customFormat="1">
      <c r="C569" s="1225" t="str">
        <f>'Step 5-Env Benefits'!C32</f>
        <v>HCFC-22 Stockpiling with Intent to Destroy</v>
      </c>
      <c r="D569" s="1119">
        <f>IF(ISBLANK('Step 5-Env Benefits (B)'!D32),"BLANK",'Step 5-Env Benefits (B)'!D32)</f>
        <v>0</v>
      </c>
    </row>
    <row r="570" spans="3:4" s="545" customFormat="1">
      <c r="C570" s="1225" t="str">
        <f>'Step 5-Env Benefits'!C33</f>
        <v>HFC-134a Stockpiling with Intent to Destroy</v>
      </c>
      <c r="D570" s="1119">
        <f>IF(ISBLANK('Step 5-Env Benefits (B)'!D33),"BLANK",'Step 5-Env Benefits (B)'!D33)</f>
        <v>0</v>
      </c>
    </row>
    <row r="571" spans="3:4" s="545" customFormat="1">
      <c r="C571" s="1225" t="str">
        <f>'Step 5-Env Benefits'!C34</f>
        <v>R-500 Stockpiling with Intent to Destroy</v>
      </c>
      <c r="D571" s="1119">
        <f>IF(ISBLANK('Step 5-Env Benefits (B)'!D34),"BLANK",'Step 5-Env Benefits (B)'!D34)</f>
        <v>0</v>
      </c>
    </row>
    <row r="572" spans="3:4" s="545" customFormat="1">
      <c r="C572" s="1225" t="str">
        <f>'Step 5-Env Benefits'!C35</f>
        <v>R-407C Stockpiling with Intent to Destroy</v>
      </c>
      <c r="D572" s="1119">
        <f>IF(ISBLANK('Step 5-Env Benefits (B)'!D35),"BLANK",'Step 5-Env Benefits (B)'!D35)</f>
        <v>0</v>
      </c>
    </row>
    <row r="573" spans="3:4" s="545" customFormat="1">
      <c r="C573" s="1225" t="str">
        <f>'Step 5-Env Benefits'!C36</f>
        <v>R-410A Stockpiling with Intent to Destroy</v>
      </c>
      <c r="D573" s="1119">
        <f>IF(ISBLANK('Step 5-Env Benefits (B)'!D36),"BLANK",'Step 5-Env Benefits (B)'!D36)</f>
        <v>0</v>
      </c>
    </row>
    <row r="574" spans="3:4" s="545" customFormat="1" ht="13.5" thickBot="1">
      <c r="C574" s="1226" t="str">
        <f>'Step 5-Env Benefits'!C37</f>
        <v>Stockpiling with Intent to Destroy</v>
      </c>
      <c r="D574" s="982">
        <f>IF(ISBLANK('Step 5-Env Benefits (B)'!D37),"BLANK",'Step 5-Env Benefits (B)'!D37)</f>
        <v>0</v>
      </c>
    </row>
    <row r="575" spans="3:4" s="545" customFormat="1" ht="13.5" thickTop="1">
      <c r="C575" s="1023" t="str">
        <f>'Step 5-Env Benefits (B)'!C38</f>
        <v>Subtotal</v>
      </c>
      <c r="D575" s="1120">
        <f>IF(ISBLANK('Step 5-Env Benefits (B)'!D38),"BLANK",'Step 5-Env Benefits (B)'!D38)</f>
        <v>0</v>
      </c>
    </row>
    <row r="576" spans="3:4" s="545" customFormat="1">
      <c r="C576" s="1024" t="str">
        <f>'Step 5-Env Benefits (B)'!C39</f>
        <v>Foam-Blowing Agentd</v>
      </c>
      <c r="D576" s="1121"/>
    </row>
    <row r="577" spans="3:4" s="545" customFormat="1">
      <c r="C577" s="1021" t="str">
        <f>'Step 5-Env Benefits (B)'!C40</f>
        <v>CFC-11 Reclaimed</v>
      </c>
      <c r="D577" s="1119">
        <f>IF(ISBLANK('Step 5-Env Benefits (B)'!D40),"BLANK",'Step 5-Env Benefits (B)'!D40)</f>
        <v>0</v>
      </c>
    </row>
    <row r="578" spans="3:4" s="545" customFormat="1">
      <c r="C578" s="1021" t="str">
        <f>'Step 5-Env Benefits (B)'!C41</f>
        <v>HCFC-141b Reclaimed</v>
      </c>
      <c r="D578" s="1119">
        <f>IF(ISBLANK('Step 5-Env Benefits (B)'!D41),"BLANK",'Step 5-Env Benefits (B)'!D41)</f>
        <v>0</v>
      </c>
    </row>
    <row r="579" spans="3:4" s="545" customFormat="1">
      <c r="C579" s="1021" t="str">
        <f>'Step 5-Env Benefits (B)'!C42</f>
        <v>HFC-134a Reclaimed</v>
      </c>
      <c r="D579" s="1119">
        <f>IF(ISBLANK('Step 5-Env Benefits (B)'!D42),"BLANK",'Step 5-Env Benefits (B)'!D42)</f>
        <v>0</v>
      </c>
    </row>
    <row r="580" spans="3:4" s="545" customFormat="1">
      <c r="C580" s="1021" t="str">
        <f>'Step 5-Env Benefits (B)'!C43</f>
        <v>HFC-245fa Reclaimed</v>
      </c>
      <c r="D580" s="1119">
        <f>IF(ISBLANK('Step 5-Env Benefits (B)'!D43),"BLANK",'Step 5-Env Benefits (B)'!D43)</f>
        <v>0</v>
      </c>
    </row>
    <row r="581" spans="3:4" s="545" customFormat="1" ht="13.5" thickBot="1">
      <c r="C581" s="1022" t="str">
        <f>'Step 5-Env Benefits (B)'!C44</f>
        <v>Reclaimed</v>
      </c>
      <c r="D581" s="1119">
        <f>IF(ISBLANK('Step 5-Env Benefits (B)'!D44),"BLANK",'Step 5-Env Benefits (B)'!D44)</f>
        <v>0</v>
      </c>
    </row>
    <row r="582" spans="3:4" s="545" customFormat="1" ht="13.5" thickTop="1">
      <c r="C582" s="1021" t="str">
        <f>'Step 5-Env Benefits (B)'!C45</f>
        <v>CFC-11 Stockpiling with Intent to Reclaim</v>
      </c>
      <c r="D582" s="1119">
        <f>IF(ISBLANK('Step 5-Env Benefits (B)'!D45),"BLANK",'Step 5-Env Benefits (B)'!D45)</f>
        <v>0</v>
      </c>
    </row>
    <row r="583" spans="3:4" s="545" customFormat="1">
      <c r="C583" s="1021" t="str">
        <f>'Step 5-Env Benefits (B)'!C46</f>
        <v>HCFC-141b Stockpiling with Intent to Reclaim</v>
      </c>
      <c r="D583" s="1119">
        <f>IF(ISBLANK('Step 5-Env Benefits (B)'!D46),"BLANK",'Step 5-Env Benefits (B)'!D46)</f>
        <v>0</v>
      </c>
    </row>
    <row r="584" spans="3:4" s="545" customFormat="1">
      <c r="C584" s="1021" t="str">
        <f>'Step 5-Env Benefits (B)'!C47</f>
        <v>HFC-134a Stockpiling with Intent to Reclaim</v>
      </c>
      <c r="D584" s="1119">
        <f>IF(ISBLANK('Step 5-Env Benefits (B)'!D47),"BLANK",'Step 5-Env Benefits (B)'!D47)</f>
        <v>0</v>
      </c>
    </row>
    <row r="585" spans="3:4" s="545" customFormat="1">
      <c r="C585" s="1021" t="str">
        <f>'Step 5-Env Benefits (B)'!C48</f>
        <v>HFC-245fa Stockpiling with Intent to Reclaim</v>
      </c>
      <c r="D585" s="1119">
        <f>IF(ISBLANK('Step 5-Env Benefits (B)'!D48),"BLANK",'Step 5-Env Benefits (B)'!D48)</f>
        <v>0</v>
      </c>
    </row>
    <row r="586" spans="3:4" s="545" customFormat="1" ht="13.5" thickBot="1">
      <c r="C586" s="1022" t="str">
        <f>'Step 5-Env Benefits (B)'!C49</f>
        <v>Stockpiling with Intent to Reclaim</v>
      </c>
      <c r="D586" s="1119">
        <f>IF(ISBLANK('Step 5-Env Benefits (B)'!D49),"BLANK",'Step 5-Env Benefits (B)'!D49)</f>
        <v>0</v>
      </c>
    </row>
    <row r="587" spans="3:4" s="545" customFormat="1" ht="13.5" thickTop="1">
      <c r="C587" s="1021" t="str">
        <f>'Step 5-Env Benefits (B)'!C50</f>
        <v>CFC-11 Destroyed</v>
      </c>
      <c r="D587" s="1119">
        <f>IF(ISBLANK('Step 5-Env Benefits (B)'!D50),"BLANK",'Step 5-Env Benefits (B)'!D50)</f>
        <v>0</v>
      </c>
    </row>
    <row r="588" spans="3:4" s="545" customFormat="1">
      <c r="C588" s="1021" t="str">
        <f>'Step 5-Env Benefits (B)'!C51</f>
        <v>HCFC-141b Destroyed</v>
      </c>
      <c r="D588" s="1119">
        <f>IF(ISBLANK('Step 5-Env Benefits (B)'!D51),"BLANK",'Step 5-Env Benefits (B)'!D51)</f>
        <v>0</v>
      </c>
    </row>
    <row r="589" spans="3:4" s="545" customFormat="1">
      <c r="C589" s="1021" t="str">
        <f>'Step 5-Env Benefits (B)'!C52</f>
        <v>HFC-134a Destroyed</v>
      </c>
      <c r="D589" s="1119">
        <f>IF(ISBLANK('Step 5-Env Benefits (B)'!D52),"BLANK",'Step 5-Env Benefits (B)'!D52)</f>
        <v>0</v>
      </c>
    </row>
    <row r="590" spans="3:4" s="545" customFormat="1">
      <c r="C590" s="1021" t="str">
        <f>'Step 5-Env Benefits (B)'!C53</f>
        <v>HFC-245fa Destroyed</v>
      </c>
      <c r="D590" s="1119">
        <f>IF(ISBLANK('Step 5-Env Benefits (B)'!D53),"BLANK",'Step 5-Env Benefits (B)'!D53)</f>
        <v>0</v>
      </c>
    </row>
    <row r="591" spans="3:4" s="545" customFormat="1" ht="13.5" thickBot="1">
      <c r="C591" s="1022" t="str">
        <f>'Step 5-Env Benefits (B)'!C54</f>
        <v>Destroyed</v>
      </c>
      <c r="D591" s="1119">
        <f>IF(ISBLANK('Step 5-Env Benefits (B)'!D54),"BLANK",'Step 5-Env Benefits (B)'!D54)</f>
        <v>0</v>
      </c>
    </row>
    <row r="592" spans="3:4" s="545" customFormat="1" ht="13.5" thickTop="1">
      <c r="C592" s="1021" t="str">
        <f>'Step 5-Env Benefits (B)'!C55</f>
        <v>CFC-11 Stockpiling with Intent to Destroy</v>
      </c>
      <c r="D592" s="1119">
        <f>IF(ISBLANK('Step 5-Env Benefits (B)'!D55),"BLANK",'Step 5-Env Benefits (B)'!D55)</f>
        <v>0</v>
      </c>
    </row>
    <row r="593" spans="3:4" s="545" customFormat="1">
      <c r="C593" s="1021" t="str">
        <f>'Step 5-Env Benefits (B)'!C56</f>
        <v>HCFC-141b Stockpiling with Intent to Destroy</v>
      </c>
      <c r="D593" s="1119">
        <f>IF(ISBLANK('Step 5-Env Benefits (B)'!D56),"BLANK",'Step 5-Env Benefits (B)'!D56)</f>
        <v>0</v>
      </c>
    </row>
    <row r="594" spans="3:4" s="545" customFormat="1">
      <c r="C594" s="1021" t="str">
        <f>'Step 5-Env Benefits (B)'!C57</f>
        <v>HFC-134a Stockpiling with Intent to Destroy</v>
      </c>
      <c r="D594" s="1119">
        <f>IF(ISBLANK('Step 5-Env Benefits (B)'!D57),"BLANK",'Step 5-Env Benefits (B)'!D57)</f>
        <v>0</v>
      </c>
    </row>
    <row r="595" spans="3:4" s="545" customFormat="1">
      <c r="C595" s="1021" t="str">
        <f>'Step 5-Env Benefits (B)'!C58</f>
        <v>HFC-245fa Stockpiling with Intent to Destroy</v>
      </c>
      <c r="D595" s="1119">
        <f>IF(ISBLANK('Step 5-Env Benefits (B)'!D58),"BLANK",'Step 5-Env Benefits (B)'!D58)</f>
        <v>0</v>
      </c>
    </row>
    <row r="596" spans="3:4" s="545" customFormat="1" ht="13.5" thickBot="1">
      <c r="C596" s="1022" t="str">
        <f>'Step 5-Env Benefits (B)'!C59</f>
        <v>Stockpiling with Intent to Destroy</v>
      </c>
      <c r="D596" s="1119">
        <f>IF(ISBLANK('Step 5-Env Benefits (B)'!D59),"BLANK",'Step 5-Env Benefits (B)'!D59)</f>
        <v>0</v>
      </c>
    </row>
    <row r="597" spans="3:4" s="545" customFormat="1" ht="14.25" thickTop="1" thickBot="1">
      <c r="C597" s="1023" t="str">
        <f>'Step 5-Env Benefits (B)'!C60</f>
        <v>Subtotal</v>
      </c>
      <c r="D597" s="1119">
        <f>IF(ISBLANK('Step 5-Env Benefits (B)'!D60),"BLANK",'Step 5-Env Benefits (B)'!D60)</f>
        <v>0</v>
      </c>
    </row>
    <row r="598" spans="3:4" s="545" customFormat="1">
      <c r="C598" s="658"/>
      <c r="D598" s="1122"/>
    </row>
    <row r="599" spans="3:4" s="545" customFormat="1">
      <c r="C599" s="1025" t="str">
        <f>'Step 5-Env Benefits (B)'!C9</f>
        <v>Refrigerantc</v>
      </c>
      <c r="D599" s="1123"/>
    </row>
    <row r="600" spans="3:4" s="545" customFormat="1">
      <c r="C600" s="1026" t="str">
        <f>'Step 5-Env Benefits (B)'!C10</f>
        <v>CFC-12 Reclaimed</v>
      </c>
      <c r="D600" s="1124">
        <f>IF(ISBLANK('Step 5-Env Benefits (B)'!E10),"BLANK",'Step 5-Env Benefits (B)'!E10)</f>
        <v>0</v>
      </c>
    </row>
    <row r="601" spans="3:4" s="545" customFormat="1">
      <c r="C601" s="1021" t="str">
        <f>'Step 5-Env Benefits (B)'!C11</f>
        <v>HCFC-22 Reclaimed</v>
      </c>
      <c r="D601" s="1124">
        <f>IF(ISBLANK('Step 5-Env Benefits (B)'!E11),"BLANK",'Step 5-Env Benefits (B)'!E11)</f>
        <v>0</v>
      </c>
    </row>
    <row r="602" spans="3:4" s="545" customFormat="1">
      <c r="C602" s="1021" t="str">
        <f>'Step 5-Env Benefits (B)'!C12</f>
        <v>HFC-134a Reclaimed</v>
      </c>
      <c r="D602" s="1124">
        <f>IF(ISBLANK('Step 5-Env Benefits (B)'!E12),"BLANK",'Step 5-Env Benefits (B)'!E12)</f>
        <v>0</v>
      </c>
    </row>
    <row r="603" spans="3:4" s="545" customFormat="1">
      <c r="C603" s="1021" t="str">
        <f>'Step 5-Env Benefits (B)'!C13</f>
        <v>R-500 Reclaimed</v>
      </c>
      <c r="D603" s="1124">
        <f>IF(ISBLANK('Step 5-Env Benefits (B)'!E13),"BLANK",'Step 5-Env Benefits (B)'!E13)</f>
        <v>0</v>
      </c>
    </row>
    <row r="604" spans="3:4" s="545" customFormat="1">
      <c r="C604" s="1026" t="str">
        <f>'Step 5-Env Benefits (B)'!C14</f>
        <v>R-407C Reclaimed</v>
      </c>
      <c r="D604" s="1124">
        <f>IF(ISBLANK('Step 5-Env Benefits (B)'!E14),"BLANK",'Step 5-Env Benefits (B)'!E14)</f>
        <v>0</v>
      </c>
    </row>
    <row r="605" spans="3:4" s="545" customFormat="1" ht="13.5" thickBot="1">
      <c r="C605" s="1026" t="str">
        <f>'Step 5-Env Benefits (B)'!C15</f>
        <v>R-410A Reclaimed</v>
      </c>
      <c r="D605" s="1124">
        <f>IF(ISBLANK('Step 5-Env Benefits (B)'!E15),"BLANK",'Step 5-Env Benefits (B)'!E15)</f>
        <v>0</v>
      </c>
    </row>
    <row r="606" spans="3:4" s="545" customFormat="1" ht="13.5" thickBot="1">
      <c r="C606" s="1027" t="str">
        <f>'Step 5-Env Benefits (B)'!C16</f>
        <v>Reclaimed</v>
      </c>
      <c r="D606" s="1124">
        <f>IF(ISBLANK('Step 5-Env Benefits (B)'!E16),"BLANK",'Step 5-Env Benefits (B)'!E16)</f>
        <v>0</v>
      </c>
    </row>
    <row r="607" spans="3:4" s="545" customFormat="1" ht="13.5" thickTop="1">
      <c r="C607" s="1026" t="str">
        <f>'Step 5-Env Benefits (B)'!C17</f>
        <v>CFC-12 Stockpiling with Intent to Reclaim</v>
      </c>
      <c r="D607" s="1124">
        <f>IF(ISBLANK('Step 5-Env Benefits (B)'!E17),"BLANK",'Step 5-Env Benefits (B)'!E17)</f>
        <v>0</v>
      </c>
    </row>
    <row r="608" spans="3:4" s="545" customFormat="1">
      <c r="C608" s="1021" t="str">
        <f>'Step 5-Env Benefits (B)'!C18</f>
        <v>HCFC-22 Stockpiling with Intent to Reclaim</v>
      </c>
      <c r="D608" s="1124">
        <f>IF(ISBLANK('Step 5-Env Benefits (B)'!E18),"BLANK",'Step 5-Env Benefits (B)'!E18)</f>
        <v>0</v>
      </c>
    </row>
    <row r="609" spans="3:4" s="545" customFormat="1">
      <c r="C609" s="1021" t="str">
        <f>'Step 5-Env Benefits (B)'!C19</f>
        <v>HFC-134a Stockpiling with Intent to Reclaim</v>
      </c>
      <c r="D609" s="1124">
        <f>IF(ISBLANK('Step 5-Env Benefits (B)'!E19),"BLANK",'Step 5-Env Benefits (B)'!E19)</f>
        <v>0</v>
      </c>
    </row>
    <row r="610" spans="3:4" s="545" customFormat="1">
      <c r="C610" s="1021" t="str">
        <f>'Step 5-Env Benefits (B)'!C20</f>
        <v>R-500 Stockpiling with Intent to Reclaim</v>
      </c>
      <c r="D610" s="1124">
        <f>IF(ISBLANK('Step 5-Env Benefits (B)'!E20),"BLANK",'Step 5-Env Benefits (B)'!E20)</f>
        <v>0</v>
      </c>
    </row>
    <row r="611" spans="3:4" s="545" customFormat="1">
      <c r="C611" s="1026" t="str">
        <f>'Step 5-Env Benefits (B)'!C21</f>
        <v>R-407C Stockpiling with Intent to Reclaim</v>
      </c>
      <c r="D611" s="1124">
        <f>IF(ISBLANK('Step 5-Env Benefits (B)'!E21),"BLANK",'Step 5-Env Benefits (B)'!E21)</f>
        <v>0</v>
      </c>
    </row>
    <row r="612" spans="3:4" s="545" customFormat="1" ht="13.5" thickBot="1">
      <c r="C612" s="1026" t="str">
        <f>'Step 5-Env Benefits (B)'!C22</f>
        <v>R-410A Stockpiling with Intent to Reclaim</v>
      </c>
      <c r="D612" s="1124">
        <f>IF(ISBLANK('Step 5-Env Benefits (B)'!E22),"BLANK",'Step 5-Env Benefits (B)'!E22)</f>
        <v>0</v>
      </c>
    </row>
    <row r="613" spans="3:4" s="545" customFormat="1" ht="13.5" thickBot="1">
      <c r="C613" s="1027" t="str">
        <f>'Step 5-Env Benefits (B)'!C23</f>
        <v>Stockpiling with Intent to Reclaim</v>
      </c>
      <c r="D613" s="1124">
        <f>IF(ISBLANK('Step 5-Env Benefits (B)'!E23),"BLANK",'Step 5-Env Benefits (B)'!E23)</f>
        <v>0</v>
      </c>
    </row>
    <row r="614" spans="3:4" s="545" customFormat="1" ht="13.5" thickTop="1">
      <c r="C614" s="1026" t="str">
        <f>'Step 5-Env Benefits (B)'!C24</f>
        <v>CFC-12 Destroyed</v>
      </c>
      <c r="D614" s="1124">
        <f>IF(ISBLANK('Step 5-Env Benefits (B)'!E24),"BLANK",'Step 5-Env Benefits (B)'!E24)</f>
        <v>0</v>
      </c>
    </row>
    <row r="615" spans="3:4" s="545" customFormat="1">
      <c r="C615" s="1021" t="str">
        <f>'Step 5-Env Benefits (B)'!C25</f>
        <v>HCFC-22 Destroyed</v>
      </c>
      <c r="D615" s="1124">
        <f>IF(ISBLANK('Step 5-Env Benefits (B)'!E25),"BLANK",'Step 5-Env Benefits (B)'!E25)</f>
        <v>0</v>
      </c>
    </row>
    <row r="616" spans="3:4" s="545" customFormat="1">
      <c r="C616" s="1021" t="str">
        <f>'Step 5-Env Benefits (B)'!C26</f>
        <v>HFC-134a Destroyed</v>
      </c>
      <c r="D616" s="1124">
        <f>IF(ISBLANK('Step 5-Env Benefits (B)'!E26),"BLANK",'Step 5-Env Benefits (B)'!E26)</f>
        <v>0</v>
      </c>
    </row>
    <row r="617" spans="3:4" s="545" customFormat="1">
      <c r="C617" s="1021" t="str">
        <f>'Step 5-Env Benefits (B)'!C27</f>
        <v>R-500 Destroyed</v>
      </c>
      <c r="D617" s="1124">
        <f>IF(ISBLANK('Step 5-Env Benefits (B)'!E27),"BLANK",'Step 5-Env Benefits (B)'!E27)</f>
        <v>0</v>
      </c>
    </row>
    <row r="618" spans="3:4" s="545" customFormat="1">
      <c r="C618" s="1021" t="str">
        <f>'Step 5-Env Benefits (B)'!C28</f>
        <v>R-407C Destroyed</v>
      </c>
      <c r="D618" s="1124">
        <f>IF(ISBLANK('Step 5-Env Benefits (B)'!E28),"BLANK",'Step 5-Env Benefits (B)'!E28)</f>
        <v>0</v>
      </c>
    </row>
    <row r="619" spans="3:4" s="545" customFormat="1" ht="13.5" thickBot="1">
      <c r="C619" s="1021" t="str">
        <f>'Step 5-Env Benefits (B)'!C29</f>
        <v>R-410A Destroyed</v>
      </c>
      <c r="D619" s="1124">
        <f>IF(ISBLANK('Step 5-Env Benefits (B)'!E29),"BLANK",'Step 5-Env Benefits (B)'!E29)</f>
        <v>0</v>
      </c>
    </row>
    <row r="620" spans="3:4" s="545" customFormat="1" ht="13.5" thickBot="1">
      <c r="C620" s="1027" t="str">
        <f>'Step 5-Env Benefits (B)'!C30</f>
        <v>Destroyed</v>
      </c>
      <c r="D620" s="1124">
        <f>IF(ISBLANK('Step 5-Env Benefits (B)'!E30),"BLANK",'Step 5-Env Benefits (B)'!E30)</f>
        <v>0</v>
      </c>
    </row>
    <row r="621" spans="3:4" s="545" customFormat="1" ht="13.5" thickTop="1">
      <c r="C621" s="1026" t="str">
        <f>'Step 5-Env Benefits (B)'!C31</f>
        <v>CFC-12 Stockpiling with Intent to Destroy</v>
      </c>
      <c r="D621" s="1124">
        <f>IF(ISBLANK('Step 5-Env Benefits (B)'!E31),"BLANK",'Step 5-Env Benefits (B)'!E31)</f>
        <v>0</v>
      </c>
    </row>
    <row r="622" spans="3:4" s="545" customFormat="1">
      <c r="C622" s="1021" t="str">
        <f>'Step 5-Env Benefits (B)'!C32</f>
        <v>HCFC-22 Stockpiling with Intent to Destroy</v>
      </c>
      <c r="D622" s="1124">
        <f>IF(ISBLANK('Step 5-Env Benefits (B)'!E32),"BLANK",'Step 5-Env Benefits (B)'!E32)</f>
        <v>0</v>
      </c>
    </row>
    <row r="623" spans="3:4" s="545" customFormat="1">
      <c r="C623" s="1021" t="str">
        <f>'Step 5-Env Benefits (B)'!C33</f>
        <v>HFC-134a Stockpiling with Intent to Destroy</v>
      </c>
      <c r="D623" s="1124">
        <f>IF(ISBLANK('Step 5-Env Benefits (B)'!E33),"BLANK",'Step 5-Env Benefits (B)'!E33)</f>
        <v>0</v>
      </c>
    </row>
    <row r="624" spans="3:4" s="545" customFormat="1">
      <c r="C624" s="1021" t="str">
        <f>'Step 5-Env Benefits (B)'!C34</f>
        <v>R-500 Stockpiling with Intent to Destroy</v>
      </c>
      <c r="D624" s="1124">
        <f>IF(ISBLANK('Step 5-Env Benefits (B)'!E34),"BLANK",'Step 5-Env Benefits (B)'!E34)</f>
        <v>0</v>
      </c>
    </row>
    <row r="625" spans="2:4" s="545" customFormat="1">
      <c r="C625" s="1021" t="str">
        <f>'Step 5-Env Benefits (B)'!C35</f>
        <v>R-407C Stockpiling with Intent to Destroy</v>
      </c>
      <c r="D625" s="1124">
        <f>IF(ISBLANK('Step 5-Env Benefits (B)'!E35),"BLANK",'Step 5-Env Benefits (B)'!E35)</f>
        <v>0</v>
      </c>
    </row>
    <row r="626" spans="2:4" s="545" customFormat="1" ht="13.5" thickBot="1">
      <c r="C626" s="1021" t="str">
        <f>'Step 5-Env Benefits (B)'!C36</f>
        <v>R-410A Stockpiling with Intent to Destroy</v>
      </c>
      <c r="D626" s="1124">
        <f>IF(ISBLANK('Step 5-Env Benefits (B)'!E36),"BLANK",'Step 5-Env Benefits (B)'!E36)</f>
        <v>0</v>
      </c>
    </row>
    <row r="627" spans="2:4" s="545" customFormat="1" ht="13.5" thickBot="1">
      <c r="C627" s="1027" t="str">
        <f>'Step 5-Env Benefits (B)'!C37</f>
        <v>Stockpiling with Intent to Destroy</v>
      </c>
      <c r="D627" s="1124">
        <f>IF(ISBLANK('Step 5-Env Benefits (B)'!E37),"BLANK",'Step 5-Env Benefits (B)'!E37)</f>
        <v>0</v>
      </c>
    </row>
    <row r="628" spans="2:4" s="545" customFormat="1" ht="13.5" thickTop="1">
      <c r="C628" s="1021" t="str">
        <f>'Step 5-Env Benefits (B)'!C38</f>
        <v>Subtotal</v>
      </c>
      <c r="D628" s="1124">
        <f>IF(ISBLANK('Step 5-Env Benefits (B)'!E38),"BLANK",'Step 5-Env Benefits (B)'!E38)</f>
        <v>0</v>
      </c>
    </row>
    <row r="629" spans="2:4" s="545" customFormat="1">
      <c r="C629" s="1025" t="str">
        <f>'Step 5-Env Benefits (B)'!C39</f>
        <v>Foam-Blowing Agentd</v>
      </c>
      <c r="D629" s="1125"/>
    </row>
    <row r="630" spans="2:4" s="545" customFormat="1">
      <c r="C630" s="1026" t="str">
        <f>'Step 5-Env Benefits (B)'!C40</f>
        <v>CFC-11 Reclaimed</v>
      </c>
      <c r="D630" s="1124">
        <f>IF(ISBLANK('Step 5-Env Benefits (B)'!E40),"BLANK",'Step 5-Env Benefits (B)'!E40)</f>
        <v>0</v>
      </c>
    </row>
    <row r="631" spans="2:4" s="545" customFormat="1">
      <c r="C631" s="1026" t="str">
        <f>'Step 5-Env Benefits (B)'!C41</f>
        <v>HCFC-141b Reclaimed</v>
      </c>
      <c r="D631" s="1124">
        <f>IF(ISBLANK('Step 5-Env Benefits (B)'!E41),"BLANK",'Step 5-Env Benefits (B)'!E41)</f>
        <v>0</v>
      </c>
    </row>
    <row r="632" spans="2:4" s="545" customFormat="1">
      <c r="C632" s="1026" t="str">
        <f>'Step 5-Env Benefits (B)'!C42</f>
        <v>HFC-134a Reclaimed</v>
      </c>
      <c r="D632" s="1124">
        <f>IF(ISBLANK('Step 5-Env Benefits (B)'!E42),"BLANK",'Step 5-Env Benefits (B)'!E42)</f>
        <v>0</v>
      </c>
    </row>
    <row r="633" spans="2:4" s="545" customFormat="1" ht="13.5" thickBot="1">
      <c r="B633" s="563"/>
      <c r="C633" s="1026" t="str">
        <f>'Step 5-Env Benefits (B)'!C43</f>
        <v>HFC-245fa Reclaimed</v>
      </c>
      <c r="D633" s="1124">
        <f>IF(ISBLANK('Step 5-Env Benefits (B)'!E43),"BLANK",'Step 5-Env Benefits (B)'!E43)</f>
        <v>0</v>
      </c>
    </row>
    <row r="634" spans="2:4" s="545" customFormat="1" ht="13.5" thickBot="1">
      <c r="C634" s="1027" t="str">
        <f>'Step 5-Env Benefits (B)'!C44</f>
        <v>Reclaimed</v>
      </c>
      <c r="D634" s="1124">
        <f>IF(ISBLANK('Step 5-Env Benefits (B)'!E44),"BLANK",'Step 5-Env Benefits (B)'!E44)</f>
        <v>0</v>
      </c>
    </row>
    <row r="635" spans="2:4" s="545" customFormat="1" ht="13.5" thickTop="1">
      <c r="C635" s="1026" t="str">
        <f>'Step 5-Env Benefits (B)'!C45</f>
        <v>CFC-11 Stockpiling with Intent to Reclaim</v>
      </c>
      <c r="D635" s="1124">
        <f>IF(ISBLANK('Step 5-Env Benefits (B)'!E45),"BLANK",'Step 5-Env Benefits (B)'!E45)</f>
        <v>0</v>
      </c>
    </row>
    <row r="636" spans="2:4" s="545" customFormat="1">
      <c r="C636" s="1026" t="str">
        <f>'Step 5-Env Benefits (B)'!C46</f>
        <v>HCFC-141b Stockpiling with Intent to Reclaim</v>
      </c>
      <c r="D636" s="1124">
        <f>IF(ISBLANK('Step 5-Env Benefits (B)'!E46),"BLANK",'Step 5-Env Benefits (B)'!E46)</f>
        <v>0</v>
      </c>
    </row>
    <row r="637" spans="2:4" s="545" customFormat="1">
      <c r="C637" s="1026" t="str">
        <f>'Step 5-Env Benefits (B)'!C47</f>
        <v>HFC-134a Stockpiling with Intent to Reclaim</v>
      </c>
      <c r="D637" s="1124">
        <f>IF(ISBLANK('Step 5-Env Benefits (B)'!E47),"BLANK",'Step 5-Env Benefits (B)'!E47)</f>
        <v>0</v>
      </c>
    </row>
    <row r="638" spans="2:4" s="545" customFormat="1" ht="13.5" thickBot="1">
      <c r="B638" s="563"/>
      <c r="C638" s="1026" t="str">
        <f>'Step 5-Env Benefits (B)'!C48</f>
        <v>HFC-245fa Stockpiling with Intent to Reclaim</v>
      </c>
      <c r="D638" s="1124">
        <f>IF(ISBLANK('Step 5-Env Benefits (B)'!E48),"BLANK",'Step 5-Env Benefits (B)'!E48)</f>
        <v>0</v>
      </c>
    </row>
    <row r="639" spans="2:4" s="545" customFormat="1" ht="13.5" thickBot="1">
      <c r="C639" s="1027" t="str">
        <f>'Step 5-Env Benefits (B)'!C49</f>
        <v>Stockpiling with Intent to Reclaim</v>
      </c>
      <c r="D639" s="1124">
        <f>IF(ISBLANK('Step 5-Env Benefits (B)'!E49),"BLANK",'Step 5-Env Benefits (B)'!E49)</f>
        <v>0</v>
      </c>
    </row>
    <row r="640" spans="2:4" s="545" customFormat="1" ht="13.5" thickTop="1">
      <c r="C640" s="1026" t="str">
        <f>'Step 5-Env Benefits (B)'!C50</f>
        <v>CFC-11 Destroyed</v>
      </c>
      <c r="D640" s="1124">
        <f>IF(ISBLANK('Step 5-Env Benefits (B)'!E50),"BLANK",'Step 5-Env Benefits (B)'!E50)</f>
        <v>0</v>
      </c>
    </row>
    <row r="641" spans="2:4" s="545" customFormat="1">
      <c r="C641" s="1026" t="str">
        <f>'Step 5-Env Benefits (B)'!C51</f>
        <v>HCFC-141b Destroyed</v>
      </c>
      <c r="D641" s="1124">
        <f>IF(ISBLANK('Step 5-Env Benefits (B)'!E51),"BLANK",'Step 5-Env Benefits (B)'!E51)</f>
        <v>0</v>
      </c>
    </row>
    <row r="642" spans="2:4" s="545" customFormat="1">
      <c r="C642" s="1026" t="str">
        <f>'Step 5-Env Benefits (B)'!C52</f>
        <v>HFC-134a Destroyed</v>
      </c>
      <c r="D642" s="1124">
        <f>IF(ISBLANK('Step 5-Env Benefits (B)'!E52),"BLANK",'Step 5-Env Benefits (B)'!E52)</f>
        <v>0</v>
      </c>
    </row>
    <row r="643" spans="2:4" s="545" customFormat="1" ht="13.5" thickBot="1">
      <c r="C643" s="1026" t="str">
        <f>'Step 5-Env Benefits (B)'!C53</f>
        <v>HFC-245fa Destroyed</v>
      </c>
      <c r="D643" s="1124">
        <f>IF(ISBLANK('Step 5-Env Benefits (B)'!E53),"BLANK",'Step 5-Env Benefits (B)'!E53)</f>
        <v>0</v>
      </c>
    </row>
    <row r="644" spans="2:4" s="545" customFormat="1" ht="13.5" thickBot="1">
      <c r="C644" s="1027" t="str">
        <f>'Step 5-Env Benefits (B)'!C54</f>
        <v>Destroyed</v>
      </c>
      <c r="D644" s="1124">
        <f>IF(ISBLANK('Step 5-Env Benefits (B)'!E54),"BLANK",'Step 5-Env Benefits (B)'!E54)</f>
        <v>0</v>
      </c>
    </row>
    <row r="645" spans="2:4" s="545" customFormat="1" ht="13.5" thickTop="1">
      <c r="C645" s="1026" t="str">
        <f>'Step 5-Env Benefits (B)'!C55</f>
        <v>CFC-11 Stockpiling with Intent to Destroy</v>
      </c>
      <c r="D645" s="1124">
        <f>IF(ISBLANK('Step 5-Env Benefits (B)'!E55),"BLANK",'Step 5-Env Benefits (B)'!E55)</f>
        <v>0</v>
      </c>
    </row>
    <row r="646" spans="2:4" s="545" customFormat="1">
      <c r="C646" s="1026" t="str">
        <f>'Step 5-Env Benefits (B)'!C56</f>
        <v>HCFC-141b Stockpiling with Intent to Destroy</v>
      </c>
      <c r="D646" s="1124">
        <f>IF(ISBLANK('Step 5-Env Benefits (B)'!E56),"BLANK",'Step 5-Env Benefits (B)'!E56)</f>
        <v>0</v>
      </c>
    </row>
    <row r="647" spans="2:4" s="545" customFormat="1">
      <c r="C647" s="1026" t="str">
        <f>'Step 5-Env Benefits (B)'!C57</f>
        <v>HFC-134a Stockpiling with Intent to Destroy</v>
      </c>
      <c r="D647" s="1124">
        <f>IF(ISBLANK('Step 5-Env Benefits (B)'!E57),"BLANK",'Step 5-Env Benefits (B)'!E57)</f>
        <v>0</v>
      </c>
    </row>
    <row r="648" spans="2:4" s="545" customFormat="1" ht="13.5" thickBot="1">
      <c r="B648" s="563"/>
      <c r="C648" s="1026" t="str">
        <f>'Step 5-Env Benefits (B)'!C58</f>
        <v>HFC-245fa Stockpiling with Intent to Destroy</v>
      </c>
      <c r="D648" s="1124">
        <f>IF(ISBLANK('Step 5-Env Benefits (B)'!E58),"BLANK",'Step 5-Env Benefits (B)'!E58)</f>
        <v>0</v>
      </c>
    </row>
    <row r="649" spans="2:4" s="545" customFormat="1" ht="13.5" thickBot="1">
      <c r="C649" s="1027" t="str">
        <f>'Step 5-Env Benefits (B)'!C59</f>
        <v>Stockpiling with Intent to Destroy</v>
      </c>
      <c r="D649" s="1124">
        <f>IF(ISBLANK('Step 5-Env Benefits (B)'!E59),"BLANK",'Step 5-Env Benefits (B)'!E59)</f>
        <v>0</v>
      </c>
    </row>
    <row r="650" spans="2:4" s="545" customFormat="1" ht="14.25" thickTop="1" thickBot="1">
      <c r="C650" s="1028" t="str">
        <f>'Step 5-Env Benefits (B)'!C60</f>
        <v>Subtotal</v>
      </c>
      <c r="D650" s="1124">
        <f>IF(ISBLANK('Step 5-Env Benefits (B)'!E60),"BLANK",'Step 5-Env Benefits (B)'!E60)</f>
        <v>0</v>
      </c>
    </row>
    <row r="651" spans="2:4" s="545" customFormat="1" ht="13.5" thickBot="1">
      <c r="C651" s="621"/>
      <c r="D651" s="1126"/>
    </row>
    <row r="652" spans="2:4" s="618" customFormat="1" ht="26.25" thickBot="1">
      <c r="C652" s="619"/>
      <c r="D652" s="1127" t="str">
        <f>'Step 5-Env Benefits (B)'!F7</f>
        <v>Greenhouse Gas (GHG) Emissions Avoided (MtCO2eq)a</v>
      </c>
    </row>
    <row r="653" spans="2:4" s="545" customFormat="1">
      <c r="C653" s="1025" t="str">
        <f>'Step 5-Env Benefits (B)'!C9</f>
        <v>Refrigerantc</v>
      </c>
      <c r="D653" s="1128">
        <f>'Step 5-Env Benefits (B)'!F8</f>
        <v>0</v>
      </c>
    </row>
    <row r="654" spans="2:4" s="545" customFormat="1">
      <c r="C654" s="1026" t="str">
        <f>'Step 5-Env Benefits (B)'!C10</f>
        <v>CFC-12 Reclaimed</v>
      </c>
      <c r="D654" s="1119">
        <f>'Step 5-Env Benefits (B)'!F10</f>
        <v>0</v>
      </c>
    </row>
    <row r="655" spans="2:4" s="545" customFormat="1">
      <c r="C655" s="1021" t="str">
        <f>'Step 5-Env Benefits (B)'!C11</f>
        <v>HCFC-22 Reclaimed</v>
      </c>
      <c r="D655" s="1119">
        <f>'Step 5-Env Benefits (B)'!F11</f>
        <v>0</v>
      </c>
    </row>
    <row r="656" spans="2:4" s="545" customFormat="1">
      <c r="C656" s="1021" t="str">
        <f>'Step 5-Env Benefits (B)'!C12</f>
        <v>HFC-134a Reclaimed</v>
      </c>
      <c r="D656" s="1119">
        <f>'Step 5-Env Benefits (B)'!F12</f>
        <v>0</v>
      </c>
    </row>
    <row r="657" spans="3:4" s="545" customFormat="1">
      <c r="C657" s="1021" t="str">
        <f>'Step 5-Env Benefits (B)'!C13</f>
        <v>R-500 Reclaimed</v>
      </c>
      <c r="D657" s="1119">
        <f>'Step 5-Env Benefits (B)'!F13</f>
        <v>0</v>
      </c>
    </row>
    <row r="658" spans="3:4" s="545" customFormat="1">
      <c r="C658" s="1026" t="str">
        <f>'Step 5-Env Benefits (B)'!C14</f>
        <v>R-407C Reclaimed</v>
      </c>
      <c r="D658" s="1119">
        <f>'Step 5-Env Benefits (B)'!F14</f>
        <v>0</v>
      </c>
    </row>
    <row r="659" spans="3:4" s="545" customFormat="1" ht="13.5" thickBot="1">
      <c r="C659" s="1026" t="str">
        <f>'Step 5-Env Benefits (B)'!C15</f>
        <v>R-410A Reclaimed</v>
      </c>
      <c r="D659" s="1119">
        <f>'Step 5-Env Benefits (B)'!F15</f>
        <v>0</v>
      </c>
    </row>
    <row r="660" spans="3:4" s="545" customFormat="1" ht="13.5" thickBot="1">
      <c r="C660" s="1027" t="str">
        <f>'Step 5-Env Benefits (B)'!C16</f>
        <v>Reclaimed</v>
      </c>
      <c r="D660" s="1119">
        <f>'Step 5-Env Benefits (B)'!F16</f>
        <v>0</v>
      </c>
    </row>
    <row r="661" spans="3:4" s="545" customFormat="1" ht="13.5" thickTop="1">
      <c r="C661" s="1026" t="str">
        <f>'Step 5-Env Benefits (B)'!C17</f>
        <v>CFC-12 Stockpiling with Intent to Reclaim</v>
      </c>
      <c r="D661" s="1119">
        <f>'Step 5-Env Benefits (B)'!F17</f>
        <v>0</v>
      </c>
    </row>
    <row r="662" spans="3:4" s="545" customFormat="1">
      <c r="C662" s="1021" t="str">
        <f>'Step 5-Env Benefits (B)'!C18</f>
        <v>HCFC-22 Stockpiling with Intent to Reclaim</v>
      </c>
      <c r="D662" s="1119">
        <f>'Step 5-Env Benefits (B)'!F18</f>
        <v>0</v>
      </c>
    </row>
    <row r="663" spans="3:4" s="545" customFormat="1">
      <c r="C663" s="1021" t="str">
        <f>'Step 5-Env Benefits (B)'!C19</f>
        <v>HFC-134a Stockpiling with Intent to Reclaim</v>
      </c>
      <c r="D663" s="1119">
        <f>'Step 5-Env Benefits (B)'!F19</f>
        <v>0</v>
      </c>
    </row>
    <row r="664" spans="3:4" s="545" customFormat="1">
      <c r="C664" s="1021" t="str">
        <f>'Step 5-Env Benefits (B)'!C20</f>
        <v>R-500 Stockpiling with Intent to Reclaim</v>
      </c>
      <c r="D664" s="1119">
        <f>'Step 5-Env Benefits (B)'!F20</f>
        <v>0</v>
      </c>
    </row>
    <row r="665" spans="3:4" s="545" customFormat="1">
      <c r="C665" s="1026" t="str">
        <f>'Step 5-Env Benefits (B)'!C21</f>
        <v>R-407C Stockpiling with Intent to Reclaim</v>
      </c>
      <c r="D665" s="1119">
        <f>'Step 5-Env Benefits (B)'!F21</f>
        <v>0</v>
      </c>
    </row>
    <row r="666" spans="3:4" s="545" customFormat="1" ht="13.5" thickBot="1">
      <c r="C666" s="1026" t="str">
        <f>'Step 5-Env Benefits (B)'!C22</f>
        <v>R-410A Stockpiling with Intent to Reclaim</v>
      </c>
      <c r="D666" s="1119">
        <f>'Step 5-Env Benefits (B)'!F22</f>
        <v>0</v>
      </c>
    </row>
    <row r="667" spans="3:4" s="545" customFormat="1" ht="13.5" thickBot="1">
      <c r="C667" s="1027" t="str">
        <f>'Step 5-Env Benefits (B)'!C23</f>
        <v>Stockpiling with Intent to Reclaim</v>
      </c>
      <c r="D667" s="1119">
        <f>'Step 5-Env Benefits (B)'!F23</f>
        <v>0</v>
      </c>
    </row>
    <row r="668" spans="3:4" s="545" customFormat="1" ht="13.5" thickTop="1">
      <c r="C668" s="1026" t="str">
        <f>'Step 5-Env Benefits (B)'!C24</f>
        <v>CFC-12 Destroyed</v>
      </c>
      <c r="D668" s="1119">
        <f>'Step 5-Env Benefits (B)'!F24</f>
        <v>0</v>
      </c>
    </row>
    <row r="669" spans="3:4" s="545" customFormat="1">
      <c r="C669" s="1021" t="str">
        <f>'Step 5-Env Benefits (B)'!C25</f>
        <v>HCFC-22 Destroyed</v>
      </c>
      <c r="D669" s="1119">
        <f>'Step 5-Env Benefits (B)'!F25</f>
        <v>0</v>
      </c>
    </row>
    <row r="670" spans="3:4" s="545" customFormat="1">
      <c r="C670" s="1021" t="str">
        <f>'Step 5-Env Benefits (B)'!C26</f>
        <v>HFC-134a Destroyed</v>
      </c>
      <c r="D670" s="1119">
        <f>'Step 5-Env Benefits (B)'!F26</f>
        <v>0</v>
      </c>
    </row>
    <row r="671" spans="3:4" s="545" customFormat="1">
      <c r="C671" s="1021" t="str">
        <f>'Step 5-Env Benefits (B)'!C27</f>
        <v>R-500 Destroyed</v>
      </c>
      <c r="D671" s="1119">
        <f>'Step 5-Env Benefits (B)'!F27</f>
        <v>0</v>
      </c>
    </row>
    <row r="672" spans="3:4" s="545" customFormat="1">
      <c r="C672" s="1021" t="str">
        <f>'Step 5-Env Benefits (B)'!C28</f>
        <v>R-407C Destroyed</v>
      </c>
      <c r="D672" s="1119">
        <f>'Step 5-Env Benefits (B)'!F28</f>
        <v>0</v>
      </c>
    </row>
    <row r="673" spans="3:4" s="545" customFormat="1" ht="13.5" thickBot="1">
      <c r="C673" s="1021" t="str">
        <f>'Step 5-Env Benefits (B)'!C29</f>
        <v>R-410A Destroyed</v>
      </c>
      <c r="D673" s="1119">
        <f>'Step 5-Env Benefits (B)'!F29</f>
        <v>0</v>
      </c>
    </row>
    <row r="674" spans="3:4" s="545" customFormat="1" ht="13.5" thickBot="1">
      <c r="C674" s="1027" t="str">
        <f>'Step 5-Env Benefits (B)'!C30</f>
        <v>Destroyed</v>
      </c>
      <c r="D674" s="1119">
        <f>'Step 5-Env Benefits (B)'!F30</f>
        <v>0</v>
      </c>
    </row>
    <row r="675" spans="3:4" s="545" customFormat="1" ht="13.5" thickTop="1">
      <c r="C675" s="1026" t="str">
        <f>'Step 5-Env Benefits (B)'!C31</f>
        <v>CFC-12 Stockpiling with Intent to Destroy</v>
      </c>
      <c r="D675" s="1119">
        <f>'Step 5-Env Benefits (B)'!F31</f>
        <v>0</v>
      </c>
    </row>
    <row r="676" spans="3:4" s="545" customFormat="1">
      <c r="C676" s="1021" t="str">
        <f>'Step 5-Env Benefits (B)'!C32</f>
        <v>HCFC-22 Stockpiling with Intent to Destroy</v>
      </c>
      <c r="D676" s="1119">
        <f>'Step 5-Env Benefits (B)'!F32</f>
        <v>0</v>
      </c>
    </row>
    <row r="677" spans="3:4" s="545" customFormat="1">
      <c r="C677" s="1021" t="str">
        <f>'Step 5-Env Benefits (B)'!C33</f>
        <v>HFC-134a Stockpiling with Intent to Destroy</v>
      </c>
      <c r="D677" s="1119">
        <f>'Step 5-Env Benefits (B)'!F33</f>
        <v>0</v>
      </c>
    </row>
    <row r="678" spans="3:4" s="545" customFormat="1">
      <c r="C678" s="1021" t="str">
        <f>'Step 5-Env Benefits (B)'!C34</f>
        <v>R-500 Stockpiling with Intent to Destroy</v>
      </c>
      <c r="D678" s="1119">
        <f>'Step 5-Env Benefits (B)'!F34</f>
        <v>0</v>
      </c>
    </row>
    <row r="679" spans="3:4" s="545" customFormat="1">
      <c r="C679" s="1026" t="str">
        <f>'Step 5-Env Benefits (B)'!C35</f>
        <v>R-407C Stockpiling with Intent to Destroy</v>
      </c>
      <c r="D679" s="1119">
        <f>'Step 5-Env Benefits (B)'!F35</f>
        <v>0</v>
      </c>
    </row>
    <row r="680" spans="3:4" s="545" customFormat="1" ht="13.5" thickBot="1">
      <c r="C680" s="1026" t="str">
        <f>'Step 5-Env Benefits (B)'!C36</f>
        <v>R-410A Stockpiling with Intent to Destroy</v>
      </c>
      <c r="D680" s="1119">
        <f>'Step 5-Env Benefits (B)'!F36</f>
        <v>0</v>
      </c>
    </row>
    <row r="681" spans="3:4" s="545" customFormat="1" ht="13.5" thickBot="1">
      <c r="C681" s="1027" t="str">
        <f>'Step 5-Env Benefits (B)'!C37</f>
        <v>Stockpiling with Intent to Destroy</v>
      </c>
      <c r="D681" s="1119">
        <f>'Step 5-Env Benefits (B)'!F37</f>
        <v>0</v>
      </c>
    </row>
    <row r="682" spans="3:4" s="545" customFormat="1" ht="13.5" thickTop="1">
      <c r="C682" s="1021" t="str">
        <f>'Step 5-Env Benefits (B)'!C38</f>
        <v>Subtotal</v>
      </c>
      <c r="D682" s="1119">
        <f>'Step 5-Env Benefits (B)'!F38</f>
        <v>0</v>
      </c>
    </row>
    <row r="683" spans="3:4" s="545" customFormat="1">
      <c r="C683" s="1025" t="str">
        <f>'Step 5-Env Benefits (B)'!C39</f>
        <v>Foam-Blowing Agentd</v>
      </c>
      <c r="D683" s="1121"/>
    </row>
    <row r="684" spans="3:4" s="545" customFormat="1">
      <c r="C684" s="1026" t="str">
        <f>'Step 5-Env Benefits (B)'!C40</f>
        <v>CFC-11 Reclaimed</v>
      </c>
      <c r="D684" s="1119">
        <f>'Step 5-Env Benefits (B)'!F40</f>
        <v>0</v>
      </c>
    </row>
    <row r="685" spans="3:4" s="545" customFormat="1">
      <c r="C685" s="1026" t="str">
        <f>'Step 5-Env Benefits (B)'!C41</f>
        <v>HCFC-141b Reclaimed</v>
      </c>
      <c r="D685" s="1119">
        <f>'Step 5-Env Benefits (B)'!F41</f>
        <v>0</v>
      </c>
    </row>
    <row r="686" spans="3:4" s="545" customFormat="1">
      <c r="C686" s="1026" t="str">
        <f>'Step 5-Env Benefits (B)'!C42</f>
        <v>HFC-134a Reclaimed</v>
      </c>
      <c r="D686" s="1119">
        <f>'Step 5-Env Benefits (B)'!F42</f>
        <v>0</v>
      </c>
    </row>
    <row r="687" spans="3:4" s="545" customFormat="1" ht="13.5" thickBot="1">
      <c r="C687" s="1026" t="str">
        <f>'Step 5-Env Benefits (B)'!C43</f>
        <v>HFC-245fa Reclaimed</v>
      </c>
      <c r="D687" s="1119">
        <f>'Step 5-Env Benefits (B)'!F43</f>
        <v>0</v>
      </c>
    </row>
    <row r="688" spans="3:4" s="545" customFormat="1" ht="13.5" thickBot="1">
      <c r="C688" s="1027" t="str">
        <f>'Step 5-Env Benefits (B)'!C44</f>
        <v>Reclaimed</v>
      </c>
      <c r="D688" s="1119">
        <f>'Step 5-Env Benefits (B)'!F44</f>
        <v>0</v>
      </c>
    </row>
    <row r="689" spans="3:4" s="545" customFormat="1" ht="13.5" thickTop="1">
      <c r="C689" s="1026" t="str">
        <f>'Step 5-Env Benefits (B)'!C45</f>
        <v>CFC-11 Stockpiling with Intent to Reclaim</v>
      </c>
      <c r="D689" s="1119">
        <f>'Step 5-Env Benefits (B)'!F45</f>
        <v>0</v>
      </c>
    </row>
    <row r="690" spans="3:4" s="545" customFormat="1">
      <c r="C690" s="1026" t="str">
        <f>'Step 5-Env Benefits (B)'!C46</f>
        <v>HCFC-141b Stockpiling with Intent to Reclaim</v>
      </c>
      <c r="D690" s="1119">
        <f>'Step 5-Env Benefits (B)'!F46</f>
        <v>0</v>
      </c>
    </row>
    <row r="691" spans="3:4" s="545" customFormat="1">
      <c r="C691" s="1026" t="str">
        <f>'Step 5-Env Benefits (B)'!C47</f>
        <v>HFC-134a Stockpiling with Intent to Reclaim</v>
      </c>
      <c r="D691" s="1119">
        <f>'Step 5-Env Benefits (B)'!F47</f>
        <v>0</v>
      </c>
    </row>
    <row r="692" spans="3:4" s="545" customFormat="1" ht="13.5" thickBot="1">
      <c r="C692" s="1026" t="str">
        <f>'Step 5-Env Benefits (B)'!C48</f>
        <v>HFC-245fa Stockpiling with Intent to Reclaim</v>
      </c>
      <c r="D692" s="1119">
        <f>'Step 5-Env Benefits (B)'!F48</f>
        <v>0</v>
      </c>
    </row>
    <row r="693" spans="3:4" s="545" customFormat="1" ht="13.5" thickBot="1">
      <c r="C693" s="1027" t="str">
        <f>'Step 5-Env Benefits (B)'!C49</f>
        <v>Stockpiling with Intent to Reclaim</v>
      </c>
      <c r="D693" s="1119">
        <f>'Step 5-Env Benefits (B)'!F49</f>
        <v>0</v>
      </c>
    </row>
    <row r="694" spans="3:4" s="545" customFormat="1" ht="13.5" thickTop="1">
      <c r="C694" s="1026" t="str">
        <f>'Step 5-Env Benefits (B)'!C50</f>
        <v>CFC-11 Destroyed</v>
      </c>
      <c r="D694" s="1119">
        <f>'Step 5-Env Benefits (B)'!F50</f>
        <v>0</v>
      </c>
    </row>
    <row r="695" spans="3:4" s="545" customFormat="1">
      <c r="C695" s="1026" t="str">
        <f>'Step 5-Env Benefits (B)'!C51</f>
        <v>HCFC-141b Destroyed</v>
      </c>
      <c r="D695" s="1119">
        <f>'Step 5-Env Benefits (B)'!F51</f>
        <v>0</v>
      </c>
    </row>
    <row r="696" spans="3:4" s="545" customFormat="1">
      <c r="C696" s="1026" t="str">
        <f>'Step 5-Env Benefits (B)'!C52</f>
        <v>HFC-134a Destroyed</v>
      </c>
      <c r="D696" s="1119">
        <f>'Step 5-Env Benefits (B)'!F52</f>
        <v>0</v>
      </c>
    </row>
    <row r="697" spans="3:4" s="545" customFormat="1" ht="13.5" thickBot="1">
      <c r="C697" s="1026" t="str">
        <f>'Step 5-Env Benefits (B)'!C53</f>
        <v>HFC-245fa Destroyed</v>
      </c>
      <c r="D697" s="1119">
        <f>'Step 5-Env Benefits (B)'!F53</f>
        <v>0</v>
      </c>
    </row>
    <row r="698" spans="3:4" s="545" customFormat="1" ht="13.5" thickBot="1">
      <c r="C698" s="1027" t="str">
        <f>'Step 5-Env Benefits (B)'!C54</f>
        <v>Destroyed</v>
      </c>
      <c r="D698" s="1119">
        <f>'Step 5-Env Benefits (B)'!F54</f>
        <v>0</v>
      </c>
    </row>
    <row r="699" spans="3:4" s="545" customFormat="1" ht="13.5" thickTop="1">
      <c r="C699" s="1026" t="str">
        <f>'Step 5-Env Benefits (B)'!C55</f>
        <v>CFC-11 Stockpiling with Intent to Destroy</v>
      </c>
      <c r="D699" s="1119">
        <f>'Step 5-Env Benefits (B)'!F55</f>
        <v>0</v>
      </c>
    </row>
    <row r="700" spans="3:4" s="545" customFormat="1">
      <c r="C700" s="1026" t="str">
        <f>'Step 5-Env Benefits (B)'!C56</f>
        <v>HCFC-141b Stockpiling with Intent to Destroy</v>
      </c>
      <c r="D700" s="1119">
        <f>'Step 5-Env Benefits (B)'!F56</f>
        <v>0</v>
      </c>
    </row>
    <row r="701" spans="3:4" s="545" customFormat="1">
      <c r="C701" s="1026" t="str">
        <f>'Step 5-Env Benefits (B)'!C57</f>
        <v>HFC-134a Stockpiling with Intent to Destroy</v>
      </c>
      <c r="D701" s="1119">
        <f>'Step 5-Env Benefits (B)'!F57</f>
        <v>0</v>
      </c>
    </row>
    <row r="702" spans="3:4" s="545" customFormat="1" ht="13.5" thickBot="1">
      <c r="C702" s="1026" t="str">
        <f>'Step 5-Env Benefits (B)'!C58</f>
        <v>HFC-245fa Stockpiling with Intent to Destroy</v>
      </c>
      <c r="D702" s="1119">
        <f>'Step 5-Env Benefits (B)'!F58</f>
        <v>0</v>
      </c>
    </row>
    <row r="703" spans="3:4" s="545" customFormat="1" ht="13.5" thickBot="1">
      <c r="C703" s="1027" t="str">
        <f>'Step 5-Env Benefits (B)'!C59</f>
        <v>Stockpiling with Intent to Destroy</v>
      </c>
      <c r="D703" s="1119">
        <f>'Step 5-Env Benefits (B)'!F59</f>
        <v>0</v>
      </c>
    </row>
    <row r="704" spans="3:4" s="545" customFormat="1" ht="14.25" thickTop="1" thickBot="1">
      <c r="C704" s="1029" t="str">
        <f>'Step 5-Env Benefits (B)'!C60</f>
        <v>Subtotal</v>
      </c>
      <c r="D704" s="1119">
        <f>'Step 5-Env Benefits (B)'!F60</f>
        <v>0</v>
      </c>
    </row>
    <row r="705" spans="3:4" s="545" customFormat="1">
      <c r="C705" s="659"/>
      <c r="D705" s="1130"/>
    </row>
    <row r="706" spans="3:4" s="545" customFormat="1" ht="13.5" thickBot="1">
      <c r="C706" s="464"/>
      <c r="D706" s="1119"/>
    </row>
    <row r="707" spans="3:4" s="618" customFormat="1" ht="26.25" thickBot="1">
      <c r="C707" s="619"/>
      <c r="D707" s="1127" t="str">
        <f>'Step 5-Env Benefits (B)'!H7</f>
        <v>Ozone Depleting Substances (ODS) Emissions Avoided (ODP-Weighted kg)b</v>
      </c>
    </row>
    <row r="708" spans="3:4" s="545" customFormat="1">
      <c r="C708" s="1025" t="str">
        <f>'Step 5-Env Benefits (B)'!C9</f>
        <v>Refrigerantc</v>
      </c>
      <c r="D708" s="1131">
        <f>'Step 5-Env Benefits (B)'!H8</f>
        <v>0</v>
      </c>
    </row>
    <row r="709" spans="3:4" s="545" customFormat="1">
      <c r="C709" s="1026" t="str">
        <f>'Step 5-Env Benefits (B)'!C10</f>
        <v>CFC-12 Reclaimed</v>
      </c>
      <c r="D709" s="1132">
        <f>'Step 5-Env Benefits (B)'!H10</f>
        <v>0</v>
      </c>
    </row>
    <row r="710" spans="3:4" s="545" customFormat="1">
      <c r="C710" s="1021" t="str">
        <f>'Step 5-Env Benefits (B)'!C11</f>
        <v>HCFC-22 Reclaimed</v>
      </c>
      <c r="D710" s="1132">
        <f>'Step 5-Env Benefits (B)'!H11</f>
        <v>0</v>
      </c>
    </row>
    <row r="711" spans="3:4" s="545" customFormat="1">
      <c r="C711" s="1021" t="str">
        <f>'Step 5-Env Benefits (B)'!C12</f>
        <v>HFC-134a Reclaimed</v>
      </c>
      <c r="D711" s="1132">
        <f>'Step 5-Env Benefits (B)'!H12</f>
        <v>0</v>
      </c>
    </row>
    <row r="712" spans="3:4" s="545" customFormat="1">
      <c r="C712" s="1021" t="str">
        <f>'Step 5-Env Benefits (B)'!C13</f>
        <v>R-500 Reclaimed</v>
      </c>
      <c r="D712" s="1132">
        <f>'Step 5-Env Benefits (B)'!H13</f>
        <v>0</v>
      </c>
    </row>
    <row r="713" spans="3:4" s="545" customFormat="1">
      <c r="C713" s="1026" t="str">
        <f>'Step 5-Env Benefits (B)'!C14</f>
        <v>R-407C Reclaimed</v>
      </c>
      <c r="D713" s="1132">
        <f>'Step 5-Env Benefits (B)'!H14</f>
        <v>0</v>
      </c>
    </row>
    <row r="714" spans="3:4" s="545" customFormat="1" ht="13.5" thickBot="1">
      <c r="C714" s="1026" t="str">
        <f>'Step 5-Env Benefits (B)'!C15</f>
        <v>R-410A Reclaimed</v>
      </c>
      <c r="D714" s="1132">
        <f>'Step 5-Env Benefits (B)'!H15</f>
        <v>0</v>
      </c>
    </row>
    <row r="715" spans="3:4" s="545" customFormat="1" ht="13.5" thickBot="1">
      <c r="C715" s="1027" t="str">
        <f>'Step 5-Env Benefits (B)'!C16</f>
        <v>Reclaimed</v>
      </c>
      <c r="D715" s="1132">
        <f>'Step 5-Env Benefits (B)'!H16</f>
        <v>0</v>
      </c>
    </row>
    <row r="716" spans="3:4" s="545" customFormat="1" ht="13.5" thickTop="1">
      <c r="C716" s="1026" t="str">
        <f>'Step 5-Env Benefits (B)'!C17</f>
        <v>CFC-12 Stockpiling with Intent to Reclaim</v>
      </c>
      <c r="D716" s="1132">
        <f>'Step 5-Env Benefits (B)'!H17</f>
        <v>0</v>
      </c>
    </row>
    <row r="717" spans="3:4" s="545" customFormat="1">
      <c r="C717" s="1021" t="str">
        <f>'Step 5-Env Benefits (B)'!C18</f>
        <v>HCFC-22 Stockpiling with Intent to Reclaim</v>
      </c>
      <c r="D717" s="1132">
        <f>'Step 5-Env Benefits (B)'!H18</f>
        <v>0</v>
      </c>
    </row>
    <row r="718" spans="3:4" s="545" customFormat="1">
      <c r="C718" s="1021" t="str">
        <f>'Step 5-Env Benefits (B)'!C19</f>
        <v>HFC-134a Stockpiling with Intent to Reclaim</v>
      </c>
      <c r="D718" s="1132">
        <f>'Step 5-Env Benefits (B)'!H19</f>
        <v>0</v>
      </c>
    </row>
    <row r="719" spans="3:4" s="545" customFormat="1">
      <c r="C719" s="1021" t="str">
        <f>'Step 5-Env Benefits (B)'!C20</f>
        <v>R-500 Stockpiling with Intent to Reclaim</v>
      </c>
      <c r="D719" s="1132">
        <f>'Step 5-Env Benefits (B)'!H20</f>
        <v>0</v>
      </c>
    </row>
    <row r="720" spans="3:4" s="545" customFormat="1">
      <c r="C720" s="1026" t="str">
        <f>'Step 5-Env Benefits (B)'!C21</f>
        <v>R-407C Stockpiling with Intent to Reclaim</v>
      </c>
      <c r="D720" s="1132">
        <f>'Step 5-Env Benefits (B)'!H21</f>
        <v>0</v>
      </c>
    </row>
    <row r="721" spans="3:4" s="545" customFormat="1" ht="13.5" thickBot="1">
      <c r="C721" s="1026" t="str">
        <f>'Step 5-Env Benefits (B)'!C22</f>
        <v>R-410A Stockpiling with Intent to Reclaim</v>
      </c>
      <c r="D721" s="1132">
        <f>'Step 5-Env Benefits (B)'!H22</f>
        <v>0</v>
      </c>
    </row>
    <row r="722" spans="3:4" s="545" customFormat="1" ht="13.5" thickBot="1">
      <c r="C722" s="1027" t="str">
        <f>'Step 5-Env Benefits (B)'!C23</f>
        <v>Stockpiling with Intent to Reclaim</v>
      </c>
      <c r="D722" s="1132">
        <f>'Step 5-Env Benefits (B)'!H23</f>
        <v>0</v>
      </c>
    </row>
    <row r="723" spans="3:4" s="545" customFormat="1" ht="13.5" thickTop="1">
      <c r="C723" s="1026" t="str">
        <f>'Step 5-Env Benefits (B)'!C24</f>
        <v>CFC-12 Destroyed</v>
      </c>
      <c r="D723" s="1132">
        <f>'Step 5-Env Benefits (B)'!H24</f>
        <v>0</v>
      </c>
    </row>
    <row r="724" spans="3:4" s="545" customFormat="1">
      <c r="C724" s="1021" t="str">
        <f>'Step 5-Env Benefits (B)'!C25</f>
        <v>HCFC-22 Destroyed</v>
      </c>
      <c r="D724" s="1132">
        <f>'Step 5-Env Benefits (B)'!H25</f>
        <v>0</v>
      </c>
    </row>
    <row r="725" spans="3:4" s="545" customFormat="1">
      <c r="C725" s="1021" t="str">
        <f>'Step 5-Env Benefits (B)'!C26</f>
        <v>HFC-134a Destroyed</v>
      </c>
      <c r="D725" s="1132">
        <f>'Step 5-Env Benefits (B)'!H26</f>
        <v>0</v>
      </c>
    </row>
    <row r="726" spans="3:4" s="545" customFormat="1">
      <c r="C726" s="1021" t="str">
        <f>'Step 5-Env Benefits (B)'!C27</f>
        <v>R-500 Destroyed</v>
      </c>
      <c r="D726" s="1132">
        <f>'Step 5-Env Benefits (B)'!H27</f>
        <v>0</v>
      </c>
    </row>
    <row r="727" spans="3:4" s="545" customFormat="1">
      <c r="C727" s="1021" t="str">
        <f>'Step 5-Env Benefits (B)'!C28</f>
        <v>R-407C Destroyed</v>
      </c>
      <c r="D727" s="1132">
        <f>'Step 5-Env Benefits (B)'!H28</f>
        <v>0</v>
      </c>
    </row>
    <row r="728" spans="3:4" s="545" customFormat="1" ht="13.5" thickBot="1">
      <c r="C728" s="1021" t="str">
        <f>'Step 5-Env Benefits (B)'!C29</f>
        <v>R-410A Destroyed</v>
      </c>
      <c r="D728" s="1132">
        <f>'Step 5-Env Benefits (B)'!H29</f>
        <v>0</v>
      </c>
    </row>
    <row r="729" spans="3:4" s="545" customFormat="1" ht="13.5" thickBot="1">
      <c r="C729" s="1027" t="str">
        <f>'Step 5-Env Benefits (B)'!C30</f>
        <v>Destroyed</v>
      </c>
      <c r="D729" s="1132">
        <f>'Step 5-Env Benefits (B)'!H30</f>
        <v>0</v>
      </c>
    </row>
    <row r="730" spans="3:4" s="545" customFormat="1" ht="13.5" thickTop="1">
      <c r="C730" s="1026" t="str">
        <f>'Step 5-Env Benefits (B)'!C31</f>
        <v>CFC-12 Stockpiling with Intent to Destroy</v>
      </c>
      <c r="D730" s="1132">
        <f>'Step 5-Env Benefits (B)'!H31</f>
        <v>0</v>
      </c>
    </row>
    <row r="731" spans="3:4" s="545" customFormat="1">
      <c r="C731" s="1021" t="str">
        <f>'Step 5-Env Benefits (B)'!C32</f>
        <v>HCFC-22 Stockpiling with Intent to Destroy</v>
      </c>
      <c r="D731" s="1132">
        <f>'Step 5-Env Benefits (B)'!H32</f>
        <v>0</v>
      </c>
    </row>
    <row r="732" spans="3:4" s="545" customFormat="1">
      <c r="C732" s="1021" t="str">
        <f>'Step 5-Env Benefits (B)'!C33</f>
        <v>HFC-134a Stockpiling with Intent to Destroy</v>
      </c>
      <c r="D732" s="1132">
        <f>'Step 5-Env Benefits (B)'!H33</f>
        <v>0</v>
      </c>
    </row>
    <row r="733" spans="3:4" s="545" customFormat="1">
      <c r="C733" s="1021" t="str">
        <f>'Step 5-Env Benefits (B)'!C34</f>
        <v>R-500 Stockpiling with Intent to Destroy</v>
      </c>
      <c r="D733" s="1132">
        <f>'Step 5-Env Benefits (B)'!H34</f>
        <v>0</v>
      </c>
    </row>
    <row r="734" spans="3:4" s="545" customFormat="1">
      <c r="C734" s="1021" t="str">
        <f>'Step 5-Env Benefits (B)'!C35</f>
        <v>R-407C Stockpiling with Intent to Destroy</v>
      </c>
      <c r="D734" s="1132">
        <f>'Step 5-Env Benefits (B)'!H35</f>
        <v>0</v>
      </c>
    </row>
    <row r="735" spans="3:4" s="545" customFormat="1" ht="13.5" thickBot="1">
      <c r="C735" s="1021" t="str">
        <f>'Step 5-Env Benefits (B)'!C36</f>
        <v>R-410A Stockpiling with Intent to Destroy</v>
      </c>
      <c r="D735" s="1132">
        <f>'Step 5-Env Benefits (B)'!H36</f>
        <v>0</v>
      </c>
    </row>
    <row r="736" spans="3:4" s="545" customFormat="1" ht="13.5" thickBot="1">
      <c r="C736" s="1027" t="str">
        <f>'Step 5-Env Benefits (B)'!C37</f>
        <v>Stockpiling with Intent to Destroy</v>
      </c>
      <c r="D736" s="1132">
        <f>'Step 5-Env Benefits (B)'!H37</f>
        <v>0</v>
      </c>
    </row>
    <row r="737" spans="3:4" s="545" customFormat="1" ht="13.5" thickTop="1">
      <c r="C737" s="1021" t="str">
        <f>'Step 5-Env Benefits (B)'!C38</f>
        <v>Subtotal</v>
      </c>
      <c r="D737" s="1132">
        <f>'Step 5-Env Benefits (B)'!H38</f>
        <v>0</v>
      </c>
    </row>
    <row r="738" spans="3:4" s="545" customFormat="1">
      <c r="C738" s="1025" t="str">
        <f>'Step 5-Env Benefits (B)'!C39</f>
        <v>Foam-Blowing Agentd</v>
      </c>
      <c r="D738" s="1133"/>
    </row>
    <row r="739" spans="3:4" s="545" customFormat="1">
      <c r="C739" s="1026" t="str">
        <f>'Step 5-Env Benefits (B)'!C40</f>
        <v>CFC-11 Reclaimed</v>
      </c>
      <c r="D739" s="1132">
        <f>'Step 5-Env Benefits (B)'!H40</f>
        <v>0</v>
      </c>
    </row>
    <row r="740" spans="3:4" s="545" customFormat="1">
      <c r="C740" s="1026" t="str">
        <f>'Step 5-Env Benefits (B)'!C41</f>
        <v>HCFC-141b Reclaimed</v>
      </c>
      <c r="D740" s="1132">
        <f>'Step 5-Env Benefits (B)'!H41</f>
        <v>0</v>
      </c>
    </row>
    <row r="741" spans="3:4" s="545" customFormat="1">
      <c r="C741" s="1026" t="str">
        <f>'Step 5-Env Benefits (B)'!C42</f>
        <v>HFC-134a Reclaimed</v>
      </c>
      <c r="D741" s="1132">
        <f>'Step 5-Env Benefits (B)'!H42</f>
        <v>0</v>
      </c>
    </row>
    <row r="742" spans="3:4" s="545" customFormat="1" ht="13.5" thickBot="1">
      <c r="C742" s="1026" t="str">
        <f>'Step 5-Env Benefits (B)'!C43</f>
        <v>HFC-245fa Reclaimed</v>
      </c>
      <c r="D742" s="1132">
        <f>'Step 5-Env Benefits (B)'!H43</f>
        <v>0</v>
      </c>
    </row>
    <row r="743" spans="3:4" s="545" customFormat="1" ht="13.5" thickBot="1">
      <c r="C743" s="1027" t="str">
        <f>'Step 5-Env Benefits (B)'!C44</f>
        <v>Reclaimed</v>
      </c>
      <c r="D743" s="1132">
        <f>'Step 5-Env Benefits (B)'!H44</f>
        <v>0</v>
      </c>
    </row>
    <row r="744" spans="3:4" s="545" customFormat="1" ht="13.5" thickTop="1">
      <c r="C744" s="1026" t="str">
        <f>'Step 5-Env Benefits (B)'!C45</f>
        <v>CFC-11 Stockpiling with Intent to Reclaim</v>
      </c>
      <c r="D744" s="1132">
        <f>'Step 5-Env Benefits (B)'!H45</f>
        <v>0</v>
      </c>
    </row>
    <row r="745" spans="3:4" s="545" customFormat="1">
      <c r="C745" s="1026" t="str">
        <f>'Step 5-Env Benefits (B)'!C46</f>
        <v>HCFC-141b Stockpiling with Intent to Reclaim</v>
      </c>
      <c r="D745" s="1132">
        <f>'Step 5-Env Benefits (B)'!H46</f>
        <v>0</v>
      </c>
    </row>
    <row r="746" spans="3:4" s="545" customFormat="1">
      <c r="C746" s="1026" t="str">
        <f>'Step 5-Env Benefits (B)'!C47</f>
        <v>HFC-134a Stockpiling with Intent to Reclaim</v>
      </c>
      <c r="D746" s="1132">
        <f>'Step 5-Env Benefits (B)'!H47</f>
        <v>0</v>
      </c>
    </row>
    <row r="747" spans="3:4" s="545" customFormat="1" ht="13.5" thickBot="1">
      <c r="C747" s="1026" t="str">
        <f>'Step 5-Env Benefits (B)'!C48</f>
        <v>HFC-245fa Stockpiling with Intent to Reclaim</v>
      </c>
      <c r="D747" s="1132">
        <f>'Step 5-Env Benefits (B)'!H48</f>
        <v>0</v>
      </c>
    </row>
    <row r="748" spans="3:4" s="545" customFormat="1" ht="13.5" thickBot="1">
      <c r="C748" s="1027" t="str">
        <f>'Step 5-Env Benefits (B)'!C49</f>
        <v>Stockpiling with Intent to Reclaim</v>
      </c>
      <c r="D748" s="1132">
        <f>'Step 5-Env Benefits (B)'!H49</f>
        <v>0</v>
      </c>
    </row>
    <row r="749" spans="3:4" s="545" customFormat="1" ht="13.5" thickTop="1">
      <c r="C749" s="1026" t="str">
        <f>'Step 5-Env Benefits (B)'!C50</f>
        <v>CFC-11 Destroyed</v>
      </c>
      <c r="D749" s="1132">
        <f>'Step 5-Env Benefits (B)'!H50</f>
        <v>0</v>
      </c>
    </row>
    <row r="750" spans="3:4" s="545" customFormat="1">
      <c r="C750" s="1026" t="str">
        <f>'Step 5-Env Benefits (B)'!C51</f>
        <v>HCFC-141b Destroyed</v>
      </c>
      <c r="D750" s="1132">
        <f>'Step 5-Env Benefits (B)'!H51</f>
        <v>0</v>
      </c>
    </row>
    <row r="751" spans="3:4" s="545" customFormat="1">
      <c r="C751" s="1026" t="str">
        <f>'Step 5-Env Benefits (B)'!C52</f>
        <v>HFC-134a Destroyed</v>
      </c>
      <c r="D751" s="1132">
        <f>'Step 5-Env Benefits (B)'!H52</f>
        <v>0</v>
      </c>
    </row>
    <row r="752" spans="3:4" s="545" customFormat="1" ht="13.5" thickBot="1">
      <c r="C752" s="1026" t="str">
        <f>'Step 5-Env Benefits (B)'!C53</f>
        <v>HFC-245fa Destroyed</v>
      </c>
      <c r="D752" s="1132">
        <f>'Step 5-Env Benefits (B)'!H53</f>
        <v>0</v>
      </c>
    </row>
    <row r="753" spans="3:4" s="545" customFormat="1" ht="13.5" thickBot="1">
      <c r="C753" s="1027" t="str">
        <f>'Step 5-Env Benefits (B)'!C54</f>
        <v>Destroyed</v>
      </c>
      <c r="D753" s="1132">
        <f>'Step 5-Env Benefits (B)'!H54</f>
        <v>0</v>
      </c>
    </row>
    <row r="754" spans="3:4" s="545" customFormat="1" ht="13.5" thickTop="1">
      <c r="C754" s="1026" t="str">
        <f>'Step 5-Env Benefits (B)'!C55</f>
        <v>CFC-11 Stockpiling with Intent to Destroy</v>
      </c>
      <c r="D754" s="1132">
        <f>'Step 5-Env Benefits (B)'!H55</f>
        <v>0</v>
      </c>
    </row>
    <row r="755" spans="3:4" s="545" customFormat="1">
      <c r="C755" s="1026" t="str">
        <f>'Step 5-Env Benefits (B)'!C56</f>
        <v>HCFC-141b Stockpiling with Intent to Destroy</v>
      </c>
      <c r="D755" s="1132">
        <f>'Step 5-Env Benefits (B)'!H56</f>
        <v>0</v>
      </c>
    </row>
    <row r="756" spans="3:4" s="545" customFormat="1">
      <c r="C756" s="1026" t="str">
        <f>'Step 5-Env Benefits (B)'!C57</f>
        <v>HFC-134a Stockpiling with Intent to Destroy</v>
      </c>
      <c r="D756" s="1132">
        <f>'Step 5-Env Benefits (B)'!H57</f>
        <v>0</v>
      </c>
    </row>
    <row r="757" spans="3:4" s="545" customFormat="1" ht="13.5" thickBot="1">
      <c r="C757" s="1026" t="str">
        <f>'Step 5-Env Benefits (B)'!C58</f>
        <v>HFC-245fa Stockpiling with Intent to Destroy</v>
      </c>
      <c r="D757" s="1132">
        <f>'Step 5-Env Benefits (B)'!H58</f>
        <v>0</v>
      </c>
    </row>
    <row r="758" spans="3:4" s="545" customFormat="1" ht="13.5" thickBot="1">
      <c r="C758" s="1027" t="str">
        <f>'Step 5-Env Benefits (B)'!C59</f>
        <v>Stockpiling with Intent to Destroy</v>
      </c>
      <c r="D758" s="1132">
        <f>'Step 5-Env Benefits (B)'!H59</f>
        <v>0</v>
      </c>
    </row>
    <row r="759" spans="3:4" s="545" customFormat="1" ht="14.25" thickTop="1" thickBot="1">
      <c r="C759" s="1028" t="str">
        <f>'Step 5-Env Benefits (B)'!C60</f>
        <v>Subtotal</v>
      </c>
      <c r="D759" s="1132">
        <f>'Step 5-Env Benefits (B)'!H60</f>
        <v>0</v>
      </c>
    </row>
    <row r="760" spans="3:4" s="545" customFormat="1" ht="13.5" thickBot="1">
      <c r="C760" s="621"/>
      <c r="D760" s="1126"/>
    </row>
    <row r="761" spans="3:4" s="545" customFormat="1" ht="13.5" thickBot="1">
      <c r="C761" s="631" t="str">
        <f>'Step 5-Env Benefits'!D7</f>
        <v>Total Amount Prevented from Being Emitted</v>
      </c>
      <c r="D761" s="1134" t="str">
        <f>'Step 5-Env Benefits (B)'!D8:E8</f>
        <v>(lb)</v>
      </c>
    </row>
    <row r="762" spans="3:4" s="545" customFormat="1">
      <c r="C762" s="788" t="s">
        <v>68</v>
      </c>
      <c r="D762" s="1128">
        <f>'Step 5-Env Benefits (B)'!D61</f>
        <v>0</v>
      </c>
    </row>
    <row r="763" spans="3:4" s="545" customFormat="1">
      <c r="C763" s="1026" t="s">
        <v>11</v>
      </c>
      <c r="D763" s="1119">
        <f>'Step 5-Env Benefits (B)'!D62</f>
        <v>0</v>
      </c>
    </row>
    <row r="764" spans="3:4" s="545" customFormat="1">
      <c r="C764" s="1026" t="s">
        <v>151</v>
      </c>
      <c r="D764" s="1119">
        <f>'Step 5-Env Benefits (B)'!D63</f>
        <v>0</v>
      </c>
    </row>
    <row r="765" spans="3:4" s="545" customFormat="1">
      <c r="C765" s="1026" t="s">
        <v>152</v>
      </c>
      <c r="D765" s="1119">
        <f>'Step 5-Env Benefits (B)'!D64</f>
        <v>0</v>
      </c>
    </row>
    <row r="766" spans="3:4" s="545" customFormat="1" ht="13.5" thickBot="1">
      <c r="C766" s="1026" t="s">
        <v>153</v>
      </c>
      <c r="D766" s="1119">
        <f>'Step 5-Env Benefits (B)'!D65</f>
        <v>0</v>
      </c>
    </row>
    <row r="767" spans="3:4" s="545" customFormat="1">
      <c r="C767" s="1030" t="s">
        <v>146</v>
      </c>
      <c r="D767" s="1119">
        <f>'Step 5-Env Benefits (B)'!D66</f>
        <v>0</v>
      </c>
    </row>
    <row r="768" spans="3:4" s="545" customFormat="1" ht="13.5" thickBot="1">
      <c r="C768" s="1031" t="s">
        <v>62</v>
      </c>
      <c r="D768" s="1128">
        <f>'Step 5-Env Benefits (B)'!D67</f>
        <v>0</v>
      </c>
    </row>
    <row r="769" spans="3:4" s="545" customFormat="1" ht="13.5" thickBot="1">
      <c r="C769" s="1032" t="s">
        <v>154</v>
      </c>
      <c r="D769" s="1129" t="str">
        <f>'Step 5-Env Benefits (B)'!D68</f>
        <v>NA</v>
      </c>
    </row>
    <row r="770" spans="3:4" s="545" customFormat="1" ht="13.5" thickBot="1">
      <c r="C770" s="633"/>
      <c r="D770" s="1135"/>
    </row>
    <row r="771" spans="3:4" s="545" customFormat="1" ht="13.5" thickBot="1">
      <c r="C771" s="631" t="s">
        <v>70</v>
      </c>
      <c r="D771" s="1134" t="str">
        <f>'Step 5-Env Benefits (B)'!E8</f>
        <v>(kg)</v>
      </c>
    </row>
    <row r="772" spans="3:4" s="545" customFormat="1">
      <c r="C772" s="788" t="s">
        <v>68</v>
      </c>
      <c r="D772" s="1128">
        <f>'Step 5-Env Benefits (B)'!E9</f>
        <v>0</v>
      </c>
    </row>
    <row r="773" spans="3:4" s="545" customFormat="1">
      <c r="C773" s="1026" t="s">
        <v>11</v>
      </c>
      <c r="D773" s="1119">
        <f>'Step 5-Env Benefits (B)'!E62</f>
        <v>0</v>
      </c>
    </row>
    <row r="774" spans="3:4" s="545" customFormat="1">
      <c r="C774" s="1026" t="s">
        <v>151</v>
      </c>
      <c r="D774" s="1119">
        <f>'Step 5-Env Benefits (B)'!E63</f>
        <v>0</v>
      </c>
    </row>
    <row r="775" spans="3:4" s="545" customFormat="1">
      <c r="C775" s="1026" t="s">
        <v>152</v>
      </c>
      <c r="D775" s="1119">
        <f>'Step 5-Env Benefits (B)'!E64</f>
        <v>0</v>
      </c>
    </row>
    <row r="776" spans="3:4" s="545" customFormat="1" ht="13.5" thickBot="1">
      <c r="C776" s="1026" t="s">
        <v>153</v>
      </c>
      <c r="D776" s="1119">
        <f>'Step 5-Env Benefits (B)'!E65</f>
        <v>0</v>
      </c>
    </row>
    <row r="777" spans="3:4" s="545" customFormat="1">
      <c r="C777" s="1030" t="s">
        <v>146</v>
      </c>
      <c r="D777" s="1119">
        <f>'Step 5-Env Benefits (B)'!E66</f>
        <v>0</v>
      </c>
    </row>
    <row r="778" spans="3:4" s="545" customFormat="1" ht="13.5" thickBot="1">
      <c r="C778" s="1031" t="s">
        <v>62</v>
      </c>
      <c r="D778" s="1121">
        <f>'Step 5-Env Benefits (B)'!E67</f>
        <v>0</v>
      </c>
    </row>
    <row r="779" spans="3:4" s="545" customFormat="1" ht="13.5" thickBot="1">
      <c r="C779" s="1030" t="s">
        <v>154</v>
      </c>
      <c r="D779" s="1119" t="str">
        <f>'Step 5-Env Benefits (B)'!E68</f>
        <v>NA</v>
      </c>
    </row>
    <row r="780" spans="3:4" s="545" customFormat="1" ht="13.5" thickBot="1">
      <c r="C780" s="633"/>
      <c r="D780" s="1135"/>
    </row>
    <row r="781" spans="3:4" s="545" customFormat="1">
      <c r="C781" s="1033" t="s">
        <v>70</v>
      </c>
      <c r="D781" s="1120" t="str">
        <f>'Step 5-Env Benefits (B)'!F7</f>
        <v>Greenhouse Gas (GHG) Emissions Avoided (MtCO2eq)a</v>
      </c>
    </row>
    <row r="782" spans="3:4" s="545" customFormat="1">
      <c r="C782" s="788" t="s">
        <v>68</v>
      </c>
      <c r="D782" s="1128">
        <f>'Step 5-Env Benefits (B)'!F61</f>
        <v>0</v>
      </c>
    </row>
    <row r="783" spans="3:4" s="545" customFormat="1">
      <c r="C783" s="1026" t="s">
        <v>11</v>
      </c>
      <c r="D783" s="1119">
        <f>'Step 5-Env Benefits (B)'!F62</f>
        <v>0</v>
      </c>
    </row>
    <row r="784" spans="3:4" s="545" customFormat="1">
      <c r="C784" s="1026" t="s">
        <v>151</v>
      </c>
      <c r="D784" s="1119">
        <f>'Step 5-Env Benefits (B)'!F63</f>
        <v>0</v>
      </c>
    </row>
    <row r="785" spans="3:4" s="545" customFormat="1">
      <c r="C785" s="1026" t="s">
        <v>152</v>
      </c>
      <c r="D785" s="1119">
        <f>'Step 5-Env Benefits (B)'!F64</f>
        <v>0</v>
      </c>
    </row>
    <row r="786" spans="3:4" s="545" customFormat="1" ht="13.5" thickBot="1">
      <c r="C786" s="1026" t="s">
        <v>153</v>
      </c>
      <c r="D786" s="1119">
        <f>'Step 5-Env Benefits (B)'!F65</f>
        <v>0</v>
      </c>
    </row>
    <row r="787" spans="3:4" s="545" customFormat="1">
      <c r="C787" s="1030" t="s">
        <v>146</v>
      </c>
      <c r="D787" s="1119">
        <f>'Step 5-Env Benefits (B)'!F66</f>
        <v>0</v>
      </c>
    </row>
    <row r="788" spans="3:4" s="545" customFormat="1" ht="13.5" thickBot="1">
      <c r="C788" s="1031" t="s">
        <v>62</v>
      </c>
      <c r="D788" s="1128">
        <f>'Step 5-Env Benefits (B)'!F67</f>
        <v>0</v>
      </c>
    </row>
    <row r="789" spans="3:4" s="545" customFormat="1" ht="13.5" thickBot="1">
      <c r="C789" s="1030" t="s">
        <v>154</v>
      </c>
      <c r="D789" s="1119" t="e">
        <f>'Step 5-Env Benefits (B)'!F68</f>
        <v>#VALUE!</v>
      </c>
    </row>
    <row r="790" spans="3:4" s="545" customFormat="1" ht="13.5" thickBot="1">
      <c r="C790" s="633"/>
      <c r="D790" s="1136"/>
    </row>
    <row r="791" spans="3:4" s="545" customFormat="1">
      <c r="C791" s="1034" t="str">
        <f>'Step 5-Env Benefits'!C69</f>
        <v>TOTAL</v>
      </c>
      <c r="D791" s="1137"/>
    </row>
    <row r="792" spans="3:4" s="545" customFormat="1">
      <c r="C792" s="1035" t="str">
        <f>'Step 5-Env Benefits'!D8</f>
        <v>(lb)</v>
      </c>
      <c r="D792" s="1138" t="str">
        <f>'Step 5-Env Benefits (B)'!D69</f>
        <v>NA</v>
      </c>
    </row>
    <row r="793" spans="3:4" s="545" customFormat="1">
      <c r="C793" s="1035" t="str">
        <f>'Step 5-Env Benefits'!E8</f>
        <v>(kg)</v>
      </c>
      <c r="D793" s="1138" t="str">
        <f>'Step 5-Env Benefits (B)'!E69</f>
        <v>NA</v>
      </c>
    </row>
    <row r="794" spans="3:4" s="545" customFormat="1">
      <c r="C794" s="1035" t="str">
        <f>'Step 5-Env Benefits'!F7</f>
        <v>Greenhouse Gas (GHG) Emissions Avoided (MTCO2eq)a</v>
      </c>
      <c r="D794" s="1138" t="e">
        <f>'Step 5-Env Benefits (B)'!F69</f>
        <v>#VALUE!</v>
      </c>
    </row>
    <row r="795" spans="3:4" s="545" customFormat="1" ht="13.5" thickBot="1">
      <c r="C795" s="1036" t="str">
        <f>'Step 5-Env Benefits'!H7</f>
        <v>Ozone Depleting Substances (ODS) Emissions Avoided (ODP-Weighted kg)b</v>
      </c>
      <c r="D795" s="1139">
        <f>'Step 5-Env Benefits (B)'!H69</f>
        <v>0</v>
      </c>
    </row>
    <row r="796" spans="3:4" s="545" customFormat="1" ht="13.5">
      <c r="C796" s="641"/>
      <c r="D796" s="1140"/>
    </row>
    <row r="797" spans="3:4" s="545" customFormat="1" ht="13.5" thickBot="1">
      <c r="C797" s="563"/>
      <c r="D797" s="1062"/>
    </row>
    <row r="798" spans="3:4" s="545" customFormat="1" ht="13.5" thickBot="1">
      <c r="C798" s="643" t="s">
        <v>114</v>
      </c>
      <c r="D798" s="1141"/>
    </row>
    <row r="799" spans="3:4" s="545" customFormat="1" ht="13.5" thickBot="1">
      <c r="C799" s="782" t="str">
        <f>'Step 5-Env Benefits'!C80</f>
        <v>Properly Recovered Component</v>
      </c>
      <c r="D799" s="1142" t="str">
        <f>IF(ISBLANK('Step 5-Env Benefits (B)'!D80),"BLANK",'Step 5-Env Benefits (B)'!D80)</f>
        <v>Total Amount</v>
      </c>
    </row>
    <row r="800" spans="3:4" s="545" customFormat="1">
      <c r="C800" s="1037" t="str">
        <f>'Step 5-Env Benefits'!C81</f>
        <v>Used Oil Recycled or Properly Disposed (gal)</v>
      </c>
      <c r="D800" s="1143">
        <f>IF(ISBLANK('Step 5-Env Benefits (B)'!D81),"BLANK",'Step 5-Env Benefits (B)'!D81)</f>
        <v>0</v>
      </c>
    </row>
    <row r="801" spans="1:4" s="545" customFormat="1">
      <c r="C801" s="788" t="str">
        <f>'Step 5-Env Benefits'!C82</f>
        <v>PCB-Containing Capacitors</v>
      </c>
      <c r="D801" s="1144"/>
    </row>
    <row r="802" spans="1:4" s="545" customFormat="1">
      <c r="C802" s="1038" t="str">
        <f>'Step 5-Env Benefits'!C83</f>
        <v>Number Destroyed</v>
      </c>
      <c r="D802" s="1143">
        <f>IF(ISBLANK('Step 5-Env Benefits (B)'!D83),"BLANK",'Step 5-Env Benefits (B)'!D83)</f>
        <v>0</v>
      </c>
    </row>
    <row r="803" spans="1:4" s="545" customFormat="1">
      <c r="C803" s="788" t="str">
        <f>'Step 5-Env Benefits'!C84</f>
        <v>Mercury-Containing Components</v>
      </c>
      <c r="D803" s="1145"/>
    </row>
    <row r="804" spans="1:4" s="545" customFormat="1">
      <c r="C804" s="1038" t="str">
        <f>'Step 5-Env Benefits'!C85</f>
        <v>Number Recycled</v>
      </c>
      <c r="D804" s="1143">
        <f>IF(ISBLANK('Step 5-Env Benefits (B)'!D85),"BLANK",'Step 5-Env Benefits (B)'!D85)</f>
        <v>0</v>
      </c>
    </row>
    <row r="805" spans="1:4" s="545" customFormat="1" ht="13.5" thickBot="1">
      <c r="C805" s="1039" t="str">
        <f>'Step 5-Env Benefits'!C86</f>
        <v>Number Disposed</v>
      </c>
      <c r="D805" s="1146">
        <f>IF(ISBLANK('Step 5-Env Benefits (B)'!D86),"BLANK",'Step 5-Env Benefits (B)'!D86)</f>
        <v>0</v>
      </c>
    </row>
    <row r="806" spans="1:4">
      <c r="D806" s="1056"/>
    </row>
    <row r="807" spans="1:4">
      <c r="A807" s="531"/>
      <c r="B807" s="531" t="s">
        <v>190</v>
      </c>
      <c r="C807" s="654"/>
      <c r="D807" s="1057"/>
    </row>
    <row r="808" spans="1:4">
      <c r="D808" s="1056"/>
    </row>
    <row r="809" spans="1:4">
      <c r="A809" s="544"/>
      <c r="B809" s="544"/>
      <c r="C809" s="544" t="s">
        <v>115</v>
      </c>
      <c r="D809" s="1058"/>
    </row>
    <row r="810" spans="1:4">
      <c r="C810" s="1040" t="str">
        <f>'Step 5-QA_Input Data Summary'!C8</f>
        <v>Number of Units</v>
      </c>
      <c r="D810" s="1147">
        <f>'Step 5-QA_Input Data Summary'!D8</f>
        <v>0</v>
      </c>
    </row>
    <row r="811" spans="1:4" ht="13.5">
      <c r="C811" s="1041" t="str">
        <f>'Step 5-QA_Input Data Summary'!C9</f>
        <v>Refrigerant (lb)*</v>
      </c>
      <c r="D811" s="1148"/>
    </row>
    <row r="812" spans="1:4" ht="13.5">
      <c r="C812" s="1042" t="str">
        <f>'Step 5-QA_Input Data Summary'!C10</f>
        <v>CFC-12</v>
      </c>
      <c r="D812" s="1149" t="str">
        <f>'Step 5-QA_Input Data Summary'!D10</f>
        <v/>
      </c>
    </row>
    <row r="813" spans="1:4" ht="13.5">
      <c r="C813" s="1042" t="str">
        <f>'Step 5-QA_Input Data Summary'!C11</f>
        <v>HCFC-22</v>
      </c>
      <c r="D813" s="1149" t="str">
        <f>'Step 5-QA_Input Data Summary'!D11</f>
        <v>NA</v>
      </c>
    </row>
    <row r="814" spans="1:4" ht="13.5">
      <c r="C814" s="1042" t="str">
        <f>'Step 5-QA_Input Data Summary'!C12</f>
        <v>HFC-134a</v>
      </c>
      <c r="D814" s="1149" t="str">
        <f>'Step 5-QA_Input Data Summary'!D12</f>
        <v/>
      </c>
    </row>
    <row r="815" spans="1:4" ht="13.5">
      <c r="C815" s="1042" t="str">
        <f>'Step 5-QA_Input Data Summary'!C14</f>
        <v>R-407C</v>
      </c>
      <c r="D815" s="1149" t="str">
        <f>'Step 5-QA_Input Data Summary'!D14</f>
        <v>NA</v>
      </c>
    </row>
    <row r="816" spans="1:4" ht="13.5">
      <c r="C816" s="1042" t="str">
        <f>'Step 5-QA_Input Data Summary'!C15</f>
        <v>R-410A</v>
      </c>
      <c r="D816" s="1149" t="str">
        <f>'Step 5-QA_Input Data Summary'!D15</f>
        <v>NA</v>
      </c>
    </row>
    <row r="817" spans="1:4" ht="13.5">
      <c r="C817" s="1042" t="str">
        <f>'Step 5-QA_Input Data Summary'!C16</f>
        <v>Average across all units</v>
      </c>
      <c r="D817" s="1149" t="str">
        <f>'Step 5-QA_Input Data Summary'!D16</f>
        <v/>
      </c>
    </row>
    <row r="818" spans="1:4" ht="13.5">
      <c r="C818" s="1041" t="str">
        <f>'Step 5-QA_Input Data Summary'!C17</f>
        <v>Foam-Blowing Agent (lb)**</v>
      </c>
      <c r="D818" s="1148"/>
    </row>
    <row r="819" spans="1:4" ht="13.5">
      <c r="C819" s="1042" t="str">
        <f>'Step 5-QA_Input Data Summary'!C18</f>
        <v>CFC-11</v>
      </c>
      <c r="D819" s="1149" t="str">
        <f>'Step 5-QA_Input Data Summary'!D18</f>
        <v/>
      </c>
    </row>
    <row r="820" spans="1:4" ht="13.5">
      <c r="C820" s="1042" t="str">
        <f>'Step 5-QA_Input Data Summary'!C19</f>
        <v>HCFC-141b</v>
      </c>
      <c r="D820" s="1149" t="str">
        <f>'Step 5-QA_Input Data Summary'!D19</f>
        <v/>
      </c>
    </row>
    <row r="821" spans="1:4" ht="13.5">
      <c r="C821" s="1042" t="str">
        <f>'Step 5-QA_Input Data Summary'!C20</f>
        <v>HFC-134a</v>
      </c>
      <c r="D821" s="1149" t="str">
        <f>'Step 5-QA_Input Data Summary'!D20</f>
        <v/>
      </c>
    </row>
    <row r="822" spans="1:4" ht="13.5">
      <c r="C822" s="1042" t="str">
        <f>'Step 5-QA_Input Data Summary'!C21</f>
        <v>HFC-245fa</v>
      </c>
      <c r="D822" s="1149" t="str">
        <f>'Step 5-QA_Input Data Summary'!D21</f>
        <v/>
      </c>
    </row>
    <row r="823" spans="1:4" ht="13.5">
      <c r="C823" s="1042" t="str">
        <f>'Step 5-QA_Input Data Summary'!C22</f>
        <v>Average across all units</v>
      </c>
      <c r="D823" s="1149" t="str">
        <f>'Step 5-QA_Input Data Summary'!D22</f>
        <v/>
      </c>
    </row>
    <row r="824" spans="1:4" ht="13.5">
      <c r="C824" s="1041" t="str">
        <f>'Step 5-QA_Input Data Summary'!C23</f>
        <v>Durable Materials</v>
      </c>
      <c r="D824" s="1148"/>
    </row>
    <row r="825" spans="1:4" ht="13.5">
      <c r="C825" s="1042" t="str">
        <f>'Step 5-QA_Input Data Summary'!C24</f>
        <v>Used oil (gal)</v>
      </c>
      <c r="D825" s="1149" t="str">
        <f>'Step 5-QA_Input Data Summary'!D24</f>
        <v/>
      </c>
    </row>
    <row r="826" spans="1:4" ht="13.5">
      <c r="C826" s="1042" t="str">
        <f>'Step 5-QA_Input Data Summary'!C25</f>
        <v>Ferrous metals (lb)</v>
      </c>
      <c r="D826" s="1149" t="str">
        <f>'Step 5-QA_Input Data Summary'!D25</f>
        <v/>
      </c>
    </row>
    <row r="827" spans="1:4" ht="13.5">
      <c r="C827" s="1042" t="str">
        <f>'Step 5-QA_Input Data Summary'!C26</f>
        <v>Non-ferrous metals (lb)</v>
      </c>
      <c r="D827" s="1149" t="str">
        <f>'Step 5-QA_Input Data Summary'!D26</f>
        <v/>
      </c>
    </row>
    <row r="828" spans="1:4" ht="13.5">
      <c r="C828" s="1042" t="str">
        <f>'Step 5-QA_Input Data Summary'!C27</f>
        <v>Plastic (lb)</v>
      </c>
      <c r="D828" s="1149" t="str">
        <f>'Step 5-QA_Input Data Summary'!D27</f>
        <v/>
      </c>
    </row>
    <row r="829" spans="1:4" ht="13.5">
      <c r="C829" s="1042" t="str">
        <f>'Step 5-QA_Input Data Summary'!C28</f>
        <v>Glass (lb)</v>
      </c>
      <c r="D829" s="1149" t="str">
        <f>'Step 5-QA_Input Data Summary'!D28</f>
        <v/>
      </c>
    </row>
    <row r="830" spans="1:4" ht="13.5">
      <c r="C830" s="1042" t="str">
        <f>'Step 5-QA_Input Data Summary'!C29</f>
        <v>Number of PCB-containing capacitors</v>
      </c>
      <c r="D830" s="1149" t="str">
        <f>'Step 5-QA_Input Data Summary'!D29</f>
        <v/>
      </c>
    </row>
    <row r="831" spans="1:4" ht="13.5">
      <c r="C831" s="1042" t="str">
        <f>'Step 5-QA_Input Data Summary'!C30</f>
        <v>Number of Mercury-containing components</v>
      </c>
      <c r="D831" s="1149" t="str">
        <f>'Step 5-QA_Input Data Summary'!D30</f>
        <v>NA</v>
      </c>
    </row>
    <row r="832" spans="1:4">
      <c r="A832" s="544"/>
      <c r="B832" s="544"/>
      <c r="C832" s="1043" t="str">
        <f>'Step 5-QA_Input Data Summary'!E7</f>
        <v>Stand-Alone Freezers</v>
      </c>
      <c r="D832" s="1150"/>
    </row>
    <row r="833" spans="3:4">
      <c r="C833" s="1040" t="str">
        <f>'Step 5-QA_Input Data Summary'!C8</f>
        <v>Number of Units</v>
      </c>
      <c r="D833" s="1147">
        <f>'Step 5-QA_Input Data Summary'!E8</f>
        <v>0</v>
      </c>
    </row>
    <row r="834" spans="3:4" ht="13.5">
      <c r="C834" s="1041" t="str">
        <f>'Step 5-QA_Input Data Summary'!C9</f>
        <v>Refrigerant (lb)*</v>
      </c>
      <c r="D834" s="1148"/>
    </row>
    <row r="835" spans="3:4" ht="13.5">
      <c r="C835" s="1042" t="str">
        <f>'Step 5-QA_Input Data Summary'!C10</f>
        <v>CFC-12</v>
      </c>
      <c r="D835" s="1149" t="str">
        <f>'Step 5-QA_Input Data Summary'!E10</f>
        <v/>
      </c>
    </row>
    <row r="836" spans="3:4" ht="13.5">
      <c r="C836" s="1042" t="str">
        <f>'Step 5-QA_Input Data Summary'!C11</f>
        <v>HCFC-22</v>
      </c>
      <c r="D836" s="1149" t="str">
        <f>'Step 5-QA_Input Data Summary'!E11</f>
        <v/>
      </c>
    </row>
    <row r="837" spans="3:4" ht="13.5">
      <c r="C837" s="1042" t="str">
        <f>'Step 5-QA_Input Data Summary'!C12</f>
        <v>HFC-134a</v>
      </c>
      <c r="D837" s="1149" t="str">
        <f>'Step 5-QA_Input Data Summary'!E12</f>
        <v/>
      </c>
    </row>
    <row r="838" spans="3:4" ht="13.5">
      <c r="C838" s="1042" t="str">
        <f>'Step 5-QA_Input Data Summary'!C14</f>
        <v>R-407C</v>
      </c>
      <c r="D838" s="1149" t="str">
        <f>'Step 5-QA_Input Data Summary'!E14</f>
        <v>NA</v>
      </c>
    </row>
    <row r="839" spans="3:4" ht="13.5">
      <c r="C839" s="1042" t="str">
        <f>'Step 5-QA_Input Data Summary'!C15</f>
        <v>R-410A</v>
      </c>
      <c r="D839" s="1149" t="str">
        <f>'Step 5-QA_Input Data Summary'!E15</f>
        <v>NA</v>
      </c>
    </row>
    <row r="840" spans="3:4" ht="13.5">
      <c r="C840" s="1042" t="str">
        <f>'Step 5-QA_Input Data Summary'!C16</f>
        <v>Average across all units</v>
      </c>
      <c r="D840" s="1149" t="str">
        <f>'Step 5-QA_Input Data Summary'!E16</f>
        <v/>
      </c>
    </row>
    <row r="841" spans="3:4" ht="13.5">
      <c r="C841" s="1041" t="str">
        <f>'Step 5-QA_Input Data Summary'!C17</f>
        <v>Foam-Blowing Agent (lb)**</v>
      </c>
      <c r="D841" s="1151"/>
    </row>
    <row r="842" spans="3:4" ht="13.5">
      <c r="C842" s="1042" t="str">
        <f>'Step 5-QA_Input Data Summary'!C18</f>
        <v>CFC-11</v>
      </c>
      <c r="D842" s="1149" t="str">
        <f>'Step 5-QA_Input Data Summary'!E18</f>
        <v/>
      </c>
    </row>
    <row r="843" spans="3:4" ht="13.5">
      <c r="C843" s="1042" t="str">
        <f>'Step 5-QA_Input Data Summary'!C19</f>
        <v>HCFC-141b</v>
      </c>
      <c r="D843" s="1149" t="str">
        <f>'Step 5-QA_Input Data Summary'!E19</f>
        <v/>
      </c>
    </row>
    <row r="844" spans="3:4" ht="13.5">
      <c r="C844" s="1042" t="str">
        <f>'Step 5-QA_Input Data Summary'!C20</f>
        <v>HFC-134a</v>
      </c>
      <c r="D844" s="1149" t="str">
        <f>'Step 5-QA_Input Data Summary'!E20</f>
        <v/>
      </c>
    </row>
    <row r="845" spans="3:4" ht="13.5">
      <c r="C845" s="1042" t="str">
        <f>'Step 5-QA_Input Data Summary'!C21</f>
        <v>HFC-245fa</v>
      </c>
      <c r="D845" s="1149" t="str">
        <f>'Step 5-QA_Input Data Summary'!E21</f>
        <v/>
      </c>
    </row>
    <row r="846" spans="3:4" ht="13.5">
      <c r="C846" s="1042" t="str">
        <f>'Step 5-QA_Input Data Summary'!C22</f>
        <v>Average across all units</v>
      </c>
      <c r="D846" s="1149" t="str">
        <f>'Step 5-QA_Input Data Summary'!E22</f>
        <v/>
      </c>
    </row>
    <row r="847" spans="3:4" ht="13.5">
      <c r="C847" s="1041" t="str">
        <f>'Step 5-QA_Input Data Summary'!C23</f>
        <v>Durable Materials</v>
      </c>
      <c r="D847" s="1151"/>
    </row>
    <row r="848" spans="3:4" ht="13.5">
      <c r="C848" s="1042" t="str">
        <f>'Step 5-QA_Input Data Summary'!C24</f>
        <v>Used oil (gal)</v>
      </c>
      <c r="D848" s="1149" t="str">
        <f>'Step 5-QA_Input Data Summary'!E24</f>
        <v/>
      </c>
    </row>
    <row r="849" spans="1:4" ht="13.5">
      <c r="C849" s="1042" t="str">
        <f>'Step 5-QA_Input Data Summary'!C25</f>
        <v>Ferrous metals (lb)</v>
      </c>
      <c r="D849" s="1149" t="str">
        <f>'Step 5-QA_Input Data Summary'!E25</f>
        <v/>
      </c>
    </row>
    <row r="850" spans="1:4" ht="13.5">
      <c r="C850" s="1042" t="str">
        <f>'Step 5-QA_Input Data Summary'!C26</f>
        <v>Non-ferrous metals (lb)</v>
      </c>
      <c r="D850" s="1149" t="str">
        <f>'Step 5-QA_Input Data Summary'!E26</f>
        <v/>
      </c>
    </row>
    <row r="851" spans="1:4" ht="13.5">
      <c r="C851" s="1042" t="str">
        <f>'Step 5-QA_Input Data Summary'!C27</f>
        <v>Plastic (lb)</v>
      </c>
      <c r="D851" s="1149" t="str">
        <f>'Step 5-QA_Input Data Summary'!E27</f>
        <v/>
      </c>
    </row>
    <row r="852" spans="1:4" ht="13.5">
      <c r="C852" s="1042" t="str">
        <f>'Step 5-QA_Input Data Summary'!C28</f>
        <v>Glass (lb)</v>
      </c>
      <c r="D852" s="1149" t="str">
        <f>'Step 5-QA_Input Data Summary'!E28</f>
        <v>NA</v>
      </c>
    </row>
    <row r="853" spans="1:4" ht="13.5">
      <c r="C853" s="1042" t="str">
        <f>'Step 5-QA_Input Data Summary'!C29</f>
        <v>Number of PCB-containing capacitors</v>
      </c>
      <c r="D853" s="1149" t="str">
        <f>'Step 5-QA_Input Data Summary'!E29</f>
        <v/>
      </c>
    </row>
    <row r="854" spans="1:4" ht="13.5">
      <c r="C854" s="1042" t="str">
        <f>'Step 5-QA_Input Data Summary'!C30</f>
        <v>Number of Mercury-containing components</v>
      </c>
      <c r="D854" s="1149" t="str">
        <f>'Step 5-QA_Input Data Summary'!E30</f>
        <v/>
      </c>
    </row>
    <row r="855" spans="1:4">
      <c r="A855" s="544"/>
      <c r="B855" s="544"/>
      <c r="C855" s="1043" t="s">
        <v>38</v>
      </c>
      <c r="D855" s="1150"/>
    </row>
    <row r="856" spans="1:4">
      <c r="C856" s="1040" t="str">
        <f>'Step 5-QA_Input Data Summary'!C8</f>
        <v>Number of Units</v>
      </c>
      <c r="D856" s="1147">
        <f>'Step 5-QA_Input Data Summary'!F8</f>
        <v>0</v>
      </c>
    </row>
    <row r="857" spans="1:4" ht="13.5">
      <c r="C857" s="1041" t="str">
        <f>'Step 5-QA_Input Data Summary'!C9</f>
        <v>Refrigerant (lb)*</v>
      </c>
      <c r="D857" s="1148"/>
    </row>
    <row r="858" spans="1:4" ht="13.5">
      <c r="C858" s="1042" t="str">
        <f>'Step 5-QA_Input Data Summary'!C10</f>
        <v>CFC-12</v>
      </c>
      <c r="D858" s="1149" t="str">
        <f>'Step 5-QA_Input Data Summary'!F10</f>
        <v>NA</v>
      </c>
    </row>
    <row r="859" spans="1:4" ht="13.5">
      <c r="C859" s="1042" t="str">
        <f>'Step 5-QA_Input Data Summary'!C11</f>
        <v>HCFC-22</v>
      </c>
      <c r="D859" s="1149" t="str">
        <f>'Step 5-QA_Input Data Summary'!F11</f>
        <v/>
      </c>
    </row>
    <row r="860" spans="1:4" ht="13.5">
      <c r="C860" s="1042" t="str">
        <f>'Step 5-QA_Input Data Summary'!C12</f>
        <v>HFC-134a</v>
      </c>
      <c r="D860" s="1149" t="str">
        <f>'Step 5-QA_Input Data Summary'!F12</f>
        <v>NA</v>
      </c>
    </row>
    <row r="861" spans="1:4" ht="13.5">
      <c r="C861" s="1042" t="str">
        <f>'Step 5-QA_Input Data Summary'!C14</f>
        <v>R-407C</v>
      </c>
      <c r="D861" s="1149" t="str">
        <f>'Step 5-QA_Input Data Summary'!F14</f>
        <v/>
      </c>
    </row>
    <row r="862" spans="1:4" ht="13.5">
      <c r="C862" s="1042" t="str">
        <f>'Step 5-QA_Input Data Summary'!C15</f>
        <v>R-410A</v>
      </c>
      <c r="D862" s="1149" t="str">
        <f>'Step 5-QA_Input Data Summary'!F15</f>
        <v/>
      </c>
    </row>
    <row r="863" spans="1:4" ht="13.5">
      <c r="C863" s="1042" t="str">
        <f>'Step 5-QA_Input Data Summary'!C16</f>
        <v>Average across all units</v>
      </c>
      <c r="D863" s="1149" t="str">
        <f>'Step 5-QA_Input Data Summary'!F16</f>
        <v/>
      </c>
    </row>
    <row r="864" spans="1:4" ht="13.5">
      <c r="C864" s="1041" t="str">
        <f>'Step 5-QA_Input Data Summary'!C17</f>
        <v>Foam-Blowing Agent (lb)**</v>
      </c>
      <c r="D864" s="1148"/>
    </row>
    <row r="865" spans="1:4" ht="13.5">
      <c r="C865" s="1042" t="str">
        <f>'Step 5-QA_Input Data Summary'!C18</f>
        <v>CFC-11</v>
      </c>
      <c r="D865" s="1152" t="str">
        <f>'Step 5-QA_Input Data Summary'!F18</f>
        <v>NA</v>
      </c>
    </row>
    <row r="866" spans="1:4" ht="13.5">
      <c r="C866" s="1042" t="str">
        <f>'Step 5-QA_Input Data Summary'!C19</f>
        <v>HCFC-141b</v>
      </c>
      <c r="D866" s="1152" t="str">
        <f>'Step 5-QA_Input Data Summary'!F19</f>
        <v>NA</v>
      </c>
    </row>
    <row r="867" spans="1:4" ht="13.5">
      <c r="C867" s="1042" t="str">
        <f>'Step 5-QA_Input Data Summary'!C20</f>
        <v>HFC-134a</v>
      </c>
      <c r="D867" s="1152" t="str">
        <f>'Step 5-QA_Input Data Summary'!F20</f>
        <v>NA</v>
      </c>
    </row>
    <row r="868" spans="1:4" ht="13.5">
      <c r="C868" s="1042" t="str">
        <f>'Step 5-QA_Input Data Summary'!C21</f>
        <v>HFC-245fa</v>
      </c>
      <c r="D868" s="1152" t="str">
        <f>'Step 5-QA_Input Data Summary'!F21</f>
        <v>NA</v>
      </c>
    </row>
    <row r="869" spans="1:4" ht="13.5">
      <c r="C869" s="1042" t="str">
        <f>'Step 5-QA_Input Data Summary'!C22</f>
        <v>Average across all units</v>
      </c>
      <c r="D869" s="1152" t="str">
        <f>'Step 5-QA_Input Data Summary'!F22</f>
        <v>NA</v>
      </c>
    </row>
    <row r="870" spans="1:4" ht="13.5">
      <c r="C870" s="1041" t="str">
        <f>'Step 5-QA_Input Data Summary'!C23</f>
        <v>Durable Materials</v>
      </c>
      <c r="D870" s="1148"/>
    </row>
    <row r="871" spans="1:4" ht="13.5">
      <c r="C871" s="1044" t="str">
        <f>'Step 5-QA_Input Data Summary'!C24</f>
        <v>Used oil (gal)</v>
      </c>
      <c r="D871" s="1149" t="str">
        <f>'Step 5-QA_Input Data Summary'!F24</f>
        <v/>
      </c>
    </row>
    <row r="872" spans="1:4" ht="13.5">
      <c r="C872" s="1044" t="str">
        <f>'Step 5-QA_Input Data Summary'!C25</f>
        <v>Ferrous metals (lb)</v>
      </c>
      <c r="D872" s="1149" t="str">
        <f>'Step 5-QA_Input Data Summary'!F25</f>
        <v/>
      </c>
    </row>
    <row r="873" spans="1:4" ht="13.5">
      <c r="C873" s="1044" t="str">
        <f>'Step 5-QA_Input Data Summary'!C26</f>
        <v>Non-ferrous metals (lb)</v>
      </c>
      <c r="D873" s="1149" t="str">
        <f>'Step 5-QA_Input Data Summary'!F26</f>
        <v/>
      </c>
    </row>
    <row r="874" spans="1:4" ht="13.5">
      <c r="C874" s="1044" t="str">
        <f>'Step 5-QA_Input Data Summary'!C27</f>
        <v>Plastic (lb)</v>
      </c>
      <c r="D874" s="1149" t="str">
        <f>'Step 5-QA_Input Data Summary'!F27</f>
        <v/>
      </c>
    </row>
    <row r="875" spans="1:4" ht="13.5">
      <c r="C875" s="1044" t="str">
        <f>'Step 5-QA_Input Data Summary'!C28</f>
        <v>Glass (lb)</v>
      </c>
      <c r="D875" s="1149" t="str">
        <f>'Step 5-QA_Input Data Summary'!F28</f>
        <v>NA</v>
      </c>
    </row>
    <row r="876" spans="1:4" ht="13.5">
      <c r="C876" s="1044" t="str">
        <f>'Step 5-QA_Input Data Summary'!C29</f>
        <v>Number of PCB-containing capacitors</v>
      </c>
      <c r="D876" s="1149" t="str">
        <f>'Step 5-QA_Input Data Summary'!F29</f>
        <v/>
      </c>
    </row>
    <row r="877" spans="1:4" ht="13.5">
      <c r="C877" s="1044" t="str">
        <f>'Step 5-QA_Input Data Summary'!C30</f>
        <v>Number of Mercury-containing components</v>
      </c>
      <c r="D877" s="1149" t="str">
        <f>'Step 5-QA_Input Data Summary'!F30</f>
        <v>NA</v>
      </c>
    </row>
    <row r="878" spans="1:4">
      <c r="A878" s="544"/>
      <c r="B878" s="544"/>
      <c r="C878" s="1043" t="s">
        <v>3</v>
      </c>
      <c r="D878" s="1150"/>
    </row>
    <row r="879" spans="1:4">
      <c r="C879" s="1040" t="str">
        <f>'Step 5-QA_Input Data Summary'!C8</f>
        <v>Number of Units</v>
      </c>
      <c r="D879" s="1147">
        <f>'Step 5-QA_Input Data Summary'!G8</f>
        <v>0</v>
      </c>
    </row>
    <row r="880" spans="1:4" ht="13.5">
      <c r="C880" s="1041" t="str">
        <f>'Step 5-QA_Input Data Summary'!C9</f>
        <v>Refrigerant (lb)*</v>
      </c>
      <c r="D880" s="1148"/>
    </row>
    <row r="881" spans="3:4" ht="13.5">
      <c r="C881" s="1042" t="str">
        <f>'Step 5-QA_Input Data Summary'!C10</f>
        <v>CFC-12</v>
      </c>
      <c r="D881" s="1149" t="str">
        <f>'Step 5-QA_Input Data Summary'!G10</f>
        <v/>
      </c>
    </row>
    <row r="882" spans="3:4" ht="13.5">
      <c r="C882" s="1042" t="str">
        <f>'Step 5-QA_Input Data Summary'!C11</f>
        <v>HCFC-22</v>
      </c>
      <c r="D882" s="1149" t="str">
        <f>'Step 5-QA_Input Data Summary'!G11</f>
        <v/>
      </c>
    </row>
    <row r="883" spans="3:4" ht="13.5">
      <c r="C883" s="1042" t="str">
        <f>'Step 5-QA_Input Data Summary'!C12</f>
        <v>HFC-134a</v>
      </c>
      <c r="D883" s="1149" t="str">
        <f>'Step 5-QA_Input Data Summary'!G12</f>
        <v/>
      </c>
    </row>
    <row r="884" spans="3:4" ht="13.5">
      <c r="C884" s="1042" t="str">
        <f>'Step 5-QA_Input Data Summary'!C13</f>
        <v>R-500A</v>
      </c>
      <c r="D884" s="1149" t="str">
        <f>'Step 5-QA_Input Data Summary'!G13</f>
        <v/>
      </c>
    </row>
    <row r="885" spans="3:4" ht="13.5">
      <c r="C885" s="1042" t="str">
        <f>'Step 5-QA_Input Data Summary'!C14</f>
        <v>R-407C</v>
      </c>
      <c r="D885" s="1149" t="str">
        <f>'Step 5-QA_Input Data Summary'!G14</f>
        <v>NA</v>
      </c>
    </row>
    <row r="886" spans="3:4" ht="13.5">
      <c r="C886" s="1042" t="str">
        <f>'Step 5-QA_Input Data Summary'!C15</f>
        <v>R-410A</v>
      </c>
      <c r="D886" s="1149" t="str">
        <f>'Step 5-QA_Input Data Summary'!G15</f>
        <v/>
      </c>
    </row>
    <row r="887" spans="3:4" ht="13.5">
      <c r="C887" s="1042" t="str">
        <f>'Step 5-QA_Input Data Summary'!C16</f>
        <v>Average across all units</v>
      </c>
      <c r="D887" s="1149" t="str">
        <f>'Step 5-QA_Input Data Summary'!G16</f>
        <v/>
      </c>
    </row>
    <row r="888" spans="3:4" ht="13.5">
      <c r="C888" s="1041" t="str">
        <f>'Step 5-QA_Input Data Summary'!C17</f>
        <v>Foam-Blowing Agent (lb)**</v>
      </c>
      <c r="D888" s="1148"/>
    </row>
    <row r="889" spans="3:4" ht="13.5">
      <c r="C889" s="1042" t="str">
        <f>'Step 5-QA_Input Data Summary'!C18</f>
        <v>CFC-11</v>
      </c>
      <c r="D889" s="1152" t="str">
        <f>'Step 5-QA_Input Data Summary'!G18</f>
        <v>NA</v>
      </c>
    </row>
    <row r="890" spans="3:4" ht="13.5">
      <c r="C890" s="1042" t="str">
        <f>'Step 5-QA_Input Data Summary'!C19</f>
        <v>HCFC-141b</v>
      </c>
      <c r="D890" s="1152" t="str">
        <f>'Step 5-QA_Input Data Summary'!G19</f>
        <v>NA</v>
      </c>
    </row>
    <row r="891" spans="3:4" ht="13.5">
      <c r="C891" s="1042" t="str">
        <f>'Step 5-QA_Input Data Summary'!C20</f>
        <v>HFC-134a</v>
      </c>
      <c r="D891" s="1152" t="str">
        <f>'Step 5-QA_Input Data Summary'!G20</f>
        <v>NA</v>
      </c>
    </row>
    <row r="892" spans="3:4" ht="13.5">
      <c r="C892" s="1042" t="str">
        <f>'Step 5-QA_Input Data Summary'!C21</f>
        <v>HFC-245fa</v>
      </c>
      <c r="D892" s="1152" t="str">
        <f>'Step 5-QA_Input Data Summary'!G21</f>
        <v>NA</v>
      </c>
    </row>
    <row r="893" spans="3:4" ht="13.5">
      <c r="C893" s="1042" t="str">
        <f>'Step 5-QA_Input Data Summary'!C22</f>
        <v>Average across all units</v>
      </c>
      <c r="D893" s="1152" t="str">
        <f>'Step 5-QA_Input Data Summary'!G22</f>
        <v>NA</v>
      </c>
    </row>
    <row r="894" spans="3:4" ht="13.5">
      <c r="C894" s="1041" t="str">
        <f>'Step 5-QA_Input Data Summary'!C23</f>
        <v>Durable Materials</v>
      </c>
      <c r="D894" s="1153"/>
    </row>
    <row r="895" spans="3:4" ht="13.5">
      <c r="C895" s="1044" t="str">
        <f>'Step 5-QA_Input Data Summary'!C24</f>
        <v>Used oil (gal)</v>
      </c>
      <c r="D895" s="1149" t="str">
        <f>'Step 5-QA_Input Data Summary'!G24</f>
        <v/>
      </c>
    </row>
    <row r="896" spans="3:4" ht="13.5">
      <c r="C896" s="1044" t="str">
        <f>'Step 5-QA_Input Data Summary'!C25</f>
        <v>Ferrous metals (lb)</v>
      </c>
      <c r="D896" s="1149" t="str">
        <f>'Step 5-QA_Input Data Summary'!G25</f>
        <v/>
      </c>
    </row>
    <row r="897" spans="3:4" ht="13.5">
      <c r="C897" s="1044" t="str">
        <f>'Step 5-QA_Input Data Summary'!C26</f>
        <v>Non-ferrous metals (lb)</v>
      </c>
      <c r="D897" s="1149" t="str">
        <f>'Step 5-QA_Input Data Summary'!G26</f>
        <v/>
      </c>
    </row>
    <row r="898" spans="3:4" ht="13.5">
      <c r="C898" s="1044" t="str">
        <f>'Step 5-QA_Input Data Summary'!C27</f>
        <v>Plastic (lb)</v>
      </c>
      <c r="D898" s="1149" t="str">
        <f>'Step 5-QA_Input Data Summary'!G27</f>
        <v/>
      </c>
    </row>
    <row r="899" spans="3:4" ht="13.5">
      <c r="C899" s="1044" t="str">
        <f>'Step 5-QA_Input Data Summary'!C28</f>
        <v>Glass (lb)</v>
      </c>
      <c r="D899" s="1149" t="str">
        <f>'Step 5-QA_Input Data Summary'!G28</f>
        <v>NA</v>
      </c>
    </row>
    <row r="900" spans="3:4" ht="13.5">
      <c r="C900" s="1044" t="str">
        <f>'Step 5-QA_Input Data Summary'!C29</f>
        <v>Number of PCB-containing capacitors</v>
      </c>
      <c r="D900" s="1149" t="str">
        <f>'Step 5-QA_Input Data Summary'!G29</f>
        <v/>
      </c>
    </row>
    <row r="901" spans="3:4" ht="14.25" thickBot="1">
      <c r="C901" s="1044" t="str">
        <f>'Step 5-QA_Input Data Summary'!C30</f>
        <v>Number of Mercury-containing components</v>
      </c>
      <c r="D901" s="1154" t="str">
        <f>'Step 5-QA_Input Data Summary'!G30</f>
        <v>NA</v>
      </c>
    </row>
    <row r="902" spans="3:4" ht="13.5" thickTop="1"/>
    <row r="903" spans="3:4"/>
    <row r="904" spans="3:4" customFormat="1" ht="12.75" hidden="1" customHeight="1"/>
    <row r="905" spans="3:4" customFormat="1" ht="12.75" hidden="1" customHeight="1"/>
    <row r="906" spans="3:4" customFormat="1" ht="12.75" hidden="1" customHeight="1"/>
    <row r="907" spans="3:4" customFormat="1" ht="12.75" hidden="1" customHeight="1"/>
    <row r="908" spans="3:4" customFormat="1" ht="12.75" hidden="1" customHeight="1"/>
    <row r="909" spans="3:4" customFormat="1" ht="12.75" hidden="1" customHeight="1"/>
    <row r="910" spans="3:4" customFormat="1" ht="12.75" hidden="1" customHeight="1"/>
    <row r="911" spans="3:4" customFormat="1" ht="12.75" hidden="1" customHeight="1"/>
    <row r="912" spans="3:4" customFormat="1" ht="12.75" hidden="1" customHeight="1"/>
    <row r="913" customFormat="1" ht="12.75" hidden="1" customHeight="1"/>
    <row r="914" customFormat="1" ht="12.75" hidden="1" customHeight="1"/>
    <row r="915" customFormat="1" ht="12.75" hidden="1" customHeight="1"/>
    <row r="916" customFormat="1" ht="12.75" hidden="1" customHeight="1"/>
    <row r="917" customFormat="1" ht="12.75" hidden="1" customHeight="1"/>
    <row r="918" customFormat="1" ht="12.75" hidden="1" customHeight="1"/>
    <row r="919" customFormat="1" ht="12.75" hidden="1" customHeight="1"/>
    <row r="920" customFormat="1" ht="12.75" hidden="1" customHeight="1"/>
    <row r="921" customFormat="1" ht="12.75" hidden="1" customHeight="1"/>
    <row r="922" customFormat="1" ht="12.75" hidden="1" customHeight="1"/>
    <row r="923" customFormat="1" ht="12.75" hidden="1" customHeight="1"/>
    <row r="924" customFormat="1" ht="12.75" hidden="1" customHeight="1"/>
    <row r="925" customFormat="1" ht="12.75" hidden="1" customHeight="1"/>
    <row r="926" customFormat="1" ht="12.75" hidden="1" customHeight="1"/>
    <row r="927" customFormat="1" ht="12.75" hidden="1" customHeight="1"/>
    <row r="928" customFormat="1" ht="12.75" hidden="1" customHeight="1"/>
    <row r="929" customFormat="1" ht="12.75" hidden="1" customHeight="1"/>
    <row r="930" customFormat="1" ht="12.75" hidden="1" customHeight="1"/>
    <row r="931" customFormat="1" ht="12.75" hidden="1" customHeight="1"/>
    <row r="932" customFormat="1" ht="12.75" hidden="1" customHeight="1"/>
    <row r="933" customFormat="1" ht="12.75" hidden="1" customHeight="1"/>
    <row r="934" customFormat="1" ht="12.75" hidden="1" customHeight="1"/>
    <row r="935" customFormat="1" ht="12.75" hidden="1" customHeight="1"/>
    <row r="936" customFormat="1" ht="12.75" hidden="1" customHeight="1"/>
    <row r="937" customFormat="1" ht="12.75" hidden="1" customHeight="1"/>
    <row r="938" customFormat="1" ht="12.75" hidden="1" customHeight="1"/>
    <row r="939" customFormat="1" ht="12.75" hidden="1" customHeight="1"/>
    <row r="940" customFormat="1" ht="12.75" hidden="1" customHeight="1"/>
    <row r="941" customFormat="1" ht="12.75" hidden="1" customHeight="1"/>
    <row r="942" customFormat="1" ht="12.75" hidden="1" customHeight="1"/>
    <row r="943" customFormat="1" ht="12.75" hidden="1" customHeight="1"/>
    <row r="944" customFormat="1" ht="12.75" hidden="1" customHeight="1"/>
    <row r="945" customFormat="1" ht="12.75" hidden="1" customHeight="1"/>
    <row r="946" customFormat="1" ht="12.75" hidden="1" customHeight="1"/>
    <row r="947" customFormat="1" ht="12.75" hidden="1" customHeight="1"/>
    <row r="948" customFormat="1" ht="12.75" hidden="1" customHeight="1"/>
    <row r="949" customFormat="1" ht="12.75" hidden="1" customHeight="1"/>
    <row r="950" customFormat="1" ht="12.75" hidden="1" customHeight="1"/>
    <row r="951" customFormat="1" ht="12.75" hidden="1" customHeight="1"/>
    <row r="952" customFormat="1" ht="12.75" hidden="1" customHeight="1"/>
    <row r="953" customFormat="1" ht="12.75" hidden="1" customHeight="1"/>
    <row r="954" customFormat="1" ht="12.75" hidden="1" customHeight="1"/>
    <row r="955" customFormat="1" ht="12.75" hidden="1" customHeight="1"/>
    <row r="956" customFormat="1" ht="12.75" hidden="1" customHeight="1"/>
    <row r="957" customFormat="1" ht="12.75" hidden="1" customHeight="1"/>
    <row r="958" customFormat="1" ht="12.75" hidden="1" customHeight="1"/>
    <row r="959" customFormat="1" ht="12.75" hidden="1" customHeight="1"/>
    <row r="960" customFormat="1" ht="12.75" hidden="1" customHeight="1"/>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sheetData>
  <sheetProtection selectLockedCells="1"/>
  <customSheetViews>
    <customSheetView guid="{DD9D0D41-5D22-4202-9EF9-254DD6E28480}" hiddenRows="1" hiddenColumns="1" topLeftCell="A4">
      <selection activeCell="F29" sqref="F29"/>
      <pageMargins left="0.75" right="0.75" top="1" bottom="1" header="0.5" footer="0.5"/>
      <pageSetup orientation="portrait" horizontalDpi="4294967293" r:id="rId1"/>
      <headerFooter alignWithMargins="0"/>
    </customSheetView>
    <customSheetView guid="{7A34E1A7-91A1-4CD4-B377-1F35FFBCE4D8}" hiddenRows="1" hiddenColumns="1" topLeftCell="A4">
      <selection activeCell="F29" sqref="F29"/>
      <pageMargins left="0.75" right="0.75" top="1" bottom="1" header="0.5" footer="0.5"/>
      <pageSetup orientation="portrait" horizontalDpi="4294967293" r:id="rId2"/>
      <headerFooter alignWithMargins="0"/>
    </customSheetView>
  </customSheetViews>
  <mergeCells count="31">
    <mergeCell ref="B372:B373"/>
    <mergeCell ref="B370:B371"/>
    <mergeCell ref="B355:B369"/>
    <mergeCell ref="B323:B324"/>
    <mergeCell ref="B327:B328"/>
    <mergeCell ref="B266:B267"/>
    <mergeCell ref="B321:B322"/>
    <mergeCell ref="B286:B300"/>
    <mergeCell ref="B301:B320"/>
    <mergeCell ref="B111:B112"/>
    <mergeCell ref="B113:B114"/>
    <mergeCell ref="B165:B166"/>
    <mergeCell ref="B167:B168"/>
    <mergeCell ref="B91:B110"/>
    <mergeCell ref="B145:B164"/>
    <mergeCell ref="B262:B263"/>
    <mergeCell ref="B260:B261"/>
    <mergeCell ref="B81:B90"/>
    <mergeCell ref="B135:B144"/>
    <mergeCell ref="B225:B239"/>
    <mergeCell ref="B240:B259"/>
    <mergeCell ref="B385:B399"/>
    <mergeCell ref="C544:C545"/>
    <mergeCell ref="B463:B464"/>
    <mergeCell ref="B503:B504"/>
    <mergeCell ref="B461:B462"/>
    <mergeCell ref="B400:B401"/>
    <mergeCell ref="B505:B506"/>
    <mergeCell ref="B402:B403"/>
    <mergeCell ref="B436:B460"/>
    <mergeCell ref="B478:B502"/>
  </mergeCells>
  <phoneticPr fontId="56" type="noConversion"/>
  <conditionalFormatting sqref="D436:D460">
    <cfRule type="cellIs" dxfId="0" priority="1" stopIfTrue="1" operator="equal">
      <formula>0</formula>
    </cfRule>
  </conditionalFormatting>
  <pageMargins left="0.75" right="0.75" top="1" bottom="1" header="0.5" footer="0.5"/>
  <pageSetup orientation="portrait" horizontalDpi="4294967293" r:id="rId3"/>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9">
    <tabColor indexed="26"/>
  </sheetPr>
  <dimension ref="A1:L62"/>
  <sheetViews>
    <sheetView showGridLines="0" workbookViewId="0">
      <selection activeCell="G35" sqref="G35"/>
    </sheetView>
  </sheetViews>
  <sheetFormatPr defaultColWidth="0" defaultRowHeight="12.75" zeroHeight="1"/>
  <cols>
    <col min="1" max="1" width="1.7109375" customWidth="1"/>
    <col min="2" max="2" width="24.28515625" customWidth="1"/>
    <col min="3" max="5" width="11.42578125" customWidth="1"/>
    <col min="6" max="6" width="16.140625" customWidth="1"/>
    <col min="7" max="11" width="9.140625" customWidth="1"/>
    <col min="12" max="12" width="39.7109375" customWidth="1"/>
  </cols>
  <sheetData>
    <row r="1" spans="2:12"/>
    <row r="2" spans="2:12" ht="23.25">
      <c r="B2" s="80" t="s">
        <v>29</v>
      </c>
    </row>
    <row r="3" spans="2:12">
      <c r="B3" s="5"/>
      <c r="C3" s="5"/>
    </row>
    <row r="4" spans="2:12" ht="13.5" thickBot="1">
      <c r="C4" s="5"/>
      <c r="F4" s="5"/>
    </row>
    <row r="5" spans="2:12">
      <c r="B5" s="81" t="s">
        <v>40</v>
      </c>
      <c r="C5" s="82" t="s">
        <v>41</v>
      </c>
      <c r="D5" s="1678" t="s">
        <v>42</v>
      </c>
      <c r="E5" s="119"/>
    </row>
    <row r="6" spans="2:12">
      <c r="B6" s="83" t="s">
        <v>43</v>
      </c>
      <c r="C6" s="84">
        <v>1</v>
      </c>
      <c r="D6" s="1728">
        <v>4750</v>
      </c>
      <c r="E6" s="5"/>
    </row>
    <row r="7" spans="2:12">
      <c r="B7" s="83" t="s">
        <v>16</v>
      </c>
      <c r="C7" s="84">
        <v>0.11</v>
      </c>
      <c r="D7" s="1728">
        <v>725</v>
      </c>
      <c r="E7" s="5"/>
    </row>
    <row r="8" spans="2:12">
      <c r="B8" s="83" t="s">
        <v>44</v>
      </c>
      <c r="C8" s="84">
        <v>1</v>
      </c>
      <c r="D8" s="1728">
        <v>10900</v>
      </c>
      <c r="E8" s="5"/>
    </row>
    <row r="9" spans="2:12">
      <c r="B9" s="83" t="s">
        <v>45</v>
      </c>
      <c r="C9" s="84">
        <v>0</v>
      </c>
      <c r="D9" s="1728">
        <v>1430</v>
      </c>
    </row>
    <row r="10" spans="2:12" ht="12.75" customHeight="1">
      <c r="B10" s="83" t="s">
        <v>46</v>
      </c>
      <c r="C10" s="84">
        <v>5.5E-2</v>
      </c>
      <c r="D10" s="1728">
        <v>1810</v>
      </c>
      <c r="F10" s="147"/>
      <c r="G10" s="147"/>
      <c r="H10" s="147"/>
      <c r="I10" s="370"/>
      <c r="J10" s="147"/>
      <c r="K10" s="147"/>
      <c r="L10" s="147"/>
    </row>
    <row r="11" spans="2:12" ht="12.75" customHeight="1">
      <c r="B11" s="83" t="s">
        <v>310</v>
      </c>
      <c r="C11" s="84">
        <v>0</v>
      </c>
      <c r="D11" s="1728">
        <v>124</v>
      </c>
      <c r="F11" s="147"/>
      <c r="G11" s="147"/>
      <c r="H11" s="147"/>
      <c r="I11" s="370"/>
      <c r="J11" s="147"/>
      <c r="K11" s="147"/>
      <c r="L11" s="147"/>
    </row>
    <row r="12" spans="2:12" ht="12.75" customHeight="1">
      <c r="B12" s="83" t="s">
        <v>289</v>
      </c>
      <c r="C12" s="1169">
        <f>0.738*C8+0.262*C11</f>
        <v>0.73799999999999999</v>
      </c>
      <c r="D12" s="1729">
        <f>0.738*D8+0.262*D11</f>
        <v>8076.6880000000001</v>
      </c>
      <c r="E12" s="1170"/>
      <c r="F12" s="147"/>
      <c r="G12" s="147"/>
      <c r="H12" s="147"/>
      <c r="I12" s="370"/>
      <c r="J12" s="147"/>
      <c r="K12" s="147"/>
      <c r="L12" s="147"/>
    </row>
    <row r="13" spans="2:12">
      <c r="B13" s="83" t="s">
        <v>309</v>
      </c>
      <c r="C13" s="84">
        <v>0</v>
      </c>
      <c r="D13" s="1728">
        <v>2087.5</v>
      </c>
      <c r="F13" s="147"/>
      <c r="G13" s="147"/>
      <c r="H13" s="147"/>
      <c r="I13" s="147"/>
      <c r="J13" s="147"/>
      <c r="K13" s="147"/>
      <c r="L13" s="147"/>
    </row>
    <row r="14" spans="2:12">
      <c r="B14" s="237" t="s">
        <v>131</v>
      </c>
      <c r="C14" s="84">
        <v>0</v>
      </c>
      <c r="D14" s="1728">
        <v>1773.9</v>
      </c>
    </row>
    <row r="15" spans="2:12">
      <c r="B15" s="237" t="s">
        <v>197</v>
      </c>
      <c r="C15" s="84">
        <v>0</v>
      </c>
      <c r="D15" s="1728">
        <v>1030</v>
      </c>
      <c r="E15" s="121"/>
    </row>
    <row r="16" spans="2:12" ht="13.5" thickBot="1">
      <c r="B16" s="114" t="s">
        <v>452</v>
      </c>
      <c r="C16" s="1679">
        <v>0</v>
      </c>
      <c r="D16" s="1727">
        <v>10</v>
      </c>
      <c r="E16" s="121"/>
    </row>
    <row r="17" spans="1:12">
      <c r="B17" s="1730" t="s">
        <v>454</v>
      </c>
      <c r="C17" s="5"/>
      <c r="D17" s="238"/>
      <c r="E17" s="206"/>
      <c r="F17" s="121"/>
    </row>
    <row r="18" spans="1:12">
      <c r="B18" s="121" t="s">
        <v>83</v>
      </c>
      <c r="C18" s="5"/>
      <c r="D18" s="238"/>
      <c r="E18" s="206"/>
      <c r="F18" s="121"/>
    </row>
    <row r="19" spans="1:12" ht="27" customHeight="1" thickBot="1">
      <c r="B19" s="85" t="s">
        <v>47</v>
      </c>
    </row>
    <row r="20" spans="1:12">
      <c r="B20" s="86" t="s">
        <v>48</v>
      </c>
      <c r="C20" s="87">
        <v>1E-4</v>
      </c>
      <c r="E20" s="118"/>
    </row>
    <row r="21" spans="1:12" ht="26.25" thickBot="1">
      <c r="B21" s="88" t="s">
        <v>277</v>
      </c>
      <c r="C21" s="95">
        <v>1.4999999999999999E-2</v>
      </c>
      <c r="E21" s="118"/>
    </row>
    <row r="22" spans="1:12">
      <c r="E22" s="231"/>
      <c r="F22" s="231"/>
      <c r="G22" s="231"/>
      <c r="H22" s="231"/>
      <c r="I22" s="231"/>
      <c r="J22" s="231"/>
      <c r="K22" s="231"/>
      <c r="L22" s="231"/>
    </row>
    <row r="23" spans="1:12" ht="12.75" customHeight="1" thickBot="1">
      <c r="A23" s="5"/>
      <c r="B23" s="85" t="s">
        <v>49</v>
      </c>
      <c r="D23" s="2436" t="s">
        <v>339</v>
      </c>
      <c r="E23" s="2436"/>
      <c r="F23" s="2436"/>
      <c r="G23" s="2436"/>
      <c r="H23" s="2436"/>
      <c r="I23" s="2436"/>
      <c r="J23" s="2436"/>
      <c r="K23" s="2436"/>
      <c r="L23" s="2436"/>
    </row>
    <row r="24" spans="1:12">
      <c r="B24" s="403" t="s">
        <v>50</v>
      </c>
      <c r="C24" s="1167">
        <v>8.9999999999999998E-4</v>
      </c>
      <c r="D24" s="2436"/>
      <c r="E24" s="2436"/>
      <c r="F24" s="2436"/>
      <c r="G24" s="2436"/>
      <c r="H24" s="2436"/>
      <c r="I24" s="2436"/>
      <c r="J24" s="2436"/>
      <c r="K24" s="2436"/>
      <c r="L24" s="2436"/>
    </row>
    <row r="25" spans="1:12" ht="39" thickBot="1">
      <c r="A25" s="5"/>
      <c r="B25" s="404" t="s">
        <v>198</v>
      </c>
      <c r="C25" s="405">
        <v>1.4999999999999999E-2</v>
      </c>
      <c r="D25" s="2436"/>
      <c r="E25" s="2436"/>
      <c r="F25" s="2436"/>
      <c r="G25" s="2436"/>
      <c r="H25" s="2436"/>
      <c r="I25" s="2436"/>
      <c r="J25" s="2436"/>
      <c r="K25" s="2436"/>
      <c r="L25" s="2436"/>
    </row>
    <row r="26" spans="1:12">
      <c r="B26" s="401"/>
      <c r="C26" s="402"/>
      <c r="D26" s="2436"/>
      <c r="E26" s="2436"/>
      <c r="F26" s="2436"/>
      <c r="G26" s="2436"/>
      <c r="H26" s="2436"/>
      <c r="I26" s="2436"/>
      <c r="J26" s="2436"/>
      <c r="K26" s="2436"/>
      <c r="L26" s="2436"/>
    </row>
    <row r="27" spans="1:12">
      <c r="B27" s="5"/>
      <c r="C27" s="5"/>
    </row>
    <row r="28" spans="1:12" ht="13.5" thickBot="1">
      <c r="B28" s="17" t="s">
        <v>51</v>
      </c>
      <c r="C28" s="5"/>
    </row>
    <row r="29" spans="1:12">
      <c r="B29" s="406" t="s">
        <v>52</v>
      </c>
      <c r="C29" s="407">
        <f>12/44</f>
        <v>0.27272727272727271</v>
      </c>
    </row>
    <row r="30" spans="1:12">
      <c r="A30" s="5"/>
      <c r="B30" s="408" t="s">
        <v>53</v>
      </c>
      <c r="C30" s="251"/>
    </row>
    <row r="31" spans="1:12">
      <c r="A31" s="5"/>
      <c r="B31" s="408">
        <v>100000</v>
      </c>
      <c r="C31" s="251" t="s">
        <v>54</v>
      </c>
    </row>
    <row r="32" spans="1:12">
      <c r="B32" s="1168">
        <v>70.7</v>
      </c>
      <c r="C32" s="251" t="s">
        <v>119</v>
      </c>
    </row>
    <row r="33" spans="1:8">
      <c r="A33" s="5"/>
      <c r="B33" s="409">
        <f>B32*C29</f>
        <v>19.281818181818181</v>
      </c>
      <c r="C33" s="251" t="s">
        <v>52</v>
      </c>
    </row>
    <row r="34" spans="1:8">
      <c r="B34" s="408">
        <f>B33/B31</f>
        <v>1.928181818181818E-4</v>
      </c>
      <c r="C34" s="251" t="s">
        <v>55</v>
      </c>
    </row>
    <row r="35" spans="1:8">
      <c r="B35" s="409">
        <f>B31/B33</f>
        <v>5186.2329090051862</v>
      </c>
      <c r="C35" s="251" t="s">
        <v>56</v>
      </c>
    </row>
    <row r="36" spans="1:8">
      <c r="B36" s="408"/>
      <c r="C36" s="251"/>
    </row>
    <row r="37" spans="1:8" ht="13.5" thickBot="1">
      <c r="B37" s="410">
        <v>0.45358999999999999</v>
      </c>
      <c r="C37" s="252" t="s">
        <v>66</v>
      </c>
    </row>
    <row r="38" spans="1:8">
      <c r="B38" s="5"/>
      <c r="C38" s="5"/>
      <c r="D38" s="5"/>
      <c r="E38" s="5"/>
    </row>
    <row r="39" spans="1:8" ht="13.5" thickBot="1">
      <c r="B39" s="17" t="s">
        <v>455</v>
      </c>
      <c r="C39" s="5"/>
      <c r="D39" s="5"/>
      <c r="E39" s="5"/>
      <c r="H39" s="17"/>
    </row>
    <row r="40" spans="1:8" ht="25.5" customHeight="1">
      <c r="B40" s="362"/>
      <c r="C40" s="363" t="s">
        <v>57</v>
      </c>
      <c r="D40" s="363" t="s">
        <v>58</v>
      </c>
      <c r="E40" s="1304" t="s">
        <v>457</v>
      </c>
    </row>
    <row r="41" spans="1:8">
      <c r="B41" s="411" t="s">
        <v>59</v>
      </c>
      <c r="C41" s="1752">
        <v>-0.55077683291673396</v>
      </c>
      <c r="D41" s="1753">
        <v>6.0891160894177669E-3</v>
      </c>
      <c r="E41" s="1754">
        <v>-0.55686594900615172</v>
      </c>
    </row>
    <row r="42" spans="1:8">
      <c r="B42" s="411" t="s">
        <v>60</v>
      </c>
      <c r="C42" s="1752">
        <v>-2.0467201031743527</v>
      </c>
      <c r="D42" s="1753">
        <v>6.0891160894177669E-3</v>
      </c>
      <c r="E42" s="1754">
        <v>-2.0528092192637706</v>
      </c>
    </row>
    <row r="43" spans="1:8">
      <c r="B43" s="411" t="s">
        <v>15</v>
      </c>
      <c r="C43" s="1752">
        <v>-0.30992938232288625</v>
      </c>
      <c r="D43" s="1753">
        <v>6.0891160894177669E-3</v>
      </c>
      <c r="E43" s="1754">
        <v>-0.31601849841230401</v>
      </c>
    </row>
    <row r="44" spans="1:8">
      <c r="B44" s="411" t="s">
        <v>1</v>
      </c>
      <c r="C44" s="1752">
        <v>-0.30992938232288625</v>
      </c>
      <c r="D44" s="1753">
        <v>6.0891160894177669E-3</v>
      </c>
      <c r="E44" s="1754">
        <v>-0.31601849841230401</v>
      </c>
    </row>
    <row r="45" spans="1:8" ht="13.5" thickBot="1">
      <c r="B45" s="412" t="s">
        <v>0</v>
      </c>
      <c r="C45" s="1755">
        <v>-8.3000989748947207E-2</v>
      </c>
      <c r="D45" s="1756">
        <v>6.0891160894177669E-3</v>
      </c>
      <c r="E45" s="1757">
        <v>-8.9090105838364977E-2</v>
      </c>
    </row>
    <row r="46" spans="1:8">
      <c r="B46" s="120" t="s">
        <v>84</v>
      </c>
    </row>
    <row r="47" spans="1:8"/>
    <row r="48" spans="1:8" ht="13.5" thickBot="1">
      <c r="B48" s="17" t="s">
        <v>424</v>
      </c>
      <c r="C48" s="5"/>
    </row>
    <row r="49" spans="2:6">
      <c r="B49" s="1723">
        <v>0.21199999999999999</v>
      </c>
      <c r="C49" s="2437" t="s">
        <v>425</v>
      </c>
      <c r="D49" s="2437"/>
      <c r="E49" s="2438"/>
    </row>
    <row r="50" spans="2:6">
      <c r="B50" s="1724">
        <v>0.12</v>
      </c>
      <c r="C50" s="2439" t="s">
        <v>427</v>
      </c>
      <c r="D50" s="2439"/>
      <c r="E50" s="2440"/>
    </row>
    <row r="51" spans="2:6" ht="13.5" thickBot="1">
      <c r="B51" s="410">
        <v>38</v>
      </c>
      <c r="C51" s="2441" t="s">
        <v>426</v>
      </c>
      <c r="D51" s="2441"/>
      <c r="E51" s="2442"/>
    </row>
    <row r="52" spans="2:6">
      <c r="F52" s="1722"/>
    </row>
    <row r="53" spans="2:6" ht="13.5" thickBot="1">
      <c r="B53" s="17" t="s">
        <v>428</v>
      </c>
      <c r="C53" s="5"/>
    </row>
    <row r="54" spans="2:6">
      <c r="B54" s="1668" t="s">
        <v>429</v>
      </c>
      <c r="C54" s="2449">
        <f>'Step 5-Env Benefits'!$F$38</f>
        <v>0</v>
      </c>
      <c r="D54" s="2450"/>
      <c r="E54" s="2451"/>
      <c r="F54" s="1693" t="e">
        <f>C54/SUM($C$54:$E$57)</f>
        <v>#DIV/0!</v>
      </c>
    </row>
    <row r="55" spans="2:6">
      <c r="B55" s="1669" t="s">
        <v>430</v>
      </c>
      <c r="C55" s="2444">
        <f>'Step 5-Env Benefits'!$F$60</f>
        <v>0</v>
      </c>
      <c r="D55" s="2445"/>
      <c r="E55" s="2446"/>
      <c r="F55" s="1694" t="e">
        <f>C55/SUM($C$54:$E$57)</f>
        <v>#DIV/0!</v>
      </c>
    </row>
    <row r="56" spans="2:6">
      <c r="B56" s="1669" t="s">
        <v>431</v>
      </c>
      <c r="C56" s="2444">
        <f>'Step 5-Env Benefits'!$F$66</f>
        <v>0</v>
      </c>
      <c r="D56" s="2445"/>
      <c r="E56" s="2446"/>
      <c r="F56" s="1694" t="e">
        <f>C56/SUM($C$54:$E$57)</f>
        <v>#DIV/0!</v>
      </c>
    </row>
    <row r="57" spans="2:6" ht="13.5" thickBot="1">
      <c r="B57" s="1670" t="s">
        <v>432</v>
      </c>
      <c r="C57" s="2443">
        <f>'Step 5-Env Benefits'!$F$68</f>
        <v>0</v>
      </c>
      <c r="D57" s="2447"/>
      <c r="E57" s="2448"/>
      <c r="F57" s="1672" t="e">
        <f>IF(C57=0,NA(),C57/SUM($C$54:$E$57))</f>
        <v>#N/A</v>
      </c>
    </row>
    <row r="58" spans="2:6"/>
    <row r="59" spans="2:6" ht="13.5" thickBot="1">
      <c r="B59" s="17" t="s">
        <v>434</v>
      </c>
      <c r="C59" s="5"/>
    </row>
    <row r="60" spans="2:6">
      <c r="B60" s="1668" t="s">
        <v>429</v>
      </c>
      <c r="C60" s="2452">
        <f>'Step 5-Env Benefits'!$H$38</f>
        <v>0</v>
      </c>
      <c r="D60" s="2452"/>
      <c r="E60" s="2452"/>
      <c r="F60" s="1671" t="e">
        <f>C60/SUM($C$60:$E$61)</f>
        <v>#DIV/0!</v>
      </c>
    </row>
    <row r="61" spans="2:6" ht="13.5" thickBot="1">
      <c r="B61" s="1673" t="s">
        <v>430</v>
      </c>
      <c r="C61" s="2443">
        <f>'Step 5-Env Benefits'!$H$60</f>
        <v>0</v>
      </c>
      <c r="D61" s="2443"/>
      <c r="E61" s="2443"/>
      <c r="F61" s="1672" t="e">
        <f>C61/SUM($C$60:$E$61)</f>
        <v>#DIV/0!</v>
      </c>
    </row>
    <row r="62" spans="2:6"/>
  </sheetData>
  <sheetProtection selectLockedCells="1"/>
  <customSheetViews>
    <customSheetView guid="{DD9D0D41-5D22-4202-9EF9-254DD6E28480}" hiddenRows="1" hiddenColumns="1" topLeftCell="A16">
      <selection activeCell="H50" sqref="H50"/>
      <pageMargins left="0.75" right="0.75" top="1" bottom="1" header="0.5" footer="0.5"/>
      <pageSetup orientation="portrait" horizontalDpi="1200" verticalDpi="1200" r:id="rId1"/>
      <headerFooter alignWithMargins="0"/>
    </customSheetView>
    <customSheetView guid="{7A34E1A7-91A1-4CD4-B377-1F35FFBCE4D8}" hiddenRows="1" hiddenColumns="1" topLeftCell="A16">
      <selection activeCell="H50" sqref="H50"/>
      <pageMargins left="0.75" right="0.75" top="1" bottom="1" header="0.5" footer="0.5"/>
      <pageSetup orientation="portrait" horizontalDpi="1200" verticalDpi="1200" r:id="rId2"/>
      <headerFooter alignWithMargins="0"/>
    </customSheetView>
  </customSheetViews>
  <mergeCells count="10">
    <mergeCell ref="D23:L26"/>
    <mergeCell ref="C49:E49"/>
    <mergeCell ref="C50:E50"/>
    <mergeCell ref="C51:E51"/>
    <mergeCell ref="C61:E61"/>
    <mergeCell ref="C55:E55"/>
    <mergeCell ref="C57:E57"/>
    <mergeCell ref="C56:E56"/>
    <mergeCell ref="C54:E54"/>
    <mergeCell ref="C60:E60"/>
  </mergeCells>
  <phoneticPr fontId="3" type="noConversion"/>
  <pageMargins left="0.75" right="0.75" top="1" bottom="1" header="0.5" footer="0.5"/>
  <pageSetup orientation="portrait" horizontalDpi="1200" verticalDpi="1200" r:id="rId3"/>
  <headerFooter alignWithMargins="0"/>
  <legacy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tabColor rgb="FFFFFFCC"/>
  </sheetPr>
  <dimension ref="A1:AP367"/>
  <sheetViews>
    <sheetView zoomScale="75" zoomScaleNormal="75" workbookViewId="0">
      <selection activeCell="E34" sqref="E34"/>
    </sheetView>
  </sheetViews>
  <sheetFormatPr defaultColWidth="9.140625" defaultRowHeight="15"/>
  <cols>
    <col min="1" max="1" width="28.42578125" style="1309" customWidth="1"/>
    <col min="2" max="2" width="31.140625" style="1309" customWidth="1"/>
    <col min="3" max="3" width="30" style="1309" customWidth="1"/>
    <col min="4" max="4" width="28" style="1309" bestFit="1" customWidth="1"/>
    <col min="5" max="7" width="26.42578125" style="1309" customWidth="1"/>
    <col min="8" max="8" width="24" style="1309" customWidth="1"/>
    <col min="9" max="9" width="19.42578125" style="1309" customWidth="1"/>
    <col min="10" max="12" width="9.140625" style="1308"/>
    <col min="13" max="13" width="18.85546875" style="1308" bestFit="1" customWidth="1"/>
    <col min="14" max="14" width="12.85546875" style="1308" bestFit="1" customWidth="1"/>
    <col min="15" max="27" width="9.140625" style="1308"/>
    <col min="28" max="28" width="9.140625" style="1309"/>
    <col min="29" max="29" width="21.42578125" style="1309" customWidth="1"/>
    <col min="30" max="32" width="11.5703125" style="1309" bestFit="1" customWidth="1"/>
    <col min="33" max="34" width="10.5703125" style="1309" bestFit="1" customWidth="1"/>
    <col min="35" max="37" width="11.5703125" style="1309" bestFit="1" customWidth="1"/>
    <col min="38" max="16384" width="9.140625" style="1309"/>
  </cols>
  <sheetData>
    <row r="1" spans="1:27">
      <c r="A1" s="1305" t="s">
        <v>385</v>
      </c>
      <c r="B1" s="1306"/>
      <c r="C1" s="1307"/>
      <c r="D1" s="1308"/>
      <c r="E1" s="1308"/>
      <c r="F1" s="1308"/>
      <c r="G1" s="1308"/>
      <c r="H1" s="1308"/>
      <c r="I1" s="1308"/>
    </row>
    <row r="2" spans="1:27">
      <c r="A2" s="1310" t="s">
        <v>386</v>
      </c>
      <c r="B2" s="1306"/>
      <c r="C2" s="1308"/>
      <c r="D2" s="1308"/>
      <c r="E2" s="1308"/>
      <c r="F2" s="1308"/>
      <c r="G2" s="1308"/>
      <c r="H2" s="1308"/>
      <c r="I2" s="1308"/>
    </row>
    <row r="3" spans="1:27">
      <c r="A3" s="1311"/>
      <c r="B3" s="1311"/>
      <c r="C3" s="1308"/>
      <c r="D3" s="1308"/>
      <c r="E3" s="1308"/>
      <c r="F3" s="1308"/>
      <c r="G3" s="1308"/>
      <c r="H3" s="1308"/>
      <c r="I3" s="1308"/>
    </row>
    <row r="4" spans="1:27">
      <c r="A4" s="1312" t="s">
        <v>387</v>
      </c>
      <c r="B4" s="1312" t="s">
        <v>388</v>
      </c>
      <c r="C4" s="1312" t="s">
        <v>389</v>
      </c>
      <c r="D4" s="1313"/>
      <c r="E4" s="1313"/>
      <c r="F4" s="1313"/>
      <c r="G4" s="1313"/>
      <c r="H4" s="1313"/>
      <c r="I4" s="1314"/>
      <c r="AA4" s="1309"/>
    </row>
    <row r="5" spans="1:27">
      <c r="A5" s="1315">
        <v>0</v>
      </c>
      <c r="B5" s="1316">
        <f>F75</f>
        <v>17.92156661040854</v>
      </c>
      <c r="C5" s="1316">
        <f>F141</f>
        <v>22.777527567568761</v>
      </c>
      <c r="D5" s="1317"/>
      <c r="E5" s="1317"/>
      <c r="F5" s="1317"/>
      <c r="G5" s="1318"/>
      <c r="H5" s="1318"/>
      <c r="I5" s="1319"/>
      <c r="AA5" s="1309"/>
    </row>
    <row r="6" spans="1:27">
      <c r="A6" s="1315">
        <f>A5+1</f>
        <v>1</v>
      </c>
      <c r="B6" s="1316">
        <f t="shared" ref="B6:B65" si="0">F76</f>
        <v>16.92156661040854</v>
      </c>
      <c r="C6" s="1316">
        <f t="shared" ref="C6:C65" si="1">F142</f>
        <v>21.777527567568761</v>
      </c>
      <c r="D6" s="1317"/>
      <c r="E6" s="1317"/>
      <c r="F6" s="1317"/>
      <c r="G6" s="1318"/>
      <c r="H6" s="1318"/>
      <c r="I6" s="1319"/>
      <c r="AA6" s="1309"/>
    </row>
    <row r="7" spans="1:27">
      <c r="A7" s="1315">
        <f t="shared" ref="A7:A65" si="2">A6+1</f>
        <v>2</v>
      </c>
      <c r="B7" s="1316">
        <f t="shared" si="0"/>
        <v>15.921566610408545</v>
      </c>
      <c r="C7" s="1316">
        <f t="shared" si="1"/>
        <v>20.777527567568761</v>
      </c>
      <c r="D7" s="1317"/>
      <c r="E7" s="1317"/>
      <c r="F7" s="1317"/>
      <c r="G7" s="1318"/>
      <c r="H7" s="1318"/>
      <c r="I7" s="1319"/>
      <c r="AA7" s="1309"/>
    </row>
    <row r="8" spans="1:27">
      <c r="A8" s="1315">
        <f t="shared" si="2"/>
        <v>3</v>
      </c>
      <c r="B8" s="1316">
        <f t="shared" si="0"/>
        <v>14.921566610408545</v>
      </c>
      <c r="C8" s="1316">
        <f t="shared" si="1"/>
        <v>19.777527567568761</v>
      </c>
      <c r="D8" s="1317"/>
      <c r="E8" s="1317"/>
      <c r="F8" s="1317"/>
      <c r="G8" s="1318"/>
      <c r="H8" s="1318"/>
      <c r="I8" s="1319"/>
      <c r="AA8" s="1309"/>
    </row>
    <row r="9" spans="1:27">
      <c r="A9" s="1315">
        <f t="shared" si="2"/>
        <v>4</v>
      </c>
      <c r="B9" s="1316">
        <f t="shared" si="0"/>
        <v>13.921566610408545</v>
      </c>
      <c r="C9" s="1316">
        <f t="shared" si="1"/>
        <v>18.777527567568761</v>
      </c>
      <c r="D9" s="1317"/>
      <c r="E9" s="1317"/>
      <c r="F9" s="1317"/>
      <c r="G9" s="1318"/>
      <c r="H9" s="1318"/>
      <c r="I9" s="1319"/>
      <c r="AA9" s="1309"/>
    </row>
    <row r="10" spans="1:27">
      <c r="A10" s="1315">
        <f t="shared" si="2"/>
        <v>5</v>
      </c>
      <c r="B10" s="1316">
        <f t="shared" si="0"/>
        <v>12.921566610408544</v>
      </c>
      <c r="C10" s="1316">
        <f t="shared" si="1"/>
        <v>17.777527567568761</v>
      </c>
      <c r="D10" s="1317"/>
      <c r="E10" s="1317"/>
      <c r="F10" s="1317"/>
      <c r="G10" s="1318"/>
      <c r="H10" s="1318"/>
      <c r="I10" s="1319"/>
      <c r="AA10" s="1309"/>
    </row>
    <row r="11" spans="1:27">
      <c r="A11" s="1315">
        <f t="shared" si="2"/>
        <v>6</v>
      </c>
      <c r="B11" s="1316">
        <f t="shared" si="0"/>
        <v>12.065496933196854</v>
      </c>
      <c r="C11" s="1316">
        <f t="shared" si="1"/>
        <v>16.790997140376792</v>
      </c>
      <c r="D11" s="1317"/>
      <c r="E11" s="1317"/>
      <c r="F11" s="1317"/>
      <c r="G11" s="1318"/>
      <c r="H11" s="1318"/>
      <c r="I11" s="1319"/>
      <c r="AA11" s="1309"/>
    </row>
    <row r="12" spans="1:27">
      <c r="A12" s="1315">
        <f t="shared" si="2"/>
        <v>7</v>
      </c>
      <c r="B12" s="1316">
        <f t="shared" si="0"/>
        <v>11.362119982112477</v>
      </c>
      <c r="C12" s="1316">
        <f t="shared" si="1"/>
        <v>15.845303519942709</v>
      </c>
      <c r="D12" s="1317"/>
      <c r="E12" s="1317"/>
      <c r="F12" s="1317"/>
      <c r="G12" s="1318"/>
      <c r="H12" s="1318"/>
      <c r="I12" s="1319"/>
      <c r="AA12" s="1309"/>
    </row>
    <row r="13" spans="1:27">
      <c r="A13" s="1315">
        <f t="shared" si="2"/>
        <v>8</v>
      </c>
      <c r="B13" s="1316">
        <f t="shared" si="0"/>
        <v>10.758498544317296</v>
      </c>
      <c r="C13" s="1316">
        <f t="shared" si="1"/>
        <v>14.949176927277135</v>
      </c>
      <c r="D13" s="1317"/>
      <c r="E13" s="1317"/>
      <c r="F13" s="1317"/>
      <c r="G13" s="1318"/>
      <c r="H13" s="1318"/>
      <c r="I13" s="1319"/>
      <c r="AA13" s="1309"/>
    </row>
    <row r="14" spans="1:27">
      <c r="A14" s="1315">
        <f t="shared" si="2"/>
        <v>9</v>
      </c>
      <c r="B14" s="1316">
        <f t="shared" si="0"/>
        <v>10.230389156623829</v>
      </c>
      <c r="C14" s="1316">
        <f t="shared" si="1"/>
        <v>14.105548162716309</v>
      </c>
      <c r="D14" s="1317"/>
      <c r="E14" s="1317"/>
      <c r="F14" s="1317"/>
      <c r="G14" s="1318"/>
      <c r="H14" s="1318"/>
      <c r="I14" s="1319"/>
      <c r="AA14" s="1309"/>
    </row>
    <row r="15" spans="1:27">
      <c r="A15" s="1315">
        <f t="shared" si="2"/>
        <v>10</v>
      </c>
      <c r="B15" s="1316">
        <f t="shared" si="0"/>
        <v>9.7624428202027964</v>
      </c>
      <c r="C15" s="1316">
        <f t="shared" si="1"/>
        <v>13.314747050624407</v>
      </c>
      <c r="D15" s="1317"/>
      <c r="E15" s="1317"/>
      <c r="F15" s="1317"/>
      <c r="G15" s="1318"/>
      <c r="H15" s="1318"/>
      <c r="I15" s="1319"/>
      <c r="AA15" s="1309"/>
    </row>
    <row r="16" spans="1:27">
      <c r="A16" s="1315">
        <f t="shared" si="2"/>
        <v>11</v>
      </c>
      <c r="B16" s="1316">
        <f t="shared" si="0"/>
        <v>9.3438580141644874</v>
      </c>
      <c r="C16" s="1316">
        <f t="shared" si="1"/>
        <v>12.575657602837097</v>
      </c>
      <c r="D16" s="1317"/>
      <c r="E16" s="1317"/>
      <c r="F16" s="1317"/>
      <c r="G16" s="1318"/>
      <c r="H16" s="1318"/>
      <c r="I16" s="1319"/>
      <c r="AA16" s="1309"/>
    </row>
    <row r="17" spans="1:27">
      <c r="A17" s="1315">
        <f t="shared" si="2"/>
        <v>12</v>
      </c>
      <c r="B17" s="1316">
        <f t="shared" si="0"/>
        <v>8.9665858085685635</v>
      </c>
      <c r="C17" s="1316">
        <f t="shared" si="1"/>
        <v>11.886321394752153</v>
      </c>
      <c r="D17" s="1317"/>
      <c r="E17" s="1317"/>
      <c r="F17" s="1317"/>
      <c r="G17" s="1318"/>
      <c r="H17" s="1318"/>
      <c r="I17" s="1319"/>
      <c r="AA17" s="1309"/>
    </row>
    <row r="18" spans="1:27">
      <c r="A18" s="1315">
        <f t="shared" si="2"/>
        <v>13</v>
      </c>
      <c r="B18" s="1316">
        <f t="shared" si="0"/>
        <v>8.6244039930718408</v>
      </c>
      <c r="C18" s="1316">
        <f t="shared" si="1"/>
        <v>11.244297828792288</v>
      </c>
      <c r="D18" s="1317"/>
      <c r="E18" s="1317"/>
      <c r="F18" s="1317"/>
      <c r="G18" s="1318"/>
      <c r="H18" s="1318"/>
      <c r="I18" s="1319"/>
      <c r="AA18" s="1309"/>
    </row>
    <row r="19" spans="1:27">
      <c r="A19" s="1315">
        <f t="shared" si="2"/>
        <v>14</v>
      </c>
      <c r="B19" s="1316">
        <f t="shared" si="0"/>
        <v>8.312375769708142</v>
      </c>
      <c r="C19" s="1316">
        <f t="shared" si="1"/>
        <v>10.646893424759439</v>
      </c>
      <c r="D19" s="1317"/>
      <c r="E19" s="1317"/>
      <c r="F19" s="1317"/>
      <c r="G19" s="1318"/>
      <c r="H19" s="1318"/>
      <c r="I19" s="1319"/>
      <c r="AA19" s="1309"/>
    </row>
    <row r="20" spans="1:27">
      <c r="A20" s="1315">
        <f t="shared" si="2"/>
        <v>15</v>
      </c>
      <c r="B20" s="1316">
        <f t="shared" si="0"/>
        <v>8.0265065369907607</v>
      </c>
      <c r="C20" s="1316">
        <f t="shared" si="1"/>
        <v>10.09131222968108</v>
      </c>
      <c r="D20" s="1317"/>
      <c r="E20" s="1317"/>
      <c r="F20" s="1317"/>
      <c r="G20" s="1318"/>
      <c r="H20" s="1318"/>
      <c r="I20" s="1319"/>
      <c r="AA20" s="1309"/>
    </row>
    <row r="21" spans="1:27">
      <c r="A21" s="1315">
        <f t="shared" si="2"/>
        <v>16</v>
      </c>
      <c r="B21" s="1316">
        <f t="shared" si="0"/>
        <v>7.7635135194924576</v>
      </c>
      <c r="C21" s="1316">
        <f t="shared" si="1"/>
        <v>9.5747554415059728</v>
      </c>
      <c r="D21" s="1317"/>
      <c r="E21" s="1317"/>
      <c r="F21" s="1317"/>
      <c r="G21" s="1318"/>
      <c r="H21" s="1318"/>
      <c r="I21" s="1319"/>
      <c r="AA21" s="1309"/>
    </row>
    <row r="22" spans="1:27">
      <c r="A22" s="1315">
        <f t="shared" si="2"/>
        <v>17</v>
      </c>
      <c r="B22" s="1316">
        <f t="shared" si="0"/>
        <v>7.5206644702403356</v>
      </c>
      <c r="C22" s="1316">
        <f t="shared" si="1"/>
        <v>9.0944869694911823</v>
      </c>
      <c r="D22" s="1317"/>
      <c r="E22" s="1317"/>
      <c r="F22" s="1317"/>
      <c r="G22" s="1318"/>
      <c r="H22" s="1318"/>
      <c r="I22" s="1319"/>
      <c r="AA22" s="1309"/>
    </row>
    <row r="23" spans="1:27">
      <c r="A23" s="1315">
        <f t="shared" si="2"/>
        <v>18</v>
      </c>
      <c r="B23" s="1316">
        <f t="shared" si="0"/>
        <v>7.2956609917893003</v>
      </c>
      <c r="C23" s="1316">
        <f t="shared" si="1"/>
        <v>8.6478755777706091</v>
      </c>
      <c r="D23" s="1317"/>
      <c r="E23" s="1317"/>
      <c r="F23" s="1317"/>
      <c r="G23" s="1318"/>
      <c r="H23" s="1318"/>
      <c r="I23" s="1319"/>
      <c r="AA23" s="1309"/>
    </row>
    <row r="24" spans="1:27">
      <c r="A24" s="1315">
        <f t="shared" si="2"/>
        <v>19</v>
      </c>
      <c r="B24" s="1316">
        <f t="shared" si="0"/>
        <v>7.0865519105735748</v>
      </c>
      <c r="C24" s="1316">
        <f t="shared" si="1"/>
        <v>8.2324207112915353</v>
      </c>
      <c r="D24" s="1317"/>
      <c r="E24" s="1317"/>
      <c r="F24" s="1317"/>
      <c r="G24" s="1318"/>
      <c r="H24" s="1318"/>
      <c r="I24" s="1319"/>
      <c r="AA24" s="1309"/>
    </row>
    <row r="25" spans="1:27">
      <c r="A25" s="1315">
        <f t="shared" si="2"/>
        <v>20</v>
      </c>
      <c r="B25" s="1316">
        <f t="shared" si="0"/>
        <v>6.8916675814672379</v>
      </c>
      <c r="C25" s="1316">
        <f t="shared" si="1"/>
        <v>7.8457668909934952</v>
      </c>
      <c r="D25" s="1317"/>
      <c r="E25" s="1317"/>
      <c r="F25" s="1317"/>
      <c r="G25" s="1318"/>
      <c r="H25" s="1318"/>
      <c r="I25" s="1319"/>
      <c r="AA25" s="1309"/>
    </row>
    <row r="26" spans="1:27">
      <c r="A26" s="1315">
        <f t="shared" si="2"/>
        <v>21</v>
      </c>
      <c r="B26" s="1316">
        <f t="shared" si="0"/>
        <v>6.709569171907078</v>
      </c>
      <c r="C26" s="1316">
        <f t="shared" si="1"/>
        <v>7.4857101155869055</v>
      </c>
      <c r="D26" s="1317"/>
      <c r="E26" s="1317"/>
      <c r="F26" s="1317"/>
      <c r="G26" s="1318"/>
      <c r="H26" s="1318"/>
      <c r="I26" s="1319"/>
      <c r="AA26" s="1309"/>
    </row>
    <row r="27" spans="1:27">
      <c r="A27" s="1315">
        <f>A26+1</f>
        <v>22</v>
      </c>
      <c r="B27" s="1316">
        <f t="shared" si="0"/>
        <v>6.5390089125231672</v>
      </c>
      <c r="C27" s="1316">
        <f t="shared" si="1"/>
        <v>7.1501987221070387</v>
      </c>
      <c r="D27" s="1317"/>
      <c r="E27" s="1317"/>
      <c r="F27" s="1317"/>
      <c r="G27" s="1318"/>
      <c r="H27" s="1318"/>
      <c r="I27" s="1319"/>
      <c r="AA27" s="1309"/>
    </row>
    <row r="28" spans="1:27">
      <c r="A28" s="1315">
        <f t="shared" si="2"/>
        <v>23</v>
      </c>
      <c r="B28" s="1316">
        <f t="shared" si="0"/>
        <v>6.3788985311725934</v>
      </c>
      <c r="C28" s="1316">
        <f t="shared" si="1"/>
        <v>6.8373304695094657</v>
      </c>
      <c r="D28" s="1317"/>
      <c r="E28" s="1317"/>
      <c r="F28" s="1317"/>
      <c r="G28" s="1318"/>
      <c r="H28" s="1318"/>
      <c r="I28" s="1319"/>
      <c r="AA28" s="1309"/>
    </row>
    <row r="29" spans="1:27">
      <c r="A29" s="1315">
        <f t="shared" si="2"/>
        <v>24</v>
      </c>
      <c r="B29" s="1316">
        <f t="shared" si="0"/>
        <v>6.228283893684698</v>
      </c>
      <c r="C29" s="1316">
        <f t="shared" si="1"/>
        <v>6.5453471197095929</v>
      </c>
      <c r="D29" s="1317"/>
      <c r="E29" s="1317"/>
      <c r="F29" s="1317"/>
      <c r="G29" s="1318"/>
      <c r="H29" s="1318"/>
      <c r="I29" s="1319"/>
      <c r="AA29" s="1309"/>
    </row>
    <row r="30" spans="1:27">
      <c r="A30" s="1315">
        <f t="shared" si="2"/>
        <v>25</v>
      </c>
      <c r="B30" s="1316">
        <f t="shared" si="0"/>
        <v>6.0863244180247493</v>
      </c>
      <c r="C30" s="1316">
        <f t="shared" si="1"/>
        <v>6.2726274367077348</v>
      </c>
      <c r="D30" s="1317"/>
      <c r="E30" s="1317"/>
      <c r="F30" s="1317"/>
      <c r="G30" s="1318"/>
      <c r="H30" s="1318"/>
      <c r="I30" s="1319"/>
      <c r="AA30" s="1309"/>
    </row>
    <row r="31" spans="1:27">
      <c r="A31" s="1315">
        <f t="shared" si="2"/>
        <v>26</v>
      </c>
      <c r="B31" s="1316">
        <f t="shared" si="0"/>
        <v>5.9522762033763428</v>
      </c>
      <c r="C31" s="1316">
        <f t="shared" si="1"/>
        <v>6.0176792664811076</v>
      </c>
      <c r="D31" s="1317"/>
      <c r="E31" s="1317"/>
      <c r="F31" s="1317"/>
      <c r="G31" s="1318"/>
      <c r="H31" s="1318"/>
      <c r="I31" s="1319"/>
      <c r="AA31" s="1309"/>
    </row>
    <row r="32" spans="1:27">
      <c r="A32" s="1315">
        <f t="shared" si="2"/>
        <v>27</v>
      </c>
      <c r="B32" s="1316">
        <f t="shared" si="0"/>
        <v>5.8254780792937844</v>
      </c>
      <c r="C32" s="1316">
        <f t="shared" si="1"/>
        <v>5.779131171037303</v>
      </c>
      <c r="D32" s="1317"/>
      <c r="E32" s="1317"/>
      <c r="F32" s="1317"/>
      <c r="G32" s="1318"/>
      <c r="H32" s="1318"/>
      <c r="I32" s="1319"/>
      <c r="AA32" s="1309"/>
    </row>
    <row r="33" spans="1:27">
      <c r="A33" s="1315">
        <f t="shared" si="2"/>
        <v>28</v>
      </c>
      <c r="B33" s="1316">
        <f t="shared" si="0"/>
        <v>5.7053399686019013</v>
      </c>
      <c r="C33" s="1316">
        <f t="shared" si="1"/>
        <v>5.5557239506401963</v>
      </c>
      <c r="D33" s="1317"/>
      <c r="E33" s="1317"/>
      <c r="F33" s="1317"/>
      <c r="G33" s="1318"/>
      <c r="H33" s="1318"/>
      <c r="I33" s="1319"/>
      <c r="AA33" s="1309"/>
    </row>
    <row r="34" spans="1:27">
      <c r="A34" s="1315">
        <f t="shared" si="2"/>
        <v>29</v>
      </c>
      <c r="B34" s="1316">
        <f t="shared" si="0"/>
        <v>5.5913330942624837</v>
      </c>
      <c r="C34" s="1316">
        <f t="shared" si="1"/>
        <v>5.3463022854597542</v>
      </c>
      <c r="D34" s="1317"/>
      <c r="E34" s="1317"/>
      <c r="F34" s="1317"/>
      <c r="G34" s="1318"/>
      <c r="H34" s="1318"/>
      <c r="I34" s="1319"/>
      <c r="AA34" s="1309"/>
    </row>
    <row r="35" spans="1:27">
      <c r="A35" s="1315">
        <f t="shared" si="2"/>
        <v>30</v>
      </c>
      <c r="B35" s="1316">
        <f t="shared" si="0"/>
        <v>5.4829816601548922</v>
      </c>
      <c r="C35" s="1316">
        <f t="shared" si="1"/>
        <v>5.1498066521999739</v>
      </c>
      <c r="D35" s="1317"/>
      <c r="E35" s="1317"/>
      <c r="F35" s="1317"/>
      <c r="G35" s="1318"/>
      <c r="H35" s="1318"/>
      <c r="I35" s="1319"/>
      <c r="AA35" s="1309"/>
    </row>
    <row r="36" spans="1:27">
      <c r="A36" s="1315">
        <f>A35+1</f>
        <v>31</v>
      </c>
      <c r="B36" s="1316">
        <f t="shared" si="0"/>
        <v>5.379855708719151</v>
      </c>
      <c r="C36" s="1316">
        <f t="shared" si="1"/>
        <v>4.9652656156378558</v>
      </c>
      <c r="D36" s="1317"/>
      <c r="E36" s="1317"/>
      <c r="F36" s="1317"/>
      <c r="G36" s="1318"/>
      <c r="H36" s="1318"/>
      <c r="I36" s="1319"/>
      <c r="AA36" s="1309"/>
    </row>
    <row r="37" spans="1:27">
      <c r="A37" s="1315">
        <f t="shared" si="2"/>
        <v>32</v>
      </c>
      <c r="B37" s="1316">
        <f t="shared" si="0"/>
        <v>5.2815649114280232</v>
      </c>
      <c r="C37" s="1316">
        <f t="shared" si="1"/>
        <v>4.7917885542936842</v>
      </c>
      <c r="D37" s="1317"/>
      <c r="E37" s="1317"/>
      <c r="F37" s="1317"/>
      <c r="G37" s="1318"/>
      <c r="H37" s="1318"/>
      <c r="I37" s="1319"/>
      <c r="AA37" s="1309"/>
    </row>
    <row r="38" spans="1:27">
      <c r="A38" s="1315">
        <f t="shared" si="2"/>
        <v>33</v>
      </c>
      <c r="B38" s="1316">
        <f t="shared" si="0"/>
        <v>5.1877530855570138</v>
      </c>
      <c r="C38" s="1316">
        <f t="shared" si="1"/>
        <v>4.6285588497823582</v>
      </c>
      <c r="D38" s="1317"/>
      <c r="E38" s="1317"/>
      <c r="F38" s="1317"/>
      <c r="G38" s="1318"/>
      <c r="H38" s="1318"/>
      <c r="I38" s="1319"/>
      <c r="AA38" s="1309"/>
    </row>
    <row r="39" spans="1:27">
      <c r="A39" s="1315">
        <f t="shared" si="2"/>
        <v>34</v>
      </c>
      <c r="B39" s="1316">
        <f t="shared" si="0"/>
        <v>5.0980932555481289</v>
      </c>
      <c r="C39" s="1316">
        <f t="shared" si="1"/>
        <v>4.4748275478315529</v>
      </c>
      <c r="D39" s="1317"/>
      <c r="E39" s="1317"/>
      <c r="F39" s="1317"/>
      <c r="G39" s="1318"/>
      <c r="H39" s="1318"/>
      <c r="I39" s="1319"/>
      <c r="AA39" s="1309"/>
    </row>
    <row r="40" spans="1:27">
      <c r="A40" s="1315">
        <f t="shared" si="2"/>
        <v>35</v>
      </c>
      <c r="B40" s="1316">
        <f t="shared" si="0"/>
        <v>5.0122830910143739</v>
      </c>
      <c r="C40" s="1316">
        <f t="shared" si="1"/>
        <v>4.3299074832233702</v>
      </c>
      <c r="D40" s="1317"/>
      <c r="E40" s="1317"/>
      <c r="F40" s="1317"/>
      <c r="G40" s="1318"/>
      <c r="H40" s="1318"/>
      <c r="I40" s="1319"/>
      <c r="AA40" s="1309"/>
    </row>
    <row r="41" spans="1:27">
      <c r="A41" s="1315">
        <f t="shared" si="2"/>
        <v>36</v>
      </c>
      <c r="B41" s="1316">
        <f t="shared" si="0"/>
        <v>4.9300405566715062</v>
      </c>
      <c r="C41" s="1316">
        <f t="shared" si="1"/>
        <v>4.1931678491998534</v>
      </c>
      <c r="D41" s="1317"/>
      <c r="E41" s="1317"/>
      <c r="F41" s="1317"/>
      <c r="G41" s="1318"/>
      <c r="H41" s="1318"/>
      <c r="I41" s="1319"/>
      <c r="AA41" s="1309"/>
    </row>
    <row r="42" spans="1:27">
      <c r="A42" s="1315">
        <f t="shared" si="2"/>
        <v>37</v>
      </c>
      <c r="B42" s="1316">
        <f t="shared" si="0"/>
        <v>4.8510996018060402</v>
      </c>
      <c r="C42" s="1316">
        <f t="shared" si="1"/>
        <v>4.0640291826190094</v>
      </c>
      <c r="D42" s="1317"/>
      <c r="E42" s="1317"/>
      <c r="F42" s="1317"/>
      <c r="G42" s="1318"/>
      <c r="H42" s="1318"/>
      <c r="I42" s="1319"/>
      <c r="AA42" s="1309"/>
    </row>
    <row r="43" spans="1:27">
      <c r="A43" s="1315">
        <f t="shared" si="2"/>
        <v>38</v>
      </c>
      <c r="B43" s="1316">
        <f t="shared" si="0"/>
        <v>4.7752056968688157</v>
      </c>
      <c r="C43" s="1316">
        <f t="shared" si="1"/>
        <v>3.9419587279037684</v>
      </c>
      <c r="D43" s="1317"/>
      <c r="E43" s="1317"/>
      <c r="F43" s="1317"/>
      <c r="G43" s="1318"/>
      <c r="H43" s="1318"/>
      <c r="I43" s="1319"/>
      <c r="AA43" s="1309"/>
    </row>
    <row r="44" spans="1:27">
      <c r="A44" s="1315">
        <f t="shared" si="2"/>
        <v>39</v>
      </c>
      <c r="B44" s="1316">
        <f t="shared" si="0"/>
        <v>4.7021109898037921</v>
      </c>
      <c r="C44" s="1316">
        <f t="shared" si="1"/>
        <v>3.8264661340366066</v>
      </c>
      <c r="D44" s="1317"/>
      <c r="E44" s="1317"/>
      <c r="F44" s="1317"/>
      <c r="G44" s="1318"/>
      <c r="H44" s="1318"/>
      <c r="I44" s="1319"/>
      <c r="AA44" s="1309"/>
    </row>
    <row r="45" spans="1:27">
      <c r="A45" s="1315">
        <f t="shared" si="2"/>
        <v>40</v>
      </c>
      <c r="B45" s="1316">
        <f t="shared" si="0"/>
        <v>4.6315688006614621</v>
      </c>
      <c r="C45" s="1316">
        <f t="shared" si="1"/>
        <v>3.7170994275979901</v>
      </c>
      <c r="D45" s="1317"/>
      <c r="E45" s="1317"/>
      <c r="F45" s="1317"/>
      <c r="G45" s="1318"/>
      <c r="H45" s="1318"/>
      <c r="I45" s="1319"/>
      <c r="AA45" s="1309"/>
    </row>
    <row r="46" spans="1:27">
      <c r="A46" s="1315">
        <f t="shared" si="2"/>
        <v>41</v>
      </c>
      <c r="B46" s="1316">
        <f t="shared" si="0"/>
        <v>4.5633270937974002</v>
      </c>
      <c r="C46" s="1316">
        <f t="shared" si="1"/>
        <v>3.6134411884556372</v>
      </c>
      <c r="D46" s="1317"/>
      <c r="E46" s="1317"/>
      <c r="F46" s="1317"/>
      <c r="G46" s="1318"/>
      <c r="H46" s="1318"/>
      <c r="I46" s="1319"/>
      <c r="AA46" s="1309"/>
    </row>
    <row r="47" spans="1:27">
      <c r="A47" s="1315">
        <f t="shared" si="2"/>
        <v>42</v>
      </c>
      <c r="B47" s="1316">
        <f t="shared" si="0"/>
        <v>4.4971204536976606</v>
      </c>
      <c r="C47" s="1316">
        <f t="shared" si="1"/>
        <v>3.5151048291413804</v>
      </c>
      <c r="D47" s="1317"/>
      <c r="E47" s="1317"/>
      <c r="F47" s="1317"/>
      <c r="G47" s="1318"/>
      <c r="H47" s="1318"/>
      <c r="I47" s="1319"/>
      <c r="AA47" s="1309"/>
    </row>
    <row r="48" spans="1:27">
      <c r="A48" s="1315">
        <f t="shared" si="2"/>
        <v>43</v>
      </c>
      <c r="B48" s="1316">
        <f t="shared" si="0"/>
        <v>4.4326599306245953</v>
      </c>
      <c r="C48" s="1316">
        <f t="shared" si="1"/>
        <v>3.4217308377735489</v>
      </c>
      <c r="D48" s="1317"/>
      <c r="E48" s="1317"/>
      <c r="F48" s="1317"/>
      <c r="G48" s="1318"/>
      <c r="H48" s="1318"/>
      <c r="I48" s="1319"/>
      <c r="AA48" s="1309"/>
    </row>
    <row r="49" spans="1:27">
      <c r="A49" s="1315">
        <f t="shared" si="2"/>
        <v>44</v>
      </c>
      <c r="B49" s="1316">
        <f t="shared" si="0"/>
        <v>4.3696198979781764</v>
      </c>
      <c r="C49" s="1316">
        <f t="shared" si="1"/>
        <v>3.3329827770534419</v>
      </c>
      <c r="D49" s="1317"/>
      <c r="E49" s="1317"/>
      <c r="F49" s="1317"/>
      <c r="G49" s="1318"/>
      <c r="H49" s="1318"/>
      <c r="I49" s="1319"/>
      <c r="AA49" s="1309"/>
    </row>
    <row r="50" spans="1:27">
      <c r="A50" s="1315">
        <f t="shared" si="2"/>
        <v>45</v>
      </c>
      <c r="B50" s="1316">
        <f t="shared" si="0"/>
        <v>4.3076207492112326</v>
      </c>
      <c r="C50" s="1316">
        <f t="shared" si="1"/>
        <v>3.248542720772635</v>
      </c>
      <c r="D50" s="1317"/>
      <c r="E50" s="1317"/>
      <c r="F50" s="1317"/>
      <c r="G50" s="1318"/>
      <c r="H50" s="1318"/>
      <c r="I50" s="1319"/>
      <c r="AA50" s="1309"/>
    </row>
    <row r="51" spans="1:27">
      <c r="A51" s="1315">
        <f t="shared" si="2"/>
        <v>46</v>
      </c>
      <c r="B51" s="1316">
        <f t="shared" si="0"/>
        <v>4.2462058224282995</v>
      </c>
      <c r="C51" s="1316">
        <f t="shared" si="1"/>
        <v>3.1681056245807557</v>
      </c>
      <c r="D51" s="1317"/>
      <c r="E51" s="1317"/>
      <c r="F51" s="1317"/>
      <c r="G51" s="1318"/>
      <c r="H51" s="1318"/>
      <c r="I51" s="1319"/>
      <c r="AA51" s="1309"/>
    </row>
    <row r="52" spans="1:27">
      <c r="A52" s="1315">
        <f t="shared" si="2"/>
        <v>47</v>
      </c>
      <c r="B52" s="1316">
        <f t="shared" si="0"/>
        <v>4.1848103244714103</v>
      </c>
      <c r="C52" s="1316">
        <f t="shared" si="1"/>
        <v>3.0913718183849674</v>
      </c>
      <c r="D52" s="1317"/>
      <c r="E52" s="1317"/>
      <c r="F52" s="1317"/>
      <c r="G52" s="1318"/>
      <c r="H52" s="1318"/>
      <c r="I52" s="1319"/>
      <c r="AA52" s="1309"/>
    </row>
    <row r="53" spans="1:27">
      <c r="A53" s="1315">
        <f t="shared" si="2"/>
        <v>48</v>
      </c>
      <c r="B53" s="1316">
        <f t="shared" si="0"/>
        <v>4.1227191608230811</v>
      </c>
      <c r="C53" s="1316">
        <f t="shared" si="1"/>
        <v>3.0180362852704872</v>
      </c>
      <c r="D53" s="1317"/>
      <c r="E53" s="1317"/>
      <c r="F53" s="1317"/>
      <c r="G53" s="1318"/>
      <c r="H53" s="1318"/>
      <c r="I53" s="1319"/>
      <c r="AA53" s="1309"/>
    </row>
    <row r="54" spans="1:27">
      <c r="A54" s="1315">
        <f t="shared" si="2"/>
        <v>49</v>
      </c>
      <c r="B54" s="1316">
        <f t="shared" si="0"/>
        <v>4.0590093595896173</v>
      </c>
      <c r="C54" s="1316">
        <f t="shared" si="1"/>
        <v>2.9477725017808973</v>
      </c>
      <c r="D54" s="1317"/>
      <c r="E54" s="1317"/>
      <c r="F54" s="1317"/>
      <c r="G54" s="1318"/>
      <c r="H54" s="1318"/>
      <c r="I54" s="1319"/>
      <c r="AA54" s="1309"/>
    </row>
    <row r="55" spans="1:27">
      <c r="A55" s="1315">
        <f t="shared" si="2"/>
        <v>50</v>
      </c>
      <c r="B55" s="1316">
        <f t="shared" si="0"/>
        <v>3.9924710592442323</v>
      </c>
      <c r="C55" s="1316">
        <f t="shared" si="1"/>
        <v>2.8802070842928531</v>
      </c>
      <c r="D55" s="1317"/>
      <c r="E55" s="1317"/>
      <c r="F55" s="1317"/>
      <c r="G55" s="1318"/>
      <c r="H55" s="1318"/>
      <c r="I55" s="1319"/>
      <c r="AA55" s="1309"/>
    </row>
    <row r="56" spans="1:27">
      <c r="A56" s="1315">
        <f t="shared" si="2"/>
        <v>51</v>
      </c>
      <c r="B56" s="1316">
        <f t="shared" si="0"/>
        <v>3.9214985986371427</v>
      </c>
      <c r="C56" s="1316">
        <f t="shared" si="1"/>
        <v>2.8148788307332788</v>
      </c>
      <c r="D56" s="1317"/>
      <c r="E56" s="1317"/>
      <c r="F56" s="1317"/>
      <c r="G56" s="1318"/>
      <c r="H56" s="1318"/>
      <c r="I56" s="1319"/>
      <c r="AA56" s="1309"/>
    </row>
    <row r="57" spans="1:27">
      <c r="A57" s="1315">
        <f t="shared" si="2"/>
        <v>52</v>
      </c>
      <c r="B57" s="1316">
        <f t="shared" si="0"/>
        <v>3.8439397991675994</v>
      </c>
      <c r="C57" s="1316">
        <f t="shared" si="1"/>
        <v>2.7511710931210942</v>
      </c>
      <c r="D57" s="1317"/>
      <c r="E57" s="1317"/>
      <c r="F57" s="1317"/>
      <c r="G57" s="1318"/>
      <c r="H57" s="1318"/>
      <c r="I57" s="1319"/>
      <c r="AA57" s="1309"/>
    </row>
    <row r="58" spans="1:27">
      <c r="A58" s="1315">
        <f t="shared" si="2"/>
        <v>53</v>
      </c>
      <c r="B58" s="1316">
        <f t="shared" si="0"/>
        <v>3.7568866235534299</v>
      </c>
      <c r="C58" s="1316">
        <f t="shared" si="1"/>
        <v>2.6881981788531477</v>
      </c>
      <c r="D58" s="1317"/>
      <c r="E58" s="1317"/>
      <c r="F58" s="1317"/>
      <c r="G58" s="1318"/>
      <c r="H58" s="1318"/>
      <c r="I58" s="1319"/>
      <c r="AA58" s="1309"/>
    </row>
    <row r="59" spans="1:27">
      <c r="A59" s="1315">
        <f t="shared" si="2"/>
        <v>54</v>
      </c>
      <c r="B59" s="1316">
        <f t="shared" si="0"/>
        <v>3.6563833982526601</v>
      </c>
      <c r="C59" s="1316">
        <f t="shared" si="1"/>
        <v>2.6246117485018194</v>
      </c>
      <c r="D59" s="1308"/>
      <c r="E59" s="1308"/>
      <c r="F59" s="1308"/>
      <c r="G59" s="1308"/>
      <c r="H59" s="1308"/>
      <c r="I59" s="1319"/>
      <c r="AA59" s="1309"/>
    </row>
    <row r="60" spans="1:27">
      <c r="A60" s="1315">
        <f t="shared" si="2"/>
        <v>55</v>
      </c>
      <c r="B60" s="1316">
        <f t="shared" si="0"/>
        <v>3.5370187769057688</v>
      </c>
      <c r="C60" s="1316">
        <f t="shared" si="1"/>
        <v>2.5582665644158018</v>
      </c>
      <c r="D60" s="1308"/>
      <c r="E60" s="1308"/>
      <c r="F60" s="1308"/>
      <c r="G60" s="1308"/>
      <c r="H60" s="1308"/>
      <c r="I60" s="1319"/>
      <c r="AA60" s="1309"/>
    </row>
    <row r="61" spans="1:27">
      <c r="A61" s="1315">
        <f t="shared" si="2"/>
        <v>56</v>
      </c>
      <c r="B61" s="1316">
        <f t="shared" si="0"/>
        <v>3.3913532626599876</v>
      </c>
      <c r="C61" s="1316">
        <f t="shared" si="1"/>
        <v>2.4856363543606346</v>
      </c>
      <c r="D61" s="1308"/>
      <c r="E61" s="1308"/>
      <c r="F61" s="1308"/>
      <c r="G61" s="1308"/>
      <c r="H61" s="1308"/>
      <c r="I61" s="1319"/>
      <c r="AA61" s="1309"/>
    </row>
    <row r="62" spans="1:27">
      <c r="A62" s="1315">
        <f t="shared" si="2"/>
        <v>57</v>
      </c>
      <c r="B62" s="1316">
        <f t="shared" si="0"/>
        <v>3.2091134488668929</v>
      </c>
      <c r="C62" s="1316">
        <f t="shared" si="1"/>
        <v>2.4007808927589425</v>
      </c>
      <c r="D62" s="1308"/>
      <c r="E62" s="1308"/>
      <c r="F62" s="1308"/>
      <c r="G62" s="1308"/>
      <c r="H62" s="1308"/>
      <c r="I62" s="1319"/>
      <c r="AA62" s="1309"/>
    </row>
    <row r="63" spans="1:27">
      <c r="A63" s="1315">
        <f t="shared" si="2"/>
        <v>58</v>
      </c>
      <c r="B63" s="1316">
        <f t="shared" si="0"/>
        <v>2.9760543324580002</v>
      </c>
      <c r="C63" s="1316">
        <f t="shared" si="1"/>
        <v>2.2934981620712773</v>
      </c>
      <c r="D63" s="1308"/>
      <c r="E63" s="1308"/>
      <c r="F63" s="1308"/>
      <c r="G63" s="1308"/>
      <c r="H63" s="1308"/>
      <c r="I63" s="1319"/>
      <c r="AA63" s="1309"/>
    </row>
    <row r="64" spans="1:27">
      <c r="A64" s="1315">
        <f t="shared" si="2"/>
        <v>59</v>
      </c>
      <c r="B64" s="1316">
        <f t="shared" si="0"/>
        <v>2.672347929399832</v>
      </c>
      <c r="C64" s="1316">
        <f t="shared" si="1"/>
        <v>2.1459800970664613</v>
      </c>
      <c r="D64" s="1308"/>
      <c r="E64" s="1308"/>
      <c r="F64" s="1308"/>
      <c r="G64" s="1308"/>
      <c r="H64" s="1308"/>
      <c r="I64" s="1319"/>
      <c r="AA64" s="1309"/>
    </row>
    <row r="65" spans="1:29">
      <c r="A65" s="1315">
        <f t="shared" si="2"/>
        <v>60</v>
      </c>
      <c r="B65" s="1316">
        <f t="shared" si="0"/>
        <v>2.2702938459538178</v>
      </c>
      <c r="C65" s="1316">
        <f t="shared" si="1"/>
        <v>1.9266891534804362</v>
      </c>
      <c r="D65" s="1308"/>
      <c r="E65" s="1308"/>
      <c r="F65" s="1308"/>
      <c r="G65" s="1308"/>
      <c r="H65" s="1308"/>
      <c r="I65" s="1319"/>
      <c r="AA65" s="1309"/>
    </row>
    <row r="66" spans="1:29">
      <c r="A66" s="2453" t="s">
        <v>390</v>
      </c>
      <c r="B66" s="2453"/>
      <c r="C66" s="2453"/>
      <c r="D66" s="2453"/>
      <c r="E66" s="1308"/>
      <c r="F66" s="1308"/>
      <c r="G66" s="1308"/>
      <c r="H66" s="1308"/>
      <c r="I66" s="1308"/>
      <c r="J66" s="1319"/>
    </row>
    <row r="67" spans="1:29" ht="15.75" thickBot="1">
      <c r="A67" s="1320" t="s">
        <v>391</v>
      </c>
      <c r="B67" s="1320" t="s">
        <v>392</v>
      </c>
      <c r="C67" s="1320" t="s">
        <v>393</v>
      </c>
      <c r="D67" s="1321" t="s">
        <v>394</v>
      </c>
      <c r="E67" s="1322" t="s">
        <v>395</v>
      </c>
      <c r="F67" s="1322" t="s">
        <v>396</v>
      </c>
      <c r="G67" s="1322" t="s">
        <v>397</v>
      </c>
      <c r="H67" s="1322" t="s">
        <v>398</v>
      </c>
      <c r="I67" s="1322" t="s">
        <v>399</v>
      </c>
      <c r="J67" s="1319"/>
    </row>
    <row r="68" spans="1:29" ht="16.5" thickTop="1" thickBot="1">
      <c r="A68" s="1323" t="s">
        <v>400</v>
      </c>
      <c r="B68" s="1324">
        <v>1.68</v>
      </c>
      <c r="C68" s="1324">
        <v>13.91</v>
      </c>
      <c r="D68" s="1324">
        <v>16.18</v>
      </c>
      <c r="E68" s="1325"/>
      <c r="F68" s="1325"/>
      <c r="G68" s="1325"/>
      <c r="H68" s="1325"/>
      <c r="I68" s="1325"/>
      <c r="J68" s="1319"/>
    </row>
    <row r="69" spans="1:29" ht="15.75" thickTop="1">
      <c r="A69" s="1326" t="s">
        <v>401</v>
      </c>
      <c r="B69" s="1327">
        <v>2.4</v>
      </c>
      <c r="C69" s="1327">
        <v>19.489999999999998</v>
      </c>
      <c r="D69" s="1324">
        <v>21.73</v>
      </c>
      <c r="E69" s="1328"/>
      <c r="F69" s="1328"/>
      <c r="G69" s="1328"/>
      <c r="H69" s="1328"/>
      <c r="I69" s="1328"/>
      <c r="J69" s="1319"/>
    </row>
    <row r="70" spans="1:29" s="1308" customFormat="1">
      <c r="A70" s="1305" t="s">
        <v>385</v>
      </c>
      <c r="B70" s="1328"/>
      <c r="C70" s="1328"/>
      <c r="D70" s="1328"/>
      <c r="E70" s="1328"/>
      <c r="F70" s="1328"/>
      <c r="G70" s="1328"/>
      <c r="H70" s="1328"/>
      <c r="I70" s="1328"/>
      <c r="J70" s="1319"/>
    </row>
    <row r="71" spans="1:29" s="1308" customFormat="1">
      <c r="A71" s="1329" t="s">
        <v>386</v>
      </c>
      <c r="B71" s="1328"/>
      <c r="C71" s="1328"/>
      <c r="D71" s="1328"/>
      <c r="E71" s="1328"/>
      <c r="F71" s="1328"/>
      <c r="G71" s="1328"/>
      <c r="H71" s="1328"/>
      <c r="I71" s="1328"/>
      <c r="J71" s="1319"/>
    </row>
    <row r="72" spans="1:29" s="1308" customFormat="1">
      <c r="A72" s="1329"/>
      <c r="B72" s="1328"/>
      <c r="C72" s="1328"/>
      <c r="D72" s="1328"/>
      <c r="E72" s="1328"/>
      <c r="F72" s="1328"/>
      <c r="G72" s="1328"/>
      <c r="H72" s="1328"/>
      <c r="I72" s="1328"/>
      <c r="J72" s="1319"/>
    </row>
    <row r="73" spans="1:29" s="1308" customFormat="1" ht="15.75">
      <c r="A73" s="1330" t="s">
        <v>402</v>
      </c>
      <c r="B73" s="1331"/>
      <c r="C73" s="1328"/>
      <c r="D73" s="1328"/>
      <c r="E73" s="1328"/>
      <c r="F73" s="1328"/>
      <c r="G73" s="1328"/>
      <c r="H73" s="1328"/>
      <c r="I73" s="1328"/>
      <c r="J73" s="1319"/>
    </row>
    <row r="74" spans="1:29" s="1308" customFormat="1">
      <c r="A74" s="1329"/>
      <c r="B74" s="1328" t="s">
        <v>403</v>
      </c>
      <c r="C74" s="1313" t="s">
        <v>404</v>
      </c>
      <c r="D74" s="1328" t="s">
        <v>405</v>
      </c>
      <c r="E74" s="1328" t="s">
        <v>406</v>
      </c>
      <c r="F74" s="1328" t="s">
        <v>407</v>
      </c>
      <c r="G74" s="1328"/>
      <c r="H74" s="1328"/>
      <c r="I74" s="1328"/>
      <c r="V74" s="1314"/>
      <c r="W74" s="1313"/>
      <c r="X74" s="1314"/>
      <c r="Y74" s="1314"/>
      <c r="Z74" s="1314"/>
      <c r="AA74" s="1313"/>
      <c r="AC74" s="1319"/>
    </row>
    <row r="75" spans="1:29" s="1308" customFormat="1">
      <c r="A75" s="1329"/>
      <c r="B75" s="1328">
        <v>0</v>
      </c>
      <c r="C75" s="1308">
        <f>IF(B75-5&lt;0,0,B75-5)</f>
        <v>0</v>
      </c>
      <c r="D75" s="1328">
        <f>EXP(-(($C75/$C$68)^$B$68))</f>
        <v>1</v>
      </c>
      <c r="E75" s="1332">
        <f>SUM(D75:$D$137)</f>
        <v>17.92156661040854</v>
      </c>
      <c r="F75" s="1332">
        <f>E75/D75</f>
        <v>17.92156661040854</v>
      </c>
      <c r="G75" s="1328"/>
      <c r="H75" s="1328"/>
      <c r="I75" s="1328"/>
      <c r="X75" s="1314"/>
      <c r="AC75" s="1319"/>
    </row>
    <row r="76" spans="1:29" s="1308" customFormat="1">
      <c r="A76" s="1329"/>
      <c r="B76" s="1328">
        <f>B75+1</f>
        <v>1</v>
      </c>
      <c r="C76" s="1308">
        <f t="shared" ref="C76:C137" si="3">IF(B76-5&lt;0,0,B76-5)</f>
        <v>0</v>
      </c>
      <c r="D76" s="1328">
        <f t="shared" ref="D76:D137" si="4">EXP(-(($C76/$C$68)^$B$68))</f>
        <v>1</v>
      </c>
      <c r="E76" s="1332">
        <f>SUM(D76:$D$137)</f>
        <v>16.92156661040854</v>
      </c>
      <c r="F76" s="1332">
        <f>E76/D76</f>
        <v>16.92156661040854</v>
      </c>
      <c r="G76" s="1328"/>
      <c r="H76" s="1328"/>
      <c r="I76" s="1328"/>
      <c r="X76" s="1314"/>
      <c r="AC76" s="1319"/>
    </row>
    <row r="77" spans="1:29" s="1308" customFormat="1">
      <c r="A77" s="1329"/>
      <c r="B77" s="1328">
        <f t="shared" ref="B77:B137" si="5">B76+1</f>
        <v>2</v>
      </c>
      <c r="C77" s="1308">
        <f t="shared" si="3"/>
        <v>0</v>
      </c>
      <c r="D77" s="1328">
        <f t="shared" si="4"/>
        <v>1</v>
      </c>
      <c r="E77" s="1332">
        <f>SUM(D77:$D$137)</f>
        <v>15.921566610408545</v>
      </c>
      <c r="F77" s="1332">
        <f t="shared" ref="F77:F137" si="6">E77/D77</f>
        <v>15.921566610408545</v>
      </c>
      <c r="G77" s="1328"/>
      <c r="H77" s="1328"/>
      <c r="I77" s="1328"/>
      <c r="X77" s="1314"/>
      <c r="AC77" s="1319"/>
    </row>
    <row r="78" spans="1:29" s="1308" customFormat="1">
      <c r="A78" s="1329"/>
      <c r="B78" s="1328">
        <f t="shared" si="5"/>
        <v>3</v>
      </c>
      <c r="C78" s="1308">
        <f t="shared" si="3"/>
        <v>0</v>
      </c>
      <c r="D78" s="1328">
        <f t="shared" si="4"/>
        <v>1</v>
      </c>
      <c r="E78" s="1332">
        <f>SUM(D78:$D$137)</f>
        <v>14.921566610408545</v>
      </c>
      <c r="F78" s="1332">
        <f t="shared" si="6"/>
        <v>14.921566610408545</v>
      </c>
      <c r="G78" s="1328"/>
      <c r="H78" s="1328"/>
      <c r="I78" s="1328"/>
      <c r="X78" s="1314"/>
      <c r="AC78" s="1319"/>
    </row>
    <row r="79" spans="1:29" s="1308" customFormat="1">
      <c r="A79" s="1329"/>
      <c r="B79" s="1328">
        <f t="shared" si="5"/>
        <v>4</v>
      </c>
      <c r="C79" s="1308">
        <f t="shared" si="3"/>
        <v>0</v>
      </c>
      <c r="D79" s="1328">
        <f t="shared" si="4"/>
        <v>1</v>
      </c>
      <c r="E79" s="1332">
        <f>SUM(D79:$D$137)</f>
        <v>13.921566610408545</v>
      </c>
      <c r="F79" s="1332">
        <f t="shared" si="6"/>
        <v>13.921566610408545</v>
      </c>
      <c r="G79" s="1328"/>
      <c r="H79" s="1328"/>
      <c r="I79" s="1328"/>
      <c r="X79" s="1314"/>
      <c r="AC79" s="1319"/>
    </row>
    <row r="80" spans="1:29" s="1308" customFormat="1">
      <c r="A80" s="1313"/>
      <c r="B80" s="1333">
        <f>B79+1</f>
        <v>5</v>
      </c>
      <c r="C80" s="1308">
        <f t="shared" si="3"/>
        <v>0</v>
      </c>
      <c r="D80" s="1328">
        <f t="shared" si="4"/>
        <v>1</v>
      </c>
      <c r="E80" s="1332">
        <f>SUM(D80:$D$137)</f>
        <v>12.921566610408544</v>
      </c>
      <c r="F80" s="1332">
        <f t="shared" si="6"/>
        <v>12.921566610408544</v>
      </c>
      <c r="X80" s="1314"/>
      <c r="AC80" s="1307"/>
    </row>
    <row r="81" spans="2:29" s="1308" customFormat="1">
      <c r="B81" s="1333">
        <f t="shared" si="5"/>
        <v>6</v>
      </c>
      <c r="C81" s="1308">
        <f t="shared" si="3"/>
        <v>1</v>
      </c>
      <c r="D81" s="1328">
        <f t="shared" si="4"/>
        <v>0.98807091630081945</v>
      </c>
      <c r="E81" s="1332">
        <f>SUM(D81:$D$137)</f>
        <v>11.921566610408544</v>
      </c>
      <c r="F81" s="1332">
        <f>E81/D81</f>
        <v>12.065496933196854</v>
      </c>
      <c r="X81" s="1314"/>
      <c r="AC81" s="1307"/>
    </row>
    <row r="82" spans="2:29" s="1308" customFormat="1">
      <c r="B82" s="1333">
        <f t="shared" si="5"/>
        <v>7</v>
      </c>
      <c r="C82" s="1308">
        <f t="shared" si="3"/>
        <v>2</v>
      </c>
      <c r="D82" s="1328">
        <f t="shared" si="4"/>
        <v>0.96227602870947149</v>
      </c>
      <c r="E82" s="1332">
        <f>SUM(D82:$D$137)</f>
        <v>10.933495694107725</v>
      </c>
      <c r="F82" s="1332">
        <f t="shared" si="6"/>
        <v>11.362119982112477</v>
      </c>
      <c r="X82" s="1314"/>
      <c r="AC82" s="1307"/>
    </row>
    <row r="83" spans="2:29" s="1308" customFormat="1">
      <c r="B83" s="1333">
        <f t="shared" si="5"/>
        <v>8</v>
      </c>
      <c r="C83" s="1308">
        <f t="shared" si="3"/>
        <v>3</v>
      </c>
      <c r="D83" s="1328">
        <f t="shared" si="4"/>
        <v>0.92682260673494365</v>
      </c>
      <c r="E83" s="1332">
        <f>SUM(D83:$D$137)</f>
        <v>9.9712196653982534</v>
      </c>
      <c r="F83" s="1332">
        <f t="shared" si="6"/>
        <v>10.758498544317296</v>
      </c>
      <c r="X83" s="1314"/>
      <c r="AC83" s="1307"/>
    </row>
    <row r="84" spans="2:29" s="1308" customFormat="1">
      <c r="B84" s="1333">
        <f t="shared" si="5"/>
        <v>9</v>
      </c>
      <c r="C84" s="1308">
        <f t="shared" si="3"/>
        <v>4</v>
      </c>
      <c r="D84" s="1328">
        <f t="shared" si="4"/>
        <v>0.88407165359954765</v>
      </c>
      <c r="E84" s="1332">
        <f>SUM(D84:$D$137)</f>
        <v>9.0443970586633107</v>
      </c>
      <c r="F84" s="1332">
        <f t="shared" si="6"/>
        <v>10.230389156623829</v>
      </c>
      <c r="X84" s="1314"/>
      <c r="AC84" s="1307"/>
    </row>
    <row r="85" spans="2:29" s="1308" customFormat="1">
      <c r="B85" s="1333">
        <f t="shared" si="5"/>
        <v>10</v>
      </c>
      <c r="C85" s="1308">
        <f t="shared" si="3"/>
        <v>5</v>
      </c>
      <c r="D85" s="1328">
        <f t="shared" si="4"/>
        <v>0.8358897004934519</v>
      </c>
      <c r="E85" s="1332">
        <f>SUM(D85:$D$137)</f>
        <v>8.1603254050637659</v>
      </c>
      <c r="F85" s="1332">
        <f t="shared" si="6"/>
        <v>9.7624428202027964</v>
      </c>
      <c r="X85" s="1314"/>
      <c r="AC85" s="1307"/>
    </row>
    <row r="86" spans="2:29" s="1308" customFormat="1">
      <c r="B86" s="1333">
        <f t="shared" si="5"/>
        <v>11</v>
      </c>
      <c r="C86" s="1308">
        <f t="shared" si="3"/>
        <v>6</v>
      </c>
      <c r="D86" s="1328">
        <f t="shared" si="4"/>
        <v>0.78387703381912399</v>
      </c>
      <c r="E86" s="1332">
        <f>SUM(D86:$D$137)</f>
        <v>7.3244357045703081</v>
      </c>
      <c r="F86" s="1332">
        <f t="shared" si="6"/>
        <v>9.3438580141644874</v>
      </c>
      <c r="X86" s="1314"/>
      <c r="AC86" s="1307"/>
    </row>
    <row r="87" spans="2:29" s="1308" customFormat="1">
      <c r="B87" s="1333">
        <f t="shared" si="5"/>
        <v>12</v>
      </c>
      <c r="C87" s="1308">
        <f t="shared" si="3"/>
        <v>7</v>
      </c>
      <c r="D87" s="1328">
        <f t="shared" si="4"/>
        <v>0.72943691282148404</v>
      </c>
      <c r="E87" s="1332">
        <f>SUM(D87:$D$137)</f>
        <v>6.5405586707511834</v>
      </c>
      <c r="F87" s="1332">
        <f t="shared" si="6"/>
        <v>8.9665858085685635</v>
      </c>
      <c r="X87" s="1314"/>
      <c r="AC87" s="1307"/>
    </row>
    <row r="88" spans="2:29" s="1308" customFormat="1">
      <c r="B88" s="1333">
        <f t="shared" si="5"/>
        <v>13</v>
      </c>
      <c r="C88" s="1308">
        <f t="shared" si="3"/>
        <v>8</v>
      </c>
      <c r="D88" s="1328">
        <f t="shared" si="4"/>
        <v>0.67379980838071729</v>
      </c>
      <c r="E88" s="1332">
        <f>SUM(D88:$D$137)</f>
        <v>5.8111217579296994</v>
      </c>
      <c r="F88" s="1332">
        <f t="shared" si="6"/>
        <v>8.6244039930718408</v>
      </c>
      <c r="X88" s="1314"/>
      <c r="AC88" s="1307"/>
    </row>
    <row r="89" spans="2:29" s="1308" customFormat="1">
      <c r="B89" s="1333">
        <f t="shared" si="5"/>
        <v>14</v>
      </c>
      <c r="C89" s="1308">
        <f t="shared" si="3"/>
        <v>9</v>
      </c>
      <c r="D89" s="1328">
        <f t="shared" si="4"/>
        <v>0.61803292967942425</v>
      </c>
      <c r="E89" s="1332">
        <f>SUM(D89:$D$137)</f>
        <v>5.1373219495489817</v>
      </c>
      <c r="F89" s="1332">
        <f t="shared" si="6"/>
        <v>8.312375769708142</v>
      </c>
      <c r="X89" s="1314"/>
      <c r="AC89" s="1307"/>
    </row>
    <row r="90" spans="2:29" s="1308" customFormat="1">
      <c r="B90" s="1333">
        <f t="shared" si="5"/>
        <v>15</v>
      </c>
      <c r="C90" s="1308">
        <f t="shared" si="3"/>
        <v>10</v>
      </c>
      <c r="D90" s="1328">
        <f t="shared" si="4"/>
        <v>0.56304557892553542</v>
      </c>
      <c r="E90" s="1332">
        <f>SUM(D90:$D$137)</f>
        <v>4.5192890198695572</v>
      </c>
      <c r="F90" s="1332">
        <f t="shared" si="6"/>
        <v>8.0265065369907607</v>
      </c>
      <c r="X90" s="1314"/>
      <c r="AC90" s="1307"/>
    </row>
    <row r="91" spans="2:29" s="1308" customFormat="1">
      <c r="B91" s="1333">
        <f t="shared" si="5"/>
        <v>16</v>
      </c>
      <c r="C91" s="1308">
        <f t="shared" si="3"/>
        <v>11</v>
      </c>
      <c r="D91" s="1328">
        <f t="shared" si="4"/>
        <v>0.50959445501199618</v>
      </c>
      <c r="E91" s="1332">
        <f>SUM(D91:$D$137)</f>
        <v>3.9562434409440232</v>
      </c>
      <c r="F91" s="1332">
        <f t="shared" si="6"/>
        <v>7.7635135194924576</v>
      </c>
      <c r="X91" s="1314"/>
      <c r="AC91" s="1307"/>
    </row>
    <row r="92" spans="2:29" s="1308" customFormat="1">
      <c r="B92" s="1333">
        <f t="shared" si="5"/>
        <v>17</v>
      </c>
      <c r="C92" s="1308">
        <f t="shared" si="3"/>
        <v>12</v>
      </c>
      <c r="D92" s="1328">
        <f t="shared" si="4"/>
        <v>0.45829048743905515</v>
      </c>
      <c r="E92" s="1332">
        <f>SUM(D92:$D$137)</f>
        <v>3.4466489859320268</v>
      </c>
      <c r="F92" s="1332">
        <f t="shared" si="6"/>
        <v>7.5206644702403356</v>
      </c>
      <c r="X92" s="1314"/>
      <c r="AC92" s="1307"/>
    </row>
    <row r="93" spans="2:29" s="1308" customFormat="1">
      <c r="B93" s="1333">
        <f t="shared" si="5"/>
        <v>18</v>
      </c>
      <c r="C93" s="1308">
        <f t="shared" si="3"/>
        <v>13</v>
      </c>
      <c r="D93" s="1328">
        <f t="shared" si="4"/>
        <v>0.40960764238581499</v>
      </c>
      <c r="E93" s="1332">
        <f>SUM(D93:$D$137)</f>
        <v>2.9883584984929721</v>
      </c>
      <c r="F93" s="1332">
        <f t="shared" si="6"/>
        <v>7.2956609917893003</v>
      </c>
      <c r="X93" s="1314"/>
      <c r="AC93" s="1307"/>
    </row>
    <row r="94" spans="2:29" s="1308" customFormat="1">
      <c r="B94" s="1333">
        <f t="shared" si="5"/>
        <v>19</v>
      </c>
      <c r="C94" s="1308">
        <f t="shared" si="3"/>
        <v>14</v>
      </c>
      <c r="D94" s="1328">
        <f t="shared" si="4"/>
        <v>0.3638935957358192</v>
      </c>
      <c r="E94" s="1332">
        <f>SUM(D94:$D$137)</f>
        <v>2.5787508561071575</v>
      </c>
      <c r="F94" s="1332">
        <f t="shared" si="6"/>
        <v>7.0865519105735748</v>
      </c>
      <c r="X94" s="1314"/>
      <c r="AC94" s="1307"/>
    </row>
    <row r="95" spans="2:29" s="1308" customFormat="1">
      <c r="B95" s="1333">
        <f t="shared" si="5"/>
        <v>20</v>
      </c>
      <c r="C95" s="1308">
        <f t="shared" si="3"/>
        <v>15</v>
      </c>
      <c r="D95" s="1328">
        <f t="shared" si="4"/>
        <v>0.32138190564028829</v>
      </c>
      <c r="E95" s="1332">
        <f>SUM(D95:$D$137)</f>
        <v>2.2148572603713377</v>
      </c>
      <c r="F95" s="1332">
        <f t="shared" si="6"/>
        <v>6.8916675814672379</v>
      </c>
      <c r="X95" s="1314"/>
      <c r="AC95" s="1307"/>
    </row>
    <row r="96" spans="2:29" s="1308" customFormat="1">
      <c r="B96" s="1333">
        <f t="shared" si="5"/>
        <v>21</v>
      </c>
      <c r="C96" s="1308">
        <f t="shared" si="3"/>
        <v>16</v>
      </c>
      <c r="D96" s="1328">
        <f t="shared" si="4"/>
        <v>0.2822052066560426</v>
      </c>
      <c r="E96" s="1332">
        <f>SUM(D96:$D$137)</f>
        <v>1.8934753547310494</v>
      </c>
      <c r="F96" s="1332">
        <f t="shared" si="6"/>
        <v>6.709569171907078</v>
      </c>
      <c r="X96" s="1314"/>
      <c r="AC96" s="1307"/>
    </row>
    <row r="97" spans="2:39" s="1308" customFormat="1">
      <c r="B97" s="1333">
        <f t="shared" si="5"/>
        <v>22</v>
      </c>
      <c r="C97" s="1308">
        <f t="shared" si="3"/>
        <v>17</v>
      </c>
      <c r="D97" s="1328">
        <f t="shared" si="4"/>
        <v>0.24640892368095516</v>
      </c>
      <c r="E97" s="1332">
        <f>SUM(D97:$D$137)</f>
        <v>1.6112701480750067</v>
      </c>
      <c r="F97" s="1332">
        <f t="shared" si="6"/>
        <v>6.5390089125231672</v>
      </c>
      <c r="X97" s="1314"/>
      <c r="AC97" s="1307"/>
    </row>
    <row r="98" spans="2:39" s="1308" customFormat="1">
      <c r="B98" s="1333">
        <f t="shared" si="5"/>
        <v>23</v>
      </c>
      <c r="C98" s="1308">
        <f t="shared" si="3"/>
        <v>18</v>
      </c>
      <c r="D98" s="1328">
        <f t="shared" si="4"/>
        <v>0.21396503138029341</v>
      </c>
      <c r="E98" s="1332">
        <f>SUM(D98:$D$137)</f>
        <v>1.3648612243940514</v>
      </c>
      <c r="F98" s="1332">
        <f t="shared" si="6"/>
        <v>6.3788985311725934</v>
      </c>
      <c r="X98" s="1314"/>
      <c r="AC98" s="1307"/>
    </row>
    <row r="99" spans="2:39" s="1308" customFormat="1">
      <c r="B99" s="1333">
        <f t="shared" si="5"/>
        <v>24</v>
      </c>
      <c r="C99" s="1308">
        <f t="shared" si="3"/>
        <v>19</v>
      </c>
      <c r="D99" s="1328">
        <f t="shared" si="4"/>
        <v>0.18478544213129627</v>
      </c>
      <c r="E99" s="1332">
        <f>SUM(D99:$D$137)</f>
        <v>1.1508961930137585</v>
      </c>
      <c r="F99" s="1332">
        <f t="shared" si="6"/>
        <v>6.228283893684698</v>
      </c>
      <c r="X99" s="1314"/>
      <c r="AC99" s="1307"/>
    </row>
    <row r="100" spans="2:39" s="1308" customFormat="1">
      <c r="B100" s="1333">
        <f t="shared" si="5"/>
        <v>25</v>
      </c>
      <c r="C100" s="1308">
        <f t="shared" si="3"/>
        <v>20</v>
      </c>
      <c r="D100" s="1328">
        <f t="shared" si="4"/>
        <v>0.15873467868740435</v>
      </c>
      <c r="E100" s="1332">
        <f>SUM(D100:$D$137)</f>
        <v>0.96611075088246179</v>
      </c>
      <c r="F100" s="1332">
        <f t="shared" si="6"/>
        <v>6.0863244180247493</v>
      </c>
      <c r="X100" s="1314"/>
      <c r="AC100" s="1307"/>
      <c r="AE100" s="1313"/>
      <c r="AK100" s="1313"/>
    </row>
    <row r="101" spans="2:39" s="1308" customFormat="1">
      <c r="B101" s="1333">
        <f t="shared" si="5"/>
        <v>26</v>
      </c>
      <c r="C101" s="1308">
        <f t="shared" si="3"/>
        <v>21</v>
      </c>
      <c r="D101" s="1328">
        <f t="shared" si="4"/>
        <v>0.13564156712638523</v>
      </c>
      <c r="E101" s="1332">
        <f>SUM(D101:$D$137)</f>
        <v>0.80737607219505758</v>
      </c>
      <c r="F101" s="1332">
        <f t="shared" si="6"/>
        <v>5.9522762033763428</v>
      </c>
      <c r="X101" s="1314"/>
      <c r="AC101" s="1307"/>
      <c r="AE101" s="1313"/>
    </row>
    <row r="102" spans="2:39" s="1308" customFormat="1">
      <c r="B102" s="1333">
        <f t="shared" si="5"/>
        <v>27</v>
      </c>
      <c r="C102" s="1308">
        <f t="shared" si="3"/>
        <v>22</v>
      </c>
      <c r="D102" s="1328">
        <f t="shared" si="4"/>
        <v>0.11530976443912837</v>
      </c>
      <c r="E102" s="1332">
        <f>SUM(D102:$D$137)</f>
        <v>0.67173450506867227</v>
      </c>
      <c r="F102" s="1332">
        <f t="shared" si="6"/>
        <v>5.8254780792937844</v>
      </c>
      <c r="X102" s="1314"/>
      <c r="AC102" s="1307"/>
      <c r="AK102" s="1334"/>
    </row>
    <row r="103" spans="2:39" s="1308" customFormat="1">
      <c r="B103" s="1333">
        <f t="shared" si="5"/>
        <v>28</v>
      </c>
      <c r="C103" s="1308">
        <f t="shared" si="3"/>
        <v>23</v>
      </c>
      <c r="D103" s="1328">
        <f t="shared" si="4"/>
        <v>9.7527008678134269E-2</v>
      </c>
      <c r="E103" s="1332">
        <f>SUM(D103:$D$137)</f>
        <v>0.55642474062954395</v>
      </c>
      <c r="F103" s="1332">
        <f t="shared" si="6"/>
        <v>5.7053399686019013</v>
      </c>
      <c r="X103" s="1314"/>
      <c r="AC103" s="1307"/>
      <c r="AK103" s="1313"/>
    </row>
    <row r="104" spans="2:39" s="1308" customFormat="1">
      <c r="B104" s="1333">
        <f t="shared" si="5"/>
        <v>29</v>
      </c>
      <c r="C104" s="1308">
        <f t="shared" si="3"/>
        <v>24</v>
      </c>
      <c r="D104" s="1328">
        <f t="shared" si="4"/>
        <v>8.2073044874093656E-2</v>
      </c>
      <c r="E104" s="1332">
        <f>SUM(D104:$D$137)</f>
        <v>0.45889773195140976</v>
      </c>
      <c r="F104" s="1332">
        <f t="shared" si="6"/>
        <v>5.5913330942624837</v>
      </c>
      <c r="X104" s="1314"/>
      <c r="AC104" s="1307"/>
      <c r="AK104" s="1313"/>
    </row>
    <row r="105" spans="2:39" s="1308" customFormat="1">
      <c r="B105" s="1333">
        <f t="shared" si="5"/>
        <v>30</v>
      </c>
      <c r="C105" s="1308">
        <f t="shared" si="3"/>
        <v>25</v>
      </c>
      <c r="D105" s="1328">
        <f t="shared" si="4"/>
        <v>6.8726235182532236E-2</v>
      </c>
      <c r="E105" s="1332">
        <f>SUM(D105:$D$137)</f>
        <v>0.37682468707731614</v>
      </c>
      <c r="F105" s="1332">
        <f t="shared" si="6"/>
        <v>5.4829816601548922</v>
      </c>
      <c r="X105" s="1314"/>
      <c r="AC105" s="1307"/>
      <c r="AK105" s="1313"/>
      <c r="AM105" s="1313"/>
    </row>
    <row r="106" spans="2:39" s="1308" customFormat="1">
      <c r="B106" s="1333">
        <f t="shared" si="5"/>
        <v>31</v>
      </c>
      <c r="C106" s="1308">
        <f t="shared" si="3"/>
        <v>26</v>
      </c>
      <c r="D106" s="1328">
        <f t="shared" si="4"/>
        <v>5.7268906189332863E-2</v>
      </c>
      <c r="E106" s="1332">
        <f>SUM(D106:$D$137)</f>
        <v>0.30809845189478391</v>
      </c>
      <c r="F106" s="1332">
        <f t="shared" si="6"/>
        <v>5.379855708719151</v>
      </c>
      <c r="X106" s="1314"/>
      <c r="AC106" s="1307"/>
      <c r="AK106" s="1313"/>
    </row>
    <row r="107" spans="2:39" s="1308" customFormat="1">
      <c r="B107" s="1333">
        <f t="shared" si="5"/>
        <v>32</v>
      </c>
      <c r="C107" s="1308">
        <f t="shared" si="3"/>
        <v>27</v>
      </c>
      <c r="D107" s="1328">
        <f t="shared" si="4"/>
        <v>4.7491520015728088E-2</v>
      </c>
      <c r="E107" s="1332">
        <f>SUM(D107:$D$137)</f>
        <v>0.25082954570545113</v>
      </c>
      <c r="F107" s="1332">
        <f t="shared" si="6"/>
        <v>5.2815649114280232</v>
      </c>
      <c r="X107" s="1314"/>
      <c r="AC107" s="1307"/>
      <c r="AK107" s="1313"/>
    </row>
    <row r="108" spans="2:39" s="1308" customFormat="1">
      <c r="B108" s="1333">
        <f t="shared" si="5"/>
        <v>33</v>
      </c>
      <c r="C108" s="1308">
        <f t="shared" si="3"/>
        <v>28</v>
      </c>
      <c r="D108" s="1328">
        <f t="shared" si="4"/>
        <v>3.9195779432106566E-2</v>
      </c>
      <c r="E108" s="1332">
        <f>SUM(D108:$D$137)</f>
        <v>0.20333802568972298</v>
      </c>
      <c r="F108" s="1332">
        <f t="shared" si="6"/>
        <v>5.1877530855570138</v>
      </c>
      <c r="X108" s="1314"/>
      <c r="AC108" s="1307"/>
    </row>
    <row r="109" spans="2:39" s="1308" customFormat="1">
      <c r="B109" s="1333">
        <f t="shared" si="5"/>
        <v>34</v>
      </c>
      <c r="C109" s="1308">
        <f t="shared" si="3"/>
        <v>29</v>
      </c>
      <c r="D109" s="1328">
        <f t="shared" si="4"/>
        <v>3.2196791629691052E-2</v>
      </c>
      <c r="E109" s="1332">
        <f>SUM(D109:$D$137)</f>
        <v>0.16414224625761639</v>
      </c>
      <c r="F109" s="1332">
        <f t="shared" si="6"/>
        <v>5.0980932555481289</v>
      </c>
      <c r="X109" s="1314"/>
      <c r="AC109" s="1307"/>
    </row>
    <row r="110" spans="2:39" s="1308" customFormat="1">
      <c r="B110" s="1333">
        <f t="shared" si="5"/>
        <v>35</v>
      </c>
      <c r="C110" s="1308">
        <f t="shared" si="3"/>
        <v>30</v>
      </c>
      <c r="D110" s="1328">
        <f t="shared" si="4"/>
        <v>2.6324421871635049E-2</v>
      </c>
      <c r="E110" s="1332">
        <f>SUM(D110:$D$137)</f>
        <v>0.13194545462792531</v>
      </c>
      <c r="F110" s="1332">
        <f t="shared" si="6"/>
        <v>5.0122830910143739</v>
      </c>
      <c r="X110" s="1314"/>
      <c r="AC110" s="1307"/>
    </row>
    <row r="111" spans="2:39" s="1308" customFormat="1">
      <c r="B111" s="1333">
        <f t="shared" si="5"/>
        <v>36</v>
      </c>
      <c r="C111" s="1308">
        <f t="shared" si="3"/>
        <v>31</v>
      </c>
      <c r="D111" s="1328">
        <f t="shared" si="4"/>
        <v>2.142396833092176E-2</v>
      </c>
      <c r="E111" s="1332">
        <f>SUM(D111:$D$137)</f>
        <v>0.10562103275629024</v>
      </c>
      <c r="F111" s="1332">
        <f t="shared" si="6"/>
        <v>4.9300405566715062</v>
      </c>
      <c r="X111" s="1314"/>
      <c r="AC111" s="1307"/>
    </row>
    <row r="112" spans="2:39" s="1308" customFormat="1">
      <c r="B112" s="1333">
        <f t="shared" si="5"/>
        <v>37</v>
      </c>
      <c r="C112" s="1308">
        <f t="shared" si="3"/>
        <v>32</v>
      </c>
      <c r="D112" s="1328">
        <f t="shared" si="4"/>
        <v>1.7356284417253013E-2</v>
      </c>
      <c r="E112" s="1332">
        <f>SUM(D112:$D$137)</f>
        <v>8.4197064425368465E-2</v>
      </c>
      <c r="F112" s="1332">
        <f t="shared" si="6"/>
        <v>4.8510996018060402</v>
      </c>
      <c r="X112" s="1314"/>
      <c r="AC112" s="1307"/>
    </row>
    <row r="113" spans="2:32" s="1308" customFormat="1">
      <c r="B113" s="1333">
        <f t="shared" si="5"/>
        <v>38</v>
      </c>
      <c r="C113" s="1308">
        <f t="shared" si="3"/>
        <v>33</v>
      </c>
      <c r="D113" s="1328">
        <f t="shared" si="4"/>
        <v>1.3997466130504933E-2</v>
      </c>
      <c r="E113" s="1332">
        <f>SUM(D113:$D$137)</f>
        <v>6.6840780008115455E-2</v>
      </c>
      <c r="F113" s="1332">
        <f t="shared" si="6"/>
        <v>4.7752056968688157</v>
      </c>
      <c r="X113" s="1314"/>
      <c r="AC113" s="1307"/>
    </row>
    <row r="114" spans="2:32" s="1308" customFormat="1">
      <c r="B114" s="1333">
        <f t="shared" si="5"/>
        <v>39</v>
      </c>
      <c r="C114" s="1308">
        <f t="shared" si="3"/>
        <v>34</v>
      </c>
      <c r="D114" s="1328">
        <f t="shared" si="4"/>
        <v>1.1238210665847251E-2</v>
      </c>
      <c r="E114" s="1332">
        <f>SUM(D114:$D$137)</f>
        <v>5.284331387761055E-2</v>
      </c>
      <c r="F114" s="1332">
        <f t="shared" si="6"/>
        <v>4.7021109898037921</v>
      </c>
      <c r="X114" s="1314"/>
      <c r="AC114" s="1307"/>
    </row>
    <row r="115" spans="2:32" s="1308" customFormat="1">
      <c r="B115" s="1333">
        <f t="shared" si="5"/>
        <v>40</v>
      </c>
      <c r="C115" s="1308">
        <f t="shared" si="3"/>
        <v>35</v>
      </c>
      <c r="D115" s="1328">
        <f t="shared" si="4"/>
        <v>8.9829396911520407E-3</v>
      </c>
      <c r="E115" s="1332">
        <f>SUM(D115:$D$137)</f>
        <v>4.1605103211763299E-2</v>
      </c>
      <c r="F115" s="1332">
        <f t="shared" si="6"/>
        <v>4.6315688006614621</v>
      </c>
      <c r="X115" s="1314"/>
      <c r="AC115" s="1307"/>
    </row>
    <row r="116" spans="2:32" s="1308" customFormat="1">
      <c r="B116" s="1333">
        <f t="shared" si="5"/>
        <v>41</v>
      </c>
      <c r="C116" s="1308">
        <f t="shared" si="3"/>
        <v>36</v>
      </c>
      <c r="D116" s="1328">
        <f t="shared" si="4"/>
        <v>7.148767302907609E-3</v>
      </c>
      <c r="E116" s="1332">
        <f>SUM(D116:$D$137)</f>
        <v>3.2622163520611258E-2</v>
      </c>
      <c r="F116" s="1332">
        <f t="shared" si="6"/>
        <v>4.5633270937974002</v>
      </c>
      <c r="X116" s="1314"/>
      <c r="AC116" s="1307"/>
    </row>
    <row r="117" spans="2:32" s="1308" customFormat="1">
      <c r="B117" s="1333">
        <f t="shared" si="5"/>
        <v>42</v>
      </c>
      <c r="C117" s="1308">
        <f t="shared" si="3"/>
        <v>37</v>
      </c>
      <c r="D117" s="1328">
        <f t="shared" si="4"/>
        <v>5.664379346734796E-3</v>
      </c>
      <c r="E117" s="1332">
        <f>SUM(D117:$D$137)</f>
        <v>2.5473396217703642E-2</v>
      </c>
      <c r="F117" s="1332">
        <f t="shared" si="6"/>
        <v>4.4971204536976606</v>
      </c>
      <c r="X117" s="1314"/>
      <c r="AC117" s="1307"/>
      <c r="AF117" s="1313"/>
    </row>
    <row r="118" spans="2:32" s="1308" customFormat="1">
      <c r="B118" s="1333">
        <f t="shared" si="5"/>
        <v>43</v>
      </c>
      <c r="C118" s="1308">
        <f t="shared" si="3"/>
        <v>38</v>
      </c>
      <c r="D118" s="1328">
        <f t="shared" si="4"/>
        <v>4.4688780959963263E-3</v>
      </c>
      <c r="E118" s="1332">
        <f>SUM(D118:$D$137)</f>
        <v>1.9809016870968848E-2</v>
      </c>
      <c r="F118" s="1332">
        <f t="shared" si="6"/>
        <v>4.4326599306245953</v>
      </c>
      <c r="X118" s="1314"/>
      <c r="AC118" s="1307"/>
    </row>
    <row r="119" spans="2:32" s="1308" customFormat="1">
      <c r="B119" s="1333">
        <f t="shared" si="5"/>
        <v>44</v>
      </c>
      <c r="C119" s="1308">
        <f t="shared" si="3"/>
        <v>39</v>
      </c>
      <c r="D119" s="1328">
        <f t="shared" si="4"/>
        <v>3.5106345936566255E-3</v>
      </c>
      <c r="E119" s="1332">
        <f>SUM(D119:$D$137)</f>
        <v>1.534013877497252E-2</v>
      </c>
      <c r="F119" s="1332">
        <f t="shared" si="6"/>
        <v>4.3696198979781764</v>
      </c>
      <c r="X119" s="1314"/>
      <c r="AC119" s="1307"/>
    </row>
    <row r="120" spans="2:32" s="1308" customFormat="1">
      <c r="B120" s="1333">
        <f t="shared" si="5"/>
        <v>45</v>
      </c>
      <c r="C120" s="1308">
        <f t="shared" si="3"/>
        <v>40</v>
      </c>
      <c r="D120" s="1328">
        <f t="shared" si="4"/>
        <v>2.7461805182088027E-3</v>
      </c>
      <c r="E120" s="1332">
        <f>SUM(D120:$D$137)</f>
        <v>1.1829504181315894E-2</v>
      </c>
      <c r="F120" s="1332">
        <f t="shared" si="6"/>
        <v>4.3076207492112326</v>
      </c>
      <c r="X120" s="1314"/>
      <c r="AC120" s="1307"/>
    </row>
    <row r="121" spans="2:32" s="1308" customFormat="1">
      <c r="B121" s="1333">
        <f t="shared" si="5"/>
        <v>46</v>
      </c>
      <c r="C121" s="1308">
        <f t="shared" si="3"/>
        <v>41</v>
      </c>
      <c r="D121" s="1328">
        <f t="shared" si="4"/>
        <v>2.1391623588120291E-3</v>
      </c>
      <c r="E121" s="1332">
        <f>SUM(D121:$D$137)</f>
        <v>9.0833236631070926E-3</v>
      </c>
      <c r="F121" s="1332">
        <f t="shared" si="6"/>
        <v>4.2462058224282995</v>
      </c>
      <c r="X121" s="1314"/>
      <c r="AC121" s="1307"/>
    </row>
    <row r="122" spans="2:32" s="1308" customFormat="1">
      <c r="B122" s="1333">
        <f t="shared" si="5"/>
        <v>47</v>
      </c>
      <c r="C122" s="1308">
        <f t="shared" si="3"/>
        <v>42</v>
      </c>
      <c r="D122" s="1328">
        <f t="shared" si="4"/>
        <v>1.6593730099755933E-3</v>
      </c>
      <c r="E122" s="1332">
        <f>SUM(D122:$D$137)</f>
        <v>6.9441613042950639E-3</v>
      </c>
      <c r="F122" s="1332">
        <f t="shared" si="6"/>
        <v>4.1848103244714103</v>
      </c>
      <c r="X122" s="1314"/>
      <c r="AC122" s="1307"/>
      <c r="AD122" s="1313"/>
    </row>
    <row r="123" spans="2:32" s="1308" customFormat="1">
      <c r="B123" s="1333">
        <f t="shared" si="5"/>
        <v>48</v>
      </c>
      <c r="C123" s="1308">
        <f t="shared" si="3"/>
        <v>43</v>
      </c>
      <c r="D123" s="1328">
        <f t="shared" si="4"/>
        <v>1.2818695836813651E-3</v>
      </c>
      <c r="E123" s="1332">
        <f>SUM(D123:$D$137)</f>
        <v>5.2847882943194702E-3</v>
      </c>
      <c r="F123" s="1332">
        <f t="shared" si="6"/>
        <v>4.1227191608230811</v>
      </c>
      <c r="X123" s="1314"/>
      <c r="AC123" s="1307"/>
    </row>
    <row r="124" spans="2:32" s="1308" customFormat="1">
      <c r="B124" s="1333">
        <f t="shared" si="5"/>
        <v>49</v>
      </c>
      <c r="C124" s="1308">
        <f t="shared" si="3"/>
        <v>44</v>
      </c>
      <c r="D124" s="1328">
        <f t="shared" si="4"/>
        <v>9.8618119743454271E-4</v>
      </c>
      <c r="E124" s="1332">
        <f>SUM(D124:$D$137)</f>
        <v>4.0029187106381051E-3</v>
      </c>
      <c r="F124" s="1332">
        <f t="shared" si="6"/>
        <v>4.0590093595896173</v>
      </c>
      <c r="X124" s="1314"/>
      <c r="AC124" s="1307"/>
    </row>
    <row r="125" spans="2:32" s="1308" customFormat="1">
      <c r="B125" s="1333">
        <f t="shared" si="5"/>
        <v>50</v>
      </c>
      <c r="C125" s="1308">
        <f t="shared" si="3"/>
        <v>45</v>
      </c>
      <c r="D125" s="1328">
        <f t="shared" si="4"/>
        <v>7.5560660764680042E-4</v>
      </c>
      <c r="E125" s="1332">
        <f>SUM(D125:$D$137)</f>
        <v>3.0167375132035624E-3</v>
      </c>
      <c r="F125" s="1332">
        <f t="shared" si="6"/>
        <v>3.9924710592442323</v>
      </c>
      <c r="X125" s="1314"/>
      <c r="AC125" s="1307"/>
    </row>
    <row r="126" spans="2:32" s="1308" customFormat="1">
      <c r="B126" s="1333">
        <f t="shared" si="5"/>
        <v>51</v>
      </c>
      <c r="C126" s="1308">
        <f t="shared" si="3"/>
        <v>46</v>
      </c>
      <c r="D126" s="1328">
        <f t="shared" si="4"/>
        <v>5.7659867743994171E-4</v>
      </c>
      <c r="E126" s="1332">
        <f>SUM(D126:$D$137)</f>
        <v>2.2611309055567612E-3</v>
      </c>
      <c r="F126" s="1332">
        <f t="shared" si="6"/>
        <v>3.9214985986371427</v>
      </c>
      <c r="X126" s="1314"/>
      <c r="AC126" s="1307"/>
    </row>
    <row r="127" spans="2:32" s="1308" customFormat="1">
      <c r="B127" s="1333">
        <f t="shared" si="5"/>
        <v>52</v>
      </c>
      <c r="C127" s="1308">
        <f t="shared" si="3"/>
        <v>47</v>
      </c>
      <c r="D127" s="1328">
        <f t="shared" si="4"/>
        <v>4.3823064775405776E-4</v>
      </c>
      <c r="E127" s="1332">
        <f>SUM(D127:$D$137)</f>
        <v>1.6845322281168198E-3</v>
      </c>
      <c r="F127" s="1332">
        <f t="shared" si="6"/>
        <v>3.8439397991675994</v>
      </c>
      <c r="X127" s="1314"/>
      <c r="AC127" s="1307"/>
    </row>
    <row r="128" spans="2:32" s="1308" customFormat="1">
      <c r="B128" s="1333">
        <f t="shared" si="5"/>
        <v>53</v>
      </c>
      <c r="C128" s="1308">
        <f t="shared" si="3"/>
        <v>48</v>
      </c>
      <c r="D128" s="1328">
        <f t="shared" si="4"/>
        <v>3.3173787373544817E-4</v>
      </c>
      <c r="E128" s="1332">
        <f>SUM(D128:$D$137)</f>
        <v>1.246301580362762E-3</v>
      </c>
      <c r="F128" s="1332">
        <f t="shared" si="6"/>
        <v>3.7568866235534299</v>
      </c>
      <c r="X128" s="1314"/>
      <c r="AC128" s="1307"/>
    </row>
    <row r="129" spans="1:42" s="1308" customFormat="1">
      <c r="B129" s="1333">
        <f t="shared" si="5"/>
        <v>54</v>
      </c>
      <c r="C129" s="1308">
        <f t="shared" si="3"/>
        <v>49</v>
      </c>
      <c r="D129" s="1328">
        <f t="shared" si="4"/>
        <v>2.5012795623795161E-4</v>
      </c>
      <c r="E129" s="1332">
        <f>SUM(D129:$D$137)</f>
        <v>9.1456370662731414E-4</v>
      </c>
      <c r="F129" s="1332">
        <f t="shared" si="6"/>
        <v>3.6563833982526601</v>
      </c>
      <c r="X129" s="1314"/>
      <c r="AC129" s="1307"/>
    </row>
    <row r="130" spans="1:42" s="1308" customFormat="1">
      <c r="B130" s="1333">
        <f t="shared" si="5"/>
        <v>55</v>
      </c>
      <c r="C130" s="1308">
        <f t="shared" si="3"/>
        <v>50</v>
      </c>
      <c r="D130" s="1328">
        <f t="shared" si="4"/>
        <v>1.8785191493120084E-4</v>
      </c>
      <c r="E130" s="1332">
        <f>SUM(D130:$D$137)</f>
        <v>6.6443575038936252E-4</v>
      </c>
      <c r="F130" s="1332">
        <f t="shared" si="6"/>
        <v>3.5370187769057688</v>
      </c>
      <c r="X130" s="1314"/>
      <c r="AC130" s="1307"/>
    </row>
    <row r="131" spans="1:42" s="1308" customFormat="1">
      <c r="B131" s="1333">
        <f t="shared" si="5"/>
        <v>56</v>
      </c>
      <c r="C131" s="1308">
        <f t="shared" si="3"/>
        <v>51</v>
      </c>
      <c r="D131" s="1328">
        <f t="shared" si="4"/>
        <v>1.4052910403216325E-4</v>
      </c>
      <c r="E131" s="1332">
        <f>SUM(D131:$D$137)</f>
        <v>4.7658383545816168E-4</v>
      </c>
      <c r="F131" s="1332">
        <f t="shared" si="6"/>
        <v>3.3913532626599876</v>
      </c>
      <c r="X131" s="1314"/>
      <c r="AC131" s="1307"/>
    </row>
    <row r="132" spans="1:42" s="1308" customFormat="1">
      <c r="B132" s="1333">
        <f t="shared" si="5"/>
        <v>57</v>
      </c>
      <c r="C132" s="1308">
        <f t="shared" si="3"/>
        <v>52</v>
      </c>
      <c r="D132" s="1328">
        <f t="shared" si="4"/>
        <v>1.0471886917698597E-4</v>
      </c>
      <c r="E132" s="1332">
        <f>SUM(D132:$D$137)</f>
        <v>3.360547314259984E-4</v>
      </c>
      <c r="F132" s="1332">
        <f t="shared" si="6"/>
        <v>3.2091134488668929</v>
      </c>
      <c r="X132" s="1314"/>
      <c r="AC132" s="1307"/>
    </row>
    <row r="133" spans="1:42" s="1308" customFormat="1">
      <c r="B133" s="1333">
        <f t="shared" si="5"/>
        <v>58</v>
      </c>
      <c r="C133" s="1308">
        <f t="shared" si="3"/>
        <v>53</v>
      </c>
      <c r="D133" s="1328">
        <f t="shared" si="4"/>
        <v>7.7732405529688748E-5</v>
      </c>
      <c r="E133" s="1332">
        <f>SUM(D133:$D$137)</f>
        <v>2.3133586224901242E-4</v>
      </c>
      <c r="F133" s="1332">
        <f t="shared" si="6"/>
        <v>2.9760543324580002</v>
      </c>
      <c r="X133" s="1314"/>
      <c r="AC133" s="1307"/>
    </row>
    <row r="134" spans="1:42" s="1308" customFormat="1">
      <c r="B134" s="1333">
        <f t="shared" si="5"/>
        <v>59</v>
      </c>
      <c r="C134" s="1308">
        <f t="shared" si="3"/>
        <v>54</v>
      </c>
      <c r="D134" s="1328">
        <f t="shared" si="4"/>
        <v>5.7478839124746977E-5</v>
      </c>
      <c r="E134" s="1332">
        <f>SUM(D134:$D$137)</f>
        <v>1.5360345671932364E-4</v>
      </c>
      <c r="F134" s="1332">
        <f t="shared" si="6"/>
        <v>2.672347929399832</v>
      </c>
      <c r="X134" s="1314"/>
      <c r="AC134" s="1307"/>
    </row>
    <row r="135" spans="1:42" s="1308" customFormat="1">
      <c r="B135" s="1333">
        <f t="shared" si="5"/>
        <v>60</v>
      </c>
      <c r="C135" s="1308">
        <f t="shared" si="3"/>
        <v>55</v>
      </c>
      <c r="D135" s="1328">
        <f t="shared" si="4"/>
        <v>4.2340165686434256E-5</v>
      </c>
      <c r="E135" s="1332">
        <f>SUM(D135:$D$137)</f>
        <v>9.6124617594576693E-5</v>
      </c>
      <c r="F135" s="1332">
        <f t="shared" si="6"/>
        <v>2.2702938459538178</v>
      </c>
      <c r="X135" s="1314"/>
      <c r="Z135" s="1335"/>
      <c r="AA135" s="1335"/>
      <c r="AC135" s="1307"/>
    </row>
    <row r="136" spans="1:42" s="1308" customFormat="1">
      <c r="B136" s="1333">
        <f>B135+1</f>
        <v>61</v>
      </c>
      <c r="C136" s="1308">
        <f t="shared" si="3"/>
        <v>56</v>
      </c>
      <c r="D136" s="1328">
        <f t="shared" si="4"/>
        <v>3.107030591491742E-5</v>
      </c>
      <c r="E136" s="1332">
        <f>SUM(D136:$D$137)</f>
        <v>5.378445190814243E-5</v>
      </c>
      <c r="F136" s="1332">
        <f t="shared" si="6"/>
        <v>1.731056400134108</v>
      </c>
      <c r="X136" s="1314"/>
      <c r="AC136" s="1307"/>
    </row>
    <row r="137" spans="1:42" s="1308" customFormat="1">
      <c r="B137" s="1333">
        <f t="shared" si="5"/>
        <v>62</v>
      </c>
      <c r="C137" s="1308">
        <f t="shared" si="3"/>
        <v>57</v>
      </c>
      <c r="D137" s="1328">
        <f t="shared" si="4"/>
        <v>2.2714145993225013E-5</v>
      </c>
      <c r="E137" s="1332">
        <f>SUM(D137:$D$137)</f>
        <v>2.2714145993225013E-5</v>
      </c>
      <c r="F137" s="1332">
        <f t="shared" si="6"/>
        <v>1</v>
      </c>
      <c r="X137" s="1314"/>
      <c r="AC137" s="1307"/>
    </row>
    <row r="138" spans="1:42" s="1336" customFormat="1">
      <c r="V138" s="1308"/>
      <c r="W138" s="1308"/>
      <c r="X138" s="1308"/>
      <c r="Y138" s="1308"/>
      <c r="Z138" s="1308"/>
      <c r="AA138" s="1308"/>
      <c r="AM138" s="1308"/>
      <c r="AN138" s="1308"/>
      <c r="AO138" s="1308"/>
      <c r="AP138" s="1308"/>
    </row>
    <row r="139" spans="1:42" s="1308" customFormat="1" ht="15.75">
      <c r="A139" s="1337" t="s">
        <v>408</v>
      </c>
      <c r="J139" s="1307"/>
    </row>
    <row r="140" spans="1:42" s="1308" customFormat="1">
      <c r="A140" s="1314" t="s">
        <v>409</v>
      </c>
      <c r="B140" s="1328" t="s">
        <v>403</v>
      </c>
      <c r="C140" s="1313" t="s">
        <v>404</v>
      </c>
      <c r="D140" s="1328" t="s">
        <v>405</v>
      </c>
      <c r="E140" s="1328" t="s">
        <v>406</v>
      </c>
      <c r="F140" s="1328" t="s">
        <v>407</v>
      </c>
      <c r="G140" s="1333"/>
      <c r="H140" s="1333"/>
      <c r="I140" s="1329"/>
      <c r="J140" s="1307"/>
    </row>
    <row r="141" spans="1:42" s="1308" customFormat="1">
      <c r="A141" s="1314"/>
      <c r="B141" s="1328">
        <v>0</v>
      </c>
      <c r="C141" s="1308">
        <f>IF(B141-5&lt;0,0,B141-5)</f>
        <v>0</v>
      </c>
      <c r="D141" s="1328">
        <f>EXP(-(($C141/$C$69)^$B$69))</f>
        <v>1</v>
      </c>
      <c r="E141" s="1308">
        <f>SUM(D141:$D$203)</f>
        <v>22.777527567568761</v>
      </c>
      <c r="F141" s="1308">
        <f>E141/D141</f>
        <v>22.777527567568761</v>
      </c>
      <c r="I141" s="1311"/>
      <c r="J141" s="1307"/>
    </row>
    <row r="142" spans="1:42" s="1308" customFormat="1">
      <c r="A142" s="1314"/>
      <c r="B142" s="1328">
        <f>B141+1</f>
        <v>1</v>
      </c>
      <c r="C142" s="1308">
        <f t="shared" ref="C142:C203" si="7">IF(B142-5&lt;0,0,B142-5)</f>
        <v>0</v>
      </c>
      <c r="D142" s="1328">
        <f t="shared" ref="D142:D203" si="8">EXP(-(($C142/$C$69)^$B$69))</f>
        <v>1</v>
      </c>
      <c r="E142" s="1308">
        <f>SUM(D142:$D$203)</f>
        <v>21.777527567568761</v>
      </c>
      <c r="F142" s="1308">
        <f t="shared" ref="F142:F203" si="9">E142/D142</f>
        <v>21.777527567568761</v>
      </c>
      <c r="I142" s="1311"/>
      <c r="J142" s="1307"/>
    </row>
    <row r="143" spans="1:42" s="1308" customFormat="1">
      <c r="A143" s="1314"/>
      <c r="B143" s="1328">
        <f t="shared" ref="B143:B203" si="10">B142+1</f>
        <v>2</v>
      </c>
      <c r="C143" s="1308">
        <f t="shared" si="7"/>
        <v>0</v>
      </c>
      <c r="D143" s="1328">
        <f t="shared" si="8"/>
        <v>1</v>
      </c>
      <c r="E143" s="1308">
        <f>SUM(D143:$D$203)</f>
        <v>20.777527567568761</v>
      </c>
      <c r="F143" s="1308">
        <f t="shared" si="9"/>
        <v>20.777527567568761</v>
      </c>
      <c r="I143" s="1311"/>
      <c r="J143" s="1307"/>
    </row>
    <row r="144" spans="1:42" s="1308" customFormat="1">
      <c r="A144" s="1314"/>
      <c r="B144" s="1328">
        <f t="shared" si="10"/>
        <v>3</v>
      </c>
      <c r="C144" s="1308">
        <f t="shared" si="7"/>
        <v>0</v>
      </c>
      <c r="D144" s="1328">
        <f t="shared" si="8"/>
        <v>1</v>
      </c>
      <c r="E144" s="1308">
        <f>SUM(D144:$D$203)</f>
        <v>19.777527567568761</v>
      </c>
      <c r="F144" s="1308">
        <f t="shared" si="9"/>
        <v>19.777527567568761</v>
      </c>
      <c r="I144" s="1311"/>
      <c r="J144" s="1307"/>
    </row>
    <row r="145" spans="1:10" s="1308" customFormat="1">
      <c r="A145" s="1314"/>
      <c r="B145" s="1328">
        <f t="shared" si="10"/>
        <v>4</v>
      </c>
      <c r="C145" s="1308">
        <f t="shared" si="7"/>
        <v>0</v>
      </c>
      <c r="D145" s="1328">
        <f t="shared" si="8"/>
        <v>1</v>
      </c>
      <c r="E145" s="1308">
        <f>SUM(D145:$D$203)</f>
        <v>18.777527567568761</v>
      </c>
      <c r="F145" s="1308">
        <f t="shared" si="9"/>
        <v>18.777527567568761</v>
      </c>
      <c r="I145" s="1311"/>
      <c r="J145" s="1307"/>
    </row>
    <row r="146" spans="1:10" s="1308" customFormat="1">
      <c r="A146" s="1313"/>
      <c r="B146" s="1333">
        <f>B145+1</f>
        <v>5</v>
      </c>
      <c r="C146" s="1308">
        <f t="shared" si="7"/>
        <v>0</v>
      </c>
      <c r="D146" s="1328">
        <f t="shared" si="8"/>
        <v>1</v>
      </c>
      <c r="E146" s="1308">
        <f>SUM(D146:$D$203)</f>
        <v>17.777527567568761</v>
      </c>
      <c r="F146" s="1308">
        <f t="shared" si="9"/>
        <v>17.777527567568761</v>
      </c>
      <c r="J146" s="1307"/>
    </row>
    <row r="147" spans="1:10" s="1308" customFormat="1">
      <c r="B147" s="1333">
        <f t="shared" si="10"/>
        <v>6</v>
      </c>
      <c r="C147" s="1308">
        <f t="shared" si="7"/>
        <v>1</v>
      </c>
      <c r="D147" s="1328">
        <f t="shared" si="8"/>
        <v>0.99919780983253004</v>
      </c>
      <c r="E147" s="1308">
        <f>SUM(D147:$D$203)</f>
        <v>16.777527567568765</v>
      </c>
      <c r="F147" s="1308">
        <f t="shared" si="9"/>
        <v>16.790997140376792</v>
      </c>
      <c r="J147" s="1307"/>
    </row>
    <row r="148" spans="1:10" s="1308" customFormat="1">
      <c r="B148" s="1333">
        <f t="shared" si="10"/>
        <v>7</v>
      </c>
      <c r="C148" s="1308">
        <f t="shared" si="7"/>
        <v>2</v>
      </c>
      <c r="D148" s="1328">
        <f t="shared" si="8"/>
        <v>0.99577327363138357</v>
      </c>
      <c r="E148" s="1308">
        <f>SUM(D148:$D$203)</f>
        <v>15.778329757736236</v>
      </c>
      <c r="F148" s="1308">
        <f t="shared" si="9"/>
        <v>15.845303519942709</v>
      </c>
      <c r="J148" s="1307"/>
    </row>
    <row r="149" spans="1:10" s="1308" customFormat="1">
      <c r="B149" s="1333">
        <f t="shared" si="10"/>
        <v>8</v>
      </c>
      <c r="C149" s="1308">
        <f t="shared" si="7"/>
        <v>3</v>
      </c>
      <c r="D149" s="1328">
        <f t="shared" si="8"/>
        <v>0.98885420622266784</v>
      </c>
      <c r="E149" s="1308">
        <f>SUM(D149:$D$203)</f>
        <v>14.782556484104852</v>
      </c>
      <c r="F149" s="1308">
        <f t="shared" si="9"/>
        <v>14.949176927277135</v>
      </c>
      <c r="J149" s="1307"/>
    </row>
    <row r="150" spans="1:10" s="1308" customFormat="1">
      <c r="B150" s="1333">
        <f t="shared" si="10"/>
        <v>9</v>
      </c>
      <c r="C150" s="1308">
        <f t="shared" si="7"/>
        <v>4</v>
      </c>
      <c r="D150" s="1328">
        <f t="shared" si="8"/>
        <v>0.97789196979537507</v>
      </c>
      <c r="E150" s="1308">
        <f>SUM(D150:$D$203)</f>
        <v>13.793702277882185</v>
      </c>
      <c r="F150" s="1308">
        <f t="shared" si="9"/>
        <v>14.105548162716309</v>
      </c>
      <c r="J150" s="1307"/>
    </row>
    <row r="151" spans="1:10" s="1308" customFormat="1">
      <c r="B151" s="1333">
        <f t="shared" si="10"/>
        <v>10</v>
      </c>
      <c r="C151" s="1308">
        <f t="shared" si="7"/>
        <v>5</v>
      </c>
      <c r="D151" s="1328">
        <f t="shared" si="8"/>
        <v>0.96252750873594706</v>
      </c>
      <c r="E151" s="1308">
        <f>SUM(D151:$D$203)</f>
        <v>12.815810308086808</v>
      </c>
      <c r="F151" s="1308">
        <f t="shared" si="9"/>
        <v>13.314747050624407</v>
      </c>
      <c r="J151" s="1307"/>
    </row>
    <row r="152" spans="1:10" s="1308" customFormat="1">
      <c r="B152" s="1333">
        <f t="shared" si="10"/>
        <v>11</v>
      </c>
      <c r="C152" s="1308">
        <f t="shared" si="7"/>
        <v>6</v>
      </c>
      <c r="D152" s="1328">
        <f t="shared" si="8"/>
        <v>0.94255769151004365</v>
      </c>
      <c r="E152" s="1308">
        <f>SUM(D152:$D$203)</f>
        <v>11.853282799350863</v>
      </c>
      <c r="F152" s="1308">
        <f t="shared" si="9"/>
        <v>12.575657602837097</v>
      </c>
      <c r="J152" s="1307"/>
    </row>
    <row r="153" spans="1:10" s="1308" customFormat="1">
      <c r="B153" s="1333">
        <f t="shared" si="10"/>
        <v>12</v>
      </c>
      <c r="C153" s="1308">
        <f t="shared" si="7"/>
        <v>7</v>
      </c>
      <c r="D153" s="1328">
        <f t="shared" si="8"/>
        <v>0.91792277404327438</v>
      </c>
      <c r="E153" s="1308">
        <f>SUM(D153:$D$203)</f>
        <v>10.910725107840818</v>
      </c>
      <c r="F153" s="1308">
        <f t="shared" si="9"/>
        <v>11.886321394752153</v>
      </c>
      <c r="J153" s="1307"/>
    </row>
    <row r="154" spans="1:10" s="1308" customFormat="1">
      <c r="B154" s="1333">
        <f t="shared" si="10"/>
        <v>13</v>
      </c>
      <c r="C154" s="1308">
        <f t="shared" si="7"/>
        <v>8</v>
      </c>
      <c r="D154" s="1328">
        <f t="shared" si="8"/>
        <v>0.88869954228798986</v>
      </c>
      <c r="E154" s="1308">
        <f>SUM(D154:$D$203)</f>
        <v>9.9928023337975436</v>
      </c>
      <c r="F154" s="1308">
        <f t="shared" si="9"/>
        <v>11.244297828792288</v>
      </c>
      <c r="J154" s="1307"/>
    </row>
    <row r="155" spans="1:10" s="1308" customFormat="1">
      <c r="B155" s="1333">
        <f t="shared" si="10"/>
        <v>14</v>
      </c>
      <c r="C155" s="1308">
        <f t="shared" si="7"/>
        <v>9</v>
      </c>
      <c r="D155" s="1328">
        <f t="shared" si="8"/>
        <v>0.85509476128857342</v>
      </c>
      <c r="E155" s="1308">
        <f>SUM(D155:$D$203)</f>
        <v>9.104102791509554</v>
      </c>
      <c r="F155" s="1308">
        <f t="shared" si="9"/>
        <v>10.646893424759439</v>
      </c>
      <c r="J155" s="1307"/>
    </row>
    <row r="156" spans="1:10" s="1308" customFormat="1">
      <c r="B156" s="1333">
        <f t="shared" si="10"/>
        <v>15</v>
      </c>
      <c r="C156" s="1308">
        <f t="shared" si="7"/>
        <v>10</v>
      </c>
      <c r="D156" s="1328">
        <f t="shared" si="8"/>
        <v>0.8174366071003708</v>
      </c>
      <c r="E156" s="1308">
        <f>SUM(D156:$D$203)</f>
        <v>8.2490080302209794</v>
      </c>
      <c r="F156" s="1308">
        <f t="shared" si="9"/>
        <v>10.09131222968108</v>
      </c>
      <c r="J156" s="1307"/>
    </row>
    <row r="157" spans="1:10" s="1308" customFormat="1">
      <c r="B157" s="1333">
        <f t="shared" si="10"/>
        <v>16</v>
      </c>
      <c r="C157" s="1308">
        <f t="shared" si="7"/>
        <v>11</v>
      </c>
      <c r="D157" s="1328">
        <f t="shared" si="8"/>
        <v>0.7761630538264408</v>
      </c>
      <c r="E157" s="1308">
        <f>SUM(D157:$D$203)</f>
        <v>7.4315714231206078</v>
      </c>
      <c r="F157" s="1308">
        <f t="shared" si="9"/>
        <v>9.5747554415059728</v>
      </c>
      <c r="J157" s="1307"/>
    </row>
    <row r="158" spans="1:10" s="1308" customFormat="1">
      <c r="B158" s="1333">
        <f t="shared" si="10"/>
        <v>17</v>
      </c>
      <c r="C158" s="1308">
        <f t="shared" si="7"/>
        <v>12</v>
      </c>
      <c r="D158" s="1328">
        <f t="shared" si="8"/>
        <v>0.73180690583435115</v>
      </c>
      <c r="E158" s="1308">
        <f>SUM(D158:$D$203)</f>
        <v>6.6554083692941672</v>
      </c>
      <c r="F158" s="1308">
        <f t="shared" si="9"/>
        <v>9.0944869694911823</v>
      </c>
      <c r="J158" s="1307"/>
    </row>
    <row r="159" spans="1:10" s="1308" customFormat="1">
      <c r="B159" s="1333">
        <f t="shared" si="10"/>
        <v>18</v>
      </c>
      <c r="C159" s="1308">
        <f t="shared" si="7"/>
        <v>13</v>
      </c>
      <c r="D159" s="1328">
        <f t="shared" si="8"/>
        <v>0.6849776468438622</v>
      </c>
      <c r="E159" s="1308">
        <f>SUM(D159:$D$203)</f>
        <v>5.9236014634598169</v>
      </c>
      <c r="F159" s="1308">
        <f t="shared" si="9"/>
        <v>8.6478755777706091</v>
      </c>
      <c r="J159" s="1307"/>
    </row>
    <row r="160" spans="1:10" s="1308" customFormat="1">
      <c r="B160" s="1333">
        <f t="shared" si="10"/>
        <v>19</v>
      </c>
      <c r="C160" s="1308">
        <f t="shared" si="7"/>
        <v>14</v>
      </c>
      <c r="D160" s="1328">
        <f t="shared" si="8"/>
        <v>0.6363406342232597</v>
      </c>
      <c r="E160" s="1308">
        <f>SUM(D160:$D$203)</f>
        <v>5.2386238166159549</v>
      </c>
      <c r="F160" s="1308">
        <f t="shared" si="9"/>
        <v>8.2324207112915353</v>
      </c>
      <c r="J160" s="1307"/>
    </row>
    <row r="161" spans="2:42" s="1308" customFormat="1">
      <c r="B161" s="1333">
        <f t="shared" si="10"/>
        <v>20</v>
      </c>
      <c r="C161" s="1308">
        <f t="shared" si="7"/>
        <v>15</v>
      </c>
      <c r="D161" s="1328">
        <f t="shared" si="8"/>
        <v>0.5865944331937597</v>
      </c>
      <c r="E161" s="1308">
        <f>SUM(D161:$D$203)</f>
        <v>4.6022831823926955</v>
      </c>
      <c r="F161" s="1308">
        <f t="shared" si="9"/>
        <v>7.8457668909934952</v>
      </c>
    </row>
    <row r="162" spans="2:42" s="1308" customFormat="1">
      <c r="B162" s="1333">
        <f t="shared" si="10"/>
        <v>21</v>
      </c>
      <c r="C162" s="1308">
        <f t="shared" si="7"/>
        <v>16</v>
      </c>
      <c r="D162" s="1328">
        <f t="shared" si="8"/>
        <v>0.5364472691558525</v>
      </c>
      <c r="E162" s="1308">
        <f>SUM(D162:$D$203)</f>
        <v>4.0156887491989366</v>
      </c>
      <c r="F162" s="1308">
        <f t="shared" si="9"/>
        <v>7.4857101155869055</v>
      </c>
    </row>
    <row r="163" spans="2:42" s="1308" customFormat="1">
      <c r="B163" s="1333">
        <f t="shared" si="10"/>
        <v>22</v>
      </c>
      <c r="C163" s="1308">
        <f t="shared" si="7"/>
        <v>17</v>
      </c>
      <c r="D163" s="1328">
        <f t="shared" si="8"/>
        <v>0.48659367596119235</v>
      </c>
      <c r="E163" s="1308">
        <f>SUM(D163:$D$203)</f>
        <v>3.479241480043084</v>
      </c>
      <c r="F163" s="1308">
        <f t="shared" si="9"/>
        <v>7.1501987221070387</v>
      </c>
    </row>
    <row r="164" spans="2:42" s="1308" customFormat="1">
      <c r="B164" s="1333">
        <f t="shared" si="10"/>
        <v>23</v>
      </c>
      <c r="C164" s="1308">
        <f t="shared" si="7"/>
        <v>18</v>
      </c>
      <c r="D164" s="1328">
        <f t="shared" si="8"/>
        <v>0.43769243236484873</v>
      </c>
      <c r="E164" s="1308">
        <f>SUM(D164:$D$203)</f>
        <v>2.9926478040818911</v>
      </c>
      <c r="F164" s="1308">
        <f t="shared" si="9"/>
        <v>6.8373304695094657</v>
      </c>
    </row>
    <row r="165" spans="2:42" s="1308" customFormat="1">
      <c r="B165" s="1333">
        <f t="shared" si="10"/>
        <v>24</v>
      </c>
      <c r="C165" s="1308">
        <f t="shared" si="7"/>
        <v>19</v>
      </c>
      <c r="D165" s="1328">
        <f t="shared" si="8"/>
        <v>0.39034681048824221</v>
      </c>
      <c r="E165" s="1308">
        <f>SUM(D165:$D$203)</f>
        <v>2.5549553717170426</v>
      </c>
      <c r="F165" s="1308">
        <f t="shared" si="9"/>
        <v>6.5453471197095929</v>
      </c>
      <c r="AD165" s="1307"/>
      <c r="AE165" s="1307"/>
      <c r="AF165" s="1307"/>
      <c r="AG165" s="1307"/>
      <c r="AH165" s="1307"/>
      <c r="AI165" s="1307"/>
      <c r="AJ165" s="1307"/>
      <c r="AK165" s="1307"/>
      <c r="AL165" s="1307"/>
      <c r="AM165" s="1307"/>
      <c r="AN165" s="1307"/>
      <c r="AO165" s="1307"/>
    </row>
    <row r="166" spans="2:42" s="1308" customFormat="1">
      <c r="B166" s="1333">
        <f t="shared" si="10"/>
        <v>25</v>
      </c>
      <c r="C166" s="1308">
        <f t="shared" si="7"/>
        <v>20</v>
      </c>
      <c r="D166" s="1328">
        <f t="shared" si="8"/>
        <v>0.34508801663580413</v>
      </c>
      <c r="E166" s="1308">
        <f>SUM(D166:$D$203)</f>
        <v>2.1646085612288002</v>
      </c>
      <c r="F166" s="1308">
        <f t="shared" si="9"/>
        <v>6.2726274367077348</v>
      </c>
      <c r="AD166" s="1307"/>
      <c r="AE166" s="1307"/>
      <c r="AF166" s="1307"/>
      <c r="AG166" s="1307"/>
      <c r="AH166" s="1307"/>
      <c r="AI166" s="1307"/>
      <c r="AJ166" s="1307"/>
      <c r="AK166" s="1307"/>
      <c r="AL166" s="1307"/>
      <c r="AM166" s="1307"/>
      <c r="AN166" s="1307"/>
      <c r="AO166" s="1307"/>
    </row>
    <row r="167" spans="2:42" s="1308" customFormat="1">
      <c r="B167" s="1333">
        <f t="shared" si="10"/>
        <v>26</v>
      </c>
      <c r="C167" s="1308">
        <f t="shared" si="7"/>
        <v>21</v>
      </c>
      <c r="D167" s="1328">
        <f t="shared" si="8"/>
        <v>0.30236249956488265</v>
      </c>
      <c r="E167" s="1308">
        <f>SUM(D167:$D$203)</f>
        <v>1.8195205445929972</v>
      </c>
      <c r="F167" s="1308">
        <f t="shared" si="9"/>
        <v>6.0176792664811076</v>
      </c>
      <c r="L167" s="1313"/>
      <c r="AD167" s="1307"/>
      <c r="AE167" s="1307"/>
      <c r="AF167" s="1307"/>
      <c r="AG167" s="1307"/>
      <c r="AH167" s="1307"/>
      <c r="AI167" s="1307"/>
      <c r="AJ167" s="1307"/>
      <c r="AK167" s="1307"/>
      <c r="AL167" s="1307"/>
      <c r="AM167" s="1307"/>
      <c r="AN167" s="1307"/>
      <c r="AO167" s="1307"/>
    </row>
    <row r="168" spans="2:42" s="1308" customFormat="1">
      <c r="B168" s="1333">
        <f t="shared" si="10"/>
        <v>27</v>
      </c>
      <c r="C168" s="1308">
        <f t="shared" si="7"/>
        <v>22</v>
      </c>
      <c r="D168" s="1328">
        <f t="shared" si="8"/>
        <v>0.2625235524383846</v>
      </c>
      <c r="E168" s="1308">
        <f>SUM(D168:$D$203)</f>
        <v>1.5171580450281144</v>
      </c>
      <c r="F168" s="1308">
        <f t="shared" si="9"/>
        <v>5.779131171037303</v>
      </c>
      <c r="AD168" s="1307"/>
      <c r="AE168" s="1338"/>
      <c r="AF168" s="1339"/>
      <c r="AG168" s="1339"/>
      <c r="AH168" s="1339"/>
      <c r="AI168" s="1339"/>
      <c r="AJ168" s="1339"/>
      <c r="AK168" s="1339"/>
      <c r="AL168" s="1339"/>
      <c r="AM168" s="1339"/>
      <c r="AN168" s="1307"/>
      <c r="AO168" s="1307"/>
    </row>
    <row r="169" spans="2:42" s="1308" customFormat="1">
      <c r="B169" s="1333">
        <f t="shared" si="10"/>
        <v>28</v>
      </c>
      <c r="C169" s="1308">
        <f t="shared" si="7"/>
        <v>23</v>
      </c>
      <c r="D169" s="1328">
        <f t="shared" si="8"/>
        <v>0.22582736358691038</v>
      </c>
      <c r="E169" s="1308">
        <f>SUM(D169:$D$203)</f>
        <v>1.2546344925897297</v>
      </c>
      <c r="F169" s="1308">
        <f t="shared" si="9"/>
        <v>5.5557239506401963</v>
      </c>
      <c r="AD169" s="1307"/>
      <c r="AE169" s="1338"/>
      <c r="AF169" s="1338"/>
      <c r="AG169" s="1338"/>
      <c r="AH169" s="1338"/>
      <c r="AI169" s="1338"/>
      <c r="AJ169" s="1340"/>
      <c r="AK169" s="1340"/>
      <c r="AL169" s="1340"/>
      <c r="AM169" s="1340"/>
      <c r="AN169" s="1341"/>
      <c r="AO169" s="1341"/>
      <c r="AP169" s="1309"/>
    </row>
    <row r="170" spans="2:42" s="1308" customFormat="1">
      <c r="B170" s="1333">
        <f t="shared" si="10"/>
        <v>29</v>
      </c>
      <c r="C170" s="1308">
        <f t="shared" si="7"/>
        <v>24</v>
      </c>
      <c r="D170" s="1328">
        <f t="shared" si="8"/>
        <v>0.19243340052073904</v>
      </c>
      <c r="E170" s="1308">
        <f>SUM(D170:$D$203)</f>
        <v>1.0288071290028193</v>
      </c>
      <c r="F170" s="1308">
        <f t="shared" si="9"/>
        <v>5.3463022854597542</v>
      </c>
      <c r="AD170" s="1307"/>
      <c r="AE170" s="1340"/>
      <c r="AF170" s="1342"/>
      <c r="AG170" s="1342"/>
      <c r="AH170" s="1342"/>
      <c r="AI170" s="1342"/>
      <c r="AJ170" s="1342"/>
      <c r="AK170" s="1342"/>
      <c r="AL170" s="1342"/>
      <c r="AM170" s="1342"/>
      <c r="AN170" s="1341"/>
      <c r="AO170" s="1341"/>
      <c r="AP170" s="1309"/>
    </row>
    <row r="171" spans="2:42" s="1308" customFormat="1">
      <c r="B171" s="1333">
        <f t="shared" si="10"/>
        <v>30</v>
      </c>
      <c r="C171" s="1308">
        <f t="shared" si="7"/>
        <v>25</v>
      </c>
      <c r="D171" s="1328">
        <f t="shared" si="8"/>
        <v>0.16240876307944196</v>
      </c>
      <c r="E171" s="1308">
        <f>SUM(D171:$D$203)</f>
        <v>0.83637372848207969</v>
      </c>
      <c r="F171" s="1308">
        <f t="shared" si="9"/>
        <v>5.1498066521999739</v>
      </c>
      <c r="AD171" s="1307"/>
      <c r="AE171" s="1340"/>
      <c r="AF171" s="1342"/>
      <c r="AG171" s="1342"/>
      <c r="AH171" s="1342"/>
      <c r="AI171" s="1342"/>
      <c r="AJ171" s="1342"/>
      <c r="AK171" s="1342"/>
      <c r="AL171" s="1342"/>
      <c r="AM171" s="1342"/>
      <c r="AN171" s="1341"/>
      <c r="AO171" s="1341"/>
      <c r="AP171" s="1309"/>
    </row>
    <row r="172" spans="2:42" s="1308" customFormat="1">
      <c r="B172" s="1333">
        <f t="shared" si="10"/>
        <v>31</v>
      </c>
      <c r="C172" s="1308">
        <f t="shared" si="7"/>
        <v>26</v>
      </c>
      <c r="D172" s="1328">
        <f t="shared" si="8"/>
        <v>0.13573593390049846</v>
      </c>
      <c r="E172" s="1308">
        <f>SUM(D172:$D$203)</f>
        <v>0.67396496540263773</v>
      </c>
      <c r="F172" s="1308">
        <f t="shared" si="9"/>
        <v>4.9652656156378558</v>
      </c>
      <c r="AD172" s="1307"/>
      <c r="AE172" s="1338"/>
      <c r="AF172" s="1343"/>
      <c r="AG172" s="1343"/>
      <c r="AH172" s="1343"/>
      <c r="AI172" s="1343"/>
      <c r="AJ172" s="1343"/>
      <c r="AK172" s="1343"/>
      <c r="AL172" s="1343"/>
      <c r="AM172" s="1343"/>
      <c r="AN172" s="1341"/>
      <c r="AO172" s="1341"/>
      <c r="AP172" s="1309"/>
    </row>
    <row r="173" spans="2:42" s="1308" customFormat="1">
      <c r="B173" s="1333">
        <f t="shared" si="10"/>
        <v>32</v>
      </c>
      <c r="C173" s="1308">
        <f t="shared" si="7"/>
        <v>27</v>
      </c>
      <c r="D173" s="1328">
        <f t="shared" si="8"/>
        <v>0.11232320153606504</v>
      </c>
      <c r="E173" s="1308">
        <f>SUM(D173:$D$203)</f>
        <v>0.53822903150213919</v>
      </c>
      <c r="F173" s="1308">
        <f t="shared" si="9"/>
        <v>4.7917885542936842</v>
      </c>
      <c r="AD173" s="1307"/>
      <c r="AE173" s="1307"/>
      <c r="AF173" s="1307"/>
      <c r="AG173" s="1307"/>
      <c r="AH173" s="1307"/>
      <c r="AI173" s="1307"/>
      <c r="AJ173" s="1307"/>
      <c r="AK173" s="1307"/>
      <c r="AL173" s="1307"/>
      <c r="AM173" s="1341"/>
      <c r="AN173" s="1341"/>
      <c r="AO173" s="1341"/>
      <c r="AP173" s="1309"/>
    </row>
    <row r="174" spans="2:42" s="1308" customFormat="1">
      <c r="B174" s="1333">
        <f t="shared" si="10"/>
        <v>33</v>
      </c>
      <c r="C174" s="1308">
        <f t="shared" si="7"/>
        <v>28</v>
      </c>
      <c r="D174" s="1328">
        <f t="shared" si="8"/>
        <v>9.2016941728222959E-2</v>
      </c>
      <c r="E174" s="1308">
        <f>SUM(D174:$D$203)</f>
        <v>0.42590582996607396</v>
      </c>
      <c r="F174" s="1308">
        <f t="shared" si="9"/>
        <v>4.6285588497823582</v>
      </c>
      <c r="AD174" s="1307"/>
      <c r="AE174" s="1307"/>
      <c r="AF174" s="1307"/>
      <c r="AG174" s="1307"/>
      <c r="AH174" s="1307"/>
      <c r="AI174" s="1307"/>
      <c r="AJ174" s="1307"/>
      <c r="AK174" s="1307"/>
      <c r="AL174" s="1307"/>
      <c r="AM174" s="1341"/>
      <c r="AN174" s="1341"/>
      <c r="AO174" s="1341"/>
      <c r="AP174" s="1309"/>
    </row>
    <row r="175" spans="2:42" s="1308" customFormat="1">
      <c r="B175" s="1333">
        <f t="shared" si="10"/>
        <v>34</v>
      </c>
      <c r="C175" s="1308">
        <f t="shared" si="7"/>
        <v>29</v>
      </c>
      <c r="D175" s="1328">
        <f t="shared" si="8"/>
        <v>7.4614917484283727E-2</v>
      </c>
      <c r="E175" s="1308">
        <f>SUM(D175:$D$203)</f>
        <v>0.33388888823785101</v>
      </c>
      <c r="F175" s="1308">
        <f t="shared" si="9"/>
        <v>4.4748275478315529</v>
      </c>
      <c r="AD175" s="1307"/>
      <c r="AE175" s="1307"/>
      <c r="AF175" s="1307"/>
      <c r="AG175" s="1307"/>
      <c r="AH175" s="1307"/>
      <c r="AI175" s="1307"/>
      <c r="AJ175" s="1307"/>
      <c r="AK175" s="1307"/>
      <c r="AL175" s="1307"/>
      <c r="AM175" s="1341"/>
      <c r="AN175" s="1341"/>
      <c r="AO175" s="1341"/>
      <c r="AP175" s="1309"/>
    </row>
    <row r="176" spans="2:42" s="1308" customFormat="1">
      <c r="B176" s="1333">
        <f t="shared" si="10"/>
        <v>35</v>
      </c>
      <c r="C176" s="1308">
        <f t="shared" si="7"/>
        <v>30</v>
      </c>
      <c r="D176" s="1328">
        <f t="shared" si="8"/>
        <v>5.9879794604884413E-2</v>
      </c>
      <c r="E176" s="1308">
        <f>SUM(D176:$D$203)</f>
        <v>0.2592739707535674</v>
      </c>
      <c r="F176" s="1308">
        <f t="shared" si="9"/>
        <v>4.3299074832233702</v>
      </c>
      <c r="AD176" s="1307"/>
      <c r="AE176" s="1307"/>
      <c r="AF176" s="1307"/>
      <c r="AG176" s="1307"/>
      <c r="AH176" s="1307"/>
      <c r="AI176" s="1307"/>
      <c r="AJ176" s="1307"/>
      <c r="AK176" s="1307"/>
      <c r="AL176" s="1307"/>
      <c r="AM176" s="1341"/>
      <c r="AN176" s="1341"/>
      <c r="AO176" s="1341"/>
      <c r="AP176" s="1309"/>
    </row>
    <row r="177" spans="1:27">
      <c r="A177" s="1308"/>
      <c r="B177" s="1333">
        <f t="shared" si="10"/>
        <v>36</v>
      </c>
      <c r="C177" s="1308">
        <f t="shared" si="7"/>
        <v>31</v>
      </c>
      <c r="D177" s="1328">
        <f t="shared" si="8"/>
        <v>4.7552157061094454E-2</v>
      </c>
      <c r="E177" s="1308">
        <f>SUM(D177:$D$203)</f>
        <v>0.19939417614868304</v>
      </c>
      <c r="F177" s="1308">
        <f t="shared" si="9"/>
        <v>4.1931678491998534</v>
      </c>
      <c r="G177" s="1308"/>
      <c r="H177" s="1308"/>
      <c r="I177" s="1308"/>
      <c r="M177" s="1309"/>
      <c r="N177" s="1309"/>
      <c r="O177" s="1309"/>
      <c r="P177" s="1309"/>
      <c r="Q177" s="1309"/>
      <c r="R177" s="1309"/>
      <c r="S177" s="1309"/>
      <c r="T177" s="1309"/>
      <c r="U177" s="1309"/>
      <c r="V177" s="1309"/>
      <c r="W177" s="1309"/>
      <c r="X177" s="1309"/>
      <c r="Y177" s="1309"/>
      <c r="Z177" s="1309"/>
      <c r="AA177" s="1309"/>
    </row>
    <row r="178" spans="1:27">
      <c r="A178" s="1308"/>
      <c r="B178" s="1333">
        <f t="shared" si="10"/>
        <v>37</v>
      </c>
      <c r="C178" s="1308">
        <f t="shared" si="7"/>
        <v>32</v>
      </c>
      <c r="D178" s="1328">
        <f t="shared" si="8"/>
        <v>3.7362433256381306E-2</v>
      </c>
      <c r="E178" s="1308">
        <f>SUM(D178:$D$203)</f>
        <v>0.1518420190875886</v>
      </c>
      <c r="F178" s="1308">
        <f t="shared" si="9"/>
        <v>4.0640291826190094</v>
      </c>
      <c r="G178" s="1308"/>
      <c r="H178" s="1308"/>
      <c r="I178" s="1308"/>
      <c r="M178" s="1309"/>
      <c r="N178" s="1309"/>
      <c r="O178" s="1309"/>
      <c r="P178" s="1309"/>
      <c r="Q178" s="1309"/>
      <c r="R178" s="1309"/>
      <c r="S178" s="1309"/>
      <c r="T178" s="1309"/>
      <c r="U178" s="1309"/>
      <c r="V178" s="1309"/>
      <c r="W178" s="1309"/>
      <c r="X178" s="1309"/>
      <c r="Y178" s="1309"/>
      <c r="Z178" s="1309"/>
      <c r="AA178" s="1309"/>
    </row>
    <row r="179" spans="1:27">
      <c r="A179" s="1308"/>
      <c r="B179" s="1333">
        <f t="shared" si="10"/>
        <v>38</v>
      </c>
      <c r="C179" s="1308">
        <f t="shared" si="7"/>
        <v>33</v>
      </c>
      <c r="D179" s="1328">
        <f t="shared" si="8"/>
        <v>2.9041294882375543E-2</v>
      </c>
      <c r="E179" s="1308">
        <f>SUM(D179:$D$203)</f>
        <v>0.11447958583120732</v>
      </c>
      <c r="F179" s="1308">
        <f t="shared" si="9"/>
        <v>3.9419587279037684</v>
      </c>
      <c r="G179" s="1308"/>
      <c r="H179" s="1308"/>
      <c r="I179" s="1308"/>
      <c r="M179" s="1309"/>
      <c r="N179" s="1309"/>
      <c r="O179" s="1309"/>
      <c r="P179" s="1309"/>
      <c r="Q179" s="1309"/>
      <c r="R179" s="1309"/>
      <c r="S179" s="1309"/>
      <c r="T179" s="1309"/>
      <c r="U179" s="1309"/>
      <c r="V179" s="1309"/>
      <c r="W179" s="1309"/>
      <c r="X179" s="1309"/>
      <c r="Y179" s="1309"/>
      <c r="Z179" s="1309"/>
      <c r="AA179" s="1309"/>
    </row>
    <row r="180" spans="1:27">
      <c r="A180" s="1308"/>
      <c r="B180" s="1333">
        <f t="shared" si="10"/>
        <v>39</v>
      </c>
      <c r="C180" s="1308">
        <f t="shared" si="7"/>
        <v>34</v>
      </c>
      <c r="D180" s="1328">
        <f t="shared" si="8"/>
        <v>2.2328249605779584E-2</v>
      </c>
      <c r="E180" s="1308">
        <f>SUM(D180:$D$203)</f>
        <v>8.5438290948831791E-2</v>
      </c>
      <c r="F180" s="1308">
        <f t="shared" si="9"/>
        <v>3.8264661340366066</v>
      </c>
      <c r="G180" s="1308"/>
      <c r="H180" s="1308"/>
      <c r="I180" s="1308"/>
      <c r="M180" s="1309"/>
      <c r="N180" s="1309"/>
      <c r="O180" s="1309"/>
      <c r="P180" s="1309"/>
      <c r="Q180" s="1309"/>
      <c r="R180" s="1309"/>
      <c r="S180" s="1309"/>
      <c r="T180" s="1309"/>
      <c r="U180" s="1309"/>
      <c r="V180" s="1309"/>
      <c r="W180" s="1309"/>
      <c r="X180" s="1309"/>
      <c r="Y180" s="1309"/>
      <c r="Z180" s="1309"/>
      <c r="AA180" s="1309"/>
    </row>
    <row r="181" spans="1:27">
      <c r="A181" s="1308"/>
      <c r="B181" s="1333">
        <f t="shared" si="10"/>
        <v>40</v>
      </c>
      <c r="C181" s="1308">
        <f t="shared" si="7"/>
        <v>35</v>
      </c>
      <c r="D181" s="1328">
        <f t="shared" si="8"/>
        <v>1.6978303263691347E-2</v>
      </c>
      <c r="E181" s="1308">
        <f>SUM(D181:$D$203)</f>
        <v>6.3110041343052189E-2</v>
      </c>
      <c r="F181" s="1308">
        <f t="shared" si="9"/>
        <v>3.7170994275979901</v>
      </c>
      <c r="G181" s="1308"/>
      <c r="H181" s="1308"/>
      <c r="I181" s="1308"/>
      <c r="M181" s="1309"/>
      <c r="N181" s="1309"/>
      <c r="O181" s="1309"/>
      <c r="P181" s="1309"/>
      <c r="Q181" s="1309"/>
      <c r="R181" s="1309"/>
      <c r="S181" s="1309"/>
      <c r="T181" s="1309"/>
      <c r="U181" s="1309"/>
      <c r="V181" s="1309"/>
      <c r="W181" s="1309"/>
      <c r="X181" s="1309"/>
      <c r="Y181" s="1309"/>
      <c r="Z181" s="1309"/>
      <c r="AA181" s="1309"/>
    </row>
    <row r="182" spans="1:27">
      <c r="A182" s="1308"/>
      <c r="B182" s="1333">
        <f t="shared" si="10"/>
        <v>41</v>
      </c>
      <c r="C182" s="1308">
        <f t="shared" si="7"/>
        <v>36</v>
      </c>
      <c r="D182" s="1328">
        <f t="shared" si="8"/>
        <v>1.2766705108345006E-2</v>
      </c>
      <c r="E182" s="1308">
        <f>SUM(D182:$D$203)</f>
        <v>4.6131738079360836E-2</v>
      </c>
      <c r="F182" s="1308">
        <f t="shared" si="9"/>
        <v>3.6134411884556372</v>
      </c>
      <c r="G182" s="1308"/>
      <c r="H182" s="1308"/>
      <c r="I182" s="1308"/>
      <c r="M182" s="1309"/>
      <c r="N182" s="1309"/>
      <c r="O182" s="1309"/>
      <c r="P182" s="1309"/>
      <c r="Q182" s="1309"/>
      <c r="R182" s="1309"/>
      <c r="S182" s="1309"/>
      <c r="T182" s="1309"/>
      <c r="U182" s="1309"/>
      <c r="V182" s="1309"/>
      <c r="W182" s="1309"/>
      <c r="X182" s="1309"/>
      <c r="Y182" s="1309"/>
      <c r="Z182" s="1309"/>
      <c r="AA182" s="1309"/>
    </row>
    <row r="183" spans="1:27">
      <c r="A183" s="1308"/>
      <c r="B183" s="1333">
        <f t="shared" si="10"/>
        <v>42</v>
      </c>
      <c r="C183" s="1308">
        <f t="shared" si="7"/>
        <v>37</v>
      </c>
      <c r="D183" s="1328">
        <f t="shared" si="8"/>
        <v>9.4919026864885188E-3</v>
      </c>
      <c r="E183" s="1308">
        <f>SUM(D183:$D$203)</f>
        <v>3.3365032971015833E-2</v>
      </c>
      <c r="F183" s="1308">
        <f t="shared" si="9"/>
        <v>3.5151048291413804</v>
      </c>
      <c r="G183" s="1308"/>
      <c r="H183" s="1308"/>
      <c r="I183" s="1308"/>
      <c r="M183" s="1309"/>
      <c r="N183" s="1309"/>
      <c r="O183" s="1309"/>
      <c r="P183" s="1309"/>
      <c r="Q183" s="1309"/>
      <c r="R183" s="1309"/>
      <c r="S183" s="1309"/>
      <c r="T183" s="1309"/>
      <c r="U183" s="1309"/>
      <c r="V183" s="1309"/>
      <c r="W183" s="1309"/>
      <c r="X183" s="1309"/>
      <c r="Y183" s="1309"/>
      <c r="Z183" s="1309"/>
      <c r="AA183" s="1309"/>
    </row>
    <row r="184" spans="1:27">
      <c r="A184" s="1308"/>
      <c r="B184" s="1333">
        <f t="shared" si="10"/>
        <v>43</v>
      </c>
      <c r="C184" s="1308">
        <f t="shared" si="7"/>
        <v>38</v>
      </c>
      <c r="D184" s="1328">
        <f t="shared" si="8"/>
        <v>6.9769164836066093E-3</v>
      </c>
      <c r="E184" s="1308">
        <f>SUM(D184:$D$203)</f>
        <v>2.3873130284527325E-2</v>
      </c>
      <c r="F184" s="1308">
        <f t="shared" si="9"/>
        <v>3.4217308377735489</v>
      </c>
      <c r="G184" s="1308"/>
      <c r="H184" s="1308"/>
      <c r="I184" s="1308"/>
      <c r="M184" s="1309"/>
      <c r="N184" s="1309"/>
      <c r="O184" s="1309"/>
      <c r="P184" s="1309"/>
      <c r="Q184" s="1309"/>
      <c r="R184" s="1309"/>
      <c r="S184" s="1309"/>
      <c r="T184" s="1309"/>
      <c r="U184" s="1309"/>
      <c r="V184" s="1309"/>
      <c r="W184" s="1309"/>
      <c r="X184" s="1309"/>
      <c r="Y184" s="1309"/>
      <c r="Z184" s="1309"/>
      <c r="AA184" s="1309"/>
    </row>
    <row r="185" spans="1:27">
      <c r="A185" s="1308"/>
      <c r="B185" s="1333">
        <f t="shared" si="10"/>
        <v>44</v>
      </c>
      <c r="C185" s="1308">
        <f t="shared" si="7"/>
        <v>39</v>
      </c>
      <c r="D185" s="1328">
        <f t="shared" si="8"/>
        <v>5.0693972729910072E-3</v>
      </c>
      <c r="E185" s="1308">
        <f>SUM(D185:$D$203)</f>
        <v>1.6896213800920712E-2</v>
      </c>
      <c r="F185" s="1308">
        <f t="shared" si="9"/>
        <v>3.3329827770534419</v>
      </c>
      <c r="G185" s="1308"/>
      <c r="H185" s="1308"/>
      <c r="I185" s="1308"/>
      <c r="M185" s="1309"/>
      <c r="N185" s="1309"/>
      <c r="O185" s="1309"/>
      <c r="P185" s="1309"/>
      <c r="Q185" s="1309"/>
      <c r="R185" s="1309"/>
      <c r="S185" s="1309"/>
      <c r="T185" s="1309"/>
      <c r="U185" s="1309"/>
      <c r="V185" s="1309"/>
      <c r="W185" s="1309"/>
      <c r="X185" s="1309"/>
      <c r="Y185" s="1309"/>
      <c r="Z185" s="1309"/>
      <c r="AA185" s="1309"/>
    </row>
    <row r="186" spans="1:27">
      <c r="A186" s="1308"/>
      <c r="B186" s="1333">
        <f t="shared" si="10"/>
        <v>45</v>
      </c>
      <c r="C186" s="1308">
        <f t="shared" si="7"/>
        <v>40</v>
      </c>
      <c r="D186" s="1328">
        <f t="shared" si="8"/>
        <v>3.640652915630059E-3</v>
      </c>
      <c r="E186" s="1308">
        <f>SUM(D186:$D$203)</f>
        <v>1.1826816527929699E-2</v>
      </c>
      <c r="F186" s="1308">
        <f t="shared" si="9"/>
        <v>3.248542720772635</v>
      </c>
      <c r="G186" s="1308"/>
      <c r="H186" s="1308"/>
      <c r="I186" s="1308"/>
      <c r="M186" s="1309"/>
      <c r="N186" s="1309"/>
      <c r="O186" s="1309"/>
      <c r="P186" s="1309"/>
      <c r="Q186" s="1309"/>
      <c r="R186" s="1309"/>
      <c r="S186" s="1309"/>
      <c r="T186" s="1309"/>
      <c r="U186" s="1309"/>
      <c r="V186" s="1309"/>
      <c r="W186" s="1309"/>
      <c r="X186" s="1309"/>
      <c r="Y186" s="1309"/>
      <c r="Z186" s="1309"/>
      <c r="AA186" s="1309"/>
    </row>
    <row r="187" spans="1:27">
      <c r="A187" s="1308"/>
      <c r="B187" s="1333">
        <f t="shared" si="10"/>
        <v>46</v>
      </c>
      <c r="C187" s="1308">
        <f t="shared" si="7"/>
        <v>41</v>
      </c>
      <c r="D187" s="1328">
        <f t="shared" si="8"/>
        <v>2.5839301407076468E-3</v>
      </c>
      <c r="E187" s="1308">
        <f>SUM(D187:$D$203)</f>
        <v>8.1861636122996396E-3</v>
      </c>
      <c r="F187" s="1308">
        <f t="shared" si="9"/>
        <v>3.1681056245807557</v>
      </c>
      <c r="G187" s="1308"/>
      <c r="H187" s="1308"/>
      <c r="I187" s="1308"/>
      <c r="M187" s="1309"/>
      <c r="N187" s="1309"/>
      <c r="O187" s="1309"/>
      <c r="P187" s="1309"/>
      <c r="Q187" s="1309"/>
      <c r="R187" s="1309"/>
      <c r="S187" s="1309"/>
      <c r="T187" s="1309"/>
      <c r="U187" s="1309"/>
      <c r="V187" s="1309"/>
      <c r="W187" s="1309"/>
      <c r="X187" s="1309"/>
      <c r="Y187" s="1309"/>
      <c r="Z187" s="1309"/>
      <c r="AA187" s="1309"/>
    </row>
    <row r="188" spans="1:27">
      <c r="A188" s="1308"/>
      <c r="B188" s="1333">
        <f t="shared" si="10"/>
        <v>47</v>
      </c>
      <c r="C188" s="1308">
        <f t="shared" si="7"/>
        <v>42</v>
      </c>
      <c r="D188" s="1328">
        <f t="shared" si="8"/>
        <v>1.8122160001182849E-3</v>
      </c>
      <c r="E188" s="1308">
        <f>SUM(D188:$D$203)</f>
        <v>5.6022334715919945E-3</v>
      </c>
      <c r="F188" s="1308">
        <f t="shared" si="9"/>
        <v>3.0913718183849674</v>
      </c>
      <c r="G188" s="1308"/>
      <c r="H188" s="1308"/>
      <c r="I188" s="1308"/>
      <c r="M188" s="1309"/>
      <c r="N188" s="1309"/>
      <c r="O188" s="1309"/>
      <c r="P188" s="1309"/>
      <c r="Q188" s="1309"/>
      <c r="R188" s="1309"/>
      <c r="S188" s="1309"/>
      <c r="T188" s="1309"/>
      <c r="U188" s="1309"/>
      <c r="V188" s="1309"/>
      <c r="W188" s="1309"/>
      <c r="X188" s="1309"/>
      <c r="Y188" s="1309"/>
      <c r="Z188" s="1309"/>
      <c r="AA188" s="1309"/>
    </row>
    <row r="189" spans="1:27">
      <c r="A189" s="1308"/>
      <c r="B189" s="1333">
        <f t="shared" si="10"/>
        <v>48</v>
      </c>
      <c r="C189" s="1308">
        <f t="shared" si="7"/>
        <v>43</v>
      </c>
      <c r="D189" s="1328">
        <f t="shared" si="8"/>
        <v>1.2557892328766463E-3</v>
      </c>
      <c r="E189" s="1308">
        <f>SUM(D189:$D$203)</f>
        <v>3.7900174714737087E-3</v>
      </c>
      <c r="F189" s="1308">
        <f t="shared" si="9"/>
        <v>3.0180362852704872</v>
      </c>
      <c r="G189" s="1308"/>
      <c r="H189" s="1308"/>
      <c r="I189" s="1308"/>
      <c r="M189" s="1309"/>
      <c r="N189" s="1309"/>
      <c r="O189" s="1309"/>
      <c r="P189" s="1309"/>
      <c r="Q189" s="1309"/>
      <c r="R189" s="1309"/>
      <c r="S189" s="1309"/>
      <c r="T189" s="1309"/>
      <c r="U189" s="1309"/>
      <c r="V189" s="1309"/>
      <c r="W189" s="1309"/>
      <c r="X189" s="1309"/>
      <c r="Y189" s="1309"/>
      <c r="Z189" s="1309"/>
      <c r="AA189" s="1309"/>
    </row>
    <row r="190" spans="1:27">
      <c r="A190" s="1308"/>
      <c r="B190" s="1333">
        <f t="shared" si="10"/>
        <v>49</v>
      </c>
      <c r="C190" s="1308">
        <f t="shared" si="7"/>
        <v>44</v>
      </c>
      <c r="D190" s="1328">
        <f t="shared" si="8"/>
        <v>8.5970957292871419E-4</v>
      </c>
      <c r="E190" s="1308">
        <f>SUM(D190:$D$203)</f>
        <v>2.5342282385970626E-3</v>
      </c>
      <c r="F190" s="1308">
        <f t="shared" si="9"/>
        <v>2.9477725017808973</v>
      </c>
      <c r="G190" s="1308"/>
      <c r="H190" s="1308"/>
      <c r="I190" s="1308"/>
      <c r="M190" s="1309"/>
      <c r="N190" s="1309"/>
      <c r="O190" s="1309"/>
      <c r="P190" s="1309"/>
      <c r="Q190" s="1309"/>
      <c r="R190" s="1309"/>
      <c r="S190" s="1309"/>
      <c r="T190" s="1309"/>
      <c r="U190" s="1309"/>
      <c r="V190" s="1309"/>
      <c r="W190" s="1309"/>
      <c r="X190" s="1309"/>
      <c r="Y190" s="1309"/>
      <c r="Z190" s="1309"/>
      <c r="AA190" s="1309"/>
    </row>
    <row r="191" spans="1:27">
      <c r="A191" s="1308"/>
      <c r="B191" s="1333">
        <f t="shared" si="10"/>
        <v>50</v>
      </c>
      <c r="C191" s="1308">
        <f t="shared" si="7"/>
        <v>45</v>
      </c>
      <c r="D191" s="1328">
        <f t="shared" si="8"/>
        <v>5.8138828794648129E-4</v>
      </c>
      <c r="E191" s="1308">
        <f>SUM(D191:$D$203)</f>
        <v>1.6745186656683486E-3</v>
      </c>
      <c r="F191" s="1308">
        <f t="shared" si="9"/>
        <v>2.8802070842928531</v>
      </c>
      <c r="G191" s="1308"/>
      <c r="H191" s="1308"/>
      <c r="I191" s="1308"/>
      <c r="L191" s="1313"/>
      <c r="M191" s="1309"/>
      <c r="N191" s="1309"/>
      <c r="O191" s="1309"/>
      <c r="P191" s="1309"/>
      <c r="Q191" s="1309"/>
      <c r="R191" s="1309"/>
      <c r="S191" s="1309"/>
      <c r="T191" s="1309"/>
      <c r="U191" s="1309"/>
      <c r="V191" s="1309"/>
      <c r="W191" s="1309"/>
      <c r="X191" s="1309"/>
      <c r="Y191" s="1309"/>
      <c r="Z191" s="1309"/>
      <c r="AA191" s="1309"/>
    </row>
    <row r="192" spans="1:27" s="1308" customFormat="1">
      <c r="B192" s="1333">
        <f t="shared" si="10"/>
        <v>51</v>
      </c>
      <c r="C192" s="1308">
        <f t="shared" si="7"/>
        <v>46</v>
      </c>
      <c r="D192" s="1328">
        <f t="shared" si="8"/>
        <v>3.8834011815602933E-4</v>
      </c>
      <c r="E192" s="1308">
        <f>SUM(D192:$D$203)</f>
        <v>1.0931303777218671E-3</v>
      </c>
      <c r="F192" s="1308">
        <f t="shared" si="9"/>
        <v>2.8148788307332788</v>
      </c>
    </row>
    <row r="193" spans="2:8" s="1308" customFormat="1">
      <c r="B193" s="1333">
        <f t="shared" si="10"/>
        <v>52</v>
      </c>
      <c r="C193" s="1308">
        <f t="shared" si="7"/>
        <v>47</v>
      </c>
      <c r="D193" s="1328">
        <f t="shared" si="8"/>
        <v>2.5617827307362467E-4</v>
      </c>
      <c r="E193" s="1308">
        <f>SUM(D193:$D$203)</f>
        <v>7.0479025956583818E-4</v>
      </c>
      <c r="F193" s="1308">
        <f t="shared" si="9"/>
        <v>2.7511710931210942</v>
      </c>
    </row>
    <row r="194" spans="2:8" s="1308" customFormat="1">
      <c r="B194" s="1333">
        <f t="shared" si="10"/>
        <v>53</v>
      </c>
      <c r="C194" s="1308">
        <f t="shared" si="7"/>
        <v>48</v>
      </c>
      <c r="D194" s="1328">
        <f t="shared" si="8"/>
        <v>1.6688203645893489E-4</v>
      </c>
      <c r="E194" s="1308">
        <f>SUM(D194:$D$203)</f>
        <v>4.486119864922134E-4</v>
      </c>
      <c r="F194" s="1308">
        <f t="shared" si="9"/>
        <v>2.6881981788531477</v>
      </c>
    </row>
    <row r="195" spans="2:8" s="1308" customFormat="1">
      <c r="B195" s="1333">
        <f t="shared" si="10"/>
        <v>54</v>
      </c>
      <c r="C195" s="1308">
        <f t="shared" si="7"/>
        <v>49</v>
      </c>
      <c r="D195" s="1328">
        <f t="shared" si="8"/>
        <v>1.0734157164163256E-4</v>
      </c>
      <c r="E195" s="1308">
        <f>SUM(D195:$D$203)</f>
        <v>2.8172995003327854E-4</v>
      </c>
      <c r="F195" s="1308">
        <f t="shared" si="9"/>
        <v>2.6246117485018194</v>
      </c>
    </row>
    <row r="196" spans="2:8" s="1308" customFormat="1">
      <c r="B196" s="1333">
        <f t="shared" si="10"/>
        <v>55</v>
      </c>
      <c r="C196" s="1308">
        <f t="shared" si="7"/>
        <v>50</v>
      </c>
      <c r="D196" s="1328">
        <f t="shared" si="8"/>
        <v>6.8166617512537738E-5</v>
      </c>
      <c r="E196" s="1308">
        <f>SUM(D196:$D$203)</f>
        <v>1.7438837839164594E-4</v>
      </c>
      <c r="F196" s="1308">
        <f t="shared" si="9"/>
        <v>2.5582665644158018</v>
      </c>
    </row>
    <row r="197" spans="2:8" s="1308" customFormat="1">
      <c r="B197" s="1333">
        <f t="shared" si="10"/>
        <v>56</v>
      </c>
      <c r="C197" s="1308">
        <f t="shared" si="7"/>
        <v>51</v>
      </c>
      <c r="D197" s="1328">
        <f t="shared" si="8"/>
        <v>4.2734232098255181E-5</v>
      </c>
      <c r="E197" s="1308">
        <f>SUM(D197:$D$203)</f>
        <v>1.0622176087910821E-4</v>
      </c>
      <c r="F197" s="1308">
        <f t="shared" si="9"/>
        <v>2.4856363543606346</v>
      </c>
    </row>
    <row r="198" spans="2:8" s="1308" customFormat="1">
      <c r="B198" s="1333">
        <f t="shared" si="10"/>
        <v>57</v>
      </c>
      <c r="C198" s="1308">
        <f t="shared" si="7"/>
        <v>52</v>
      </c>
      <c r="D198" s="1328">
        <f t="shared" si="8"/>
        <v>2.6444532681986692E-5</v>
      </c>
      <c r="E198" s="1308">
        <f>SUM(D198:$D$203)</f>
        <v>6.3487528780853045E-5</v>
      </c>
      <c r="F198" s="1308">
        <f t="shared" si="9"/>
        <v>2.4007808927589425</v>
      </c>
    </row>
    <row r="199" spans="2:8" s="1308" customFormat="1">
      <c r="B199" s="1333">
        <f t="shared" si="10"/>
        <v>58</v>
      </c>
      <c r="C199" s="1308">
        <f t="shared" si="7"/>
        <v>53</v>
      </c>
      <c r="D199" s="1328">
        <f t="shared" si="8"/>
        <v>1.6151308386230626E-5</v>
      </c>
      <c r="E199" s="1308">
        <f>SUM(D199:$D$203)</f>
        <v>3.704299609886635E-5</v>
      </c>
      <c r="F199" s="1308">
        <f t="shared" si="9"/>
        <v>2.2934981620712773</v>
      </c>
    </row>
    <row r="200" spans="2:8" s="1308" customFormat="1">
      <c r="B200" s="1333">
        <f t="shared" si="10"/>
        <v>59</v>
      </c>
      <c r="C200" s="1308">
        <f t="shared" si="7"/>
        <v>54</v>
      </c>
      <c r="D200" s="1328">
        <f t="shared" si="8"/>
        <v>9.7352662968284274E-6</v>
      </c>
      <c r="E200" s="1308">
        <f>SUM(D200:$D$203)</f>
        <v>2.089168771263572E-5</v>
      </c>
      <c r="F200" s="1308">
        <f t="shared" si="9"/>
        <v>2.1459800970664613</v>
      </c>
    </row>
    <row r="201" spans="2:8" s="1308" customFormat="1">
      <c r="B201" s="1333">
        <f t="shared" si="10"/>
        <v>60</v>
      </c>
      <c r="C201" s="1308">
        <f t="shared" si="7"/>
        <v>55</v>
      </c>
      <c r="D201" s="1328">
        <f t="shared" si="8"/>
        <v>5.7904625640591576E-6</v>
      </c>
      <c r="E201" s="1308">
        <f>SUM(D201:$D$203)</f>
        <v>1.1156421415807294E-5</v>
      </c>
      <c r="F201" s="1308">
        <f t="shared" si="9"/>
        <v>1.9266891534804362</v>
      </c>
      <c r="G201" s="1335"/>
      <c r="H201" s="1335"/>
    </row>
    <row r="202" spans="2:8" s="1308" customFormat="1">
      <c r="B202" s="1333">
        <f>B201+1</f>
        <v>61</v>
      </c>
      <c r="C202" s="1308">
        <f t="shared" si="7"/>
        <v>56</v>
      </c>
      <c r="D202" s="1328">
        <f t="shared" si="8"/>
        <v>3.3982978085961679E-6</v>
      </c>
      <c r="E202" s="1308">
        <f>SUM(D202:$D$203)</f>
        <v>5.3659588517481366E-6</v>
      </c>
      <c r="F202" s="1308">
        <f t="shared" si="9"/>
        <v>1.5790137162713256</v>
      </c>
    </row>
    <row r="203" spans="2:8" s="1308" customFormat="1">
      <c r="B203" s="1333">
        <f t="shared" si="10"/>
        <v>62</v>
      </c>
      <c r="C203" s="1308">
        <f t="shared" si="7"/>
        <v>57</v>
      </c>
      <c r="D203" s="1328">
        <f t="shared" si="8"/>
        <v>1.9676610431519684E-6</v>
      </c>
      <c r="E203" s="1308">
        <f>SUM(D203:$D$203)</f>
        <v>1.9676610431519684E-6</v>
      </c>
      <c r="F203" s="1308">
        <f t="shared" si="9"/>
        <v>1</v>
      </c>
    </row>
    <row r="204" spans="2:8" s="1308" customFormat="1"/>
    <row r="205" spans="2:8" s="1308" customFormat="1"/>
    <row r="206" spans="2:8" s="1308" customFormat="1"/>
    <row r="207" spans="2:8" s="1308" customFormat="1"/>
    <row r="208" spans="2:8" s="1308" customFormat="1"/>
    <row r="209" s="1308" customFormat="1"/>
    <row r="210" s="1308" customFormat="1"/>
    <row r="211" s="1308" customFormat="1"/>
    <row r="212" s="1308" customFormat="1"/>
    <row r="213" s="1308" customFormat="1"/>
    <row r="214" s="1308" customFormat="1"/>
    <row r="215" s="1308" customFormat="1"/>
    <row r="216" s="1308" customFormat="1"/>
    <row r="217" s="1308" customFormat="1"/>
    <row r="218" s="1308" customFormat="1"/>
    <row r="219" s="1308" customFormat="1"/>
    <row r="220" s="1308" customFormat="1"/>
    <row r="221" s="1308" customFormat="1"/>
    <row r="222" s="1308" customFormat="1"/>
    <row r="223" s="1308" customFormat="1"/>
    <row r="224" s="1308" customFormat="1"/>
    <row r="225" s="1308" customFormat="1"/>
    <row r="226" s="1308" customFormat="1"/>
    <row r="227" s="1308" customFormat="1"/>
    <row r="228" s="1308" customFormat="1"/>
    <row r="229" s="1308" customFormat="1"/>
    <row r="230" s="1308" customFormat="1"/>
    <row r="231" s="1308" customFormat="1"/>
    <row r="232" s="1308" customFormat="1"/>
    <row r="233" s="1308" customFormat="1"/>
    <row r="234" s="1308" customFormat="1"/>
    <row r="235" s="1308" customFormat="1"/>
    <row r="236" s="1308" customFormat="1"/>
    <row r="237" s="1308" customFormat="1"/>
    <row r="238" s="1308" customFormat="1"/>
    <row r="239" s="1308" customFormat="1"/>
    <row r="240" s="1308" customFormat="1"/>
    <row r="241" s="1308" customFormat="1"/>
    <row r="242" s="1308" customFormat="1"/>
    <row r="243" s="1308" customFormat="1"/>
    <row r="244" s="1308" customFormat="1"/>
    <row r="245" s="1308" customFormat="1"/>
    <row r="246" s="1308" customFormat="1"/>
    <row r="247" s="1308" customFormat="1"/>
    <row r="248" s="1308" customFormat="1"/>
    <row r="249" s="1308" customFormat="1"/>
    <row r="250" s="1308" customFormat="1"/>
    <row r="251" s="1308" customFormat="1"/>
    <row r="252" s="1308" customFormat="1"/>
    <row r="253" s="1308" customFormat="1"/>
    <row r="254" s="1308" customFormat="1"/>
    <row r="255" s="1308" customFormat="1"/>
    <row r="256" s="1308" customFormat="1"/>
    <row r="257" s="1308" customFormat="1"/>
    <row r="258" s="1308" customFormat="1"/>
    <row r="259" s="1308" customFormat="1"/>
    <row r="260" s="1308" customFormat="1"/>
    <row r="261" s="1308" customFormat="1"/>
    <row r="262" s="1308" customFormat="1"/>
    <row r="263" s="1308" customFormat="1"/>
    <row r="264" s="1308" customFormat="1"/>
    <row r="265" s="1308" customFormat="1"/>
    <row r="266" s="1308" customFormat="1"/>
    <row r="267" s="1308" customFormat="1"/>
    <row r="268" s="1308" customFormat="1"/>
    <row r="269" s="1308" customFormat="1"/>
    <row r="270" s="1308" customFormat="1"/>
    <row r="271" s="1308" customFormat="1"/>
    <row r="272" s="1308" customFormat="1"/>
    <row r="273" s="1308" customFormat="1"/>
    <row r="274" s="1308" customFormat="1"/>
    <row r="275" s="1308" customFormat="1"/>
    <row r="276" s="1308" customFormat="1"/>
    <row r="277" s="1308" customFormat="1"/>
    <row r="278" s="1308" customFormat="1"/>
    <row r="279" s="1308" customFormat="1"/>
    <row r="280" s="1308" customFormat="1"/>
    <row r="281" s="1308" customFormat="1"/>
    <row r="282" s="1308" customFormat="1"/>
    <row r="283" s="1308" customFormat="1"/>
    <row r="284" s="1308" customFormat="1"/>
    <row r="285" s="1308" customFormat="1"/>
    <row r="286" s="1308" customFormat="1"/>
    <row r="287" s="1308" customFormat="1"/>
    <row r="288" s="1308" customFormat="1"/>
    <row r="289" s="1308" customFormat="1"/>
    <row r="290" s="1308" customFormat="1"/>
    <row r="291" s="1308" customFormat="1"/>
    <row r="292" s="1308" customFormat="1"/>
    <row r="293" s="1308" customFormat="1"/>
    <row r="294" s="1308" customFormat="1"/>
    <row r="295" s="1308" customFormat="1"/>
    <row r="296" s="1308" customFormat="1"/>
    <row r="297" s="1308" customFormat="1"/>
    <row r="298" s="1308" customFormat="1"/>
    <row r="299" s="1308" customFormat="1"/>
    <row r="300" s="1308" customFormat="1"/>
    <row r="301" s="1308" customFormat="1"/>
    <row r="302" s="1308" customFormat="1"/>
    <row r="303" s="1308" customFormat="1"/>
    <row r="304" s="1308" customFormat="1"/>
    <row r="305" s="1308" customFormat="1"/>
    <row r="306" s="1308" customFormat="1"/>
    <row r="307" s="1308" customFormat="1"/>
    <row r="308" s="1308" customFormat="1"/>
    <row r="309" s="1308" customFormat="1"/>
    <row r="310" s="1308" customFormat="1"/>
    <row r="311" s="1308" customFormat="1"/>
    <row r="312" s="1308" customFormat="1"/>
    <row r="313" s="1308" customFormat="1"/>
    <row r="314" s="1308" customFormat="1"/>
    <row r="315" s="1308" customFormat="1"/>
    <row r="316" s="1308" customFormat="1"/>
    <row r="317" s="1308" customFormat="1"/>
    <row r="318" s="1308" customFormat="1"/>
    <row r="319" s="1308" customFormat="1"/>
    <row r="320" s="1308" customFormat="1"/>
    <row r="321" s="1308" customFormat="1"/>
    <row r="322" s="1308" customFormat="1"/>
    <row r="323" s="1308" customFormat="1"/>
    <row r="324" s="1308" customFormat="1"/>
    <row r="325" s="1308" customFormat="1"/>
    <row r="326" s="1308" customFormat="1"/>
    <row r="327" s="1308" customFormat="1"/>
    <row r="328" s="1308" customFormat="1"/>
    <row r="329" s="1308" customFormat="1"/>
    <row r="330" s="1308" customFormat="1"/>
    <row r="331" s="1308" customFormat="1"/>
    <row r="332" s="1308" customFormat="1"/>
    <row r="333" s="1308" customFormat="1"/>
    <row r="334" s="1308" customFormat="1"/>
    <row r="335" s="1308" customFormat="1"/>
    <row r="336" s="1308" customFormat="1"/>
    <row r="337" s="1308" customFormat="1"/>
    <row r="338" s="1308" customFormat="1"/>
    <row r="339" s="1308" customFormat="1"/>
    <row r="340" s="1308" customFormat="1"/>
    <row r="341" s="1308" customFormat="1"/>
    <row r="342" s="1308" customFormat="1"/>
    <row r="343" s="1308" customFormat="1"/>
    <row r="344" s="1308" customFormat="1"/>
    <row r="345" s="1308" customFormat="1"/>
    <row r="346" s="1308" customFormat="1"/>
    <row r="347" s="1308" customFormat="1"/>
    <row r="348" s="1308" customFormat="1"/>
    <row r="349" s="1308" customFormat="1"/>
    <row r="350" s="1308" customFormat="1"/>
    <row r="351" s="1308" customFormat="1"/>
    <row r="352" s="1308" customFormat="1"/>
    <row r="353" s="1308" customFormat="1"/>
    <row r="354" s="1308" customFormat="1"/>
    <row r="355" s="1308" customFormat="1"/>
    <row r="356" s="1308" customFormat="1"/>
    <row r="357" s="1308" customFormat="1"/>
    <row r="358" s="1308" customFormat="1"/>
    <row r="359" s="1308" customFormat="1"/>
    <row r="360" s="1308" customFormat="1"/>
    <row r="361" s="1308" customFormat="1"/>
    <row r="362" s="1308" customFormat="1"/>
    <row r="363" s="1308" customFormat="1"/>
    <row r="364" s="1308" customFormat="1"/>
    <row r="365" s="1308" customFormat="1"/>
    <row r="366" s="1308" customFormat="1"/>
    <row r="367" s="1308" customFormat="1"/>
  </sheetData>
  <mergeCells count="1">
    <mergeCell ref="A66:D6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ff7ff4e-aef6-4ce7-8612-694feda45ae4">
      <UserInfo>
        <DisplayName/>
        <AccountId xsi:nil="true"/>
        <AccountType/>
      </UserInfo>
    </SharedWithUsers>
    <_Source xmlns="http://schemas.microsoft.com/sharepoint/v3/fields" xsi:nil="true"/>
    <Language xmlns="http://schemas.microsoft.com/sharepoint/v3">English</Language>
    <j747ac98061d40f0aa7bd47e1db5675d xmlns="4ffa91fb-a0ff-4ac5-b2db-65c790d184a4">
      <Terms xmlns="http://schemas.microsoft.com/office/infopath/2007/PartnerControls"/>
    </j747ac98061d40f0aa7bd47e1db5675d>
    <Records_x0020_Date xmlns="9ff7ff4e-aef6-4ce7-8612-694feda45ae4" xsi:nil="true"/>
    <External_x0020_Contributor xmlns="4ffa91fb-a0ff-4ac5-b2db-65c790d184a4" xsi:nil="true"/>
    <TaxKeywordTaxHTField xmlns="4ffa91fb-a0ff-4ac5-b2db-65c790d184a4">
      <Terms xmlns="http://schemas.microsoft.com/office/infopath/2007/PartnerControls"/>
    </TaxKeywordTaxHTField>
    <Record xmlns="4ffa91fb-a0ff-4ac5-b2db-65c790d184a4">Shared</Record>
    <Rights xmlns="4ffa91fb-a0ff-4ac5-b2db-65c790d184a4" xsi:nil="true"/>
    <Document_x0020_Creation_x0020_Date xmlns="4ffa91fb-a0ff-4ac5-b2db-65c790d184a4">2020-11-23T15:09:59+00:00</Document_x0020_Creation_x0020_Date>
    <EPA_x0020_Office xmlns="4ffa91fb-a0ff-4ac5-b2db-65c790d184a4" xsi:nil="true"/>
    <CategoryDescription xmlns="http://schemas.microsoft.com/sharepoint.v3" xsi:nil="true"/>
    <Identifier xmlns="4ffa91fb-a0ff-4ac5-b2db-65c790d184a4" xsi:nil="true"/>
    <_Coverage xmlns="http://schemas.microsoft.com/sharepoint/v3/fields" xsi:nil="true"/>
    <Records_x0020_Status xmlns="9ff7ff4e-aef6-4ce7-8612-694feda45ae4">Pending</Records_x0020_Status>
    <Creator xmlns="4ffa91fb-a0ff-4ac5-b2db-65c790d184a4">
      <UserInfo>
        <DisplayName/>
        <AccountId xsi:nil="true"/>
        <AccountType/>
      </UserInfo>
    </Creator>
    <EPA_x0020_Related_x0020_Documents xmlns="4ffa91fb-a0ff-4ac5-b2db-65c790d184a4" xsi:nil="true"/>
    <EPA_x0020_Contributor xmlns="4ffa91fb-a0ff-4ac5-b2db-65c790d184a4">
      <UserInfo>
        <DisplayName/>
        <AccountId xsi:nil="true"/>
        <AccountType/>
      </UserInfo>
    </EPA_x0020_Contributor>
    <TaxCatchAll xmlns="4ffa91fb-a0ff-4ac5-b2db-65c790d184a4"/>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C4FC74A2D666A44ADA9673866002688" ma:contentTypeVersion="16" ma:contentTypeDescription="Create a new document." ma:contentTypeScope="" ma:versionID="8f26e3d68799e0b2907a441398dc0cae">
  <xsd:schema xmlns:xsd="http://www.w3.org/2001/XMLSchema" xmlns:xs="http://www.w3.org/2001/XMLSchema" xmlns:p="http://schemas.microsoft.com/office/2006/metadata/properties" xmlns:ns1="http://schemas.microsoft.com/sharepoint/v3" xmlns:ns3="4ffa91fb-a0ff-4ac5-b2db-65c790d184a4" xmlns:ns4="http://schemas.microsoft.com/sharepoint.v3" xmlns:ns5="http://schemas.microsoft.com/sharepoint/v3/fields" xmlns:ns6="af879a09-0cf9-4eea-9634-f7a2d445d5c1" xmlns:ns7="9ff7ff4e-aef6-4ce7-8612-694feda45ae4" targetNamespace="http://schemas.microsoft.com/office/2006/metadata/properties" ma:root="true" ma:fieldsID="d2f684d49772064ba06d22bc519fcf0a" ns1:_="" ns3:_="" ns4:_="" ns5:_="" ns6:_="" ns7:_="">
    <xsd:import namespace="http://schemas.microsoft.com/sharepoint/v3"/>
    <xsd:import namespace="4ffa91fb-a0ff-4ac5-b2db-65c790d184a4"/>
    <xsd:import namespace="http://schemas.microsoft.com/sharepoint.v3"/>
    <xsd:import namespace="http://schemas.microsoft.com/sharepoint/v3/fields"/>
    <xsd:import namespace="af879a09-0cf9-4eea-9634-f7a2d445d5c1"/>
    <xsd:import namespace="9ff7ff4e-aef6-4ce7-8612-694feda45ae4"/>
    <xsd:element name="properties">
      <xsd:complexType>
        <xsd:sequence>
          <xsd:element name="documentManagement">
            <xsd:complexType>
              <xsd:all>
                <xsd:element ref="ns3:Document_x0020_Creation_x0020_Date" minOccurs="0"/>
                <xsd:element ref="ns3:Creator" minOccurs="0"/>
                <xsd:element ref="ns3:EPA_x0020_Office" minOccurs="0"/>
                <xsd:element ref="ns3:Record" minOccurs="0"/>
                <xsd:element ref="ns4:CategoryDescription" minOccurs="0"/>
                <xsd:element ref="ns3:Identifier" minOccurs="0"/>
                <xsd:element ref="ns3:EPA_x0020_Contributor" minOccurs="0"/>
                <xsd:element ref="ns3:External_x0020_Contributor" minOccurs="0"/>
                <xsd:element ref="ns5:_Coverage" minOccurs="0"/>
                <xsd:element ref="ns3:EPA_x0020_Related_x0020_Documents" minOccurs="0"/>
                <xsd:element ref="ns5:_Source" minOccurs="0"/>
                <xsd:element ref="ns3:Rights" minOccurs="0"/>
                <xsd:element ref="ns1:Language" minOccurs="0"/>
                <xsd:element ref="ns3:j747ac98061d40f0aa7bd47e1db5675d" minOccurs="0"/>
                <xsd:element ref="ns3:TaxKeywordTaxHTField" minOccurs="0"/>
                <xsd:element ref="ns3:TaxCatchAllLabel" minOccurs="0"/>
                <xsd:element ref="ns3:TaxCatchAll" minOccurs="0"/>
                <xsd:element ref="ns6:MediaServiceMetadata" minOccurs="0"/>
                <xsd:element ref="ns6:MediaServiceFastMetadata" minOccurs="0"/>
                <xsd:element ref="ns6:MediaServiceDateTaken" minOccurs="0"/>
                <xsd:element ref="ns6:MediaServiceAutoTags" minOccurs="0"/>
                <xsd:element ref="ns6:MediaServiceGenerationTime" minOccurs="0"/>
                <xsd:element ref="ns6:MediaServiceEventHashCode" minOccurs="0"/>
                <xsd:element ref="ns6:MediaServiceOCR" minOccurs="0"/>
                <xsd:element ref="ns6:MediaServiceAutoKeyPoints" minOccurs="0"/>
                <xsd:element ref="ns6:MediaServiceKeyPoints" minOccurs="0"/>
                <xsd:element ref="ns7:SharedWithUsers" minOccurs="0"/>
                <xsd:element ref="ns7:SharedWithDetails" minOccurs="0"/>
                <xsd:element ref="ns7:SharingHintHash" minOccurs="0"/>
                <xsd:element ref="ns7:Records_x0020_Status" minOccurs="0"/>
                <xsd:element ref="ns7:Records_x0020_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7" nillable="true" ma:displayName="Language" ma:default="English" ma:description="Select the document language from the drop down." ma:format="Dropdown" ma:internalName="Language" ma:readOnly="false">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element>
  </xsd:schema>
  <xsd:schema xmlns:xsd="http://www.w3.org/2001/XMLSchema" xmlns:xs="http://www.w3.org/2001/XMLSchema" xmlns:dms="http://schemas.microsoft.com/office/2006/documentManagement/types" xmlns:pc="http://schemas.microsoft.com/office/infopath/2007/PartnerControls" targetNamespace="4ffa91fb-a0ff-4ac5-b2db-65c790d184a4" elementFormDefault="qualified">
    <xsd:import namespace="http://schemas.microsoft.com/office/2006/documentManagement/types"/>
    <xsd:import namespace="http://schemas.microsoft.com/office/infopath/2007/PartnerControls"/>
    <xsd:element name="Document_x0020_Creation_x0020_Date" ma:index="2" nillable="true" ma:displayName="Document Date" ma:default="[today]" ma:description="Enter the date this document was last modified. The upload date has been entered by default." ma:format="DateOnly" ma:internalName="Document_x0020_Creation_x0020_Date" ma:readOnly="false">
      <xsd:simpleType>
        <xsd:restriction base="dms:DateTime"/>
      </xsd:simpleType>
    </xsd:element>
    <xsd:element name="Creator" ma:index="3" nillable="true" ma:displayName="Creator" ma:description="Enter the person primarily responsible for the document. The name of the person uploading the document has been entered by default." ma:list="UserInfo" ma:SharePointGroup="0" ma:internalName="Creato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PA_x0020_Office" ma:index="4" nillable="true" ma:displayName="EPA Office" ma:description="Enter the EPA organization primarily responsible for the document. The office of the person uploading the document has been entered by default." ma:internalName="EPA_x0020_Office" ma:readOnly="false">
      <xsd:simpleType>
        <xsd:restriction base="dms:Text">
          <xsd:maxLength value="255"/>
        </xsd:restriction>
      </xsd:simpleType>
    </xsd:element>
    <xsd:element name="Record" ma:index="5" nillable="true" ma:displayName="Record" ma:default="Shared" ma:description="For documents that provide evidence of EPA decisions and actions, select &quot;Shared&quot; (open access) or &quot;Private&quot; (restricted access)." ma:format="Dropdown" ma:internalName="Record">
      <xsd:simpleType>
        <xsd:restriction base="dms:Choice">
          <xsd:enumeration value="None"/>
          <xsd:enumeration value="Shared"/>
          <xsd:enumeration value="Private"/>
        </xsd:restriction>
      </xsd:simpleType>
    </xsd:element>
    <xsd:element name="Identifier" ma:index="9" nillable="true" ma:displayName="Identifier" ma:description="Enter all EPA identification numbers applicable to this document, one on each line." ma:internalName="Identifier" ma:readOnly="false">
      <xsd:simpleType>
        <xsd:restriction base="dms:Note">
          <xsd:maxLength value="255"/>
        </xsd:restriction>
      </xsd:simpleType>
    </xsd:element>
    <xsd:element name="EPA_x0020_Contributor" ma:index="11" nillable="true" ma:displayName="EPA Contributor" ma:description="Enter an EPA person who contributed to the creation of the document but is not the primary author." ma:list="UserInfo" ma:SharePointGroup="0" ma:internalName="EPA_x0020_Contributo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xternal_x0020_Contributor" ma:index="12" nillable="true" ma:displayName="External Contributor" ma:description="Enter a non-EPA person who contributed to the creation of the document but is not the primary author." ma:internalName="External_x0020_Contributor" ma:readOnly="false">
      <xsd:simpleType>
        <xsd:restriction base="dms:Note">
          <xsd:maxLength value="255"/>
        </xsd:restriction>
      </xsd:simpleType>
    </xsd:element>
    <xsd:element name="EPA_x0020_Related_x0020_Documents" ma:index="14" nillable="true" ma:displayName="Other Related Documents" ma:description="Enter any related document." ma:internalName="EPA_x0020_Related_x0020_Documents" ma:readOnly="false">
      <xsd:simpleType>
        <xsd:restriction base="dms:Note">
          <xsd:maxLength value="255"/>
        </xsd:restriction>
      </xsd:simpleType>
    </xsd:element>
    <xsd:element name="Rights" ma:index="16" nillable="true" ma:displayName="Rights" ma:description="Enter information about intellectual property rights held over the document (e.g. copyright, patent, trademark)." ma:internalName="Rights" ma:readOnly="false">
      <xsd:simpleType>
        <xsd:restriction base="dms:Note">
          <xsd:maxLength value="255"/>
        </xsd:restriction>
      </xsd:simpleType>
    </xsd:element>
    <xsd:element name="j747ac98061d40f0aa7bd47e1db5675d" ma:index="19" nillable="true" ma:taxonomy="true" ma:internalName="j747ac98061d40f0aa7bd47e1db5675d" ma:taxonomyFieldName="Document_x0020_Type" ma:displayName="Document Type" ma:readOnly="false" ma:default="" ma:fieldId="{3747ac98-061d-40f0-aa7b-d47e1db5675d}" ma:sspId="29f62856-1543-49d4-a736-4569d363f533" ma:termSetId="e06cd6a9-a175-4da0-81cb-8dba7aa394ab" ma:anchorId="00000000-0000-0000-0000-000000000000" ma:open="false" ma:isKeyword="false">
      <xsd:complexType>
        <xsd:sequence>
          <xsd:element ref="pc:Terms" minOccurs="0" maxOccurs="1"/>
        </xsd:sequence>
      </xsd:complexType>
    </xsd:element>
    <xsd:element name="TaxKeywordTaxHTField" ma:index="21" nillable="true" ma:taxonomy="true" ma:internalName="TaxKeywordTaxHTField" ma:taxonomyFieldName="TaxKeyword" ma:displayName="Enterprise Keywords" ma:readOnly="false" ma:fieldId="{23f27201-bee3-471e-b2e7-b64fd8b7ca38}" ma:taxonomyMulti="true" ma:sspId="29f62856-1543-49d4-a736-4569d363f533" ma:termSetId="00000000-0000-0000-0000-000000000000" ma:anchorId="00000000-0000-0000-0000-000000000000" ma:open="true" ma:isKeyword="true">
      <xsd:complexType>
        <xsd:sequence>
          <xsd:element ref="pc:Terms" minOccurs="0" maxOccurs="1"/>
        </xsd:sequence>
      </xsd:complexType>
    </xsd:element>
    <xsd:element name="TaxCatchAllLabel" ma:index="23" nillable="true" ma:displayName="Taxonomy Catch All Column1" ma:hidden="true" ma:list="{1ff4f7ee-2cec-4f75-8359-18fea5c1f072}" ma:internalName="TaxCatchAllLabel" ma:readOnly="true" ma:showField="CatchAllDataLabel" ma:web="9ff7ff4e-aef6-4ce7-8612-694feda45ae4">
      <xsd:complexType>
        <xsd:complexContent>
          <xsd:extension base="dms:MultiChoiceLookup">
            <xsd:sequence>
              <xsd:element name="Value" type="dms:Lookup" maxOccurs="unbounded" minOccurs="0" nillable="true"/>
            </xsd:sequence>
          </xsd:extension>
        </xsd:complexContent>
      </xsd:complexType>
    </xsd:element>
    <xsd:element name="TaxCatchAll" ma:index="24" nillable="true" ma:displayName="Taxonomy Catch All Column" ma:hidden="true" ma:list="{1ff4f7ee-2cec-4f75-8359-18fea5c1f072}" ma:internalName="TaxCatchAll" ma:showField="CatchAllData" ma:web="9ff7ff4e-aef6-4ce7-8612-694feda45ae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6" nillable="true" ma:displayName="Description" ma:description="Enter a brief description." ma:internalName="Category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Coverage" ma:index="13" nillable="true" ma:displayName="Coverage" ma:description="Enter the geographic location, jurisdiction, or time period for which the document is relevant." ma:internalName="_Coverage" ma:readOnly="false">
      <xsd:simpleType>
        <xsd:restriction base="dms:Text">
          <xsd:maxLength value="255"/>
        </xsd:restriction>
      </xsd:simpleType>
    </xsd:element>
    <xsd:element name="_Source" ma:index="15" nillable="true" ma:displayName="Source" ma:description="Enter a source from which the document is derived." ma:internalName="_Source"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879a09-0cf9-4eea-9634-f7a2d445d5c1"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Tags" ma:internalName="MediaServiceAutoTags"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ff7ff4e-aef6-4ce7-8612-694feda45ae4" elementFormDefault="qualified">
    <xsd:import namespace="http://schemas.microsoft.com/office/2006/documentManagement/types"/>
    <xsd:import namespace="http://schemas.microsoft.com/office/infopath/2007/PartnerControls"/>
    <xsd:element name="SharedWithUsers" ma:index="3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8" nillable="true" ma:displayName="Shared With Details" ma:internalName="SharedWithDetails" ma:readOnly="true">
      <xsd:simpleType>
        <xsd:restriction base="dms:Note">
          <xsd:maxLength value="255"/>
        </xsd:restriction>
      </xsd:simpleType>
    </xsd:element>
    <xsd:element name="SharingHintHash" ma:index="39" nillable="true" ma:displayName="Sharing Hint Hash" ma:hidden="true" ma:internalName="SharingHintHash" ma:readOnly="true">
      <xsd:simpleType>
        <xsd:restriction base="dms:Text"/>
      </xsd:simpleType>
    </xsd:element>
    <xsd:element name="Records_x0020_Status" ma:index="40" nillable="true" ma:displayName="Records Status" ma:default="Pending" ma:internalName="Records_x0020_Status">
      <xsd:simpleType>
        <xsd:restriction base="dms:Text"/>
      </xsd:simpleType>
    </xsd:element>
    <xsd:element name="Records_x0020_Date" ma:index="41" nillable="true" ma:displayName="Records Date" ma:hidden="true" ma:internalName="Records_x0020_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5"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29f62856-1543-49d4-a736-4569d363f533" ContentTypeId="0x0101" PreviousValue="false"/>
</file>

<file path=customXml/itemProps1.xml><?xml version="1.0" encoding="utf-8"?>
<ds:datastoreItem xmlns:ds="http://schemas.openxmlformats.org/officeDocument/2006/customXml" ds:itemID="{F1868CA8-3EDE-4DB0-8DCD-747897A9BBE4}">
  <ds:schemaRefs>
    <ds:schemaRef ds:uri="http://schemas.microsoft.com/sharepoint/v3/contenttype/forms"/>
  </ds:schemaRefs>
</ds:datastoreItem>
</file>

<file path=customXml/itemProps2.xml><?xml version="1.0" encoding="utf-8"?>
<ds:datastoreItem xmlns:ds="http://schemas.openxmlformats.org/officeDocument/2006/customXml" ds:itemID="{C05B2BF0-2C38-4BFB-9C0B-144A01A86363}">
  <ds:schemaRefs>
    <ds:schemaRef ds:uri="http://schemas.microsoft.com/sharepoint/v3"/>
    <ds:schemaRef ds:uri="http://schemas.microsoft.com/sharepoint.v3"/>
    <ds:schemaRef ds:uri="http://purl.org/dc/terms/"/>
    <ds:schemaRef ds:uri="af879a09-0cf9-4eea-9634-f7a2d445d5c1"/>
    <ds:schemaRef ds:uri="http://schemas.microsoft.com/office/2006/documentManagement/types"/>
    <ds:schemaRef ds:uri="http://schemas.microsoft.com/sharepoint/v3/fields"/>
    <ds:schemaRef ds:uri="http://schemas.openxmlformats.org/package/2006/metadata/core-properties"/>
    <ds:schemaRef ds:uri="http://schemas.microsoft.com/office/infopath/2007/PartnerControls"/>
    <ds:schemaRef ds:uri="http://purl.org/dc/elements/1.1/"/>
    <ds:schemaRef ds:uri="http://schemas.microsoft.com/office/2006/metadata/properties"/>
    <ds:schemaRef ds:uri="9ff7ff4e-aef6-4ce7-8612-694feda45ae4"/>
    <ds:schemaRef ds:uri="4ffa91fb-a0ff-4ac5-b2db-65c790d184a4"/>
    <ds:schemaRef ds:uri="http://www.w3.org/XML/1998/namespace"/>
    <ds:schemaRef ds:uri="http://purl.org/dc/dcmitype/"/>
  </ds:schemaRefs>
</ds:datastoreItem>
</file>

<file path=customXml/itemProps3.xml><?xml version="1.0" encoding="utf-8"?>
<ds:datastoreItem xmlns:ds="http://schemas.openxmlformats.org/officeDocument/2006/customXml" ds:itemID="{E4DFD1D8-33D2-40BC-A150-6357095BB3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ffa91fb-a0ff-4ac5-b2db-65c790d184a4"/>
    <ds:schemaRef ds:uri="http://schemas.microsoft.com/sharepoint.v3"/>
    <ds:schemaRef ds:uri="http://schemas.microsoft.com/sharepoint/v3/fields"/>
    <ds:schemaRef ds:uri="af879a09-0cf9-4eea-9634-f7a2d445d5c1"/>
    <ds:schemaRef ds:uri="9ff7ff4e-aef6-4ce7-8612-694feda45a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3C8265E-34C1-4B64-8F86-3EE72648F6E1}">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71</vt:i4>
      </vt:variant>
    </vt:vector>
  </HeadingPairs>
  <TitlesOfParts>
    <vt:vector size="95" baseType="lpstr">
      <vt:lpstr>Instructions &amp; Definitions</vt:lpstr>
      <vt:lpstr>Step 1-Contact and Program Info</vt:lpstr>
      <vt:lpstr>Step 2-Third Party Information</vt:lpstr>
      <vt:lpstr>Step 3-Refrigerators</vt:lpstr>
      <vt:lpstr>Step 3-Refrigerators (B)</vt:lpstr>
      <vt:lpstr>Step 3-Stand-Alone Freezers</vt:lpstr>
      <vt:lpstr>Step 3-Stand-Alone Freezers (B)</vt:lpstr>
      <vt:lpstr>Step 3-Air-Conditioning Uni (B)</vt:lpstr>
      <vt:lpstr>Step 3-Air-Conditioning Units</vt:lpstr>
      <vt:lpstr>Step 3-Dehumidifiers</vt:lpstr>
      <vt:lpstr>Step 3-Dehumidifiers (B)</vt:lpstr>
      <vt:lpstr>Step 4-Units Jointly Processed</vt:lpstr>
      <vt:lpstr>Step 5-QA_Input Data Summary</vt:lpstr>
      <vt:lpstr>Step 5-Env Benefits</vt:lpstr>
      <vt:lpstr>Step 5-Env Benefits (B)</vt:lpstr>
      <vt:lpstr>Step 5-Energy Impacts </vt:lpstr>
      <vt:lpstr>Step 5 Energy Impacts (B)</vt:lpstr>
      <vt:lpstr>Step 5-Benefits Messaging</vt:lpstr>
      <vt:lpstr>Step 6-Partner Feedback</vt:lpstr>
      <vt:lpstr>Step 7-Confirmation</vt:lpstr>
      <vt:lpstr>OutputLinker</vt:lpstr>
      <vt:lpstr>OutputLinker (B)</vt:lpstr>
      <vt:lpstr>Assumptions</vt:lpstr>
      <vt:lpstr>DOE RUL</vt:lpstr>
      <vt:lpstr>AC</vt:lpstr>
      <vt:lpstr>'Step 3-Refrigerators (B)'!AC_Refrigerant</vt:lpstr>
      <vt:lpstr>'Step 3-Stand-Alone Freezers (B)'!AC_Refrigerant</vt:lpstr>
      <vt:lpstr>'Step 4-Units Jointly Processed'!AC_Refrigerant</vt:lpstr>
      <vt:lpstr>AC_Refrigerant</vt:lpstr>
      <vt:lpstr>Dehumid</vt:lpstr>
      <vt:lpstr>'Step 3-Refrigerators (B)'!Dehumidifiers_Refrigerant</vt:lpstr>
      <vt:lpstr>'Step 3-Stand-Alone Freezers (B)'!Dehumidifiers_Refrigerant</vt:lpstr>
      <vt:lpstr>'Step 4-Units Jointly Processed'!Dehumidifiers_Refrigerant</vt:lpstr>
      <vt:lpstr>Dehumidifiers_Refrigerant</vt:lpstr>
      <vt:lpstr>Destruction_Technology</vt:lpstr>
      <vt:lpstr>'Step 3-Refrigerators (B)'!Energy_2a</vt:lpstr>
      <vt:lpstr>'Step 3-Stand-Alone Freezers (B)'!Energy_2a</vt:lpstr>
      <vt:lpstr>Energy_2a</vt:lpstr>
      <vt:lpstr>'Step 3-Stand-Alone Freezers (B)'!Energy_2b</vt:lpstr>
      <vt:lpstr>Energy_2b</vt:lpstr>
      <vt:lpstr>'Step 3-Dehumidifiers (B)'!Energy_2c</vt:lpstr>
      <vt:lpstr>Energy_2c</vt:lpstr>
      <vt:lpstr>'Step 3-Air-Conditioning Uni (B)'!Energy_2d</vt:lpstr>
      <vt:lpstr>'Step 3-Dehumidifiers (B)'!Energy_2d</vt:lpstr>
      <vt:lpstr>Energy_2d</vt:lpstr>
      <vt:lpstr>EnergyY</vt:lpstr>
      <vt:lpstr>EnergyYN</vt:lpstr>
      <vt:lpstr>Foam1</vt:lpstr>
      <vt:lpstr>FoamPtr</vt:lpstr>
      <vt:lpstr>Freeze</vt:lpstr>
      <vt:lpstr>'Step 3-Refrigerators (B)'!Freezer_Foam_Total</vt:lpstr>
      <vt:lpstr>'Step 3-Stand-Alone Freezers (B)'!Freezer_Foam_Total</vt:lpstr>
      <vt:lpstr>'Step 4-Units Jointly Processed'!Freezer_Foam_Total</vt:lpstr>
      <vt:lpstr>Freezer_Foam_Total</vt:lpstr>
      <vt:lpstr>'Step 3-Refrigerators (B)'!Freezer_Refrig_Total</vt:lpstr>
      <vt:lpstr>'Step 3-Stand-Alone Freezers (B)'!Freezer_Refrig_Total</vt:lpstr>
      <vt:lpstr>'Step 4-Units Jointly Processed'!Freezer_Refrig_Total</vt:lpstr>
      <vt:lpstr>Freezer_Refrig_Total</vt:lpstr>
      <vt:lpstr>'Step 3-Refrigerators (B)'!Fridge_Foam_Total</vt:lpstr>
      <vt:lpstr>'Step 3-Stand-Alone Freezers (B)'!Fridge_Foam_Total</vt:lpstr>
      <vt:lpstr>'Step 4-Units Jointly Processed'!Fridge_Foam_Total</vt:lpstr>
      <vt:lpstr>Fridge_Foam_Total</vt:lpstr>
      <vt:lpstr>'Step 3-Refrigerators (B)'!Fridge_Refrig_Total</vt:lpstr>
      <vt:lpstr>'Step 3-Stand-Alone Freezers (B)'!Fridge_Refrig_Total</vt:lpstr>
      <vt:lpstr>'Step 4-Units Jointly Processed'!Fridge_Refrig_Total</vt:lpstr>
      <vt:lpstr>Fridge_Refrig_Total</vt:lpstr>
      <vt:lpstr>HaulAway1</vt:lpstr>
      <vt:lpstr>HaulawayPtr</vt:lpstr>
      <vt:lpstr>Hazardous1</vt:lpstr>
      <vt:lpstr>HazardousPtr</vt:lpstr>
      <vt:lpstr>PartnerN</vt:lpstr>
      <vt:lpstr>PartnersN</vt:lpstr>
      <vt:lpstr>PartnerY</vt:lpstr>
      <vt:lpstr>PartnerYN</vt:lpstr>
      <vt:lpstr>'Instructions &amp; Definitions'!Print_Area</vt:lpstr>
      <vt:lpstr>'Step 1-Contact and Program Info'!Print_Area</vt:lpstr>
      <vt:lpstr>'Step 2-Third Party Information'!Print_Area</vt:lpstr>
      <vt:lpstr>'Step 3-Air-Conditioning Uni (B)'!Print_Area</vt:lpstr>
      <vt:lpstr>'Step 3-Air-Conditioning Units'!Print_Area</vt:lpstr>
      <vt:lpstr>'Step 3-Dehumidifiers'!Print_Area</vt:lpstr>
      <vt:lpstr>'Step 3-Dehumidifiers (B)'!Print_Area</vt:lpstr>
      <vt:lpstr>'Step 3-Refrigerators'!Print_Area</vt:lpstr>
      <vt:lpstr>'Step 3-Refrigerators (B)'!Print_Area</vt:lpstr>
      <vt:lpstr>'Step 3-Stand-Alone Freezers'!Print_Area</vt:lpstr>
      <vt:lpstr>'Step 3-Stand-Alone Freezers (B)'!Print_Area</vt:lpstr>
      <vt:lpstr>'Step 5 Energy Impacts (B)'!Print_Area</vt:lpstr>
      <vt:lpstr>'Step 5-Benefits Messaging'!Print_Area</vt:lpstr>
      <vt:lpstr>'Step 5-Energy Impacts '!Print_Area</vt:lpstr>
      <vt:lpstr>'Step 5-Env Benefits'!Print_Area</vt:lpstr>
      <vt:lpstr>'Step 5-Env Benefits (B)'!Print_Area</vt:lpstr>
      <vt:lpstr>'Step 5-QA_Input Data Summary'!Print_Area</vt:lpstr>
      <vt:lpstr>'Step 7-Confirmation'!Print_Area</vt:lpstr>
      <vt:lpstr>RefFrez</vt:lpstr>
      <vt:lpstr>Refrigerant1</vt:lpstr>
      <vt:lpstr>RefrigerantPtr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Annual Reporting Form</dc:title>
  <dc:subject>RAD</dc:subject>
  <dc:creator>US EPA</dc:creator>
  <cp:lastModifiedBy>Purdy, Mark</cp:lastModifiedBy>
  <cp:lastPrinted>2020-08-11T21:54:53Z</cp:lastPrinted>
  <dcterms:created xsi:type="dcterms:W3CDTF">2006-08-17T21:07:09Z</dcterms:created>
  <dcterms:modified xsi:type="dcterms:W3CDTF">2020-11-23T15:28:36Z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0x010100CC4FC74A2D666A44ADA9673866002688</vt:lpwstr>
  </property>
  <property fmtid="{D5CDD505-2E9C-101B-9397-08002B2CF9AE}" pid="3" name="Order">
    <vt:r8>295800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