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schultz\Desktop\"/>
    </mc:Choice>
  </mc:AlternateContent>
  <xr:revisionPtr revIDLastSave="0" documentId="8_{82D8EF81-CC97-466D-97B5-7C17A3B3277F}" xr6:coauthVersionLast="41" xr6:coauthVersionMax="41" xr10:uidLastSave="{00000000-0000-0000-0000-000000000000}"/>
  <bookViews>
    <workbookView xWindow="-18075" yWindow="4035" windowWidth="16830" windowHeight="7890" xr2:uid="{96DE058B-D098-4CE9-9E14-B8F7844C5F75}"/>
  </bookViews>
  <sheets>
    <sheet name="Table 1" sheetId="4"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2" i="3" l="1"/>
  <c r="I16" i="2"/>
  <c r="E52" i="3"/>
  <c r="F16" i="2" l="1"/>
  <c r="F61" i="4"/>
  <c r="F60" i="4"/>
  <c r="F41" i="4"/>
  <c r="E9" i="4"/>
  <c r="E15" i="2"/>
  <c r="E14" i="2"/>
  <c r="E13" i="2"/>
  <c r="E16" i="3"/>
  <c r="E20" i="3"/>
  <c r="A52" i="3"/>
  <c r="F40" i="3"/>
  <c r="F39" i="3"/>
  <c r="B19" i="3"/>
  <c r="B18" i="3"/>
  <c r="B17" i="3"/>
  <c r="B16" i="3"/>
  <c r="B15" i="3"/>
  <c r="C31" i="3"/>
  <c r="E34" i="4" l="1"/>
  <c r="G39" i="3" l="1"/>
  <c r="G40" i="3"/>
  <c r="G38" i="3"/>
  <c r="F29" i="3"/>
  <c r="F28" i="3"/>
  <c r="E6" i="3"/>
  <c r="E7" i="3"/>
  <c r="E8" i="3"/>
  <c r="E9" i="3"/>
  <c r="E10" i="3"/>
  <c r="E11" i="3"/>
  <c r="E12" i="3"/>
  <c r="E13" i="3"/>
  <c r="E14" i="3"/>
  <c r="E15" i="3"/>
  <c r="E17" i="3"/>
  <c r="E18" i="3"/>
  <c r="E19" i="3"/>
  <c r="E5" i="3"/>
  <c r="D6" i="2"/>
  <c r="F6" i="2" s="1"/>
  <c r="E57" i="4"/>
  <c r="E55" i="4"/>
  <c r="E54" i="4"/>
  <c r="E53" i="4"/>
  <c r="E51" i="4"/>
  <c r="E50" i="4"/>
  <c r="E49" i="4"/>
  <c r="E40" i="4"/>
  <c r="E39" i="4"/>
  <c r="E38" i="4"/>
  <c r="E37" i="4"/>
  <c r="E36" i="4"/>
  <c r="E31" i="4"/>
  <c r="D27" i="4"/>
  <c r="F27" i="4" s="1"/>
  <c r="E21" i="4"/>
  <c r="E20" i="4"/>
  <c r="E19" i="4"/>
  <c r="E18" i="4"/>
  <c r="D53" i="4"/>
  <c r="D40" i="4"/>
  <c r="F40" i="4" s="1"/>
  <c r="D26" i="4"/>
  <c r="F26" i="4" s="1"/>
  <c r="G26" i="4" s="1"/>
  <c r="F53" i="4" l="1"/>
  <c r="B52" i="3"/>
  <c r="G41" i="3"/>
  <c r="G52" i="3" s="1"/>
  <c r="G6" i="2"/>
  <c r="H6" i="2"/>
  <c r="G27" i="4"/>
  <c r="H27" i="4"/>
  <c r="H53" i="4"/>
  <c r="G53" i="4"/>
  <c r="G40" i="4"/>
  <c r="H40" i="4"/>
  <c r="H26" i="4"/>
  <c r="I26" i="4" s="1"/>
  <c r="F30" i="3" l="1"/>
  <c r="F31" i="3" s="1"/>
  <c r="I6" i="2"/>
  <c r="I27" i="4"/>
  <c r="I40" i="4"/>
  <c r="I53" i="4"/>
  <c r="D15" i="2"/>
  <c r="F15" i="2" s="1"/>
  <c r="H15" i="2" s="1"/>
  <c r="D10" i="2"/>
  <c r="D11" i="2"/>
  <c r="D57" i="4"/>
  <c r="F57" i="4" s="1"/>
  <c r="G57" i="4" s="1"/>
  <c r="D55" i="4"/>
  <c r="F55" i="4" s="1"/>
  <c r="D54" i="4"/>
  <c r="F54" i="4" s="1"/>
  <c r="D51" i="4"/>
  <c r="F51" i="4" s="1"/>
  <c r="D50" i="4"/>
  <c r="F50" i="4" s="1"/>
  <c r="D49" i="4"/>
  <c r="F49" i="4" s="1"/>
  <c r="D39" i="4"/>
  <c r="F39" i="4" s="1"/>
  <c r="D38" i="4"/>
  <c r="F38" i="4" s="1"/>
  <c r="D37" i="4"/>
  <c r="F37" i="4" s="1"/>
  <c r="D36" i="4"/>
  <c r="F36" i="4" s="1"/>
  <c r="D34" i="4"/>
  <c r="F34" i="4" s="1"/>
  <c r="D31" i="4"/>
  <c r="F31" i="4" s="1"/>
  <c r="D29" i="4"/>
  <c r="F29" i="4" s="1"/>
  <c r="D28" i="4"/>
  <c r="F28" i="4" s="1"/>
  <c r="G28" i="4" s="1"/>
  <c r="D25" i="4"/>
  <c r="F25" i="4" s="1"/>
  <c r="D21" i="4"/>
  <c r="F21" i="4" s="1"/>
  <c r="H21" i="4" s="1"/>
  <c r="D20" i="4"/>
  <c r="F20" i="4" s="1"/>
  <c r="D19" i="4"/>
  <c r="F19" i="4" s="1"/>
  <c r="D18" i="4"/>
  <c r="F18" i="4" s="1"/>
  <c r="D16" i="4"/>
  <c r="F16" i="4" s="1"/>
  <c r="D15" i="4"/>
  <c r="F15" i="4" s="1"/>
  <c r="D14" i="4"/>
  <c r="F14" i="4" s="1"/>
  <c r="D13" i="4"/>
  <c r="F13" i="4" s="1"/>
  <c r="H13" i="4" s="1"/>
  <c r="D12" i="4"/>
  <c r="F12" i="4" s="1"/>
  <c r="H12" i="4" s="1"/>
  <c r="D9" i="4"/>
  <c r="F9" i="4" s="1"/>
  <c r="H25" i="4" l="1"/>
  <c r="G25" i="4"/>
  <c r="H29" i="4"/>
  <c r="G29" i="4"/>
  <c r="G54" i="4"/>
  <c r="H54" i="4"/>
  <c r="G38" i="4"/>
  <c r="H38" i="4"/>
  <c r="G19" i="4"/>
  <c r="H19" i="4"/>
  <c r="G13" i="4"/>
  <c r="I13" i="4" s="1"/>
  <c r="G15" i="2"/>
  <c r="I15" i="2" s="1"/>
  <c r="H37" i="4"/>
  <c r="G37" i="4"/>
  <c r="G18" i="4"/>
  <c r="H18" i="4"/>
  <c r="H9" i="4"/>
  <c r="G9" i="4"/>
  <c r="H39" i="4"/>
  <c r="G39" i="4"/>
  <c r="I39" i="4" s="1"/>
  <c r="H20" i="4"/>
  <c r="G20" i="4"/>
  <c r="H31" i="4"/>
  <c r="G31" i="4"/>
  <c r="H49" i="4"/>
  <c r="G49" i="4"/>
  <c r="H16" i="4"/>
  <c r="G16" i="4"/>
  <c r="I16" i="4" s="1"/>
  <c r="H55" i="4"/>
  <c r="G55" i="4"/>
  <c r="H14" i="4"/>
  <c r="G14" i="4"/>
  <c r="H34" i="4"/>
  <c r="G34" i="4"/>
  <c r="H50" i="4"/>
  <c r="G50" i="4"/>
  <c r="I50" i="4" s="1"/>
  <c r="G15" i="4"/>
  <c r="H15" i="4"/>
  <c r="H36" i="4"/>
  <c r="G36" i="4"/>
  <c r="H51" i="4"/>
  <c r="G51" i="4"/>
  <c r="G12" i="4"/>
  <c r="I12" i="4" s="1"/>
  <c r="G21" i="4"/>
  <c r="I21" i="4" s="1"/>
  <c r="H28" i="4"/>
  <c r="I28" i="4" s="1"/>
  <c r="H57" i="4"/>
  <c r="I57" i="4" s="1"/>
  <c r="I36" i="4" l="1"/>
  <c r="I34" i="4"/>
  <c r="I29" i="4"/>
  <c r="I20" i="4"/>
  <c r="I37" i="4"/>
  <c r="I19" i="4"/>
  <c r="I51" i="4"/>
  <c r="I38" i="4"/>
  <c r="I25" i="4"/>
  <c r="D52" i="3"/>
  <c r="I54" i="4"/>
  <c r="I14" i="4"/>
  <c r="I9" i="4"/>
  <c r="I18" i="4"/>
  <c r="I15" i="4"/>
  <c r="I55" i="4"/>
  <c r="I31" i="4"/>
  <c r="I49" i="4"/>
  <c r="I60" i="4" l="1"/>
  <c r="I41" i="4"/>
  <c r="C52" i="3"/>
  <c r="I61" i="4" l="1"/>
  <c r="F52" i="3" s="1"/>
  <c r="D41" i="3"/>
  <c r="D14" i="2"/>
  <c r="D13" i="2"/>
  <c r="D12" i="2"/>
  <c r="F11" i="2"/>
  <c r="F10" i="2"/>
  <c r="D9" i="2"/>
  <c r="F9" i="2" s="1"/>
  <c r="H9" i="2" l="1"/>
  <c r="H11" i="2"/>
  <c r="G11" i="2"/>
  <c r="H10" i="2"/>
  <c r="G10" i="2"/>
  <c r="G9" i="2"/>
  <c r="I62" i="4" l="1"/>
  <c r="I63" i="4" s="1"/>
  <c r="I9" i="2"/>
  <c r="I10" i="2"/>
  <c r="I11" i="2"/>
  <c r="F14" i="2" l="1"/>
  <c r="H52" i="3"/>
  <c r="F13" i="2" l="1"/>
  <c r="F12" i="2"/>
  <c r="G14" i="2"/>
  <c r="H14" i="2"/>
  <c r="I14" i="2" l="1"/>
  <c r="G12" i="2"/>
  <c r="H12" i="2"/>
  <c r="H13" i="2"/>
  <c r="G13" i="2"/>
  <c r="I13" i="2" l="1"/>
  <c r="I12" i="2"/>
</calcChain>
</file>

<file path=xl/sharedStrings.xml><?xml version="1.0" encoding="utf-8"?>
<sst xmlns="http://schemas.openxmlformats.org/spreadsheetml/2006/main" count="230" uniqueCount="190">
  <si>
    <t>(A)</t>
  </si>
  <si>
    <t>Information Collection Activity</t>
  </si>
  <si>
    <t>(B)</t>
  </si>
  <si>
    <t>Number of Respondents</t>
  </si>
  <si>
    <t>(C)</t>
  </si>
  <si>
    <t>Number of Responses</t>
  </si>
  <si>
    <t>(D)</t>
  </si>
  <si>
    <t>(E)</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</si>
  <si>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</si>
  <si>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</si>
  <si>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</si>
  <si>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</si>
  <si>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</si>
  <si>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</si>
  <si>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</si>
  <si>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</si>
  <si>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</si>
  <si>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Continuous Monitoring Device</t>
  </si>
  <si>
    <t xml:space="preserve">Number of New Respondents </t>
  </si>
  <si>
    <t>Total Capital/Startup Cost, (B X C)</t>
  </si>
  <si>
    <t>(F)</t>
  </si>
  <si>
    <t>Number of Respondents with O&amp;M</t>
  </si>
  <si>
    <t>(G)</t>
  </si>
  <si>
    <t>Total O&amp;M, 
(E X F)</t>
  </si>
  <si>
    <t>Burden Item</t>
  </si>
  <si>
    <t>1. Applications</t>
  </si>
  <si>
    <t>N/A</t>
  </si>
  <si>
    <t>3. Reporting Requirements</t>
  </si>
  <si>
    <t>(H)</t>
  </si>
  <si>
    <t>Assumptions:</t>
  </si>
  <si>
    <t>B. Required Activities</t>
  </si>
  <si>
    <t>See 3B</t>
  </si>
  <si>
    <t>C. Create Information</t>
  </si>
  <si>
    <t>D. Gather Information</t>
  </si>
  <si>
    <t>See 3E</t>
  </si>
  <si>
    <t>E. Report Preparation</t>
  </si>
  <si>
    <t>Subtotal for Reporting Requirements</t>
  </si>
  <si>
    <t>4. Recordkeeping Requirements</t>
  </si>
  <si>
    <t>See 3A</t>
  </si>
  <si>
    <t>B. Plan Activities</t>
  </si>
  <si>
    <t>C. Implement Activities</t>
  </si>
  <si>
    <t>D. Develop Record System</t>
  </si>
  <si>
    <t>E. Record Information</t>
  </si>
  <si>
    <t>1) Records of operating parameters</t>
  </si>
  <si>
    <t>5) Records of stack tests</t>
  </si>
  <si>
    <t>F. Personnel Training</t>
  </si>
  <si>
    <t>G. Time for Audits</t>
  </si>
  <si>
    <t>Subtotal for Recordkeeping Requirements</t>
  </si>
  <si>
    <t>Labor Rates</t>
  </si>
  <si>
    <t>Management</t>
  </si>
  <si>
    <t>Technical</t>
  </si>
  <si>
    <t>Clerical</t>
  </si>
  <si>
    <t xml:space="preserve">Total </t>
  </si>
  <si>
    <t>Annual O&amp;M Costs for One Respondent</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</si>
  <si>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</si>
  <si>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</si>
  <si>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</si>
  <si>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</si>
  <si>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</si>
  <si>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</si>
  <si>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</si>
  <si>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</si>
  <si>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</si>
  <si>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</si>
  <si>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</si>
  <si>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</si>
  <si>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</si>
  <si>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</si>
  <si>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</si>
  <si>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</si>
  <si>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Waste management plan</t>
  </si>
  <si>
    <t xml:space="preserve">Capital/Startup Cost for One Respondent </t>
  </si>
  <si>
    <t>Capital/Startup vs. Operation and Maintenance (O&amp;M) Costs</t>
  </si>
  <si>
    <t>Reporting Hours</t>
  </si>
  <si>
    <t>Recordkeeping Hours</t>
  </si>
  <si>
    <t>Total Hours</t>
  </si>
  <si>
    <t>Labor Costs</t>
  </si>
  <si>
    <t>Non-Labor (Capital/Startup and O&amp;M) Costs</t>
  </si>
  <si>
    <t>Total Costs</t>
  </si>
  <si>
    <t>Hours per Response</t>
  </si>
  <si>
    <t>Technical person-hours per occurrence</t>
  </si>
  <si>
    <t>No. of occurrences per respondent per year</t>
  </si>
  <si>
    <t>Technical person-hours per respondent per year</t>
  </si>
  <si>
    <r>
      <t xml:space="preserve">Respondents per year </t>
    </r>
    <r>
      <rPr>
        <b/>
        <vertAlign val="superscript"/>
        <sz val="10"/>
        <color rgb="FF000000"/>
        <rFont val="Times New Roman"/>
        <family val="1"/>
      </rPr>
      <t>a</t>
    </r>
  </si>
  <si>
    <t>Technical hours per year (E=CxD)</t>
  </si>
  <si>
    <t xml:space="preserve">Management hours per year  </t>
  </si>
  <si>
    <t xml:space="preserve">Clerical hours per year </t>
  </si>
  <si>
    <r>
      <t xml:space="preserve">Total cost per year ($) </t>
    </r>
    <r>
      <rPr>
        <b/>
        <vertAlign val="superscript"/>
        <sz val="10"/>
        <color rgb="FF000000"/>
        <rFont val="Times New Roman"/>
        <family val="1"/>
      </rPr>
      <t>b</t>
    </r>
  </si>
  <si>
    <t>(C=AxB)</t>
  </si>
  <si>
    <t>(F=Ex0.05)</t>
  </si>
  <si>
    <t>(G=Ex0.10)</t>
  </si>
  <si>
    <t>2. Survey and Studies</t>
  </si>
  <si>
    <r>
      <t xml:space="preserve">A. Familiarize with regulatory requirements </t>
    </r>
    <r>
      <rPr>
        <vertAlign val="superscript"/>
        <sz val="10"/>
        <color rgb="FF000000"/>
        <rFont val="Times New Roman"/>
        <family val="1"/>
      </rPr>
      <t>c, d</t>
    </r>
  </si>
  <si>
    <r>
      <t xml:space="preserve">1) Initial requirements </t>
    </r>
    <r>
      <rPr>
        <vertAlign val="superscript"/>
        <sz val="10"/>
        <color rgb="FF000000"/>
        <rFont val="Times New Roman"/>
        <family val="1"/>
      </rPr>
      <t>e</t>
    </r>
    <r>
      <rPr>
        <sz val="10"/>
        <color rgb="FF000000"/>
        <rFont val="Times New Roman"/>
        <family val="1"/>
      </rPr>
      <t xml:space="preserve"> </t>
    </r>
  </si>
  <si>
    <t>b) Establish and teach operator qualification course</t>
  </si>
  <si>
    <t xml:space="preserve">c) Obtain operator qualification </t>
  </si>
  <si>
    <t>d) Establish operating parameters (maximum and minimum)</t>
  </si>
  <si>
    <t xml:space="preserve">a) Annual stack test and test report (PM, HCl, and opacity) </t>
  </si>
  <si>
    <t>b) Annual refresher operator training course</t>
  </si>
  <si>
    <t>c) Annual review of site-specific information</t>
  </si>
  <si>
    <t>3) Report of initial performance test</t>
  </si>
  <si>
    <t>a) Site-specific operating parameters</t>
  </si>
  <si>
    <t>c) Results of stack tests conducted during the year</t>
  </si>
  <si>
    <t>e) Documentation of use of by-pass stack</t>
  </si>
  <si>
    <t>f) Documentation for periods when all qualified operators were unavailable for more than 8 hours</t>
  </si>
  <si>
    <t>2) Records of periods for which minimum amount of data on operating parameters were not obtained</t>
  </si>
  <si>
    <r>
      <t>c</t>
    </r>
    <r>
      <rPr>
        <sz val="10"/>
        <color theme="1"/>
        <rFont val="Times New Roman"/>
        <family val="1"/>
      </rPr>
      <t xml:space="preserve">  We assume that all respondents will have to familiarize themselves with the regulatory requirements each year.</t>
    </r>
  </si>
  <si>
    <r>
      <t>d</t>
    </r>
    <r>
      <rPr>
        <sz val="10"/>
        <color theme="1"/>
        <rFont val="Times New Roman"/>
        <family val="1"/>
      </rPr>
      <t xml:space="preserve">  Cost is incurred by a facility regardless of the number of affected units at the plant.</t>
    </r>
  </si>
  <si>
    <t>5)  Review annual compliance report</t>
  </si>
  <si>
    <t>7)  Review status reports and corrective action summary for operators off-site</t>
  </si>
  <si>
    <r>
      <t>b</t>
    </r>
    <r>
      <rPr>
        <sz val="10"/>
        <color rgb="FF00000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</si>
  <si>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</si>
  <si>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t>Table 1: Annual Respondent Burden and Cost – Emission Guidelines for Existing Commercial and Industrial Solid Waste Incineration Units (40 CFR Part 60, Subpart DDDD) (Renewal)</t>
  </si>
  <si>
    <t xml:space="preserve">Table 2: Average Annual EPA Burden and Cost – Emission Guidelines for Existing Commercial and Industrial Solid Waste Incineration Units (40 CFR Part 60, Subpart DDDD) (Renewal)
</t>
  </si>
  <si>
    <t>a) Initial stack test and report</t>
  </si>
  <si>
    <r>
      <t xml:space="preserve">e) Continuous parameter monitoring initial costs (including by-pass stack) </t>
    </r>
    <r>
      <rPr>
        <vertAlign val="superscript"/>
        <sz val="10"/>
        <color rgb="FF000000"/>
        <rFont val="Times New Roman"/>
        <family val="1"/>
      </rPr>
      <t xml:space="preserve"> f</t>
    </r>
  </si>
  <si>
    <t xml:space="preserve">2) Periodic requirements </t>
  </si>
  <si>
    <r>
      <t xml:space="preserve">d) Continuous parameter monitoring (including by-pass stack) annual costs </t>
    </r>
    <r>
      <rPr>
        <vertAlign val="superscript"/>
        <sz val="10"/>
        <color rgb="FF000000"/>
        <rFont val="Times New Roman"/>
        <family val="1"/>
      </rPr>
      <t>g</t>
    </r>
  </si>
  <si>
    <t xml:space="preserve">5) Waste management plan </t>
  </si>
  <si>
    <t xml:space="preserve">4) Siting analysis for new units only (establishes values for site-specific operating parameters) </t>
  </si>
  <si>
    <r>
      <t xml:space="preserve">6) Annual Report </t>
    </r>
    <r>
      <rPr>
        <vertAlign val="superscript"/>
        <sz val="10"/>
        <color rgb="FF000000"/>
        <rFont val="Times New Roman"/>
        <family val="1"/>
      </rPr>
      <t>h</t>
    </r>
  </si>
  <si>
    <t>1) Control plan</t>
  </si>
  <si>
    <t>2) Notification of final compliance</t>
  </si>
  <si>
    <t>b) Emissions/parameter exceedances and malfunctions</t>
  </si>
  <si>
    <t>9) Qualified operator deviation 
notification of resumed operation</t>
  </si>
  <si>
    <t>3) Records of malfunction of the unit</t>
  </si>
  <si>
    <t>4) Records of exceedances of operating parameters</t>
  </si>
  <si>
    <t>6) Records of persons who have reviewed operating procedures</t>
  </si>
  <si>
    <t>7) Records of persons who have completed operator training</t>
  </si>
  <si>
    <t>8) Records of persons who meet operator qualification criteria</t>
  </si>
  <si>
    <t>9) Records of monitoring device calibration</t>
  </si>
  <si>
    <t>10) Records of site-specific documentation</t>
  </si>
  <si>
    <r>
      <t xml:space="preserve">Total Labor Burden and Costs (rounded) </t>
    </r>
    <r>
      <rPr>
        <b/>
        <vertAlign val="superscript"/>
        <sz val="10"/>
        <color rgb="FF000000"/>
        <rFont val="Times New Roman"/>
        <family val="1"/>
      </rPr>
      <t>k</t>
    </r>
  </si>
  <si>
    <r>
      <t xml:space="preserve">Total Capital and O&amp;M Cost (rounded) </t>
    </r>
    <r>
      <rPr>
        <b/>
        <vertAlign val="superscript"/>
        <sz val="10"/>
        <color rgb="FF000000"/>
        <rFont val="Times New Roman"/>
        <family val="1"/>
      </rPr>
      <t>k</t>
    </r>
  </si>
  <si>
    <r>
      <t xml:space="preserve">Grand Total (rounded) </t>
    </r>
    <r>
      <rPr>
        <b/>
        <vertAlign val="superscript"/>
        <sz val="10"/>
        <color rgb="FF000000"/>
        <rFont val="Times New Roman"/>
        <family val="1"/>
      </rPr>
      <t>k</t>
    </r>
  </si>
  <si>
    <r>
      <t>e</t>
    </r>
    <r>
      <rPr>
        <sz val="10"/>
        <color theme="1"/>
        <rFont val="Times New Roman"/>
        <family val="1"/>
      </rPr>
      <t xml:space="preserve">  This activity is based on a one-time cost only.</t>
    </r>
  </si>
  <si>
    <r>
      <t>f</t>
    </r>
    <r>
      <rPr>
        <sz val="10"/>
        <color theme="1"/>
        <rFont val="Times New Roman"/>
        <family val="1"/>
      </rPr>
      <t xml:space="preserve">  Based on the “Revised Testing and Monitoring Options and Costs for Medical Waste Incinerators (MWIs) - Methodology and Assumptions (A-91-61,IV-B-66)," we assume 9 hours (($300 for planning + $500 for selection)/$89.94 per hour = 9 hours).</t>
    </r>
  </si>
  <si>
    <r>
      <t>g</t>
    </r>
    <r>
      <rPr>
        <sz val="10"/>
        <color theme="1"/>
        <rFont val="Times New Roman"/>
        <family val="1"/>
      </rPr>
      <t xml:space="preserve">  Based on the "Revised Testing and Monitoring Options and Costs for Medical Waste Incinerators (MWIs) - Methodology and Assumptions (A-91-61, IV-B-66)," respondents spend 83 hours for reporting.</t>
    </r>
  </si>
  <si>
    <r>
      <t>h</t>
    </r>
    <r>
      <rPr>
        <sz val="10"/>
        <color theme="1"/>
        <rFont val="Times New Roman"/>
        <family val="1"/>
      </rPr>
      <t xml:space="preserve">  Respondents make one combined annual report per year.</t>
    </r>
  </si>
  <si>
    <r>
      <t>k</t>
    </r>
    <r>
      <rPr>
        <sz val="10"/>
        <color theme="1"/>
        <rFont val="Times New Roman"/>
        <family val="1"/>
      </rPr>
      <t xml:space="preserve">  Totals have been rounded to 3 significant figures. Figures may not add exactly due to rounding.</t>
    </r>
  </si>
  <si>
    <t>2. Familiarize with regulatory requirements</t>
  </si>
  <si>
    <t>3. Required Activities</t>
  </si>
  <si>
    <t>Report Reviews</t>
  </si>
  <si>
    <t>1)  Review control plan</t>
  </si>
  <si>
    <t>2)  Review notification of final compliance</t>
  </si>
  <si>
    <t>3)  Review waste management plan</t>
  </si>
  <si>
    <t>4)  Review initial stack test report</t>
  </si>
  <si>
    <r>
      <t xml:space="preserve">TOTAL (rounded) </t>
    </r>
    <r>
      <rPr>
        <b/>
        <vertAlign val="superscript"/>
        <sz val="9"/>
        <color theme="1"/>
        <rFont val="Times New Roman"/>
        <family val="1"/>
      </rPr>
      <t>d</t>
    </r>
  </si>
  <si>
    <r>
      <t xml:space="preserve">6)  Review semi-annual excess emission and parameter exceedance report </t>
    </r>
    <r>
      <rPr>
        <vertAlign val="superscript"/>
        <sz val="10"/>
        <color rgb="FF000000"/>
        <rFont val="Times New Roman"/>
        <family val="1"/>
      </rPr>
      <t>c</t>
    </r>
  </si>
  <si>
    <r>
      <t>c</t>
    </r>
    <r>
      <rPr>
        <sz val="10"/>
        <color rgb="FF000000"/>
        <rFont val="Times New Roman"/>
        <family val="1"/>
      </rPr>
      <t xml:space="preserve">  We assume that 10 percent of the facilities will have exceedance reports and operator off-site reports.</t>
    </r>
  </si>
  <si>
    <r>
      <t>d</t>
    </r>
    <r>
      <rPr>
        <sz val="10"/>
        <color rgb="FF000000"/>
        <rFont val="Times New Roman"/>
        <family val="1"/>
      </rPr>
      <t xml:space="preserve">  Totals have been rounded to 3 significant figures. Figures may not add exactly due to rounding.</t>
    </r>
  </si>
  <si>
    <t>Total Annual Responses</t>
  </si>
  <si>
    <t xml:space="preserve">Number of Respondents  </t>
  </si>
  <si>
    <t>Number of Existing Respondents That Keep Records but Do Not Submit Reports</t>
  </si>
  <si>
    <t>State plans</t>
  </si>
  <si>
    <t>Construction/reconstruction notification</t>
  </si>
  <si>
    <t>Startup notification</t>
  </si>
  <si>
    <t>Demonstration date of continuous monitoring system performance notification</t>
  </si>
  <si>
    <t>Anticipated date for conducting opacity observations notification</t>
  </si>
  <si>
    <t>Use of continuous opacity monitoring system data notification</t>
  </si>
  <si>
    <t>Final control plan notification</t>
  </si>
  <si>
    <t>Final compliance notification</t>
  </si>
  <si>
    <t>Initial performance test report</t>
  </si>
  <si>
    <t>Total Annual Responses 
E=(BxC)+D</t>
  </si>
  <si>
    <t>b Assume that these activities will apply to 10 percent of existing sources.</t>
  </si>
  <si>
    <r>
      <t xml:space="preserve">Annual report </t>
    </r>
    <r>
      <rPr>
        <vertAlign val="superscript"/>
        <sz val="9"/>
        <color theme="1"/>
        <rFont val="Times New Roman"/>
        <family val="1"/>
      </rPr>
      <t>a</t>
    </r>
  </si>
  <si>
    <r>
      <t xml:space="preserve">Emission limitation or operating limit deviation report </t>
    </r>
    <r>
      <rPr>
        <vertAlign val="superscript"/>
        <sz val="9"/>
        <color theme="1"/>
        <rFont val="Times New Roman"/>
        <family val="1"/>
      </rPr>
      <t>b</t>
    </r>
  </si>
  <si>
    <r>
      <t xml:space="preserve">Qualified operator deviation notification </t>
    </r>
    <r>
      <rPr>
        <vertAlign val="superscript"/>
        <sz val="9"/>
        <color theme="1"/>
        <rFont val="Times New Roman"/>
        <family val="1"/>
      </rPr>
      <t>b</t>
    </r>
  </si>
  <si>
    <r>
      <t xml:space="preserve">Qualified operator deviation status report </t>
    </r>
    <r>
      <rPr>
        <vertAlign val="superscript"/>
        <sz val="9"/>
        <color theme="1"/>
        <rFont val="Times New Roman"/>
        <family val="1"/>
      </rPr>
      <t>b</t>
    </r>
  </si>
  <si>
    <r>
      <t xml:space="preserve">Qualified operator deviation notification of resumed operation </t>
    </r>
    <r>
      <rPr>
        <vertAlign val="superscript"/>
        <sz val="9"/>
        <color theme="1"/>
        <rFont val="Times New Roman"/>
        <family val="1"/>
      </rPr>
      <t>b</t>
    </r>
  </si>
  <si>
    <t>Note: New respondents include sources with constructed, reconstructed and modified affected facilities.</t>
  </si>
  <si>
    <t>Summary of Annual Respondent Burden and Cost – Emission Guidelines for Commercial and Industrial Solid Waste Incineration (CISWI) Units (40 CFR Part 60, Subpart DDDD) (Renewal)</t>
  </si>
  <si>
    <r>
      <t xml:space="preserve">Wet scrubber </t>
    </r>
    <r>
      <rPr>
        <vertAlign val="superscript"/>
        <sz val="10"/>
        <color theme="1"/>
        <rFont val="Times New Roman"/>
        <family val="1"/>
      </rPr>
      <t>a</t>
    </r>
  </si>
  <si>
    <r>
      <t xml:space="preserve">Annual stack testing </t>
    </r>
    <r>
      <rPr>
        <vertAlign val="superscript"/>
        <sz val="10"/>
        <color theme="1"/>
        <rFont val="Times New Roman"/>
        <family val="1"/>
      </rPr>
      <t>b</t>
    </r>
  </si>
  <si>
    <r>
      <t xml:space="preserve">Continuous parameter monitoring (including bypass stack) </t>
    </r>
    <r>
      <rPr>
        <vertAlign val="superscript"/>
        <sz val="10"/>
        <color theme="1"/>
        <rFont val="Times New Roman"/>
        <family val="1"/>
      </rPr>
      <t>c</t>
    </r>
  </si>
  <si>
    <r>
      <t xml:space="preserve">Total </t>
    </r>
    <r>
      <rPr>
        <b/>
        <vertAlign val="superscript"/>
        <sz val="10"/>
        <color rgb="FF000000"/>
        <rFont val="Times New Roman"/>
        <family val="1"/>
      </rPr>
      <t>d</t>
    </r>
  </si>
  <si>
    <r>
      <t>a</t>
    </r>
    <r>
      <rPr>
        <sz val="10"/>
        <color theme="1"/>
        <rFont val="Times New Roman"/>
        <family val="1"/>
      </rPr>
      <t xml:space="preserve"> Total capital cost of parameter monitoring for wet scrubbers minus planning and equipment selecting cost equals: $18,786 - $800 = $17,986.  Based on 0.11746 capital recovery factor, 10 percent interest rate, and 20 year lifetime of the units = $2,113; $2,113 x 1.06 cost adjustment = $2,240.</t>
    </r>
  </si>
  <si>
    <r>
      <t>c</t>
    </r>
    <r>
      <rPr>
        <sz val="10"/>
        <color theme="1"/>
        <rFont val="Times New Roman"/>
        <family val="1"/>
      </rPr>
      <t xml:space="preserve"> Based on the memorandum titled " Revised Testing and Monitoring Options and Costs for Medical Waste Incinerators (MWIs) - Methodology and Assumptions (A-91-61,IV-B-66)," O&amp;M cost = $1,693 x 0.11746 = $199; $199 x 1.06 cost adjustment = $211.</t>
    </r>
  </si>
  <si>
    <r>
      <t>d</t>
    </r>
    <r>
      <rPr>
        <sz val="10"/>
        <color theme="1"/>
        <rFont val="Times New Roman"/>
        <family val="1"/>
      </rPr>
      <t xml:space="preserve"> Totals have been rounded to 3 significant figures. Figures may not add exactly due to rounding.</t>
    </r>
  </si>
  <si>
    <r>
      <t>b</t>
    </r>
    <r>
      <rPr>
        <sz val="10"/>
        <color theme="1"/>
        <rFont val="Times New Roman"/>
        <family val="1"/>
      </rPr>
      <t xml:space="preserve"> Assume 125 contractor hours per respondent and an average contractor labor rate of $120.27 per hour. The labor rate is based on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</si>
  <si>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d) Statement of no exceedances </t>
    </r>
    <r>
      <rPr>
        <vertAlign val="superscript"/>
        <sz val="10"/>
        <color rgb="FF000000"/>
        <rFont val="Times New Roman"/>
        <family val="1"/>
      </rPr>
      <t>i</t>
    </r>
  </si>
  <si>
    <r>
      <t xml:space="preserve">10) Semiannual report of emissions/parameter exceedances </t>
    </r>
    <r>
      <rPr>
        <vertAlign val="superscript"/>
        <sz val="10"/>
        <color rgb="FF000000"/>
        <rFont val="Times New Roman"/>
        <family val="1"/>
      </rPr>
      <t>i</t>
    </r>
  </si>
  <si>
    <r>
      <t xml:space="preserve">7) Status report for operators that are off-site for more than 2 weeks </t>
    </r>
    <r>
      <rPr>
        <vertAlign val="superscript"/>
        <sz val="10"/>
        <color rgb="FF000000"/>
        <rFont val="Times New Roman"/>
        <family val="1"/>
      </rPr>
      <t>j</t>
    </r>
  </si>
  <si>
    <r>
      <t xml:space="preserve">8) Corrective action summary for operators that are off-site for more than 2 weeks </t>
    </r>
    <r>
      <rPr>
        <vertAlign val="superscript"/>
        <sz val="10"/>
        <color rgb="FF000000"/>
        <rFont val="Times New Roman"/>
        <family val="1"/>
      </rPr>
      <t>j</t>
    </r>
  </si>
  <si>
    <r>
      <t>j</t>
    </r>
    <r>
      <rPr>
        <sz val="10"/>
        <color theme="1"/>
        <rFont val="Times New Roman"/>
        <family val="1"/>
      </rPr>
      <t xml:space="preserve">  Assume that 10 percent of facilities will not have a qualified operator available for more than two weeks at least once a year, and that two corrective action summaries will be required.</t>
    </r>
  </si>
  <si>
    <r>
      <t xml:space="preserve">i  </t>
    </r>
    <r>
      <rPr>
        <sz val="10"/>
        <color theme="1"/>
        <rFont val="Times New Roman"/>
        <family val="1"/>
      </rPr>
      <t>We assume that 10 percent of the facilities will have an exceedance during the year.</t>
    </r>
    <r>
      <rPr>
        <vertAlign val="superscript"/>
        <sz val="10"/>
        <color theme="1"/>
        <rFont val="Times New Roman"/>
        <family val="1"/>
      </rPr>
      <t xml:space="preserve"> </t>
    </r>
    <r>
      <rPr>
        <sz val="10"/>
        <color theme="1"/>
        <rFont val="Times New Roman"/>
        <family val="1"/>
      </rPr>
      <t>The remaining 90% of facilities would submit a statement of no exceedance.</t>
    </r>
  </si>
  <si>
    <t>Total (rounded)</t>
  </si>
  <si>
    <r>
      <t>a</t>
    </r>
    <r>
      <rPr>
        <sz val="10"/>
        <color theme="1"/>
        <rFont val="Times New Roman"/>
        <family val="1"/>
      </rPr>
      <t xml:space="preserve">  We estimate that an average of 74 existing respondents and zero new respondents per year will be subject to the rule over the three-year period of this ICR.</t>
    </r>
  </si>
  <si>
    <t>a Annual reports are not required until the second year that units are in operation; therefore, annual reports will only apply to existing sources (i.e., 74 respondents).</t>
  </si>
  <si>
    <r>
      <t>a</t>
    </r>
    <r>
      <rPr>
        <sz val="10"/>
        <color rgb="FF000000"/>
        <rFont val="Times New Roman"/>
        <family val="1"/>
      </rPr>
      <t xml:space="preserve">  We estimate that an average of 74 existing respondents and zero new respondents per year will be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</si>
</sst>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General_)"/>
    <numFmt numFmtId="166" formatCode="&quot;$&quot;#,##0"/>
    <numFmt numFmtId="167" formatCode="0.0"/>
  </numFmts>
  <fonts count="25"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sz val="8"/>
      <name val="Calibri"/>
      <family val="2"/>
      <scheme val="minor"/>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b/>
      <sz val="9"/>
      <color rgb="FF000000"/>
      <name val="Times New Roman"/>
      <family val="1"/>
    </font>
    <font>
      <b/>
      <sz val="11"/>
      <color theme="1"/>
      <name val="Calibri"/>
      <family val="2"/>
      <scheme val="minor"/>
    </font>
    <font>
      <b/>
      <vertAlign val="superscript"/>
      <sz val="9"/>
      <color theme="1"/>
      <name val="Times New Roman"/>
      <family val="1"/>
    </font>
    <font>
      <b/>
      <sz val="9"/>
      <color rgb="FF0000FF"/>
      <name val="Times New Roman"/>
      <family val="1"/>
    </font>
    <font>
      <sz val="11"/>
      <color theme="1"/>
      <name val="Calibri"/>
      <family val="2"/>
    </font>
    <font>
      <i/>
      <sz val="10"/>
      <color rgb="FF000000"/>
      <name val="Times New Roman"/>
      <family val="1"/>
    </font>
    <font>
      <sz val="10"/>
      <color rgb="FFFF0000"/>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2" fillId="0" borderId="0" xfId="0" applyFont="1" applyAlignment="1">
      <alignment vertical="center"/>
    </xf>
    <xf numFmtId="6" fontId="10" fillId="0" borderId="1" xfId="0" applyNumberFormat="1" applyFont="1" applyBorder="1" applyAlignment="1">
      <alignment horizontal="center" vertical="center" wrapText="1"/>
    </xf>
    <xf numFmtId="0" fontId="2" fillId="0" borderId="0" xfId="0" applyFont="1"/>
    <xf numFmtId="0" fontId="10" fillId="0" borderId="0" xfId="0" applyFont="1" applyAlignment="1">
      <alignment vertical="center"/>
    </xf>
    <xf numFmtId="0" fontId="10" fillId="0" borderId="1" xfId="0" applyFont="1" applyBorder="1" applyAlignment="1">
      <alignment vertical="center" wrapText="1"/>
    </xf>
    <xf numFmtId="0" fontId="15" fillId="0" borderId="1" xfId="0" applyFont="1" applyBorder="1" applyAlignment="1">
      <alignment vertical="center"/>
    </xf>
    <xf numFmtId="164" fontId="8" fillId="0" borderId="1" xfId="0" applyNumberFormat="1" applyFont="1" applyBorder="1"/>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0" fontId="16" fillId="0" borderId="1" xfId="0" applyFont="1" applyBorder="1" applyAlignment="1">
      <alignment vertical="center"/>
    </xf>
    <xf numFmtId="0" fontId="8" fillId="0" borderId="0" xfId="0" applyFont="1" applyAlignment="1">
      <alignment vertical="center"/>
    </xf>
    <xf numFmtId="0" fontId="2" fillId="0" borderId="1" xfId="0" applyFont="1" applyBorder="1" applyAlignment="1">
      <alignment vertical="center"/>
    </xf>
    <xf numFmtId="0" fontId="2" fillId="0" borderId="1" xfId="0" applyFont="1" applyBorder="1"/>
    <xf numFmtId="0" fontId="4" fillId="0" borderId="1" xfId="0" applyFont="1" applyBorder="1" applyAlignment="1">
      <alignment horizontal="center" vertical="center"/>
    </xf>
    <xf numFmtId="6" fontId="4" fillId="0" borderId="1" xfId="0" applyNumberFormat="1" applyFont="1" applyBorder="1" applyAlignment="1">
      <alignment horizontal="right" vertical="center"/>
    </xf>
    <xf numFmtId="0" fontId="4" fillId="0" borderId="1" xfId="0" applyFont="1" applyBorder="1" applyAlignment="1">
      <alignment horizontal="left" vertical="center" wrapText="1" indent="1"/>
    </xf>
    <xf numFmtId="0" fontId="6" fillId="0" borderId="1" xfId="0" applyFont="1" applyBorder="1" applyAlignment="1">
      <alignment vertical="center" wrapText="1"/>
    </xf>
    <xf numFmtId="0" fontId="6" fillId="0" borderId="1" xfId="0" applyFont="1" applyBorder="1" applyAlignment="1">
      <alignment horizontal="center" vertical="center"/>
    </xf>
    <xf numFmtId="0" fontId="19" fillId="0" borderId="1" xfId="0" applyFont="1" applyBorder="1" applyAlignment="1">
      <alignment horizontal="center" vertical="center"/>
    </xf>
    <xf numFmtId="6" fontId="6" fillId="0" borderId="1" xfId="0" applyNumberFormat="1" applyFont="1" applyBorder="1" applyAlignment="1">
      <alignment horizontal="right" vertical="center"/>
    </xf>
    <xf numFmtId="6" fontId="2" fillId="0" borderId="0" xfId="0" applyNumberFormat="1" applyFont="1"/>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0" fillId="0" borderId="0" xfId="0" applyFont="1"/>
    <xf numFmtId="165" fontId="15" fillId="2" borderId="5" xfId="0" applyNumberFormat="1" applyFont="1" applyFill="1" applyBorder="1" applyAlignment="1">
      <alignment horizontal="center" vertical="center" wrapText="1"/>
    </xf>
    <xf numFmtId="3" fontId="15" fillId="0" borderId="2" xfId="0" applyNumberFormat="1" applyFont="1" applyBorder="1" applyAlignment="1">
      <alignment horizontal="center"/>
    </xf>
    <xf numFmtId="3" fontId="15" fillId="0" borderId="2" xfId="0" quotePrefix="1" applyNumberFormat="1" applyFont="1" applyBorder="1" applyAlignment="1">
      <alignment horizontal="center"/>
    </xf>
    <xf numFmtId="166" fontId="15" fillId="2" borderId="2" xfId="0" applyNumberFormat="1" applyFont="1" applyFill="1" applyBorder="1" applyAlignment="1">
      <alignment horizont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8" fillId="0" borderId="2" xfId="0" applyFont="1" applyBorder="1" applyAlignment="1">
      <alignment vertical="center" wrapText="1"/>
    </xf>
    <xf numFmtId="0" fontId="8" fillId="0" borderId="14" xfId="0" applyFont="1" applyBorder="1" applyAlignment="1">
      <alignment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indent="1"/>
    </xf>
    <xf numFmtId="8" fontId="8" fillId="0" borderId="1" xfId="0" applyNumberFormat="1" applyFont="1" applyBorder="1" applyAlignment="1">
      <alignment horizontal="righ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indent="3"/>
    </xf>
    <xf numFmtId="6" fontId="8" fillId="0" borderId="1" xfId="0" applyNumberFormat="1" applyFont="1" applyBorder="1" applyAlignment="1">
      <alignment horizontal="right" vertical="center" wrapText="1"/>
    </xf>
    <xf numFmtId="1" fontId="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1" fillId="0" borderId="1" xfId="0" applyFont="1" applyBorder="1" applyAlignment="1">
      <alignment horizontal="center" vertical="center" wrapText="1"/>
    </xf>
    <xf numFmtId="6" fontId="14" fillId="0" borderId="1" xfId="0" applyNumberFormat="1" applyFont="1" applyBorder="1" applyAlignment="1">
      <alignment horizontal="right" vertical="center" wrapText="1"/>
    </xf>
    <xf numFmtId="0" fontId="8" fillId="0" borderId="1" xfId="0" applyFont="1" applyBorder="1" applyAlignment="1">
      <alignment vertical="center"/>
    </xf>
    <xf numFmtId="2" fontId="8" fillId="0" borderId="1" xfId="0" applyNumberFormat="1" applyFont="1" applyBorder="1" applyAlignment="1">
      <alignment horizontal="center" vertical="center" wrapText="1"/>
    </xf>
    <xf numFmtId="0" fontId="21" fillId="0" borderId="1" xfId="0" applyFont="1" applyBorder="1" applyAlignment="1">
      <alignment vertical="center" wrapText="1"/>
    </xf>
    <xf numFmtId="6" fontId="10" fillId="0" borderId="1" xfId="0" applyNumberFormat="1" applyFont="1" applyBorder="1" applyAlignment="1">
      <alignment horizontal="right" vertical="center" wrapText="1"/>
    </xf>
    <xf numFmtId="0" fontId="2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xf numFmtId="0" fontId="23" fillId="0" borderId="0" xfId="0" applyFont="1" applyBorder="1" applyAlignment="1">
      <alignment vertical="center" wrapText="1"/>
    </xf>
    <xf numFmtId="0" fontId="4" fillId="0" borderId="1" xfId="0" applyFont="1" applyBorder="1" applyAlignment="1">
      <alignment horizontal="center" vertical="center" wrapText="1"/>
    </xf>
    <xf numFmtId="167"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167" fontId="8" fillId="0"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15" fillId="0" borderId="1" xfId="0" applyFont="1" applyBorder="1" applyAlignment="1">
      <alignment horizontal="center"/>
    </xf>
    <xf numFmtId="0" fontId="1" fillId="0" borderId="0" xfId="0" applyFont="1" applyAlignment="1">
      <alignment horizontal="left" vertical="top"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3" fontId="14"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9" fillId="0" borderId="0" xfId="0" applyFont="1" applyAlignment="1">
      <alignment horizontal="left" vertical="top" wrapText="1"/>
    </xf>
    <xf numFmtId="0" fontId="12" fillId="0" borderId="0" xfId="0" applyFont="1" applyAlignment="1">
      <alignment horizontal="left" vertical="top" wrapText="1"/>
    </xf>
    <xf numFmtId="0" fontId="15" fillId="0" borderId="3" xfId="0" applyFont="1" applyBorder="1" applyAlignment="1">
      <alignment horizontal="center"/>
    </xf>
    <xf numFmtId="0" fontId="15" fillId="0" borderId="4" xfId="0" applyFont="1" applyBorder="1" applyAlignment="1">
      <alignment horizontal="center"/>
    </xf>
    <xf numFmtId="0" fontId="17" fillId="0" borderId="0" xfId="0" applyFont="1" applyAlignment="1">
      <alignment horizontal="left" vertical="top"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9" fillId="0" borderId="0" xfId="0" applyFont="1" applyAlignment="1">
      <alignment horizontal="left" vertical="top"/>
    </xf>
    <xf numFmtId="0" fontId="2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8"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xf>
    <xf numFmtId="0" fontId="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L77"/>
  <sheetViews>
    <sheetView tabSelected="1" workbookViewId="0">
      <selection activeCell="I64" sqref="I64"/>
    </sheetView>
  </sheetViews>
  <sheetFormatPr defaultRowHeight="15" x14ac:dyDescent="0.25"/>
  <cols>
    <col min="1" max="1" width="39.5703125" customWidth="1"/>
    <col min="2" max="9" width="12" customWidth="1"/>
    <col min="11" max="11" width="11.5703125" customWidth="1"/>
  </cols>
  <sheetData>
    <row r="1" spans="1:12" ht="32.25" customHeight="1" x14ac:dyDescent="0.25">
      <c r="A1" s="75" t="s">
        <v>112</v>
      </c>
      <c r="B1" s="75"/>
      <c r="C1" s="75"/>
      <c r="D1" s="75"/>
      <c r="E1" s="75"/>
      <c r="F1" s="75"/>
      <c r="G1" s="75"/>
      <c r="H1" s="75"/>
      <c r="I1" s="75"/>
    </row>
    <row r="2" spans="1:12" x14ac:dyDescent="0.25">
      <c r="A2" s="3"/>
      <c r="B2" s="3"/>
      <c r="C2" s="3"/>
      <c r="D2" s="3"/>
      <c r="E2" s="3"/>
      <c r="F2" s="3"/>
      <c r="G2" s="3"/>
      <c r="H2" s="3"/>
      <c r="I2" s="3"/>
    </row>
    <row r="3" spans="1:12" x14ac:dyDescent="0.25">
      <c r="A3" s="76" t="s">
        <v>24</v>
      </c>
      <c r="B3" s="34" t="s">
        <v>0</v>
      </c>
      <c r="C3" s="35" t="s">
        <v>2</v>
      </c>
      <c r="D3" s="34" t="s">
        <v>4</v>
      </c>
      <c r="E3" s="35" t="s">
        <v>6</v>
      </c>
      <c r="F3" s="34" t="s">
        <v>7</v>
      </c>
      <c r="G3" s="35" t="s">
        <v>20</v>
      </c>
      <c r="H3" s="34" t="s">
        <v>22</v>
      </c>
      <c r="I3" s="36" t="s">
        <v>28</v>
      </c>
    </row>
    <row r="4" spans="1:12" ht="63.75" x14ac:dyDescent="0.25">
      <c r="A4" s="77"/>
      <c r="B4" s="37" t="s">
        <v>80</v>
      </c>
      <c r="C4" s="38" t="s">
        <v>81</v>
      </c>
      <c r="D4" s="37" t="s">
        <v>82</v>
      </c>
      <c r="E4" s="38" t="s">
        <v>83</v>
      </c>
      <c r="F4" s="37" t="s">
        <v>84</v>
      </c>
      <c r="G4" s="38" t="s">
        <v>85</v>
      </c>
      <c r="H4" s="37" t="s">
        <v>86</v>
      </c>
      <c r="I4" s="39" t="s">
        <v>87</v>
      </c>
    </row>
    <row r="5" spans="1:12" x14ac:dyDescent="0.25">
      <c r="A5" s="78"/>
      <c r="B5" s="40"/>
      <c r="C5" s="41"/>
      <c r="D5" s="42" t="s">
        <v>88</v>
      </c>
      <c r="E5" s="41"/>
      <c r="F5" s="40"/>
      <c r="G5" s="43" t="s">
        <v>89</v>
      </c>
      <c r="H5" s="42" t="s">
        <v>90</v>
      </c>
      <c r="I5" s="44"/>
    </row>
    <row r="6" spans="1:12" x14ac:dyDescent="0.25">
      <c r="A6" s="4" t="s">
        <v>25</v>
      </c>
      <c r="B6" s="27" t="s">
        <v>26</v>
      </c>
      <c r="C6" s="27"/>
      <c r="D6" s="27"/>
      <c r="E6" s="27"/>
      <c r="F6" s="27"/>
      <c r="G6" s="27"/>
      <c r="H6" s="27"/>
      <c r="I6" s="45"/>
      <c r="K6" s="74" t="s">
        <v>48</v>
      </c>
      <c r="L6" s="74"/>
    </row>
    <row r="7" spans="1:12" x14ac:dyDescent="0.25">
      <c r="A7" s="4" t="s">
        <v>91</v>
      </c>
      <c r="B7" s="27" t="s">
        <v>26</v>
      </c>
      <c r="C7" s="27"/>
      <c r="D7" s="27"/>
      <c r="E7" s="27"/>
      <c r="F7" s="27"/>
      <c r="G7" s="27"/>
      <c r="H7" s="27"/>
      <c r="I7" s="45"/>
      <c r="K7" s="11" t="s">
        <v>49</v>
      </c>
      <c r="L7" s="12">
        <v>141.06</v>
      </c>
    </row>
    <row r="8" spans="1:12" x14ac:dyDescent="0.25">
      <c r="A8" s="4" t="s">
        <v>27</v>
      </c>
      <c r="B8" s="27"/>
      <c r="C8" s="27"/>
      <c r="D8" s="27"/>
      <c r="E8" s="27"/>
      <c r="F8" s="27"/>
      <c r="G8" s="27"/>
      <c r="H8" s="27"/>
      <c r="I8" s="45"/>
      <c r="K8" s="11" t="s">
        <v>50</v>
      </c>
      <c r="L8" s="12">
        <v>120.27</v>
      </c>
    </row>
    <row r="9" spans="1:12" ht="15.75" x14ac:dyDescent="0.25">
      <c r="A9" s="46" t="s">
        <v>92</v>
      </c>
      <c r="B9" s="27">
        <v>16</v>
      </c>
      <c r="C9" s="27">
        <v>1</v>
      </c>
      <c r="D9" s="27">
        <f>B9*C9</f>
        <v>16</v>
      </c>
      <c r="E9" s="28">
        <f>'O&amp;M'!F31</f>
        <v>74</v>
      </c>
      <c r="F9" s="71">
        <f>D9*E9</f>
        <v>1184</v>
      </c>
      <c r="G9" s="27">
        <f>F9*0.05</f>
        <v>59.2</v>
      </c>
      <c r="H9" s="51">
        <f>F9*0.1</f>
        <v>118.4</v>
      </c>
      <c r="I9" s="47">
        <f>G9*L$7+F9*L$8+H9*L$9</f>
        <v>157696.95999999999</v>
      </c>
      <c r="K9" s="11" t="s">
        <v>51</v>
      </c>
      <c r="L9" s="12">
        <v>58.67</v>
      </c>
    </row>
    <row r="10" spans="1:12" x14ac:dyDescent="0.25">
      <c r="A10" s="46" t="s">
        <v>30</v>
      </c>
      <c r="B10" s="27"/>
      <c r="C10" s="27"/>
      <c r="D10" s="27"/>
      <c r="E10" s="28"/>
      <c r="F10" s="27"/>
      <c r="G10" s="27"/>
      <c r="H10" s="27"/>
      <c r="I10" s="45"/>
    </row>
    <row r="11" spans="1:12" ht="15.75" x14ac:dyDescent="0.25">
      <c r="A11" s="48" t="s">
        <v>93</v>
      </c>
      <c r="B11" s="27"/>
      <c r="C11" s="27"/>
      <c r="D11" s="27"/>
      <c r="E11" s="28"/>
      <c r="F11" s="27"/>
      <c r="G11" s="27"/>
      <c r="H11" s="27"/>
      <c r="I11" s="45"/>
    </row>
    <row r="12" spans="1:12" x14ac:dyDescent="0.25">
      <c r="A12" s="49" t="s">
        <v>114</v>
      </c>
      <c r="B12" s="27">
        <v>16</v>
      </c>
      <c r="C12" s="27">
        <v>1</v>
      </c>
      <c r="D12" s="27">
        <f t="shared" ref="D12:D16" si="0">B12*C12</f>
        <v>16</v>
      </c>
      <c r="E12" s="28">
        <v>0</v>
      </c>
      <c r="F12" s="27">
        <f t="shared" ref="F12:F16" si="1">D12*E12</f>
        <v>0</v>
      </c>
      <c r="G12" s="27">
        <f t="shared" ref="G12:G16" si="2">F12*0.05</f>
        <v>0</v>
      </c>
      <c r="H12" s="27">
        <f t="shared" ref="H12:H16" si="3">F12*0.1</f>
        <v>0</v>
      </c>
      <c r="I12" s="50">
        <f t="shared" ref="I12:I16" si="4">G12*L$7+F12*L$8+H12*L$9</f>
        <v>0</v>
      </c>
    </row>
    <row r="13" spans="1:12" ht="25.5" x14ac:dyDescent="0.25">
      <c r="A13" s="49" t="s">
        <v>94</v>
      </c>
      <c r="B13" s="27">
        <v>64</v>
      </c>
      <c r="C13" s="27">
        <v>1</v>
      </c>
      <c r="D13" s="27">
        <f t="shared" si="0"/>
        <v>64</v>
      </c>
      <c r="E13" s="28">
        <v>0</v>
      </c>
      <c r="F13" s="27">
        <f t="shared" si="1"/>
        <v>0</v>
      </c>
      <c r="G13" s="27">
        <f t="shared" si="2"/>
        <v>0</v>
      </c>
      <c r="H13" s="27">
        <f t="shared" si="3"/>
        <v>0</v>
      </c>
      <c r="I13" s="50">
        <f t="shared" si="4"/>
        <v>0</v>
      </c>
    </row>
    <row r="14" spans="1:12" x14ac:dyDescent="0.25">
      <c r="A14" s="49" t="s">
        <v>95</v>
      </c>
      <c r="B14" s="27">
        <v>72</v>
      </c>
      <c r="C14" s="27">
        <v>1</v>
      </c>
      <c r="D14" s="27">
        <f t="shared" si="0"/>
        <v>72</v>
      </c>
      <c r="E14" s="28">
        <v>0</v>
      </c>
      <c r="F14" s="27">
        <f t="shared" si="1"/>
        <v>0</v>
      </c>
      <c r="G14" s="27">
        <f t="shared" si="2"/>
        <v>0</v>
      </c>
      <c r="H14" s="27">
        <f t="shared" si="3"/>
        <v>0</v>
      </c>
      <c r="I14" s="50">
        <f t="shared" si="4"/>
        <v>0</v>
      </c>
    </row>
    <row r="15" spans="1:12" ht="25.5" x14ac:dyDescent="0.25">
      <c r="A15" s="49" t="s">
        <v>96</v>
      </c>
      <c r="B15" s="27">
        <v>160</v>
      </c>
      <c r="C15" s="27">
        <v>1</v>
      </c>
      <c r="D15" s="27">
        <f t="shared" si="0"/>
        <v>160</v>
      </c>
      <c r="E15" s="28">
        <v>0</v>
      </c>
      <c r="F15" s="27">
        <f t="shared" si="1"/>
        <v>0</v>
      </c>
      <c r="G15" s="27">
        <f t="shared" si="2"/>
        <v>0</v>
      </c>
      <c r="H15" s="27">
        <f t="shared" si="3"/>
        <v>0</v>
      </c>
      <c r="I15" s="50">
        <f t="shared" si="4"/>
        <v>0</v>
      </c>
    </row>
    <row r="16" spans="1:12" ht="28.5" x14ac:dyDescent="0.25">
      <c r="A16" s="49" t="s">
        <v>115</v>
      </c>
      <c r="B16" s="27">
        <v>9</v>
      </c>
      <c r="C16" s="27">
        <v>1</v>
      </c>
      <c r="D16" s="27">
        <f t="shared" si="0"/>
        <v>9</v>
      </c>
      <c r="E16" s="28">
        <v>0</v>
      </c>
      <c r="F16" s="27">
        <f t="shared" si="1"/>
        <v>0</v>
      </c>
      <c r="G16" s="27">
        <f t="shared" si="2"/>
        <v>0</v>
      </c>
      <c r="H16" s="27">
        <f t="shared" si="3"/>
        <v>0</v>
      </c>
      <c r="I16" s="50">
        <f t="shared" si="4"/>
        <v>0</v>
      </c>
    </row>
    <row r="17" spans="1:9" x14ac:dyDescent="0.25">
      <c r="A17" s="48" t="s">
        <v>116</v>
      </c>
      <c r="B17" s="27"/>
      <c r="C17" s="27"/>
      <c r="D17" s="27"/>
      <c r="E17" s="28"/>
      <c r="F17" s="27"/>
      <c r="G17" s="27"/>
      <c r="H17" s="27"/>
      <c r="I17" s="45"/>
    </row>
    <row r="18" spans="1:9" ht="25.5" x14ac:dyDescent="0.25">
      <c r="A18" s="49" t="s">
        <v>97</v>
      </c>
      <c r="B18" s="27">
        <v>12</v>
      </c>
      <c r="C18" s="27">
        <v>1</v>
      </c>
      <c r="D18" s="27">
        <f t="shared" ref="D18:D21" si="5">B18*C18</f>
        <v>12</v>
      </c>
      <c r="E18" s="28">
        <f>E9</f>
        <v>74</v>
      </c>
      <c r="F18" s="27">
        <f t="shared" ref="F18:F21" si="6">D18*E18</f>
        <v>888</v>
      </c>
      <c r="G18" s="27">
        <f t="shared" ref="G18:G21" si="7">F18*0.05</f>
        <v>44.400000000000006</v>
      </c>
      <c r="H18" s="27">
        <f t="shared" ref="H18:H21" si="8">F18*0.1</f>
        <v>88.800000000000011</v>
      </c>
      <c r="I18" s="47">
        <f>G18*L$7+F18*L$8+H18*L$9</f>
        <v>118272.72</v>
      </c>
    </row>
    <row r="19" spans="1:9" x14ac:dyDescent="0.25">
      <c r="A19" s="49" t="s">
        <v>98</v>
      </c>
      <c r="B19" s="27">
        <v>12</v>
      </c>
      <c r="C19" s="27">
        <v>1</v>
      </c>
      <c r="D19" s="27">
        <f t="shared" si="5"/>
        <v>12</v>
      </c>
      <c r="E19" s="28">
        <f>E9</f>
        <v>74</v>
      </c>
      <c r="F19" s="27">
        <f t="shared" si="6"/>
        <v>888</v>
      </c>
      <c r="G19" s="27">
        <f t="shared" si="7"/>
        <v>44.400000000000006</v>
      </c>
      <c r="H19" s="27">
        <f t="shared" si="8"/>
        <v>88.800000000000011</v>
      </c>
      <c r="I19" s="47">
        <f t="shared" ref="I19:I21" si="9">G19*L$7+F19*L$8+H19*L$9</f>
        <v>118272.72</v>
      </c>
    </row>
    <row r="20" spans="1:9" x14ac:dyDescent="0.25">
      <c r="A20" s="49" t="s">
        <v>99</v>
      </c>
      <c r="B20" s="27">
        <v>8</v>
      </c>
      <c r="C20" s="27">
        <v>1</v>
      </c>
      <c r="D20" s="27">
        <f t="shared" si="5"/>
        <v>8</v>
      </c>
      <c r="E20" s="28">
        <f>E9</f>
        <v>74</v>
      </c>
      <c r="F20" s="27">
        <f t="shared" si="6"/>
        <v>592</v>
      </c>
      <c r="G20" s="27">
        <f t="shared" si="7"/>
        <v>29.6</v>
      </c>
      <c r="H20" s="27">
        <f t="shared" si="8"/>
        <v>59.2</v>
      </c>
      <c r="I20" s="47">
        <f t="shared" si="9"/>
        <v>78848.479999999996</v>
      </c>
    </row>
    <row r="21" spans="1:9" ht="28.5" x14ac:dyDescent="0.25">
      <c r="A21" s="49" t="s">
        <v>117</v>
      </c>
      <c r="B21" s="27">
        <v>83</v>
      </c>
      <c r="C21" s="27">
        <v>1</v>
      </c>
      <c r="D21" s="27">
        <f t="shared" si="5"/>
        <v>83</v>
      </c>
      <c r="E21" s="28">
        <f>E9</f>
        <v>74</v>
      </c>
      <c r="F21" s="71">
        <f t="shared" si="6"/>
        <v>6142</v>
      </c>
      <c r="G21" s="51">
        <f t="shared" si="7"/>
        <v>307.10000000000002</v>
      </c>
      <c r="H21" s="51">
        <f t="shared" si="8"/>
        <v>614.20000000000005</v>
      </c>
      <c r="I21" s="47">
        <f t="shared" si="9"/>
        <v>818052.98</v>
      </c>
    </row>
    <row r="22" spans="1:9" x14ac:dyDescent="0.25">
      <c r="A22" s="46" t="s">
        <v>32</v>
      </c>
      <c r="B22" s="27" t="s">
        <v>31</v>
      </c>
      <c r="C22" s="27"/>
      <c r="D22" s="27"/>
      <c r="E22" s="27"/>
      <c r="F22" s="27"/>
      <c r="G22" s="27"/>
      <c r="H22" s="27"/>
      <c r="I22" s="45"/>
    </row>
    <row r="23" spans="1:9" x14ac:dyDescent="0.25">
      <c r="A23" s="46" t="s">
        <v>33</v>
      </c>
      <c r="B23" s="27" t="s">
        <v>34</v>
      </c>
      <c r="C23" s="27"/>
      <c r="D23" s="27"/>
      <c r="E23" s="27"/>
      <c r="F23" s="27"/>
      <c r="G23" s="27"/>
      <c r="H23" s="27"/>
      <c r="I23" s="45"/>
    </row>
    <row r="24" spans="1:9" x14ac:dyDescent="0.25">
      <c r="A24" s="46" t="s">
        <v>35</v>
      </c>
      <c r="B24" s="27"/>
      <c r="C24" s="27"/>
      <c r="D24" s="27"/>
      <c r="E24" s="27"/>
      <c r="F24" s="27"/>
      <c r="G24" s="27"/>
      <c r="H24" s="27"/>
      <c r="I24" s="45"/>
    </row>
    <row r="25" spans="1:9" x14ac:dyDescent="0.25">
      <c r="A25" s="48" t="s">
        <v>121</v>
      </c>
      <c r="B25" s="27">
        <v>40</v>
      </c>
      <c r="C25" s="27">
        <v>1</v>
      </c>
      <c r="D25" s="27">
        <f>B25*C25</f>
        <v>40</v>
      </c>
      <c r="E25" s="27">
        <v>0</v>
      </c>
      <c r="F25" s="27">
        <f t="shared" ref="F25" si="10">D25*E25</f>
        <v>0</v>
      </c>
      <c r="G25" s="27">
        <f t="shared" ref="G25" si="11">F25*0.05</f>
        <v>0</v>
      </c>
      <c r="H25" s="27">
        <f t="shared" ref="H25" si="12">F25*0.1</f>
        <v>0</v>
      </c>
      <c r="I25" s="50">
        <f t="shared" ref="I25" si="13">G25*L$7+F25*L$8+H25*L$9</f>
        <v>0</v>
      </c>
    </row>
    <row r="26" spans="1:9" x14ac:dyDescent="0.25">
      <c r="A26" s="48" t="s">
        <v>122</v>
      </c>
      <c r="B26" s="63">
        <v>4</v>
      </c>
      <c r="C26" s="63">
        <v>1</v>
      </c>
      <c r="D26" s="63">
        <f t="shared" ref="D26" si="14">B26*C26</f>
        <v>4</v>
      </c>
      <c r="E26" s="63">
        <v>0</v>
      </c>
      <c r="F26" s="63">
        <f t="shared" ref="F26" si="15">D26*E26</f>
        <v>0</v>
      </c>
      <c r="G26" s="63">
        <f t="shared" ref="G26" si="16">F26*0.05</f>
        <v>0</v>
      </c>
      <c r="H26" s="63">
        <f t="shared" ref="H26" si="17">F26*0.1</f>
        <v>0</v>
      </c>
      <c r="I26" s="50">
        <f t="shared" ref="I26" si="18">G26*L$7+F26*L$8+H26*L$9</f>
        <v>0</v>
      </c>
    </row>
    <row r="27" spans="1:9" x14ac:dyDescent="0.25">
      <c r="A27" s="48" t="s">
        <v>100</v>
      </c>
      <c r="B27" s="27">
        <v>8</v>
      </c>
      <c r="C27" s="63">
        <v>2</v>
      </c>
      <c r="D27" s="63">
        <f t="shared" ref="D27" si="19">B27*C27</f>
        <v>16</v>
      </c>
      <c r="E27" s="63">
        <v>0</v>
      </c>
      <c r="F27" s="63">
        <f t="shared" ref="F27" si="20">D27*E27</f>
        <v>0</v>
      </c>
      <c r="G27" s="63">
        <f t="shared" ref="G27" si="21">F27*0.05</f>
        <v>0</v>
      </c>
      <c r="H27" s="63">
        <f t="shared" ref="H27" si="22">F27*0.1</f>
        <v>0</v>
      </c>
      <c r="I27" s="50">
        <f t="shared" ref="I27" si="23">G27*L$7+F27*L$8+H27*L$9</f>
        <v>0</v>
      </c>
    </row>
    <row r="28" spans="1:9" ht="38.25" x14ac:dyDescent="0.25">
      <c r="A28" s="48" t="s">
        <v>119</v>
      </c>
      <c r="B28" s="27">
        <v>8</v>
      </c>
      <c r="C28" s="27">
        <v>1</v>
      </c>
      <c r="D28" s="27">
        <f t="shared" ref="D28:D29" si="24">B28*C28</f>
        <v>8</v>
      </c>
      <c r="E28" s="27">
        <v>0</v>
      </c>
      <c r="F28" s="27">
        <f t="shared" ref="F28:F29" si="25">D28*E28</f>
        <v>0</v>
      </c>
      <c r="G28" s="27">
        <f t="shared" ref="G28:G29" si="26">F28*0.05</f>
        <v>0</v>
      </c>
      <c r="H28" s="27">
        <f t="shared" ref="H28:H29" si="27">F28*0.1</f>
        <v>0</v>
      </c>
      <c r="I28" s="50">
        <f t="shared" ref="I28:I29" si="28">G28*L$7+F28*L$8+H28*L$9</f>
        <v>0</v>
      </c>
    </row>
    <row r="29" spans="1:9" x14ac:dyDescent="0.25">
      <c r="A29" s="48" t="s">
        <v>118</v>
      </c>
      <c r="B29" s="27">
        <v>160</v>
      </c>
      <c r="C29" s="27">
        <v>1</v>
      </c>
      <c r="D29" s="27">
        <f t="shared" si="24"/>
        <v>160</v>
      </c>
      <c r="E29" s="27">
        <v>0</v>
      </c>
      <c r="F29" s="27">
        <f t="shared" si="25"/>
        <v>0</v>
      </c>
      <c r="G29" s="27">
        <f t="shared" si="26"/>
        <v>0</v>
      </c>
      <c r="H29" s="27">
        <f t="shared" si="27"/>
        <v>0</v>
      </c>
      <c r="I29" s="50">
        <f t="shared" si="28"/>
        <v>0</v>
      </c>
    </row>
    <row r="30" spans="1:9" ht="15.75" x14ac:dyDescent="0.25">
      <c r="A30" s="48" t="s">
        <v>120</v>
      </c>
      <c r="B30" s="27"/>
      <c r="C30" s="27"/>
      <c r="D30" s="27"/>
      <c r="E30" s="27"/>
      <c r="F30" s="27"/>
      <c r="G30" s="27"/>
      <c r="H30" s="27"/>
      <c r="I30" s="45"/>
    </row>
    <row r="31" spans="1:9" x14ac:dyDescent="0.25">
      <c r="A31" s="49" t="s">
        <v>101</v>
      </c>
      <c r="B31" s="27">
        <v>8</v>
      </c>
      <c r="C31" s="27">
        <v>1</v>
      </c>
      <c r="D31" s="27">
        <f>B31*C31</f>
        <v>8</v>
      </c>
      <c r="E31" s="27">
        <f>E9</f>
        <v>74</v>
      </c>
      <c r="F31" s="27">
        <f>D31*E31</f>
        <v>592</v>
      </c>
      <c r="G31" s="27">
        <f>F31*0.05</f>
        <v>29.6</v>
      </c>
      <c r="H31" s="27">
        <f>F31*0.1</f>
        <v>59.2</v>
      </c>
      <c r="I31" s="47">
        <f>G31*L$7+F31*L$8+H31*L$9</f>
        <v>78848.479999999996</v>
      </c>
    </row>
    <row r="32" spans="1:9" ht="25.5" x14ac:dyDescent="0.25">
      <c r="A32" s="49" t="s">
        <v>123</v>
      </c>
      <c r="B32" s="27" t="s">
        <v>34</v>
      </c>
      <c r="C32" s="4"/>
      <c r="D32" s="4"/>
      <c r="E32" s="4"/>
      <c r="F32" s="4"/>
      <c r="G32" s="4"/>
      <c r="H32" s="4"/>
      <c r="I32" s="4"/>
    </row>
    <row r="33" spans="1:9" ht="25.5" x14ac:dyDescent="0.25">
      <c r="A33" s="49" t="s">
        <v>102</v>
      </c>
      <c r="B33" s="27" t="s">
        <v>31</v>
      </c>
      <c r="C33" s="27"/>
      <c r="D33" s="27"/>
      <c r="E33" s="27"/>
      <c r="F33" s="27"/>
      <c r="G33" s="27"/>
      <c r="H33" s="27"/>
      <c r="I33" s="27"/>
    </row>
    <row r="34" spans="1:9" ht="15.75" x14ac:dyDescent="0.25">
      <c r="A34" s="49" t="s">
        <v>180</v>
      </c>
      <c r="B34" s="27">
        <v>8</v>
      </c>
      <c r="C34" s="27">
        <v>1</v>
      </c>
      <c r="D34" s="27">
        <f>B34*C34</f>
        <v>8</v>
      </c>
      <c r="E34" s="72">
        <f>E9*0.9</f>
        <v>66.600000000000009</v>
      </c>
      <c r="F34" s="51">
        <f>D34*E34</f>
        <v>532.80000000000007</v>
      </c>
      <c r="G34" s="70">
        <f>F34*0.05</f>
        <v>26.640000000000004</v>
      </c>
      <c r="H34" s="70">
        <f>F34*0.1</f>
        <v>53.280000000000008</v>
      </c>
      <c r="I34" s="47">
        <f>G34*L$7+F34*L$8+H34*L$9</f>
        <v>70963.632000000012</v>
      </c>
    </row>
    <row r="35" spans="1:9" x14ac:dyDescent="0.25">
      <c r="A35" s="49" t="s">
        <v>103</v>
      </c>
      <c r="B35" s="27" t="s">
        <v>31</v>
      </c>
      <c r="C35" s="4"/>
      <c r="D35" s="4"/>
      <c r="E35" s="4"/>
      <c r="F35" s="4"/>
      <c r="G35" s="4"/>
      <c r="H35" s="4"/>
      <c r="I35" s="4"/>
    </row>
    <row r="36" spans="1:9" ht="38.25" x14ac:dyDescent="0.25">
      <c r="A36" s="49" t="s">
        <v>104</v>
      </c>
      <c r="B36" s="27">
        <v>8</v>
      </c>
      <c r="C36" s="27">
        <v>1</v>
      </c>
      <c r="D36" s="27">
        <f t="shared" ref="D36:D39" si="29">B36*C36</f>
        <v>8</v>
      </c>
      <c r="E36" s="27">
        <f>E9</f>
        <v>74</v>
      </c>
      <c r="F36" s="27">
        <f t="shared" ref="F36:F39" si="30">D36*E36</f>
        <v>592</v>
      </c>
      <c r="G36" s="27">
        <f t="shared" ref="G36:G39" si="31">F36*0.05</f>
        <v>29.6</v>
      </c>
      <c r="H36" s="27">
        <f t="shared" ref="H36:H39" si="32">F36*0.1</f>
        <v>59.2</v>
      </c>
      <c r="I36" s="47">
        <f t="shared" ref="I36:I39" si="33">G36*L$7+F36*L$8+H36*L$9</f>
        <v>78848.479999999996</v>
      </c>
    </row>
    <row r="37" spans="1:9" ht="28.5" x14ac:dyDescent="0.25">
      <c r="A37" s="48" t="s">
        <v>182</v>
      </c>
      <c r="B37" s="27">
        <v>8</v>
      </c>
      <c r="C37" s="27">
        <v>1</v>
      </c>
      <c r="D37" s="27">
        <f t="shared" si="29"/>
        <v>8</v>
      </c>
      <c r="E37" s="27">
        <f>E9*0.1</f>
        <v>7.4</v>
      </c>
      <c r="F37" s="51">
        <f t="shared" si="30"/>
        <v>59.2</v>
      </c>
      <c r="G37" s="27">
        <f t="shared" si="31"/>
        <v>2.9600000000000004</v>
      </c>
      <c r="H37" s="27">
        <f t="shared" si="32"/>
        <v>5.9200000000000008</v>
      </c>
      <c r="I37" s="47">
        <f t="shared" si="33"/>
        <v>7884.848</v>
      </c>
    </row>
    <row r="38" spans="1:9" ht="28.5" x14ac:dyDescent="0.25">
      <c r="A38" s="48" t="s">
        <v>183</v>
      </c>
      <c r="B38" s="27">
        <v>8</v>
      </c>
      <c r="C38" s="27">
        <v>2</v>
      </c>
      <c r="D38" s="27">
        <f t="shared" si="29"/>
        <v>16</v>
      </c>
      <c r="E38" s="27">
        <f>E9*0.1</f>
        <v>7.4</v>
      </c>
      <c r="F38" s="51">
        <f t="shared" si="30"/>
        <v>118.4</v>
      </c>
      <c r="G38" s="27">
        <f t="shared" si="31"/>
        <v>5.9200000000000008</v>
      </c>
      <c r="H38" s="70">
        <f t="shared" si="32"/>
        <v>11.840000000000002</v>
      </c>
      <c r="I38" s="47">
        <f t="shared" si="33"/>
        <v>15769.696</v>
      </c>
    </row>
    <row r="39" spans="1:9" ht="25.5" x14ac:dyDescent="0.25">
      <c r="A39" s="48" t="s">
        <v>124</v>
      </c>
      <c r="B39" s="27">
        <v>8</v>
      </c>
      <c r="C39" s="27">
        <v>1</v>
      </c>
      <c r="D39" s="27">
        <f t="shared" si="29"/>
        <v>8</v>
      </c>
      <c r="E39" s="27">
        <f>E9*0.1</f>
        <v>7.4</v>
      </c>
      <c r="F39" s="27">
        <f t="shared" si="30"/>
        <v>59.2</v>
      </c>
      <c r="G39" s="27">
        <f t="shared" si="31"/>
        <v>2.9600000000000004</v>
      </c>
      <c r="H39" s="27">
        <f t="shared" si="32"/>
        <v>5.9200000000000008</v>
      </c>
      <c r="I39" s="47">
        <f t="shared" si="33"/>
        <v>7884.848</v>
      </c>
    </row>
    <row r="40" spans="1:9" ht="28.5" x14ac:dyDescent="0.25">
      <c r="A40" s="48" t="s">
        <v>181</v>
      </c>
      <c r="B40" s="63">
        <v>12</v>
      </c>
      <c r="C40" s="63">
        <v>2</v>
      </c>
      <c r="D40" s="63">
        <f t="shared" ref="D40" si="34">B40*C40</f>
        <v>24</v>
      </c>
      <c r="E40" s="28">
        <f>E9*0.1</f>
        <v>7.4</v>
      </c>
      <c r="F40" s="51">
        <f t="shared" ref="F40" si="35">D40*E40</f>
        <v>177.60000000000002</v>
      </c>
      <c r="G40" s="63">
        <f t="shared" ref="G40" si="36">F40*0.05</f>
        <v>8.8800000000000008</v>
      </c>
      <c r="H40" s="70">
        <f t="shared" ref="H40" si="37">F40*0.1</f>
        <v>17.760000000000002</v>
      </c>
      <c r="I40" s="47">
        <f t="shared" ref="I40" si="38">G40*L$7+F40*L$8+H40*L$9</f>
        <v>23654.544000000002</v>
      </c>
    </row>
    <row r="41" spans="1:9" x14ac:dyDescent="0.25">
      <c r="A41" s="52" t="s">
        <v>36</v>
      </c>
      <c r="B41" s="53"/>
      <c r="C41" s="53"/>
      <c r="D41" s="53"/>
      <c r="E41" s="53"/>
      <c r="F41" s="79">
        <f>SUM(F9:H40)</f>
        <v>13598.980000000003</v>
      </c>
      <c r="G41" s="79"/>
      <c r="H41" s="79"/>
      <c r="I41" s="54">
        <f>SUM(I9:I40)</f>
        <v>1574998.3879999998</v>
      </c>
    </row>
    <row r="42" spans="1:9" x14ac:dyDescent="0.25">
      <c r="A42" s="55" t="s">
        <v>37</v>
      </c>
      <c r="B42" s="27"/>
      <c r="C42" s="27"/>
      <c r="D42" s="27"/>
      <c r="E42" s="27"/>
      <c r="F42" s="27"/>
      <c r="G42" s="27"/>
      <c r="H42" s="27"/>
      <c r="I42" s="45"/>
    </row>
    <row r="43" spans="1:9" ht="15.75" x14ac:dyDescent="0.25">
      <c r="A43" s="46" t="s">
        <v>92</v>
      </c>
      <c r="B43" s="27" t="s">
        <v>38</v>
      </c>
      <c r="C43" s="27"/>
      <c r="D43" s="27"/>
      <c r="E43" s="27"/>
      <c r="F43" s="27"/>
      <c r="G43" s="27"/>
      <c r="H43" s="27"/>
      <c r="I43" s="45"/>
    </row>
    <row r="44" spans="1:9" x14ac:dyDescent="0.25">
      <c r="A44" s="46" t="s">
        <v>39</v>
      </c>
      <c r="B44" s="27" t="s">
        <v>31</v>
      </c>
      <c r="C44" s="27"/>
      <c r="D44" s="27"/>
      <c r="E44" s="27"/>
      <c r="F44" s="27"/>
      <c r="G44" s="27"/>
      <c r="H44" s="27"/>
      <c r="I44" s="45"/>
    </row>
    <row r="45" spans="1:9" x14ac:dyDescent="0.25">
      <c r="A45" s="46" t="s">
        <v>40</v>
      </c>
      <c r="B45" s="27" t="s">
        <v>31</v>
      </c>
      <c r="C45" s="27"/>
      <c r="D45" s="27"/>
      <c r="E45" s="27"/>
      <c r="F45" s="27"/>
      <c r="G45" s="27"/>
      <c r="H45" s="27"/>
      <c r="I45" s="45"/>
    </row>
    <row r="46" spans="1:9" x14ac:dyDescent="0.25">
      <c r="A46" s="46" t="s">
        <v>41</v>
      </c>
      <c r="B46" s="27" t="s">
        <v>26</v>
      </c>
      <c r="C46" s="27"/>
      <c r="D46" s="27"/>
      <c r="E46" s="27"/>
      <c r="F46" s="27"/>
      <c r="G46" s="27"/>
      <c r="H46" s="27"/>
      <c r="I46" s="45"/>
    </row>
    <row r="47" spans="1:9" x14ac:dyDescent="0.25">
      <c r="A47" s="46" t="s">
        <v>42</v>
      </c>
      <c r="B47" s="27"/>
      <c r="C47" s="27"/>
      <c r="D47" s="27"/>
      <c r="E47" s="27"/>
      <c r="F47" s="27"/>
      <c r="G47" s="27"/>
      <c r="H47" s="27"/>
      <c r="I47" s="45"/>
    </row>
    <row r="48" spans="1:9" x14ac:dyDescent="0.25">
      <c r="A48" s="48" t="s">
        <v>43</v>
      </c>
      <c r="B48" s="27" t="s">
        <v>31</v>
      </c>
      <c r="C48" s="27"/>
      <c r="D48" s="27"/>
      <c r="E48" s="27"/>
      <c r="F48" s="27"/>
      <c r="G48" s="27"/>
      <c r="H48" s="27"/>
      <c r="I48" s="45"/>
    </row>
    <row r="49" spans="1:9" ht="38.25" x14ac:dyDescent="0.25">
      <c r="A49" s="48" t="s">
        <v>105</v>
      </c>
      <c r="B49" s="27">
        <v>0.5</v>
      </c>
      <c r="C49" s="27">
        <v>52</v>
      </c>
      <c r="D49" s="27">
        <f t="shared" ref="D49:D51" si="39">B49*C49</f>
        <v>26</v>
      </c>
      <c r="E49" s="27">
        <f>E9*0.1</f>
        <v>7.4</v>
      </c>
      <c r="F49" s="51">
        <f t="shared" ref="F49:F51" si="40">D49*E49</f>
        <v>192.4</v>
      </c>
      <c r="G49" s="27">
        <f t="shared" ref="G49:G51" si="41">F49*0.05</f>
        <v>9.620000000000001</v>
      </c>
      <c r="H49" s="70">
        <f t="shared" ref="H49:H51" si="42">F49*0.1</f>
        <v>19.240000000000002</v>
      </c>
      <c r="I49" s="47">
        <f t="shared" ref="I49:I51" si="43">G49*L$7+F49*L$8+H49*L$9</f>
        <v>25625.756000000001</v>
      </c>
    </row>
    <row r="50" spans="1:9" x14ac:dyDescent="0.25">
      <c r="A50" s="48" t="s">
        <v>125</v>
      </c>
      <c r="B50" s="27">
        <v>1.5</v>
      </c>
      <c r="C50" s="27">
        <v>1</v>
      </c>
      <c r="D50" s="27">
        <f t="shared" si="39"/>
        <v>1.5</v>
      </c>
      <c r="E50" s="27">
        <f>E9*0.1</f>
        <v>7.4</v>
      </c>
      <c r="F50" s="27">
        <f t="shared" si="40"/>
        <v>11.100000000000001</v>
      </c>
      <c r="G50" s="56">
        <f t="shared" si="41"/>
        <v>0.55500000000000005</v>
      </c>
      <c r="H50" s="27">
        <f t="shared" si="42"/>
        <v>1.1100000000000001</v>
      </c>
      <c r="I50" s="47">
        <f t="shared" si="43"/>
        <v>1478.4090000000001</v>
      </c>
    </row>
    <row r="51" spans="1:9" ht="25.5" x14ac:dyDescent="0.25">
      <c r="A51" s="48" t="s">
        <v>126</v>
      </c>
      <c r="B51" s="27">
        <v>1.5</v>
      </c>
      <c r="C51" s="27">
        <v>1</v>
      </c>
      <c r="D51" s="27">
        <f t="shared" si="39"/>
        <v>1.5</v>
      </c>
      <c r="E51" s="27">
        <f>E9*0.1</f>
        <v>7.4</v>
      </c>
      <c r="F51" s="27">
        <f t="shared" si="40"/>
        <v>11.100000000000001</v>
      </c>
      <c r="G51" s="56">
        <f t="shared" si="41"/>
        <v>0.55500000000000005</v>
      </c>
      <c r="H51" s="27">
        <f t="shared" si="42"/>
        <v>1.1100000000000001</v>
      </c>
      <c r="I51" s="47">
        <f t="shared" si="43"/>
        <v>1478.4090000000001</v>
      </c>
    </row>
    <row r="52" spans="1:9" x14ac:dyDescent="0.25">
      <c r="A52" s="48" t="s">
        <v>44</v>
      </c>
      <c r="B52" s="27" t="s">
        <v>34</v>
      </c>
      <c r="C52" s="27"/>
      <c r="D52" s="27"/>
      <c r="E52" s="27"/>
      <c r="F52" s="27"/>
      <c r="G52" s="27"/>
      <c r="H52" s="27"/>
      <c r="I52" s="45"/>
    </row>
    <row r="53" spans="1:9" ht="25.5" x14ac:dyDescent="0.25">
      <c r="A53" s="48" t="s">
        <v>127</v>
      </c>
      <c r="B53" s="63">
        <v>1</v>
      </c>
      <c r="C53" s="63">
        <v>1</v>
      </c>
      <c r="D53" s="63">
        <f t="shared" ref="D53" si="44">B53*C53</f>
        <v>1</v>
      </c>
      <c r="E53" s="63">
        <f>E9</f>
        <v>74</v>
      </c>
      <c r="F53" s="63">
        <f t="shared" ref="F53" si="45">D53*E53</f>
        <v>74</v>
      </c>
      <c r="G53" s="63">
        <f t="shared" ref="G53" si="46">F53*0.05</f>
        <v>3.7</v>
      </c>
      <c r="H53" s="63">
        <f t="shared" ref="H53" si="47">F53*0.1</f>
        <v>7.4</v>
      </c>
      <c r="I53" s="47">
        <f t="shared" ref="I53" si="48">G53*L$7+F53*L$8+H53*L$9</f>
        <v>9856.06</v>
      </c>
    </row>
    <row r="54" spans="1:9" ht="25.5" x14ac:dyDescent="0.25">
      <c r="A54" s="48" t="s">
        <v>128</v>
      </c>
      <c r="B54" s="27">
        <v>1</v>
      </c>
      <c r="C54" s="27">
        <v>1</v>
      </c>
      <c r="D54" s="27">
        <f t="shared" ref="D54:D55" si="49">B54*C54</f>
        <v>1</v>
      </c>
      <c r="E54" s="27">
        <f>E9</f>
        <v>74</v>
      </c>
      <c r="F54" s="27">
        <f t="shared" ref="F54:F55" si="50">D54*E54</f>
        <v>74</v>
      </c>
      <c r="G54" s="27">
        <f t="shared" ref="G54:G55" si="51">F54*0.05</f>
        <v>3.7</v>
      </c>
      <c r="H54" s="27">
        <f t="shared" ref="H54:H55" si="52">F54*0.1</f>
        <v>7.4</v>
      </c>
      <c r="I54" s="47">
        <f t="shared" ref="I54:I55" si="53">G54*L$7+F54*L$8+H54*L$9</f>
        <v>9856.06</v>
      </c>
    </row>
    <row r="55" spans="1:9" ht="25.5" x14ac:dyDescent="0.25">
      <c r="A55" s="48" t="s">
        <v>129</v>
      </c>
      <c r="B55" s="27">
        <v>1</v>
      </c>
      <c r="C55" s="27">
        <v>1</v>
      </c>
      <c r="D55" s="27">
        <f t="shared" si="49"/>
        <v>1</v>
      </c>
      <c r="E55" s="27">
        <f>E9</f>
        <v>74</v>
      </c>
      <c r="F55" s="27">
        <f t="shared" si="50"/>
        <v>74</v>
      </c>
      <c r="G55" s="27">
        <f t="shared" si="51"/>
        <v>3.7</v>
      </c>
      <c r="H55" s="27">
        <f t="shared" si="52"/>
        <v>7.4</v>
      </c>
      <c r="I55" s="47">
        <f t="shared" si="53"/>
        <v>9856.06</v>
      </c>
    </row>
    <row r="56" spans="1:9" x14ac:dyDescent="0.25">
      <c r="A56" s="48" t="s">
        <v>130</v>
      </c>
      <c r="B56" s="27" t="s">
        <v>31</v>
      </c>
      <c r="C56" s="27"/>
      <c r="D56" s="27"/>
      <c r="E56" s="27"/>
      <c r="F56" s="27"/>
      <c r="G56" s="27"/>
      <c r="H56" s="27"/>
      <c r="I56" s="4"/>
    </row>
    <row r="57" spans="1:9" x14ac:dyDescent="0.25">
      <c r="A57" s="48" t="s">
        <v>131</v>
      </c>
      <c r="B57" s="27">
        <v>24</v>
      </c>
      <c r="C57" s="27">
        <v>1</v>
      </c>
      <c r="D57" s="27">
        <f>B57*C57</f>
        <v>24</v>
      </c>
      <c r="E57" s="27">
        <f>E9</f>
        <v>74</v>
      </c>
      <c r="F57" s="71">
        <f>D57*E57</f>
        <v>1776</v>
      </c>
      <c r="G57" s="27">
        <f>F57*0.05</f>
        <v>88.800000000000011</v>
      </c>
      <c r="H57" s="51">
        <f>F57*0.1</f>
        <v>177.60000000000002</v>
      </c>
      <c r="I57" s="47">
        <f>G57*L$7+F57*L$8+H57*L$9</f>
        <v>236545.44</v>
      </c>
    </row>
    <row r="58" spans="1:9" x14ac:dyDescent="0.25">
      <c r="A58" s="46" t="s">
        <v>45</v>
      </c>
      <c r="B58" s="27" t="s">
        <v>31</v>
      </c>
      <c r="C58" s="27"/>
      <c r="D58" s="27"/>
      <c r="E58" s="27"/>
      <c r="F58" s="27"/>
      <c r="G58" s="27"/>
      <c r="H58" s="27"/>
      <c r="I58" s="45"/>
    </row>
    <row r="59" spans="1:9" x14ac:dyDescent="0.25">
      <c r="A59" s="46" t="s">
        <v>46</v>
      </c>
      <c r="B59" s="27" t="s">
        <v>26</v>
      </c>
      <c r="C59" s="27"/>
      <c r="D59" s="27"/>
      <c r="E59" s="27"/>
      <c r="F59" s="27"/>
      <c r="G59" s="27"/>
      <c r="H59" s="27"/>
      <c r="I59" s="45"/>
    </row>
    <row r="60" spans="1:9" x14ac:dyDescent="0.25">
      <c r="A60" s="52" t="s">
        <v>47</v>
      </c>
      <c r="B60" s="57"/>
      <c r="C60" s="57"/>
      <c r="D60" s="57"/>
      <c r="E60" s="57"/>
      <c r="F60" s="79">
        <f>SUM(F43:H59)</f>
        <v>2544.4900000000002</v>
      </c>
      <c r="G60" s="79"/>
      <c r="H60" s="79"/>
      <c r="I60" s="54">
        <f>SUM(I43:I59)</f>
        <v>294696.19400000002</v>
      </c>
    </row>
    <row r="61" spans="1:9" ht="15.75" x14ac:dyDescent="0.25">
      <c r="A61" s="10" t="s">
        <v>132</v>
      </c>
      <c r="B61" s="4"/>
      <c r="C61" s="4"/>
      <c r="D61" s="4"/>
      <c r="E61" s="4"/>
      <c r="F61" s="80">
        <f>ROUND(F41+F60,-2)</f>
        <v>16100</v>
      </c>
      <c r="G61" s="80"/>
      <c r="H61" s="80"/>
      <c r="I61" s="58">
        <f>ROUND(I60+I41,-4)</f>
        <v>1870000</v>
      </c>
    </row>
    <row r="62" spans="1:9" ht="15.75" x14ac:dyDescent="0.25">
      <c r="A62" s="10" t="s">
        <v>133</v>
      </c>
      <c r="B62" s="4"/>
      <c r="C62" s="4"/>
      <c r="D62" s="4"/>
      <c r="E62" s="4"/>
      <c r="F62" s="13"/>
      <c r="G62" s="13"/>
      <c r="H62" s="13"/>
      <c r="I62" s="58">
        <f>'O&amp;M'!G41</f>
        <v>1130000</v>
      </c>
    </row>
    <row r="63" spans="1:9" ht="15.75" x14ac:dyDescent="0.25">
      <c r="A63" s="10" t="s">
        <v>134</v>
      </c>
      <c r="B63" s="4"/>
      <c r="C63" s="4"/>
      <c r="D63" s="4"/>
      <c r="E63" s="4"/>
      <c r="F63" s="13"/>
      <c r="G63" s="13"/>
      <c r="H63" s="13"/>
      <c r="I63" s="58">
        <f>ROUND(I61+I62,-4)</f>
        <v>3000000</v>
      </c>
    </row>
    <row r="64" spans="1:9" x14ac:dyDescent="0.25">
      <c r="A64" s="59"/>
      <c r="B64" s="3"/>
      <c r="C64" s="3"/>
      <c r="D64" s="3"/>
      <c r="E64" s="3"/>
      <c r="F64" s="3"/>
      <c r="G64" s="3"/>
      <c r="H64" s="3"/>
      <c r="I64" s="3"/>
    </row>
    <row r="65" spans="1:9" x14ac:dyDescent="0.25">
      <c r="A65" s="60" t="s">
        <v>29</v>
      </c>
      <c r="B65" s="3"/>
      <c r="C65" s="3"/>
      <c r="D65" s="3"/>
      <c r="E65" s="3"/>
      <c r="F65" s="3"/>
      <c r="G65" s="3"/>
      <c r="H65" s="3"/>
      <c r="I65" s="3"/>
    </row>
    <row r="66" spans="1:9" ht="15.75" x14ac:dyDescent="0.25">
      <c r="A66" s="82" t="s">
        <v>187</v>
      </c>
      <c r="B66" s="82"/>
      <c r="C66" s="82"/>
      <c r="D66" s="82"/>
      <c r="E66" s="82"/>
      <c r="F66" s="82"/>
      <c r="G66" s="82"/>
      <c r="H66" s="82"/>
      <c r="I66" s="82"/>
    </row>
    <row r="67" spans="1:9" ht="45.75" customHeight="1" x14ac:dyDescent="0.25">
      <c r="A67" s="82" t="s">
        <v>111</v>
      </c>
      <c r="B67" s="82"/>
      <c r="C67" s="82"/>
      <c r="D67" s="82"/>
      <c r="E67" s="82"/>
      <c r="F67" s="82"/>
      <c r="G67" s="82"/>
      <c r="H67" s="82"/>
      <c r="I67" s="82"/>
    </row>
    <row r="68" spans="1:9" ht="15.75" x14ac:dyDescent="0.25">
      <c r="A68" s="82" t="s">
        <v>106</v>
      </c>
      <c r="B68" s="82"/>
      <c r="C68" s="82"/>
      <c r="D68" s="82"/>
      <c r="E68" s="82"/>
      <c r="F68" s="82"/>
      <c r="G68" s="82"/>
      <c r="H68" s="82"/>
      <c r="I68" s="82"/>
    </row>
    <row r="69" spans="1:9" ht="15.75" x14ac:dyDescent="0.25">
      <c r="A69" s="82" t="s">
        <v>107</v>
      </c>
      <c r="B69" s="82"/>
      <c r="C69" s="82"/>
      <c r="D69" s="82"/>
      <c r="E69" s="82"/>
      <c r="F69" s="82"/>
      <c r="G69" s="82"/>
      <c r="H69" s="82"/>
      <c r="I69" s="82"/>
    </row>
    <row r="70" spans="1:9" ht="15.75" x14ac:dyDescent="0.25">
      <c r="A70" s="82" t="s">
        <v>135</v>
      </c>
      <c r="B70" s="82"/>
      <c r="C70" s="82"/>
      <c r="D70" s="82"/>
      <c r="E70" s="82"/>
      <c r="F70" s="82"/>
      <c r="G70" s="82"/>
      <c r="H70" s="82"/>
      <c r="I70" s="82"/>
    </row>
    <row r="71" spans="1:9" ht="33" customHeight="1" x14ac:dyDescent="0.25">
      <c r="A71" s="82" t="s">
        <v>136</v>
      </c>
      <c r="B71" s="82"/>
      <c r="C71" s="82"/>
      <c r="D71" s="82"/>
      <c r="E71" s="82"/>
      <c r="F71" s="82"/>
      <c r="G71" s="82"/>
      <c r="H71" s="82"/>
      <c r="I71" s="82"/>
    </row>
    <row r="72" spans="1:9" ht="30.75" customHeight="1" x14ac:dyDescent="0.25">
      <c r="A72" s="82" t="s">
        <v>137</v>
      </c>
      <c r="B72" s="82"/>
      <c r="C72" s="82"/>
      <c r="D72" s="82"/>
      <c r="E72" s="82"/>
      <c r="F72" s="82"/>
      <c r="G72" s="82"/>
      <c r="H72" s="82"/>
      <c r="I72" s="82"/>
    </row>
    <row r="73" spans="1:9" ht="21.75" customHeight="1" x14ac:dyDescent="0.25">
      <c r="A73" s="82" t="s">
        <v>138</v>
      </c>
      <c r="B73" s="82"/>
      <c r="C73" s="82"/>
      <c r="D73" s="82"/>
      <c r="E73" s="82"/>
      <c r="F73" s="82"/>
      <c r="G73" s="82"/>
      <c r="H73" s="82"/>
      <c r="I73" s="82"/>
    </row>
    <row r="74" spans="1:9" ht="21.75" customHeight="1" x14ac:dyDescent="0.25">
      <c r="A74" s="82" t="s">
        <v>185</v>
      </c>
      <c r="B74" s="82"/>
      <c r="C74" s="82"/>
      <c r="D74" s="82"/>
      <c r="E74" s="82"/>
      <c r="F74" s="82"/>
      <c r="G74" s="82"/>
      <c r="H74" s="82"/>
      <c r="I74" s="82"/>
    </row>
    <row r="75" spans="1:9" ht="32.25" customHeight="1" x14ac:dyDescent="0.25">
      <c r="A75" s="82" t="s">
        <v>184</v>
      </c>
      <c r="B75" s="82"/>
      <c r="C75" s="82"/>
      <c r="D75" s="82"/>
      <c r="E75" s="82"/>
      <c r="F75" s="82"/>
      <c r="G75" s="82"/>
      <c r="H75" s="82"/>
      <c r="I75" s="82"/>
    </row>
    <row r="76" spans="1:9" ht="21" customHeight="1" x14ac:dyDescent="0.25">
      <c r="A76" s="82" t="s">
        <v>139</v>
      </c>
      <c r="B76" s="82"/>
      <c r="C76" s="82"/>
      <c r="D76" s="82"/>
      <c r="E76" s="82"/>
      <c r="F76" s="82"/>
      <c r="G76" s="82"/>
      <c r="H76" s="82"/>
      <c r="I76" s="82"/>
    </row>
    <row r="77" spans="1:9" ht="15.75" x14ac:dyDescent="0.25">
      <c r="A77" s="81"/>
      <c r="B77" s="81"/>
      <c r="C77" s="81"/>
      <c r="D77" s="81"/>
      <c r="E77" s="81"/>
      <c r="F77" s="81"/>
      <c r="G77" s="81"/>
      <c r="H77" s="81"/>
      <c r="I77" s="81"/>
    </row>
  </sheetData>
  <mergeCells count="18">
    <mergeCell ref="F61:H61"/>
    <mergeCell ref="A77:I77"/>
    <mergeCell ref="A66:I66"/>
    <mergeCell ref="A67:I67"/>
    <mergeCell ref="A68:I68"/>
    <mergeCell ref="A69:I69"/>
    <mergeCell ref="A70:I70"/>
    <mergeCell ref="A71:I71"/>
    <mergeCell ref="A72:I72"/>
    <mergeCell ref="A73:I73"/>
    <mergeCell ref="A75:I75"/>
    <mergeCell ref="A76:I76"/>
    <mergeCell ref="A74:I74"/>
    <mergeCell ref="K6:L6"/>
    <mergeCell ref="A1:I1"/>
    <mergeCell ref="A3:A5"/>
    <mergeCell ref="F41:H41"/>
    <mergeCell ref="F60:H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24"/>
  <sheetViews>
    <sheetView topLeftCell="A4" workbookViewId="0">
      <selection activeCell="K17" sqref="K17"/>
    </sheetView>
  </sheetViews>
  <sheetFormatPr defaultColWidth="9.140625" defaultRowHeight="12.75" x14ac:dyDescent="0.2"/>
  <cols>
    <col min="1" max="1" width="39.5703125" style="8" customWidth="1"/>
    <col min="2" max="9" width="9.140625" style="8"/>
    <col min="10" max="10" width="5.28515625" style="8" customWidth="1"/>
    <col min="11" max="11" width="12.28515625" style="8" customWidth="1"/>
    <col min="12" max="16384" width="9.140625" style="8"/>
  </cols>
  <sheetData>
    <row r="1" spans="1:12" ht="36" customHeight="1" x14ac:dyDescent="0.2">
      <c r="A1" s="85" t="s">
        <v>113</v>
      </c>
      <c r="B1" s="85"/>
      <c r="C1" s="85"/>
      <c r="D1" s="85"/>
      <c r="E1" s="85"/>
      <c r="F1" s="85"/>
      <c r="G1" s="85"/>
      <c r="H1" s="85"/>
      <c r="I1" s="85"/>
    </row>
    <row r="2" spans="1:12" ht="15" x14ac:dyDescent="0.25">
      <c r="A2"/>
      <c r="B2"/>
      <c r="C2"/>
      <c r="D2"/>
      <c r="E2"/>
      <c r="F2"/>
      <c r="G2"/>
      <c r="H2"/>
      <c r="I2"/>
    </row>
    <row r="3" spans="1:12" x14ac:dyDescent="0.2">
      <c r="A3" s="87" t="s">
        <v>24</v>
      </c>
      <c r="B3" s="2" t="s">
        <v>54</v>
      </c>
      <c r="C3" s="2" t="s">
        <v>55</v>
      </c>
      <c r="D3" s="2" t="s">
        <v>56</v>
      </c>
      <c r="E3" s="2" t="s">
        <v>57</v>
      </c>
      <c r="F3" s="2" t="s">
        <v>58</v>
      </c>
      <c r="G3" s="2" t="s">
        <v>59</v>
      </c>
      <c r="H3" s="2" t="s">
        <v>60</v>
      </c>
      <c r="I3" s="2" t="s">
        <v>64</v>
      </c>
    </row>
    <row r="4" spans="1:12" ht="60" x14ac:dyDescent="0.2">
      <c r="A4" s="87"/>
      <c r="B4" s="2" t="s">
        <v>65</v>
      </c>
      <c r="C4" s="2" t="s">
        <v>61</v>
      </c>
      <c r="D4" s="2" t="s">
        <v>66</v>
      </c>
      <c r="E4" s="2" t="s">
        <v>67</v>
      </c>
      <c r="F4" s="2" t="s">
        <v>68</v>
      </c>
      <c r="G4" s="2" t="s">
        <v>62</v>
      </c>
      <c r="H4" s="2" t="s">
        <v>63</v>
      </c>
      <c r="I4" s="2" t="s">
        <v>69</v>
      </c>
    </row>
    <row r="5" spans="1:12" x14ac:dyDescent="0.2">
      <c r="A5" s="1" t="s">
        <v>25</v>
      </c>
      <c r="B5" s="19" t="s">
        <v>26</v>
      </c>
      <c r="C5" s="17"/>
      <c r="D5" s="18"/>
      <c r="E5" s="18"/>
      <c r="F5" s="17"/>
      <c r="G5" s="17"/>
      <c r="H5" s="17"/>
      <c r="I5" s="17"/>
      <c r="K5" s="83" t="s">
        <v>48</v>
      </c>
      <c r="L5" s="84"/>
    </row>
    <row r="6" spans="1:12" x14ac:dyDescent="0.2">
      <c r="A6" s="1" t="s">
        <v>140</v>
      </c>
      <c r="B6" s="19">
        <v>16</v>
      </c>
      <c r="C6" s="19">
        <v>1</v>
      </c>
      <c r="D6" s="19">
        <f>C6*B6</f>
        <v>16</v>
      </c>
      <c r="E6" s="14">
        <v>0</v>
      </c>
      <c r="F6" s="19">
        <f t="shared" ref="F6" si="0">D6*E6</f>
        <v>0</v>
      </c>
      <c r="G6" s="19">
        <f t="shared" ref="G6" si="1">F6*0.05</f>
        <v>0</v>
      </c>
      <c r="H6" s="19">
        <f t="shared" ref="H6" si="2">F6*0.1</f>
        <v>0</v>
      </c>
      <c r="I6" s="20">
        <f t="shared" ref="I6" si="3">$L$7*F6+$L$6*G6+$L$8*H6</f>
        <v>0</v>
      </c>
      <c r="K6" s="11" t="s">
        <v>49</v>
      </c>
      <c r="L6" s="12">
        <v>66.62</v>
      </c>
    </row>
    <row r="7" spans="1:12" x14ac:dyDescent="0.2">
      <c r="A7" s="1" t="s">
        <v>141</v>
      </c>
      <c r="B7" s="17"/>
      <c r="C7" s="17"/>
      <c r="D7" s="19"/>
      <c r="E7" s="18"/>
      <c r="F7" s="19"/>
      <c r="G7" s="19"/>
      <c r="H7" s="19"/>
      <c r="I7" s="20"/>
      <c r="K7" s="11" t="s">
        <v>50</v>
      </c>
      <c r="L7" s="12">
        <v>49.44</v>
      </c>
    </row>
    <row r="8" spans="1:12" x14ac:dyDescent="0.2">
      <c r="A8" s="21" t="s">
        <v>142</v>
      </c>
      <c r="B8" s="19"/>
      <c r="C8" s="19"/>
      <c r="D8" s="19"/>
      <c r="E8" s="14"/>
      <c r="F8" s="19"/>
      <c r="G8" s="19"/>
      <c r="H8" s="19"/>
      <c r="I8" s="20"/>
      <c r="K8" s="11" t="s">
        <v>51</v>
      </c>
      <c r="L8" s="12">
        <v>26.75</v>
      </c>
    </row>
    <row r="9" spans="1:12" x14ac:dyDescent="0.2">
      <c r="A9" s="48" t="s">
        <v>143</v>
      </c>
      <c r="B9" s="61">
        <v>8</v>
      </c>
      <c r="C9" s="19">
        <v>1</v>
      </c>
      <c r="D9" s="19">
        <f t="shared" ref="D9:D15" si="4">B9*C9</f>
        <v>8</v>
      </c>
      <c r="E9" s="19">
        <v>0</v>
      </c>
      <c r="F9" s="19">
        <f t="shared" ref="F9:F15" si="5">D9*E9</f>
        <v>0</v>
      </c>
      <c r="G9" s="19">
        <f t="shared" ref="G9:G15" si="6">F9*0.05</f>
        <v>0</v>
      </c>
      <c r="H9" s="19">
        <f t="shared" ref="H9:H15" si="7">F9*0.1</f>
        <v>0</v>
      </c>
      <c r="I9" s="20">
        <f t="shared" ref="I9:I15" si="8">$L$7*F9+$L$6*G9+$L$8*H9</f>
        <v>0</v>
      </c>
    </row>
    <row r="10" spans="1:12" x14ac:dyDescent="0.2">
      <c r="A10" s="48" t="s">
        <v>144</v>
      </c>
      <c r="B10" s="61">
        <v>8</v>
      </c>
      <c r="C10" s="19">
        <v>1</v>
      </c>
      <c r="D10" s="19">
        <f t="shared" ref="D10:D11" si="9">B10*C10</f>
        <v>8</v>
      </c>
      <c r="E10" s="19">
        <v>0</v>
      </c>
      <c r="F10" s="19">
        <f t="shared" si="5"/>
        <v>0</v>
      </c>
      <c r="G10" s="19">
        <f t="shared" si="6"/>
        <v>0</v>
      </c>
      <c r="H10" s="19">
        <f t="shared" si="7"/>
        <v>0</v>
      </c>
      <c r="I10" s="20">
        <f t="shared" si="8"/>
        <v>0</v>
      </c>
    </row>
    <row r="11" spans="1:12" x14ac:dyDescent="0.2">
      <c r="A11" s="48" t="s">
        <v>145</v>
      </c>
      <c r="B11" s="61">
        <v>8</v>
      </c>
      <c r="C11" s="19">
        <v>1</v>
      </c>
      <c r="D11" s="19">
        <f t="shared" si="9"/>
        <v>8</v>
      </c>
      <c r="E11" s="19">
        <v>0</v>
      </c>
      <c r="F11" s="19">
        <f t="shared" si="5"/>
        <v>0</v>
      </c>
      <c r="G11" s="19">
        <f t="shared" si="6"/>
        <v>0</v>
      </c>
      <c r="H11" s="19">
        <f t="shared" si="7"/>
        <v>0</v>
      </c>
      <c r="I11" s="20">
        <f t="shared" si="8"/>
        <v>0</v>
      </c>
    </row>
    <row r="12" spans="1:12" x14ac:dyDescent="0.2">
      <c r="A12" s="48" t="s">
        <v>146</v>
      </c>
      <c r="B12" s="61">
        <v>40</v>
      </c>
      <c r="C12" s="19">
        <v>1</v>
      </c>
      <c r="D12" s="19">
        <f t="shared" si="4"/>
        <v>40</v>
      </c>
      <c r="E12" s="19">
        <v>0</v>
      </c>
      <c r="F12" s="19">
        <f t="shared" si="5"/>
        <v>0</v>
      </c>
      <c r="G12" s="19">
        <f t="shared" si="6"/>
        <v>0</v>
      </c>
      <c r="H12" s="19">
        <f t="shared" si="7"/>
        <v>0</v>
      </c>
      <c r="I12" s="20">
        <f t="shared" si="8"/>
        <v>0</v>
      </c>
    </row>
    <row r="13" spans="1:12" x14ac:dyDescent="0.2">
      <c r="A13" s="48" t="s">
        <v>108</v>
      </c>
      <c r="B13" s="61">
        <v>8</v>
      </c>
      <c r="C13" s="19">
        <v>1</v>
      </c>
      <c r="D13" s="19">
        <f t="shared" si="4"/>
        <v>8</v>
      </c>
      <c r="E13" s="19">
        <f>'O&amp;M'!F31</f>
        <v>74</v>
      </c>
      <c r="F13" s="19">
        <f t="shared" si="5"/>
        <v>592</v>
      </c>
      <c r="G13" s="19">
        <f t="shared" si="6"/>
        <v>29.6</v>
      </c>
      <c r="H13" s="19">
        <f t="shared" si="7"/>
        <v>59.2</v>
      </c>
      <c r="I13" s="20">
        <f t="shared" si="8"/>
        <v>32824.031999999999</v>
      </c>
    </row>
    <row r="14" spans="1:12" ht="28.5" x14ac:dyDescent="0.2">
      <c r="A14" s="48" t="s">
        <v>148</v>
      </c>
      <c r="B14" s="61">
        <v>16</v>
      </c>
      <c r="C14" s="19">
        <v>1</v>
      </c>
      <c r="D14" s="19">
        <f t="shared" si="4"/>
        <v>16</v>
      </c>
      <c r="E14" s="19">
        <f>'O&amp;M'!B16</f>
        <v>7.4</v>
      </c>
      <c r="F14" s="19">
        <f t="shared" si="5"/>
        <v>118.4</v>
      </c>
      <c r="G14" s="19">
        <f t="shared" si="6"/>
        <v>5.9200000000000008</v>
      </c>
      <c r="H14" s="19">
        <f t="shared" si="7"/>
        <v>11.840000000000002</v>
      </c>
      <c r="I14" s="20">
        <f t="shared" si="8"/>
        <v>6564.8064000000004</v>
      </c>
    </row>
    <row r="15" spans="1:12" ht="25.5" x14ac:dyDescent="0.2">
      <c r="A15" s="48" t="s">
        <v>109</v>
      </c>
      <c r="B15" s="61">
        <v>4</v>
      </c>
      <c r="C15" s="19">
        <v>1</v>
      </c>
      <c r="D15" s="19">
        <f t="shared" si="4"/>
        <v>4</v>
      </c>
      <c r="E15" s="19">
        <f>'O&amp;M'!B18</f>
        <v>7.4</v>
      </c>
      <c r="F15" s="19">
        <f t="shared" si="5"/>
        <v>29.6</v>
      </c>
      <c r="G15" s="19">
        <f t="shared" si="6"/>
        <v>1.4800000000000002</v>
      </c>
      <c r="H15" s="19">
        <f t="shared" si="7"/>
        <v>2.9600000000000004</v>
      </c>
      <c r="I15" s="20">
        <f t="shared" si="8"/>
        <v>1641.2016000000001</v>
      </c>
    </row>
    <row r="16" spans="1:12" ht="14.25" x14ac:dyDescent="0.2">
      <c r="A16" s="22" t="s">
        <v>147</v>
      </c>
      <c r="B16" s="23"/>
      <c r="C16" s="23"/>
      <c r="D16" s="24"/>
      <c r="E16" s="15"/>
      <c r="F16" s="86">
        <f>ROUND(SUM(F5:H15),0)</f>
        <v>851</v>
      </c>
      <c r="G16" s="86"/>
      <c r="H16" s="86"/>
      <c r="I16" s="25">
        <f>ROUND(SUM(I5:I15),-2)</f>
        <v>41000</v>
      </c>
    </row>
    <row r="17" spans="1:9" ht="15" x14ac:dyDescent="0.25">
      <c r="A17"/>
      <c r="B17"/>
      <c r="C17"/>
      <c r="D17"/>
      <c r="E17"/>
      <c r="F17"/>
      <c r="G17"/>
      <c r="H17"/>
      <c r="I17"/>
    </row>
    <row r="18" spans="1:9" x14ac:dyDescent="0.2">
      <c r="A18" s="9" t="s">
        <v>29</v>
      </c>
    </row>
    <row r="19" spans="1:9" ht="27.75" customHeight="1" x14ac:dyDescent="0.2">
      <c r="A19" s="81" t="s">
        <v>189</v>
      </c>
      <c r="B19" s="81"/>
      <c r="C19" s="81"/>
      <c r="D19" s="81"/>
      <c r="E19" s="81"/>
      <c r="F19" s="81"/>
      <c r="G19" s="81"/>
      <c r="H19" s="81"/>
      <c r="I19" s="81"/>
    </row>
    <row r="20" spans="1:9" ht="44.25" customHeight="1" x14ac:dyDescent="0.2">
      <c r="A20" s="81" t="s">
        <v>110</v>
      </c>
      <c r="B20" s="81"/>
      <c r="C20" s="81"/>
      <c r="D20" s="81"/>
      <c r="E20" s="81"/>
      <c r="F20" s="81"/>
      <c r="G20" s="81"/>
      <c r="H20" s="81"/>
      <c r="I20" s="81"/>
    </row>
    <row r="21" spans="1:9" ht="15.75" x14ac:dyDescent="0.2">
      <c r="A21" s="88" t="s">
        <v>149</v>
      </c>
      <c r="B21" s="88"/>
      <c r="C21" s="88"/>
      <c r="D21" s="88"/>
      <c r="E21" s="88"/>
      <c r="F21" s="88"/>
      <c r="G21" s="88"/>
      <c r="H21" s="88"/>
      <c r="I21" s="88"/>
    </row>
    <row r="22" spans="1:9" ht="15.75" x14ac:dyDescent="0.2">
      <c r="A22" s="88" t="s">
        <v>150</v>
      </c>
      <c r="B22" s="88"/>
      <c r="C22" s="88"/>
      <c r="D22" s="88"/>
      <c r="E22" s="88"/>
      <c r="F22" s="88"/>
      <c r="G22" s="88"/>
      <c r="H22" s="88"/>
      <c r="I22" s="88"/>
    </row>
    <row r="24" spans="1:9" ht="21" customHeight="1" x14ac:dyDescent="0.2"/>
  </sheetData>
  <mergeCells count="8">
    <mergeCell ref="K5:L5"/>
    <mergeCell ref="A1:I1"/>
    <mergeCell ref="F16:H16"/>
    <mergeCell ref="A3:A4"/>
    <mergeCell ref="A22:I22"/>
    <mergeCell ref="A19:I19"/>
    <mergeCell ref="A20:I20"/>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8617-C1A6-46FA-92F7-5AC3F58594E7}">
  <dimension ref="A1:I52"/>
  <sheetViews>
    <sheetView topLeftCell="A16" zoomScaleNormal="100" workbookViewId="0">
      <selection activeCell="E40" sqref="E40"/>
    </sheetView>
  </sheetViews>
  <sheetFormatPr defaultColWidth="9.140625" defaultRowHeight="12.75" x14ac:dyDescent="0.2"/>
  <cols>
    <col min="1" max="1" width="34.85546875" style="8" customWidth="1"/>
    <col min="2" max="8" width="17.140625" style="8" customWidth="1"/>
    <col min="9" max="10" width="9.140625" style="8"/>
    <col min="11" max="11" width="27.42578125" style="8" customWidth="1"/>
    <col min="12" max="12" width="14.140625" style="8" customWidth="1"/>
    <col min="13" max="13" width="14.5703125" style="8" customWidth="1"/>
    <col min="14" max="14" width="19.140625" style="8" customWidth="1"/>
    <col min="15" max="15" width="15.42578125" style="8" customWidth="1"/>
    <col min="16" max="16" width="13.140625" style="8" customWidth="1"/>
    <col min="17" max="17" width="19.85546875" style="8" customWidth="1"/>
    <col min="18" max="18" width="9.140625" style="8"/>
    <col min="19" max="19" width="32.7109375" style="8" customWidth="1"/>
    <col min="20" max="21" width="14.28515625" style="8" customWidth="1"/>
    <col min="22" max="22" width="29.42578125" style="8" customWidth="1"/>
    <col min="23" max="25" width="14.28515625" style="8" customWidth="1"/>
    <col min="26" max="26" width="24.42578125" style="8" customWidth="1"/>
    <col min="27" max="16384" width="9.140625" style="8"/>
  </cols>
  <sheetData>
    <row r="1" spans="1:5" ht="15.75" x14ac:dyDescent="0.2">
      <c r="A1" s="68"/>
      <c r="B1" s="68"/>
      <c r="C1" s="68"/>
      <c r="D1" s="68"/>
      <c r="E1" s="68"/>
    </row>
    <row r="2" spans="1:5" ht="16.5" customHeight="1" x14ac:dyDescent="0.2">
      <c r="A2" s="89" t="s">
        <v>151</v>
      </c>
      <c r="B2" s="89"/>
      <c r="C2" s="89"/>
      <c r="D2" s="89"/>
      <c r="E2" s="89"/>
    </row>
    <row r="3" spans="1:5" x14ac:dyDescent="0.2">
      <c r="A3" s="69" t="s">
        <v>0</v>
      </c>
      <c r="B3" s="69" t="s">
        <v>2</v>
      </c>
      <c r="C3" s="69" t="s">
        <v>4</v>
      </c>
      <c r="D3" s="69" t="s">
        <v>6</v>
      </c>
      <c r="E3" s="69" t="s">
        <v>7</v>
      </c>
    </row>
    <row r="4" spans="1:5" ht="48" x14ac:dyDescent="0.2">
      <c r="A4" s="69" t="s">
        <v>1</v>
      </c>
      <c r="B4" s="69" t="s">
        <v>152</v>
      </c>
      <c r="C4" s="69" t="s">
        <v>5</v>
      </c>
      <c r="D4" s="69" t="s">
        <v>153</v>
      </c>
      <c r="E4" s="69" t="s">
        <v>163</v>
      </c>
    </row>
    <row r="5" spans="1:5" x14ac:dyDescent="0.2">
      <c r="A5" s="1" t="s">
        <v>154</v>
      </c>
      <c r="B5" s="69">
        <v>0</v>
      </c>
      <c r="C5" s="69">
        <v>1</v>
      </c>
      <c r="D5" s="69">
        <v>0</v>
      </c>
      <c r="E5" s="69">
        <f>B5*C5+D5</f>
        <v>0</v>
      </c>
    </row>
    <row r="6" spans="1:5" x14ac:dyDescent="0.2">
      <c r="A6" s="1" t="s">
        <v>155</v>
      </c>
      <c r="B6" s="69">
        <v>0</v>
      </c>
      <c r="C6" s="69">
        <v>1</v>
      </c>
      <c r="D6" s="69">
        <v>0</v>
      </c>
      <c r="E6" s="69">
        <f t="shared" ref="E6:E19" si="0">B6*C6+D6</f>
        <v>0</v>
      </c>
    </row>
    <row r="7" spans="1:5" x14ac:dyDescent="0.2">
      <c r="A7" s="1" t="s">
        <v>156</v>
      </c>
      <c r="B7" s="69">
        <v>0</v>
      </c>
      <c r="C7" s="69">
        <v>1</v>
      </c>
      <c r="D7" s="69">
        <v>0</v>
      </c>
      <c r="E7" s="69">
        <f t="shared" si="0"/>
        <v>0</v>
      </c>
    </row>
    <row r="8" spans="1:5" ht="24" x14ac:dyDescent="0.2">
      <c r="A8" s="1" t="s">
        <v>157</v>
      </c>
      <c r="B8" s="69">
        <v>0</v>
      </c>
      <c r="C8" s="69">
        <v>1</v>
      </c>
      <c r="D8" s="69">
        <v>0</v>
      </c>
      <c r="E8" s="69">
        <f t="shared" si="0"/>
        <v>0</v>
      </c>
    </row>
    <row r="9" spans="1:5" ht="24" x14ac:dyDescent="0.2">
      <c r="A9" s="1" t="s">
        <v>158</v>
      </c>
      <c r="B9" s="69">
        <v>0</v>
      </c>
      <c r="C9" s="69">
        <v>1</v>
      </c>
      <c r="D9" s="69">
        <v>0</v>
      </c>
      <c r="E9" s="69">
        <f t="shared" si="0"/>
        <v>0</v>
      </c>
    </row>
    <row r="10" spans="1:5" ht="24" x14ac:dyDescent="0.2">
      <c r="A10" s="1" t="s">
        <v>159</v>
      </c>
      <c r="B10" s="69">
        <v>0</v>
      </c>
      <c r="C10" s="69">
        <v>1</v>
      </c>
      <c r="D10" s="69">
        <v>0</v>
      </c>
      <c r="E10" s="69">
        <f t="shared" si="0"/>
        <v>0</v>
      </c>
    </row>
    <row r="11" spans="1:5" x14ac:dyDescent="0.2">
      <c r="A11" s="1" t="s">
        <v>160</v>
      </c>
      <c r="B11" s="69">
        <v>0</v>
      </c>
      <c r="C11" s="69">
        <v>1</v>
      </c>
      <c r="D11" s="69">
        <v>0</v>
      </c>
      <c r="E11" s="69">
        <f t="shared" si="0"/>
        <v>0</v>
      </c>
    </row>
    <row r="12" spans="1:5" x14ac:dyDescent="0.2">
      <c r="A12" s="1" t="s">
        <v>161</v>
      </c>
      <c r="B12" s="69">
        <v>0</v>
      </c>
      <c r="C12" s="69">
        <v>1</v>
      </c>
      <c r="D12" s="69">
        <v>0</v>
      </c>
      <c r="E12" s="69">
        <f t="shared" si="0"/>
        <v>0</v>
      </c>
    </row>
    <row r="13" spans="1:5" x14ac:dyDescent="0.2">
      <c r="A13" s="1" t="s">
        <v>70</v>
      </c>
      <c r="B13" s="69">
        <v>0</v>
      </c>
      <c r="C13" s="69">
        <v>1</v>
      </c>
      <c r="D13" s="69">
        <v>0</v>
      </c>
      <c r="E13" s="69">
        <f t="shared" si="0"/>
        <v>0</v>
      </c>
    </row>
    <row r="14" spans="1:5" x14ac:dyDescent="0.2">
      <c r="A14" s="1" t="s">
        <v>162</v>
      </c>
      <c r="B14" s="69">
        <v>0</v>
      </c>
      <c r="C14" s="69">
        <v>1</v>
      </c>
      <c r="D14" s="69">
        <v>0</v>
      </c>
      <c r="E14" s="69">
        <f t="shared" si="0"/>
        <v>0</v>
      </c>
    </row>
    <row r="15" spans="1:5" ht="13.5" x14ac:dyDescent="0.2">
      <c r="A15" s="1" t="s">
        <v>165</v>
      </c>
      <c r="B15" s="69">
        <f>F31</f>
        <v>74</v>
      </c>
      <c r="C15" s="69">
        <v>1</v>
      </c>
      <c r="D15" s="69">
        <v>0</v>
      </c>
      <c r="E15" s="69">
        <f t="shared" si="0"/>
        <v>74</v>
      </c>
    </row>
    <row r="16" spans="1:5" ht="25.5" x14ac:dyDescent="0.2">
      <c r="A16" s="1" t="s">
        <v>166</v>
      </c>
      <c r="B16" s="69">
        <f>F31*0.1</f>
        <v>7.4</v>
      </c>
      <c r="C16" s="69">
        <v>2</v>
      </c>
      <c r="D16" s="69">
        <v>0</v>
      </c>
      <c r="E16" s="69">
        <f>B16*C16+D16</f>
        <v>14.8</v>
      </c>
    </row>
    <row r="17" spans="1:6" ht="13.5" x14ac:dyDescent="0.2">
      <c r="A17" s="1" t="s">
        <v>167</v>
      </c>
      <c r="B17" s="69">
        <f>F31*0.1</f>
        <v>7.4</v>
      </c>
      <c r="C17" s="69">
        <v>2</v>
      </c>
      <c r="D17" s="69">
        <v>0</v>
      </c>
      <c r="E17" s="69">
        <f t="shared" si="0"/>
        <v>14.8</v>
      </c>
    </row>
    <row r="18" spans="1:6" ht="13.5" x14ac:dyDescent="0.2">
      <c r="A18" s="1" t="s">
        <v>168</v>
      </c>
      <c r="B18" s="69">
        <f>F31*0.1</f>
        <v>7.4</v>
      </c>
      <c r="C18" s="69">
        <v>1</v>
      </c>
      <c r="D18" s="69">
        <v>0</v>
      </c>
      <c r="E18" s="69">
        <f t="shared" si="0"/>
        <v>7.4</v>
      </c>
    </row>
    <row r="19" spans="1:6" ht="25.5" x14ac:dyDescent="0.2">
      <c r="A19" s="1" t="s">
        <v>169</v>
      </c>
      <c r="B19" s="69">
        <f>F31*0.1</f>
        <v>7.4</v>
      </c>
      <c r="C19" s="69">
        <v>1</v>
      </c>
      <c r="D19" s="69">
        <v>0</v>
      </c>
      <c r="E19" s="69">
        <f t="shared" si="0"/>
        <v>7.4</v>
      </c>
    </row>
    <row r="20" spans="1:6" x14ac:dyDescent="0.2">
      <c r="A20" s="1"/>
      <c r="B20" s="1"/>
      <c r="C20" s="1"/>
      <c r="D20" s="62" t="s">
        <v>186</v>
      </c>
      <c r="E20" s="73">
        <f>SUM(E5:E19)</f>
        <v>118.4</v>
      </c>
    </row>
    <row r="21" spans="1:6" x14ac:dyDescent="0.2">
      <c r="A21" s="92" t="s">
        <v>188</v>
      </c>
      <c r="B21" s="92"/>
      <c r="C21" s="92"/>
      <c r="D21" s="92"/>
      <c r="E21" s="92"/>
    </row>
    <row r="22" spans="1:6" x14ac:dyDescent="0.2">
      <c r="A22" s="93" t="s">
        <v>164</v>
      </c>
      <c r="B22" s="93"/>
      <c r="C22" s="93"/>
      <c r="D22" s="93"/>
      <c r="E22" s="93"/>
    </row>
    <row r="24" spans="1:6" ht="15.75" x14ac:dyDescent="0.2">
      <c r="A24" s="90" t="s">
        <v>3</v>
      </c>
      <c r="B24" s="90"/>
      <c r="C24" s="90"/>
      <c r="D24" s="90"/>
      <c r="E24" s="90"/>
      <c r="F24" s="90"/>
    </row>
    <row r="25" spans="1:6" ht="12.75" customHeight="1" x14ac:dyDescent="0.2">
      <c r="A25" s="10"/>
      <c r="B25" s="94" t="s">
        <v>8</v>
      </c>
      <c r="C25" s="94"/>
      <c r="D25" s="4" t="s">
        <v>9</v>
      </c>
      <c r="E25" s="94"/>
      <c r="F25" s="94"/>
    </row>
    <row r="26" spans="1:6" x14ac:dyDescent="0.2">
      <c r="A26" s="4"/>
      <c r="B26" s="63" t="s">
        <v>0</v>
      </c>
      <c r="C26" s="63" t="s">
        <v>2</v>
      </c>
      <c r="D26" s="63" t="s">
        <v>4</v>
      </c>
      <c r="E26" s="63" t="s">
        <v>6</v>
      </c>
      <c r="F26" s="63" t="s">
        <v>7</v>
      </c>
    </row>
    <row r="27" spans="1:6" ht="52.5" customHeight="1" x14ac:dyDescent="0.2">
      <c r="A27" s="63" t="s">
        <v>10</v>
      </c>
      <c r="B27" s="63" t="s">
        <v>11</v>
      </c>
      <c r="C27" s="63" t="s">
        <v>12</v>
      </c>
      <c r="D27" s="63" t="s">
        <v>13</v>
      </c>
      <c r="E27" s="63" t="s">
        <v>14</v>
      </c>
      <c r="F27" s="63" t="s">
        <v>16</v>
      </c>
    </row>
    <row r="28" spans="1:6" x14ac:dyDescent="0.2">
      <c r="A28" s="63">
        <v>1</v>
      </c>
      <c r="B28" s="63">
        <v>0</v>
      </c>
      <c r="C28" s="63">
        <v>74</v>
      </c>
      <c r="D28" s="63">
        <v>0</v>
      </c>
      <c r="E28" s="63">
        <v>0</v>
      </c>
      <c r="F28" s="63">
        <f>B28+C28+D28-E28</f>
        <v>74</v>
      </c>
    </row>
    <row r="29" spans="1:6" ht="12.75" customHeight="1" x14ac:dyDescent="0.2">
      <c r="A29" s="63">
        <v>2</v>
      </c>
      <c r="B29" s="63">
        <v>0</v>
      </c>
      <c r="C29" s="63">
        <v>74</v>
      </c>
      <c r="D29" s="63">
        <v>0</v>
      </c>
      <c r="E29" s="63">
        <v>0</v>
      </c>
      <c r="F29" s="63">
        <f t="shared" ref="F29:F30" si="1">B29+C29+D29-E29</f>
        <v>74</v>
      </c>
    </row>
    <row r="30" spans="1:6" x14ac:dyDescent="0.2">
      <c r="A30" s="63">
        <v>3</v>
      </c>
      <c r="B30" s="63">
        <v>0</v>
      </c>
      <c r="C30" s="63">
        <v>74</v>
      </c>
      <c r="D30" s="63">
        <v>0</v>
      </c>
      <c r="E30" s="63">
        <v>0</v>
      </c>
      <c r="F30" s="63">
        <f t="shared" si="1"/>
        <v>74</v>
      </c>
    </row>
    <row r="31" spans="1:6" ht="21" customHeight="1" x14ac:dyDescent="0.2">
      <c r="A31" s="63" t="s">
        <v>15</v>
      </c>
      <c r="B31" s="63">
        <v>0</v>
      </c>
      <c r="C31" s="63">
        <f>AVERAGE(C28:C30)</f>
        <v>74</v>
      </c>
      <c r="D31" s="63">
        <v>0</v>
      </c>
      <c r="E31" s="63">
        <v>0</v>
      </c>
      <c r="F31" s="63">
        <f>AVERAGE(F28:F30)</f>
        <v>74</v>
      </c>
    </row>
    <row r="32" spans="1:6" x14ac:dyDescent="0.2">
      <c r="A32" s="3" t="s">
        <v>170</v>
      </c>
    </row>
    <row r="35" spans="1:9" ht="15.75" x14ac:dyDescent="0.2">
      <c r="A35" s="90" t="s">
        <v>72</v>
      </c>
      <c r="B35" s="90"/>
      <c r="C35" s="90"/>
      <c r="D35" s="90"/>
      <c r="E35" s="90"/>
      <c r="F35" s="90"/>
      <c r="G35" s="90"/>
    </row>
    <row r="36" spans="1:9" x14ac:dyDescent="0.2">
      <c r="A36" s="5" t="s">
        <v>0</v>
      </c>
      <c r="B36" s="5" t="s">
        <v>2</v>
      </c>
      <c r="C36" s="5" t="s">
        <v>4</v>
      </c>
      <c r="D36" s="5" t="s">
        <v>6</v>
      </c>
      <c r="E36" s="5" t="s">
        <v>7</v>
      </c>
      <c r="F36" s="5" t="s">
        <v>20</v>
      </c>
      <c r="G36" s="5" t="s">
        <v>22</v>
      </c>
    </row>
    <row r="37" spans="1:9" ht="42" customHeight="1" x14ac:dyDescent="0.2">
      <c r="A37" s="5" t="s">
        <v>17</v>
      </c>
      <c r="B37" s="5" t="s">
        <v>71</v>
      </c>
      <c r="C37" s="5" t="s">
        <v>18</v>
      </c>
      <c r="D37" s="5" t="s">
        <v>19</v>
      </c>
      <c r="E37" s="5" t="s">
        <v>53</v>
      </c>
      <c r="F37" s="5" t="s">
        <v>21</v>
      </c>
      <c r="G37" s="5" t="s">
        <v>23</v>
      </c>
    </row>
    <row r="38" spans="1:9" ht="24" customHeight="1" x14ac:dyDescent="0.2">
      <c r="A38" s="64" t="s">
        <v>172</v>
      </c>
      <c r="B38" s="65">
        <v>2240</v>
      </c>
      <c r="C38" s="66">
        <v>0</v>
      </c>
      <c r="D38" s="65">
        <v>0</v>
      </c>
      <c r="E38" s="65">
        <v>0</v>
      </c>
      <c r="F38" s="66">
        <v>0</v>
      </c>
      <c r="G38" s="65">
        <f>E38*F38</f>
        <v>0</v>
      </c>
    </row>
    <row r="39" spans="1:9" ht="25.5" customHeight="1" x14ac:dyDescent="0.2">
      <c r="A39" s="64" t="s">
        <v>173</v>
      </c>
      <c r="B39" s="65">
        <v>0</v>
      </c>
      <c r="C39" s="66">
        <v>0</v>
      </c>
      <c r="D39" s="65">
        <v>0</v>
      </c>
      <c r="E39" s="65">
        <v>15034</v>
      </c>
      <c r="F39" s="66">
        <f>F31</f>
        <v>74</v>
      </c>
      <c r="G39" s="65">
        <f t="shared" ref="G39" si="2">E39*F39</f>
        <v>1112516</v>
      </c>
    </row>
    <row r="40" spans="1:9" ht="28.5" x14ac:dyDescent="0.2">
      <c r="A40" s="64" t="s">
        <v>174</v>
      </c>
      <c r="B40" s="65">
        <v>0</v>
      </c>
      <c r="C40" s="66">
        <v>0</v>
      </c>
      <c r="D40" s="65">
        <v>0</v>
      </c>
      <c r="E40" s="65">
        <v>211</v>
      </c>
      <c r="F40" s="66">
        <f>F31</f>
        <v>74</v>
      </c>
      <c r="G40" s="65">
        <f>E40*F40</f>
        <v>15614</v>
      </c>
    </row>
    <row r="41" spans="1:9" ht="15.75" x14ac:dyDescent="0.2">
      <c r="A41" s="4"/>
      <c r="B41" s="4"/>
      <c r="C41" s="13" t="s">
        <v>52</v>
      </c>
      <c r="D41" s="7">
        <f>SUM(D38:D38)</f>
        <v>0</v>
      </c>
      <c r="E41" s="13"/>
      <c r="F41" s="13" t="s">
        <v>175</v>
      </c>
      <c r="G41" s="7">
        <f>ROUND(SUM(G38:G40),-4)</f>
        <v>1130000</v>
      </c>
      <c r="I41" s="26"/>
    </row>
    <row r="42" spans="1:9" ht="31.5" customHeight="1" x14ac:dyDescent="0.2">
      <c r="A42" s="91" t="s">
        <v>176</v>
      </c>
      <c r="B42" s="91"/>
      <c r="C42" s="91"/>
      <c r="D42" s="91"/>
      <c r="E42" s="91"/>
      <c r="F42" s="91"/>
      <c r="G42" s="91"/>
    </row>
    <row r="43" spans="1:9" ht="49.5" customHeight="1" x14ac:dyDescent="0.2">
      <c r="A43" s="82" t="s">
        <v>179</v>
      </c>
      <c r="B43" s="82"/>
      <c r="C43" s="82"/>
      <c r="D43" s="82"/>
      <c r="E43" s="82"/>
      <c r="F43" s="82"/>
      <c r="G43" s="82"/>
    </row>
    <row r="44" spans="1:9" ht="31.5" customHeight="1" x14ac:dyDescent="0.2">
      <c r="A44" s="82" t="s">
        <v>177</v>
      </c>
      <c r="B44" s="82"/>
      <c r="C44" s="82"/>
      <c r="D44" s="82"/>
      <c r="E44" s="82"/>
      <c r="F44" s="82"/>
      <c r="G44" s="82"/>
    </row>
    <row r="45" spans="1:9" ht="15.75" x14ac:dyDescent="0.2">
      <c r="A45" s="82" t="s">
        <v>178</v>
      </c>
      <c r="B45" s="82"/>
      <c r="C45" s="82"/>
      <c r="D45" s="82"/>
      <c r="E45" s="82"/>
      <c r="F45" s="82"/>
      <c r="G45" s="82"/>
    </row>
    <row r="46" spans="1:9" ht="15.75" x14ac:dyDescent="0.2">
      <c r="A46" s="6"/>
      <c r="B46" s="67"/>
      <c r="C46" s="67"/>
      <c r="D46" s="67"/>
      <c r="E46" s="67"/>
      <c r="F46" s="67"/>
      <c r="G46" s="67"/>
    </row>
    <row r="47" spans="1:9" ht="15.75" x14ac:dyDescent="0.2">
      <c r="A47" s="6"/>
      <c r="B47" s="67"/>
      <c r="C47" s="67"/>
      <c r="D47" s="67"/>
      <c r="E47" s="67"/>
      <c r="F47" s="67"/>
      <c r="G47" s="67"/>
    </row>
    <row r="49" spans="1:9" ht="30" customHeight="1" x14ac:dyDescent="0.2">
      <c r="A49" s="75" t="s">
        <v>171</v>
      </c>
      <c r="B49" s="75"/>
      <c r="C49" s="75"/>
      <c r="D49" s="75"/>
      <c r="E49" s="75"/>
      <c r="F49" s="75"/>
      <c r="G49" s="75"/>
      <c r="H49" s="75"/>
      <c r="I49" s="75"/>
    </row>
    <row r="50" spans="1:9" ht="15" x14ac:dyDescent="0.25">
      <c r="A50" s="16"/>
      <c r="B50" s="3"/>
      <c r="C50" s="3"/>
      <c r="D50" s="3"/>
      <c r="E50" s="3"/>
      <c r="F50" s="3"/>
      <c r="G50" s="3"/>
      <c r="H50" s="3"/>
      <c r="I50" s="29"/>
    </row>
    <row r="51" spans="1:9" ht="39" thickBot="1" x14ac:dyDescent="0.25">
      <c r="A51" s="30" t="s">
        <v>3</v>
      </c>
      <c r="B51" s="30" t="s">
        <v>5</v>
      </c>
      <c r="C51" s="30" t="s">
        <v>73</v>
      </c>
      <c r="D51" s="30" t="s">
        <v>74</v>
      </c>
      <c r="E51" s="30" t="s">
        <v>75</v>
      </c>
      <c r="F51" s="30" t="s">
        <v>76</v>
      </c>
      <c r="G51" s="30" t="s">
        <v>77</v>
      </c>
      <c r="H51" s="30" t="s">
        <v>78</v>
      </c>
      <c r="I51" s="30" t="s">
        <v>79</v>
      </c>
    </row>
    <row r="52" spans="1:9" ht="13.5" thickTop="1" x14ac:dyDescent="0.2">
      <c r="A52" s="31">
        <f>F31</f>
        <v>74</v>
      </c>
      <c r="B52" s="32">
        <f>E20</f>
        <v>118.4</v>
      </c>
      <c r="C52" s="31">
        <f>'Table 1'!F41</f>
        <v>13598.980000000003</v>
      </c>
      <c r="D52" s="31">
        <f>'Table 1'!F60</f>
        <v>2544.4900000000002</v>
      </c>
      <c r="E52" s="31">
        <f>ROUND(C52+D52,-2)</f>
        <v>16100</v>
      </c>
      <c r="F52" s="33">
        <f>'Table 1'!I61</f>
        <v>1870000</v>
      </c>
      <c r="G52" s="33">
        <f>G41</f>
        <v>1130000</v>
      </c>
      <c r="H52" s="33">
        <f>ROUND(F52+G52,-4)</f>
        <v>3000000</v>
      </c>
      <c r="I52" s="31">
        <f>E52/B52</f>
        <v>135.97972972972971</v>
      </c>
    </row>
  </sheetData>
  <mergeCells count="12">
    <mergeCell ref="A2:E2"/>
    <mergeCell ref="A49:I49"/>
    <mergeCell ref="A35:G35"/>
    <mergeCell ref="A43:G43"/>
    <mergeCell ref="A42:G42"/>
    <mergeCell ref="A44:G44"/>
    <mergeCell ref="A45:G45"/>
    <mergeCell ref="A21:E21"/>
    <mergeCell ref="A22:E22"/>
    <mergeCell ref="A24:F24"/>
    <mergeCell ref="B25:C25"/>
    <mergeCell ref="E25:F25"/>
  </mergeCells>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Eric Schultz</cp:lastModifiedBy>
  <dcterms:created xsi:type="dcterms:W3CDTF">2019-06-27T19:36:56Z</dcterms:created>
  <dcterms:modified xsi:type="dcterms:W3CDTF">2019-08-30T16:53:23Z</dcterms:modified>
</cp:coreProperties>
</file>