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B099894E-71FE-4FAE-AE32-48BAD6227A7C}" xr6:coauthVersionLast="36" xr6:coauthVersionMax="36" xr10:uidLastSave="{00000000-0000-0000-0000-000000000000}"/>
  <bookViews>
    <workbookView xWindow="25080" yWindow="-120" windowWidth="19440" windowHeight="15600" xr2:uid="{00000000-000D-0000-FFFF-FFFF00000000}"/>
  </bookViews>
  <sheets>
    <sheet name="Table 1" sheetId="1" r:id="rId1"/>
    <sheet name="Table 2" sheetId="2" r:id="rId2"/>
    <sheet name="Additional"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I16" i="2" l="1"/>
  <c r="I31" i="1"/>
  <c r="I24" i="1"/>
  <c r="F16" i="2"/>
  <c r="G6" i="3" l="1"/>
  <c r="G7" i="3"/>
  <c r="D7" i="3"/>
  <c r="D6" i="3"/>
  <c r="F6" i="3"/>
  <c r="E16" i="1"/>
  <c r="E32" i="3" l="1"/>
  <c r="B31" i="3"/>
  <c r="E31" i="3" s="1"/>
  <c r="B32" i="3"/>
  <c r="B33" i="3"/>
  <c r="E33" i="3" s="1"/>
  <c r="B34" i="3"/>
  <c r="E34" i="3" s="1"/>
  <c r="B35" i="3"/>
  <c r="E35" i="3" s="1"/>
  <c r="B36" i="3"/>
  <c r="E36" i="3" s="1"/>
  <c r="B30" i="3"/>
  <c r="E30" i="3" s="1"/>
  <c r="C36" i="3"/>
  <c r="C37" i="3"/>
  <c r="C38" i="3"/>
  <c r="B22" i="3"/>
  <c r="C22" i="3"/>
  <c r="F20" i="3"/>
  <c r="F21" i="3"/>
  <c r="F19" i="3"/>
  <c r="E13" i="2"/>
  <c r="E25" i="1"/>
  <c r="E26" i="1"/>
  <c r="E27" i="1"/>
  <c r="E28" i="1"/>
  <c r="E24" i="1"/>
  <c r="E20" i="1"/>
  <c r="E21" i="1"/>
  <c r="E22" i="1"/>
  <c r="E15" i="1"/>
  <c r="B38" i="3" s="1"/>
  <c r="E38" i="3" s="1"/>
  <c r="E14" i="1"/>
  <c r="E6" i="1"/>
  <c r="F22" i="3" l="1"/>
  <c r="E14" i="2"/>
  <c r="B37" i="3"/>
  <c r="E37" i="3" s="1"/>
  <c r="E39" i="3" s="1"/>
  <c r="K29" i="1" s="1"/>
  <c r="C12" i="2"/>
  <c r="C11" i="2"/>
  <c r="E15" i="2" l="1"/>
  <c r="D15" i="2" l="1"/>
  <c r="F15" i="2" s="1"/>
  <c r="H15" i="2" s="1"/>
  <c r="D14" i="2"/>
  <c r="F14" i="2" s="1"/>
  <c r="H14" i="2" s="1"/>
  <c r="D13" i="2"/>
  <c r="F13" i="2" s="1"/>
  <c r="H13" i="2" s="1"/>
  <c r="D12" i="2"/>
  <c r="F12" i="2" s="1"/>
  <c r="H12" i="2" s="1"/>
  <c r="D11" i="2"/>
  <c r="F11" i="2" s="1"/>
  <c r="H11" i="2" s="1"/>
  <c r="D10" i="2"/>
  <c r="F10" i="2" s="1"/>
  <c r="H10" i="2" s="1"/>
  <c r="D9" i="2"/>
  <c r="D8" i="2"/>
  <c r="F8" i="2" s="1"/>
  <c r="H8" i="2" s="1"/>
  <c r="D7" i="2"/>
  <c r="F7" i="2" s="1"/>
  <c r="H7" i="2" s="1"/>
  <c r="D5" i="2"/>
  <c r="F5" i="2" s="1"/>
  <c r="H5" i="2" s="1"/>
  <c r="D4" i="2"/>
  <c r="F4" i="2" s="1"/>
  <c r="H4" i="2" s="1"/>
  <c r="F9" i="2"/>
  <c r="H9" i="2" s="1"/>
  <c r="G15" i="2" l="1"/>
  <c r="G14" i="2"/>
  <c r="I14" i="2" s="1"/>
  <c r="G13" i="2"/>
  <c r="I13" i="2" s="1"/>
  <c r="G12" i="2"/>
  <c r="I12" i="2" s="1"/>
  <c r="G11" i="2"/>
  <c r="I11" i="2" s="1"/>
  <c r="G10" i="2"/>
  <c r="I10" i="2" s="1"/>
  <c r="G9" i="2"/>
  <c r="I9" i="2" s="1"/>
  <c r="G8" i="2"/>
  <c r="I8" i="2" s="1"/>
  <c r="G7" i="2"/>
  <c r="I7" i="2" s="1"/>
  <c r="G5" i="2"/>
  <c r="I5" i="2" s="1"/>
  <c r="G4" i="2"/>
  <c r="D28" i="1"/>
  <c r="F28" i="1" s="1"/>
  <c r="G28" i="1" s="1"/>
  <c r="D27" i="1"/>
  <c r="F27" i="1" s="1"/>
  <c r="H27" i="1" s="1"/>
  <c r="D26" i="1"/>
  <c r="F26" i="1" s="1"/>
  <c r="G26" i="1" s="1"/>
  <c r="D25" i="1"/>
  <c r="F25" i="1" s="1"/>
  <c r="H25" i="1" s="1"/>
  <c r="D24" i="1"/>
  <c r="F24" i="1" s="1"/>
  <c r="G24" i="1" s="1"/>
  <c r="D22" i="1"/>
  <c r="F22" i="1" s="1"/>
  <c r="H22" i="1" s="1"/>
  <c r="D21" i="1"/>
  <c r="F21" i="1" s="1"/>
  <c r="G21" i="1" s="1"/>
  <c r="D20" i="1"/>
  <c r="F20" i="1" s="1"/>
  <c r="H20" i="1" s="1"/>
  <c r="D16" i="1"/>
  <c r="F16" i="1" s="1"/>
  <c r="G16" i="1" s="1"/>
  <c r="D15" i="1"/>
  <c r="F15" i="1" s="1"/>
  <c r="H15" i="1" s="1"/>
  <c r="D14" i="1"/>
  <c r="F14" i="1" s="1"/>
  <c r="H14" i="1" s="1"/>
  <c r="D13" i="1"/>
  <c r="F13" i="1" s="1"/>
  <c r="G13" i="1" s="1"/>
  <c r="D12" i="1"/>
  <c r="F12" i="1" s="1"/>
  <c r="H12" i="1" s="1"/>
  <c r="D11" i="1"/>
  <c r="F11" i="1" s="1"/>
  <c r="G11" i="1" s="1"/>
  <c r="D10" i="1"/>
  <c r="F10" i="1" s="1"/>
  <c r="H10" i="1" s="1"/>
  <c r="D9" i="1"/>
  <c r="F9" i="1" s="1"/>
  <c r="D8" i="1"/>
  <c r="F8" i="1" s="1"/>
  <c r="H8" i="1" s="1"/>
  <c r="D6" i="1"/>
  <c r="F6" i="1" s="1"/>
  <c r="H6" i="1" s="1"/>
  <c r="D5" i="1"/>
  <c r="F5" i="1" s="1"/>
  <c r="H9" i="1" l="1"/>
  <c r="I15" i="2"/>
  <c r="F29" i="1"/>
  <c r="G8" i="1"/>
  <c r="I8" i="1"/>
  <c r="G9" i="1"/>
  <c r="I9" i="1" s="1"/>
  <c r="H28" i="1"/>
  <c r="I28" i="1" s="1"/>
  <c r="G27" i="1"/>
  <c r="H26" i="1"/>
  <c r="I26" i="1" s="1"/>
  <c r="H16" i="1"/>
  <c r="I16" i="1" s="1"/>
  <c r="G15" i="1"/>
  <c r="I15" i="1" s="1"/>
  <c r="G6" i="1"/>
  <c r="I6" i="1" s="1"/>
  <c r="H11" i="1"/>
  <c r="I11" i="1" s="1"/>
  <c r="H21" i="1"/>
  <c r="I21" i="1" s="1"/>
  <c r="G12" i="1"/>
  <c r="I12" i="1" s="1"/>
  <c r="G22" i="1"/>
  <c r="I22" i="1" s="1"/>
  <c r="H13" i="1"/>
  <c r="I13" i="1" s="1"/>
  <c r="H24" i="1"/>
  <c r="G10" i="1"/>
  <c r="I10" i="1" s="1"/>
  <c r="G14" i="1"/>
  <c r="I14" i="1" s="1"/>
  <c r="G20" i="1"/>
  <c r="I20" i="1" s="1"/>
  <c r="G25" i="1"/>
  <c r="I25" i="1" s="1"/>
  <c r="I27" i="1"/>
  <c r="I4" i="2"/>
  <c r="G5" i="1"/>
  <c r="H5" i="1"/>
  <c r="I29" i="1" l="1"/>
  <c r="F30" i="1"/>
  <c r="K30" i="1" s="1"/>
  <c r="I5" i="1"/>
  <c r="I17" i="1" s="1"/>
  <c r="I30" i="1" l="1"/>
  <c r="I32" i="1" s="1"/>
</calcChain>
</file>

<file path=xl/sharedStrings.xml><?xml version="1.0" encoding="utf-8"?>
<sst xmlns="http://schemas.openxmlformats.org/spreadsheetml/2006/main" count="147" uniqueCount="125">
  <si>
    <t>Burden Item</t>
  </si>
  <si>
    <t>1. Reporting requirements</t>
  </si>
  <si>
    <t>b. Process/review information</t>
  </si>
  <si>
    <t>c. Write reports</t>
  </si>
  <si>
    <t>i. Initial notification</t>
  </si>
  <si>
    <t xml:space="preserve">ii. Notification of compliance status </t>
  </si>
  <si>
    <t>iii. Notification of construction/ reconstruction</t>
  </si>
  <si>
    <t>iv. Notification of actual startup</t>
  </si>
  <si>
    <t>viii. Excess emissions report</t>
  </si>
  <si>
    <t>2. Recordkeeping requirements</t>
  </si>
  <si>
    <t>b. Plan activities</t>
  </si>
  <si>
    <t>c. Implement activities</t>
  </si>
  <si>
    <t>d. Maintain record system for material used</t>
  </si>
  <si>
    <t>e. Time to enter information</t>
  </si>
  <si>
    <t>f. Time to train personnel</t>
  </si>
  <si>
    <t>(B) Number of occurrences per year</t>
  </si>
  <si>
    <t>(E) Technical person hrs per year (E=CxD)</t>
  </si>
  <si>
    <t>(F) Manage-ment person hrs per year (F=Ex0.05)</t>
  </si>
  <si>
    <t>(G) Clerical person hrs per year (G=Ex0.1)</t>
  </si>
  <si>
    <t>1. Initial performance test</t>
  </si>
  <si>
    <t>3. Report review</t>
  </si>
  <si>
    <t>a. Initial notification</t>
  </si>
  <si>
    <t>b. Notification of compliance status</t>
  </si>
  <si>
    <t>c. Notification of construction/reconstruction</t>
  </si>
  <si>
    <t>d. Notification of actual startup</t>
  </si>
  <si>
    <t>e. Notification of performance test</t>
  </si>
  <si>
    <t>f. Report of performance test</t>
  </si>
  <si>
    <t>i. Startup, shutdown, malfunction report</t>
  </si>
  <si>
    <t>(A) EPA Person hours per occurrence</t>
  </si>
  <si>
    <t>(C) EPA Person hrs per plant per year (C=AxB)</t>
  </si>
  <si>
    <t>hr per resp</t>
  </si>
  <si>
    <t>Assumptions:</t>
  </si>
  <si>
    <t>Subtotal for Recordkeeping Requirements</t>
  </si>
  <si>
    <t>a. Familiarization with the regulatory requirements</t>
  </si>
  <si>
    <r>
      <t xml:space="preserve">(D) Respondents per year </t>
    </r>
    <r>
      <rPr>
        <vertAlign val="superscript"/>
        <sz val="10"/>
        <color theme="1"/>
        <rFont val="Times New Roman"/>
        <family val="1"/>
      </rPr>
      <t>a</t>
    </r>
  </si>
  <si>
    <r>
      <rPr>
        <vertAlign val="superscript"/>
        <sz val="10"/>
        <rFont val="Times New Roman"/>
        <family val="1"/>
      </rPr>
      <t xml:space="preserve">e </t>
    </r>
    <r>
      <rPr>
        <sz val="10"/>
        <rFont val="Times New Roman"/>
        <family val="1"/>
      </rPr>
      <t>Totals have been rounded to 3 significant figures. Figures may not add exactly due to rounding.</t>
    </r>
  </si>
  <si>
    <t>Table 1: Annual Respondent Burden and Cost – NESHAP for Plastic Parts and Products Surface Coating (40 CFR Part 63, Subpart PPPP) (Renewal)</t>
  </si>
  <si>
    <t>Labor Rates:</t>
  </si>
  <si>
    <t>Management</t>
  </si>
  <si>
    <t>Technical</t>
  </si>
  <si>
    <t>Clerical</t>
  </si>
  <si>
    <t>(A) 
Person hours per occurrence</t>
  </si>
  <si>
    <t>(C) 
Person hrs per respondent per year (C=AxB)</t>
  </si>
  <si>
    <t>(G) 
Clerical person hrs per year (G=Ex0.1)</t>
  </si>
  <si>
    <r>
      <t xml:space="preserve">(H) 
Cost per year ($) </t>
    </r>
    <r>
      <rPr>
        <vertAlign val="superscript"/>
        <sz val="10"/>
        <color theme="1"/>
        <rFont val="Times New Roman"/>
        <family val="1"/>
      </rPr>
      <t>b</t>
    </r>
  </si>
  <si>
    <t># responses</t>
  </si>
  <si>
    <r>
      <t xml:space="preserve">v. Notification of performance test </t>
    </r>
    <r>
      <rPr>
        <vertAlign val="superscript"/>
        <sz val="10"/>
        <color rgb="FF000000"/>
        <rFont val="Times New Roman"/>
        <family val="1"/>
      </rPr>
      <t>c</t>
    </r>
  </si>
  <si>
    <r>
      <t xml:space="preserve">vi. Report of performance test </t>
    </r>
    <r>
      <rPr>
        <vertAlign val="superscript"/>
        <sz val="10"/>
        <color rgb="FF000000"/>
        <rFont val="Times New Roman"/>
        <family val="1"/>
      </rPr>
      <t>c</t>
    </r>
    <r>
      <rPr>
        <sz val="10"/>
        <color rgb="FF000000"/>
        <rFont val="Times New Roman"/>
        <family val="1"/>
      </rPr>
      <t xml:space="preserve"> </t>
    </r>
  </si>
  <si>
    <r>
      <t xml:space="preserve">vii. Semiannual report </t>
    </r>
    <r>
      <rPr>
        <vertAlign val="superscript"/>
        <sz val="10"/>
        <color rgb="FF000000"/>
        <rFont val="Times New Roman"/>
        <family val="1"/>
      </rPr>
      <t>d</t>
    </r>
  </si>
  <si>
    <r>
      <t xml:space="preserve">ix. Startup, shutdown, malfunction report </t>
    </r>
    <r>
      <rPr>
        <vertAlign val="superscript"/>
        <sz val="10"/>
        <color rgb="FF000000"/>
        <rFont val="Times New Roman"/>
        <family val="1"/>
      </rPr>
      <t>e</t>
    </r>
  </si>
  <si>
    <r>
      <t xml:space="preserve">i. Material usage </t>
    </r>
    <r>
      <rPr>
        <vertAlign val="superscript"/>
        <sz val="10"/>
        <color rgb="FF000000"/>
        <rFont val="Times New Roman"/>
        <family val="1"/>
      </rPr>
      <t>f</t>
    </r>
  </si>
  <si>
    <r>
      <t xml:space="preserve">ii. Compliance calculation </t>
    </r>
    <r>
      <rPr>
        <vertAlign val="superscript"/>
        <sz val="10"/>
        <color rgb="FF000000"/>
        <rFont val="Times New Roman"/>
        <family val="1"/>
      </rPr>
      <t>g</t>
    </r>
  </si>
  <si>
    <r>
      <t xml:space="preserve">g. Store, file, and maintain records </t>
    </r>
    <r>
      <rPr>
        <vertAlign val="superscript"/>
        <sz val="10"/>
        <color rgb="FF000000"/>
        <rFont val="Times New Roman"/>
        <family val="1"/>
      </rPr>
      <t>h</t>
    </r>
  </si>
  <si>
    <r>
      <t xml:space="preserve">h. Retrieve records/reports </t>
    </r>
    <r>
      <rPr>
        <vertAlign val="superscript"/>
        <sz val="10"/>
        <color rgb="FF000000"/>
        <rFont val="Times New Roman"/>
        <family val="1"/>
      </rPr>
      <t>i</t>
    </r>
  </si>
  <si>
    <r>
      <t xml:space="preserve">Grand Total (rounded) </t>
    </r>
    <r>
      <rPr>
        <b/>
        <vertAlign val="superscript"/>
        <sz val="10"/>
        <rFont val="Times New Roman"/>
        <family val="1"/>
      </rPr>
      <t>j</t>
    </r>
  </si>
  <si>
    <r>
      <t xml:space="preserve">Total Capital and O&amp;M Cost (rounded) </t>
    </r>
    <r>
      <rPr>
        <b/>
        <vertAlign val="superscript"/>
        <sz val="10"/>
        <rFont val="Times New Roman"/>
        <family val="1"/>
      </rPr>
      <t>j</t>
    </r>
  </si>
  <si>
    <r>
      <t xml:space="preserve">Total Labor Burden and Cost (rounded) </t>
    </r>
    <r>
      <rPr>
        <b/>
        <vertAlign val="superscript"/>
        <sz val="10"/>
        <rFont val="Times New Roman"/>
        <family val="1"/>
      </rPr>
      <t>j</t>
    </r>
    <r>
      <rPr>
        <b/>
        <sz val="10"/>
        <rFont val="Times New Roman"/>
        <family val="1"/>
      </rPr>
      <t xml:space="preserve"> </t>
    </r>
  </si>
  <si>
    <r>
      <t>f</t>
    </r>
    <r>
      <rPr>
        <sz val="10"/>
        <color rgb="FF000000"/>
        <rFont val="Times New Roman"/>
        <family val="1"/>
      </rPr>
      <t xml:space="preserve">  We assumed that each respondent will take 0.5 hours each day to enter daily records of mass fraction of organic HAP for each coating, thinner, or cleaning material, and mass fraction of coating solids for each coating.</t>
    </r>
  </si>
  <si>
    <r>
      <t>h</t>
    </r>
    <r>
      <rPr>
        <sz val="10"/>
        <color rgb="FF000000"/>
        <rFont val="Times New Roman"/>
        <family val="1"/>
      </rPr>
      <t xml:space="preserve">   We have assumed that each respondent will take 2 hours once per month to store, file and maintain records.</t>
    </r>
  </si>
  <si>
    <r>
      <t>i</t>
    </r>
    <r>
      <rPr>
        <sz val="10"/>
        <color rgb="FF000000"/>
        <rFont val="Times New Roman"/>
        <family val="1"/>
      </rPr>
      <t xml:space="preserve">  We have assumed that each respondent will take 1 hour once per month to retrieve records/reports.</t>
    </r>
  </si>
  <si>
    <r>
      <t>e</t>
    </r>
    <r>
      <rPr>
        <sz val="10"/>
        <color rgb="FF000000"/>
        <rFont val="Times New Roman"/>
        <family val="1"/>
      </rPr>
      <t xml:space="preserve">   It is estimated that 25 percent of facilities using add-on controls submit startup, shutdown, and malfunction report once per year.</t>
    </r>
  </si>
  <si>
    <r>
      <t>g</t>
    </r>
    <r>
      <rPr>
        <sz val="10"/>
        <color rgb="FF000000"/>
        <rFont val="Times New Roman"/>
        <family val="1"/>
      </rPr>
      <t xml:space="preserve">   We have assumed that each respondent will take 2 hours once per month to enter compliance calculations.</t>
    </r>
  </si>
  <si>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</si>
  <si>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</si>
  <si>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</si>
  <si>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</si>
  <si>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</si>
  <si>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</si>
  <si>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</si>
  <si>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</si>
  <si>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</si>
  <si>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</si>
  <si>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</si>
  <si>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</si>
  <si>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</si>
  <si>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</si>
  <si>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 xml:space="preserve"> </t>
  </si>
  <si>
    <r>
      <t xml:space="preserve">Total </t>
    </r>
    <r>
      <rPr>
        <vertAlign val="superscript"/>
        <sz val="10"/>
        <color rgb="FF000000"/>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</si>
  <si>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figures. Figures may not add exactly due to rounding.</t>
    </r>
  </si>
  <si>
    <r>
      <t xml:space="preserve">CEMS </t>
    </r>
    <r>
      <rPr>
        <vertAlign val="superscript"/>
        <sz val="10"/>
        <color rgb="FF000000"/>
        <rFont val="Times New Roman"/>
        <family val="1"/>
      </rPr>
      <t>a</t>
    </r>
  </si>
  <si>
    <t>Total O&amp;M, 
(E X F)</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</si>
  <si>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</si>
  <si>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</si>
  <si>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</si>
  <si>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</si>
  <si>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</si>
  <si>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</si>
  <si>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</si>
  <si>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</si>
  <si>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</si>
  <si>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</si>
  <si>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</si>
  <si>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t>Total Annual Responses</t>
  </si>
  <si>
    <t>Information Collection Activity</t>
  </si>
  <si>
    <t>Number of Responses</t>
  </si>
  <si>
    <t>Number of Existing Respondents That Keep Records But Do Not Submit Reports</t>
  </si>
  <si>
    <t>Initial notification</t>
  </si>
  <si>
    <t>Notification of compliance status</t>
  </si>
  <si>
    <t>Notification of construction/reconstruction</t>
  </si>
  <si>
    <t>Notification of actual startup</t>
  </si>
  <si>
    <t>Notification of performance test</t>
  </si>
  <si>
    <t>Report of performance test</t>
  </si>
  <si>
    <t>Semiannual report</t>
  </si>
  <si>
    <t>Excess emissions report</t>
  </si>
  <si>
    <t>Startup, shutdown, malfunction report</t>
  </si>
  <si>
    <t>Total</t>
  </si>
  <si>
    <t>Total Annual Responses E=(BxC)+D</t>
  </si>
  <si>
    <t xml:space="preserve">Table 2:  Average Annual EPA Burden and Cost - NESHAP for Plastic Parts and Products Surface Coating (40 CFR Part 63, Subpart PPPP) (Renewal)  </t>
  </si>
  <si>
    <t xml:space="preserve">Subtotal for Reporting Requirements  </t>
  </si>
  <si>
    <r>
      <t>a</t>
    </r>
    <r>
      <rPr>
        <sz val="10"/>
        <color rgb="FF000000"/>
        <rFont val="Times New Roman"/>
        <family val="1"/>
      </rPr>
      <t xml:space="preserve"> </t>
    </r>
    <r>
      <rPr>
        <sz val="10"/>
        <color theme="1"/>
        <rFont val="Times New Roman"/>
        <family val="1"/>
      </rPr>
      <t xml:space="preserve">We assume that 25 percent of existing facilities use add-on controls. (223 x 0.25 = </t>
    </r>
    <r>
      <rPr>
        <sz val="10"/>
        <color rgb="FF000000"/>
        <rFont val="Times New Roman"/>
        <family val="1"/>
      </rPr>
      <t>55.75)</t>
    </r>
  </si>
  <si>
    <t>2. Repeat performance test</t>
  </si>
  <si>
    <r>
      <rPr>
        <vertAlign val="superscript"/>
        <sz val="10"/>
        <rFont val="Times New Roman"/>
        <family val="1"/>
      </rPr>
      <t xml:space="preserve">j  </t>
    </r>
    <r>
      <rPr>
        <sz val="10"/>
        <rFont val="Times New Roman"/>
        <family val="1"/>
      </rPr>
      <t>Totals have been rounded to 3 significant figures. Figures may not add exactly due to rounding.</t>
    </r>
  </si>
  <si>
    <r>
      <t xml:space="preserve">(D) Plants per year </t>
    </r>
    <r>
      <rPr>
        <vertAlign val="superscript"/>
        <sz val="10"/>
        <rFont val="Times New Roman"/>
        <family val="1"/>
      </rPr>
      <t>a</t>
    </r>
  </si>
  <si>
    <r>
      <t xml:space="preserve">(H) Cost per year ($) </t>
    </r>
    <r>
      <rPr>
        <vertAlign val="superscript"/>
        <sz val="10"/>
        <rFont val="Times New Roman"/>
        <family val="1"/>
      </rPr>
      <t>b</t>
    </r>
  </si>
  <si>
    <r>
      <t xml:space="preserve">g. Semiannual report </t>
    </r>
    <r>
      <rPr>
        <vertAlign val="superscript"/>
        <sz val="10"/>
        <rFont val="Times New Roman"/>
        <family val="1"/>
      </rPr>
      <t>c</t>
    </r>
  </si>
  <si>
    <r>
      <t xml:space="preserve">h. Excess emissions report </t>
    </r>
    <r>
      <rPr>
        <vertAlign val="superscript"/>
        <sz val="10"/>
        <rFont val="Times New Roman"/>
        <family val="1"/>
      </rPr>
      <t>d</t>
    </r>
  </si>
  <si>
    <r>
      <t xml:space="preserve">Total (rounded): </t>
    </r>
    <r>
      <rPr>
        <b/>
        <vertAlign val="superscript"/>
        <sz val="10"/>
        <rFont val="Times New Roman"/>
        <family val="1"/>
      </rPr>
      <t>e</t>
    </r>
  </si>
  <si>
    <r>
      <t>a</t>
    </r>
    <r>
      <rPr>
        <sz val="10"/>
        <rFont val="Times New Roman"/>
        <family val="1"/>
      </rPr>
      <t xml:space="preserve">   We have assumed that there are approximately 223 respondents, with no additional new sources becoming subject to the rule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</si>
  <si>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</si>
  <si>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0"/>
        <rFont val="Times New Roman"/>
        <family val="1"/>
      </rPr>
      <t xml:space="preserve">  We have assumed that it will take 12 hours two times per year to review the semiannual report.</t>
    </r>
  </si>
  <si>
    <r>
      <t>d</t>
    </r>
    <r>
      <rPr>
        <sz val="10"/>
        <rFont val="Times New Roman"/>
        <family val="1"/>
      </rPr>
      <t xml:space="preserve">  We have assumed that it will take 4 hours two times per year to review the excess emissions report.</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</si>
  <si>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</si>
  <si>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c </t>
    </r>
    <r>
      <rPr>
        <sz val="10"/>
        <rFont val="Times New Roman"/>
        <family val="1"/>
      </rPr>
      <t>We have assumed that 5 percent of respondents will repeat the initial performance test due to failure.</t>
    </r>
  </si>
  <si>
    <r>
      <t>d</t>
    </r>
    <r>
      <rPr>
        <sz val="10"/>
        <rFont val="Times New Roman"/>
        <family val="1"/>
      </rPr>
      <t xml:space="preserve">  We assume that each respondent will take 6 hours twice per year to write the semiannual report.</t>
    </r>
  </si>
  <si>
    <t>See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</si>
</sst>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quot;$&quot;#,##0.00"/>
    <numFmt numFmtId="166" formatCode="&quot;$&quot;#,##0"/>
    <numFmt numFmtId="167" formatCode="0.0"/>
    <numFmt numFmtId="168" formatCode="0.000"/>
  </numFmts>
  <fonts count="23"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i/>
      <sz val="10"/>
      <color rgb="FF000000"/>
      <name val="Times New Roman"/>
      <family val="1"/>
    </font>
    <font>
      <sz val="10"/>
      <color rgb="FFFF0000"/>
      <name val="Arial"/>
      <family val="2"/>
    </font>
    <font>
      <sz val="10"/>
      <color rgb="FFFF0000"/>
      <name val="Times New Roman"/>
      <family val="1"/>
    </font>
    <font>
      <vertAlign val="superscript"/>
      <sz val="10"/>
      <color theme="1"/>
      <name val="Times New Roman"/>
      <family val="1"/>
    </font>
    <font>
      <sz val="10"/>
      <name val="Times New Roman"/>
      <family val="1"/>
    </font>
    <font>
      <b/>
      <i/>
      <sz val="10"/>
      <name val="Times New Roman"/>
      <family val="1"/>
    </font>
    <font>
      <b/>
      <sz val="12"/>
      <color theme="1"/>
      <name val="Times New Roman"/>
      <family val="1"/>
    </font>
    <font>
      <vertAlign val="superscript"/>
      <sz val="10"/>
      <name val="Times New Roman"/>
      <family val="1"/>
    </font>
    <font>
      <b/>
      <sz val="10"/>
      <name val="Times New Roman"/>
      <family val="1"/>
    </font>
    <font>
      <b/>
      <vertAlign val="superscript"/>
      <sz val="10"/>
      <name val="Times New Roman"/>
      <family val="1"/>
    </font>
    <font>
      <sz val="12"/>
      <color rgb="FF000000"/>
      <name val="Times New Roman"/>
      <family val="1"/>
    </font>
    <font>
      <b/>
      <sz val="12"/>
      <color rgb="FF000000"/>
      <name val="Times New Roman"/>
      <family val="1"/>
    </font>
    <font>
      <vertAlign val="superscript"/>
      <sz val="12"/>
      <color rgb="FF000000"/>
      <name val="Times New Roman"/>
      <family val="1"/>
    </font>
    <font>
      <sz val="9"/>
      <color rgb="FF000000"/>
      <name val="Times New Roman"/>
      <family val="1"/>
    </font>
    <font>
      <sz val="9"/>
      <color theme="1"/>
      <name val="Times New Roman"/>
      <family val="1"/>
    </font>
    <font>
      <i/>
      <sz val="10"/>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8">
    <xf numFmtId="0" fontId="0" fillId="0" borderId="0" xfId="0"/>
    <xf numFmtId="0" fontId="1" fillId="0" borderId="1" xfId="0" applyFont="1" applyBorder="1"/>
    <xf numFmtId="0" fontId="1" fillId="0" borderId="1" xfId="0" applyFont="1" applyBorder="1" applyAlignment="1">
      <alignment horizontal="center" vertical="center" wrapText="1"/>
    </xf>
    <xf numFmtId="165" fontId="1" fillId="0" borderId="1" xfId="0" applyNumberFormat="1" applyFont="1" applyBorder="1" applyAlignment="1">
      <alignment horizontal="right"/>
    </xf>
    <xf numFmtId="165" fontId="1" fillId="0" borderId="1" xfId="0" applyNumberFormat="1" applyFont="1" applyBorder="1"/>
    <xf numFmtId="0" fontId="2" fillId="0" borderId="0" xfId="0" applyFont="1" applyAlignment="1">
      <alignment vertical="center"/>
    </xf>
    <xf numFmtId="165" fontId="1" fillId="0" borderId="5" xfId="0" applyNumberFormat="1" applyFont="1" applyBorder="1" applyAlignment="1">
      <alignment horizontal="right"/>
    </xf>
    <xf numFmtId="0" fontId="1" fillId="0" borderId="4" xfId="0" applyFont="1" applyBorder="1"/>
    <xf numFmtId="0" fontId="1" fillId="0" borderId="4" xfId="0" applyFont="1" applyBorder="1" applyAlignment="1">
      <alignment horizontal="right"/>
    </xf>
    <xf numFmtId="0" fontId="6" fillId="0" borderId="4" xfId="0" applyFont="1" applyBorder="1"/>
    <xf numFmtId="0" fontId="1" fillId="0" borderId="6" xfId="0" applyFont="1" applyBorder="1" applyAlignment="1">
      <alignment horizontal="right"/>
    </xf>
    <xf numFmtId="0" fontId="4" fillId="0" borderId="1" xfId="0" applyFont="1" applyBorder="1" applyAlignment="1">
      <alignment vertical="center"/>
    </xf>
    <xf numFmtId="0" fontId="4" fillId="0" borderId="1" xfId="0" applyFont="1" applyBorder="1" applyAlignment="1">
      <alignment horizontal="left" vertical="center" indent="2"/>
    </xf>
    <xf numFmtId="0" fontId="7" fillId="0" borderId="1" xfId="0" applyFont="1" applyBorder="1" applyAlignment="1">
      <alignment vertical="center"/>
    </xf>
    <xf numFmtId="0" fontId="8" fillId="0" borderId="0" xfId="0" applyFont="1"/>
    <xf numFmtId="0" fontId="9" fillId="0" borderId="0" xfId="0" applyFont="1"/>
    <xf numFmtId="1" fontId="11" fillId="0" borderId="1" xfId="0" applyNumberFormat="1" applyFont="1" applyBorder="1" applyAlignment="1">
      <alignment horizontal="right"/>
    </xf>
    <xf numFmtId="164" fontId="11" fillId="0" borderId="1" xfId="0" applyNumberFormat="1" applyFont="1" applyBorder="1" applyAlignment="1">
      <alignment horizontal="right"/>
    </xf>
    <xf numFmtId="0" fontId="11" fillId="0" borderId="1" xfId="0" applyFont="1" applyBorder="1" applyAlignment="1">
      <alignment horizontal="right"/>
    </xf>
    <xf numFmtId="0" fontId="12" fillId="0" borderId="1" xfId="0" applyFont="1" applyBorder="1"/>
    <xf numFmtId="0" fontId="1" fillId="0" borderId="0" xfId="0" applyFont="1"/>
    <xf numFmtId="0" fontId="12" fillId="0" borderId="7" xfId="0" applyFont="1" applyBorder="1" applyAlignment="1">
      <alignment vertical="center"/>
    </xf>
    <xf numFmtId="0" fontId="15" fillId="0" borderId="1" xfId="0" applyFont="1" applyBorder="1" applyAlignment="1">
      <alignment vertical="center"/>
    </xf>
    <xf numFmtId="166" fontId="5" fillId="0" borderId="1" xfId="0" applyNumberFormat="1" applyFont="1" applyBorder="1" applyAlignment="1">
      <alignment horizontal="right"/>
    </xf>
    <xf numFmtId="1" fontId="1" fillId="0" borderId="0" xfId="0" applyNumberFormat="1" applyFont="1"/>
    <xf numFmtId="166" fontId="5" fillId="0" borderId="1" xfId="0" applyNumberFormat="1" applyFont="1" applyBorder="1"/>
    <xf numFmtId="0" fontId="11" fillId="0" borderId="1" xfId="0" applyFont="1" applyBorder="1"/>
    <xf numFmtId="166" fontId="6" fillId="0" borderId="1" xfId="0" applyNumberFormat="1" applyFont="1" applyBorder="1" applyAlignment="1">
      <alignment horizontal="right"/>
    </xf>
    <xf numFmtId="168" fontId="1" fillId="0" borderId="0" xfId="0" applyNumberFormat="1" applyFont="1"/>
    <xf numFmtId="0" fontId="17" fillId="0" borderId="0" xfId="0" applyFont="1" applyAlignment="1">
      <alignment vertical="center"/>
    </xf>
    <xf numFmtId="0" fontId="1" fillId="0" borderId="0" xfId="0" applyFont="1" applyAlignment="1">
      <alignment vertical="center"/>
    </xf>
    <xf numFmtId="0" fontId="18"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top" wrapText="1"/>
    </xf>
    <xf numFmtId="6" fontId="4" fillId="0" borderId="1" xfId="0" applyNumberFormat="1" applyFont="1" applyBorder="1" applyAlignment="1">
      <alignment vertical="center" wrapText="1"/>
    </xf>
    <xf numFmtId="0" fontId="1" fillId="0" borderId="1" xfId="0" applyFont="1" applyBorder="1" applyAlignment="1">
      <alignment vertical="center" wrapText="1"/>
    </xf>
    <xf numFmtId="0" fontId="3" fillId="0" borderId="0" xfId="0" applyFont="1" applyAlignment="1">
      <alignment horizontal="left" vertical="center"/>
    </xf>
    <xf numFmtId="0" fontId="19" fillId="0" borderId="0" xfId="0" applyFont="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1" fillId="0" borderId="1" xfId="0" applyFont="1" applyBorder="1" applyAlignment="1">
      <alignment vertical="center" wrapText="1"/>
    </xf>
    <xf numFmtId="3" fontId="21" fillId="0" borderId="1" xfId="0" applyNumberFormat="1" applyFont="1" applyBorder="1" applyAlignment="1">
      <alignment horizontal="center" vertical="center" wrapText="1"/>
    </xf>
    <xf numFmtId="3" fontId="1" fillId="0" borderId="0" xfId="0" applyNumberFormat="1" applyFont="1"/>
    <xf numFmtId="166" fontId="1" fillId="0" borderId="1" xfId="0" applyNumberFormat="1" applyFont="1" applyBorder="1" applyAlignment="1">
      <alignment horizontal="right"/>
    </xf>
    <xf numFmtId="0" fontId="4" fillId="0" borderId="1" xfId="0" applyFont="1" applyBorder="1" applyAlignment="1">
      <alignment horizontal="left" vertical="center" indent="1"/>
    </xf>
    <xf numFmtId="0" fontId="11" fillId="0" borderId="1" xfId="0" applyFont="1" applyBorder="1" applyAlignment="1">
      <alignment horizontal="center" vertical="center" wrapText="1"/>
    </xf>
    <xf numFmtId="166" fontId="11" fillId="0" borderId="1" xfId="0" applyNumberFormat="1" applyFont="1" applyBorder="1" applyAlignment="1">
      <alignment horizontal="right"/>
    </xf>
    <xf numFmtId="166" fontId="11" fillId="0" borderId="1" xfId="0" applyNumberFormat="1" applyFont="1" applyBorder="1"/>
    <xf numFmtId="0" fontId="11" fillId="0" borderId="1" xfId="0" applyFont="1" applyBorder="1" applyAlignment="1">
      <alignment horizontal="left" indent="1"/>
    </xf>
    <xf numFmtId="3" fontId="11" fillId="0" borderId="1" xfId="0" applyNumberFormat="1" applyFont="1" applyBorder="1" applyAlignment="1">
      <alignment horizontal="right"/>
    </xf>
    <xf numFmtId="165" fontId="11" fillId="0" borderId="1" xfId="0" applyNumberFormat="1" applyFont="1" applyBorder="1" applyAlignment="1">
      <alignment horizontal="right"/>
    </xf>
    <xf numFmtId="167" fontId="11" fillId="0" borderId="1" xfId="0" applyNumberFormat="1" applyFont="1" applyBorder="1" applyAlignment="1">
      <alignment horizontal="right"/>
    </xf>
    <xf numFmtId="0" fontId="15" fillId="0" borderId="1" xfId="0" applyFont="1" applyBorder="1"/>
    <xf numFmtId="6" fontId="15" fillId="0" borderId="1" xfId="0" applyNumberFormat="1" applyFont="1" applyBorder="1" applyAlignment="1">
      <alignment horizontal="right"/>
    </xf>
    <xf numFmtId="0" fontId="11" fillId="0" borderId="0" xfId="0" applyFont="1"/>
    <xf numFmtId="0" fontId="15" fillId="0" borderId="0" xfId="0" applyFont="1" applyAlignment="1">
      <alignment vertical="center"/>
    </xf>
    <xf numFmtId="0" fontId="4" fillId="0" borderId="1" xfId="0" applyFont="1" applyFill="1" applyBorder="1" applyAlignment="1">
      <alignment horizontal="left" vertical="center" indent="1"/>
    </xf>
    <xf numFmtId="0" fontId="22" fillId="0" borderId="4" xfId="0" applyFont="1" applyFill="1" applyBorder="1" applyAlignment="1">
      <alignment horizontal="right"/>
    </xf>
    <xf numFmtId="165" fontId="1" fillId="0" borderId="1" xfId="0" applyNumberFormat="1" applyFont="1" applyFill="1" applyBorder="1" applyAlignment="1">
      <alignment horizontal="right"/>
    </xf>
    <xf numFmtId="0" fontId="11" fillId="0" borderId="1" xfId="0"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0" fontId="11" fillId="0" borderId="5" xfId="0" applyFont="1" applyBorder="1" applyAlignment="1">
      <alignment horizontal="right"/>
    </xf>
    <xf numFmtId="0" fontId="11" fillId="0" borderId="5" xfId="0" applyFont="1" applyBorder="1"/>
    <xf numFmtId="3" fontId="11" fillId="0" borderId="5" xfId="0" applyNumberFormat="1" applyFont="1" applyBorder="1" applyAlignment="1">
      <alignment horizontal="right"/>
    </xf>
    <xf numFmtId="0" fontId="11" fillId="0" borderId="1" xfId="0" applyFont="1" applyBorder="1" applyAlignment="1">
      <alignment wrapText="1"/>
    </xf>
    <xf numFmtId="3" fontId="12" fillId="0" borderId="2" xfId="0" applyNumberFormat="1" applyFont="1" applyBorder="1" applyAlignment="1">
      <alignment horizont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3" fontId="12" fillId="0" borderId="1" xfId="0" applyNumberFormat="1" applyFont="1" applyBorder="1" applyAlignment="1">
      <alignment horizontal="center"/>
    </xf>
    <xf numFmtId="3" fontId="15" fillId="0" borderId="1" xfId="0" applyNumberFormat="1" applyFont="1" applyBorder="1" applyAlignment="1">
      <alignment horizontal="center"/>
    </xf>
    <xf numFmtId="0" fontId="13" fillId="0" borderId="0" xfId="0" applyFont="1" applyAlignment="1">
      <alignment horizontal="left" vertical="top" wrapText="1"/>
    </xf>
    <xf numFmtId="0" fontId="11" fillId="0" borderId="1" xfId="0" applyFont="1" applyBorder="1" applyAlignment="1">
      <alignment horizontal="center" vertical="top"/>
    </xf>
    <xf numFmtId="0" fontId="14" fillId="0" borderId="0" xfId="0" applyFont="1" applyAlignment="1">
      <alignment vertical="top" wrapText="1"/>
    </xf>
    <xf numFmtId="0" fontId="3" fillId="0" borderId="0" xfId="0" applyFont="1" applyAlignment="1">
      <alignment vertical="top" wrapText="1"/>
    </xf>
    <xf numFmtId="0" fontId="11" fillId="0" borderId="0" xfId="0" applyFont="1" applyAlignment="1">
      <alignment vertical="top" wrapText="1"/>
    </xf>
    <xf numFmtId="0" fontId="14" fillId="0" borderId="0" xfId="0" applyFont="1" applyAlignment="1">
      <alignment horizontal="left" vertical="top" wrapText="1"/>
    </xf>
    <xf numFmtId="0" fontId="11" fillId="0" borderId="0" xfId="0" applyFont="1" applyAlignment="1">
      <alignment horizontal="left" vertical="top" wrapText="1"/>
    </xf>
    <xf numFmtId="3" fontId="15" fillId="0" borderId="2" xfId="0" applyNumberFormat="1" applyFont="1" applyBorder="1" applyAlignment="1">
      <alignment horizontal="center"/>
    </xf>
    <xf numFmtId="3" fontId="15" fillId="0" borderId="3" xfId="0" applyNumberFormat="1" applyFont="1" applyBorder="1" applyAlignment="1">
      <alignment horizontal="center"/>
    </xf>
    <xf numFmtId="3" fontId="15" fillId="0" borderId="4" xfId="0" applyNumberFormat="1" applyFont="1" applyBorder="1" applyAlignment="1">
      <alignment horizontal="center"/>
    </xf>
    <xf numFmtId="0" fontId="14" fillId="0" borderId="0" xfId="0" applyFont="1" applyFill="1" applyAlignment="1">
      <alignment horizontal="left" vertical="top"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abSelected="1" zoomScaleNormal="100" workbookViewId="0">
      <selection activeCell="A2" sqref="A2"/>
    </sheetView>
  </sheetViews>
  <sheetFormatPr defaultRowHeight="15" x14ac:dyDescent="0.25"/>
  <cols>
    <col min="1" max="1" width="44" customWidth="1"/>
    <col min="3" max="3" width="10.28515625" customWidth="1"/>
    <col min="4" max="4" width="10.140625" customWidth="1"/>
    <col min="5" max="5" width="11.28515625" customWidth="1"/>
    <col min="9" max="9" width="14.5703125" customWidth="1"/>
    <col min="11" max="11" width="11" bestFit="1" customWidth="1"/>
  </cols>
  <sheetData>
    <row r="1" spans="1:12" ht="31.5" customHeight="1" x14ac:dyDescent="0.25">
      <c r="A1" s="72" t="s">
        <v>36</v>
      </c>
      <c r="B1" s="72"/>
      <c r="C1" s="72"/>
      <c r="D1" s="72"/>
      <c r="E1" s="72"/>
      <c r="F1" s="72"/>
      <c r="G1" s="72"/>
      <c r="H1" s="72"/>
      <c r="I1" s="72"/>
    </row>
    <row r="2" spans="1:12" x14ac:dyDescent="0.25">
      <c r="A2" s="20"/>
      <c r="B2" s="20"/>
      <c r="C2" s="20"/>
      <c r="D2" s="20"/>
      <c r="E2" s="20"/>
      <c r="I2" s="20"/>
      <c r="J2" s="20"/>
      <c r="K2" s="15"/>
      <c r="L2" s="20"/>
    </row>
    <row r="3" spans="1:12" ht="76.5" x14ac:dyDescent="0.25">
      <c r="A3" s="2" t="s">
        <v>0</v>
      </c>
      <c r="B3" s="2" t="s">
        <v>41</v>
      </c>
      <c r="C3" s="2" t="s">
        <v>15</v>
      </c>
      <c r="D3" s="2" t="s">
        <v>42</v>
      </c>
      <c r="E3" s="2" t="s">
        <v>34</v>
      </c>
      <c r="F3" s="2" t="s">
        <v>16</v>
      </c>
      <c r="G3" s="2" t="s">
        <v>17</v>
      </c>
      <c r="H3" s="2" t="s">
        <v>43</v>
      </c>
      <c r="I3" s="2" t="s">
        <v>44</v>
      </c>
      <c r="J3" s="20"/>
      <c r="K3" s="15"/>
      <c r="L3" s="20"/>
    </row>
    <row r="4" spans="1:12" x14ac:dyDescent="0.25">
      <c r="A4" s="11" t="s">
        <v>1</v>
      </c>
      <c r="B4" s="7"/>
      <c r="C4" s="1"/>
      <c r="D4" s="1"/>
      <c r="E4" s="1"/>
      <c r="F4" s="1"/>
      <c r="G4" s="1"/>
      <c r="H4" s="1"/>
      <c r="I4" s="1"/>
      <c r="J4" s="20"/>
      <c r="K4" s="73" t="s">
        <v>37</v>
      </c>
      <c r="L4" s="73"/>
    </row>
    <row r="5" spans="1:12" x14ac:dyDescent="0.25">
      <c r="A5" s="45" t="s">
        <v>33</v>
      </c>
      <c r="B5" s="8">
        <v>8</v>
      </c>
      <c r="C5" s="18">
        <v>1</v>
      </c>
      <c r="D5" s="26">
        <f>B5*C5</f>
        <v>8</v>
      </c>
      <c r="E5" s="18">
        <v>223</v>
      </c>
      <c r="F5" s="50">
        <f>D5*E5</f>
        <v>1784</v>
      </c>
      <c r="G5" s="18">
        <f>F5*0.05</f>
        <v>89.2</v>
      </c>
      <c r="H5" s="18">
        <f>F5*0.1</f>
        <v>178.4</v>
      </c>
      <c r="I5" s="3">
        <f>F5*L$6+G5*L$5+H5*L$7</f>
        <v>233689.72799999997</v>
      </c>
      <c r="J5" s="20"/>
      <c r="K5" s="26" t="s">
        <v>38</v>
      </c>
      <c r="L5" s="4">
        <v>147.4</v>
      </c>
    </row>
    <row r="6" spans="1:12" x14ac:dyDescent="0.25">
      <c r="A6" s="45" t="s">
        <v>2</v>
      </c>
      <c r="B6" s="8">
        <v>4</v>
      </c>
      <c r="C6" s="18">
        <v>4</v>
      </c>
      <c r="D6" s="26">
        <f>B6*C6</f>
        <v>16</v>
      </c>
      <c r="E6" s="18">
        <f>E5</f>
        <v>223</v>
      </c>
      <c r="F6" s="50">
        <f>D6*E6</f>
        <v>3568</v>
      </c>
      <c r="G6" s="18">
        <f>F6*0.05</f>
        <v>178.4</v>
      </c>
      <c r="H6" s="17">
        <f>F6*0.1</f>
        <v>356.8</v>
      </c>
      <c r="I6" s="3">
        <f>F6*L$6+G6*L$5+H6*L$7</f>
        <v>467379.45599999995</v>
      </c>
      <c r="J6" s="20"/>
      <c r="K6" s="26" t="s">
        <v>39</v>
      </c>
      <c r="L6" s="4">
        <v>117.92</v>
      </c>
    </row>
    <row r="7" spans="1:12" x14ac:dyDescent="0.25">
      <c r="A7" s="45" t="s">
        <v>3</v>
      </c>
      <c r="B7" s="7"/>
      <c r="C7" s="26"/>
      <c r="D7" s="26"/>
      <c r="E7" s="26"/>
      <c r="F7" s="26"/>
      <c r="G7" s="26"/>
      <c r="H7" s="26"/>
      <c r="I7" s="4"/>
      <c r="J7" s="20"/>
      <c r="K7" s="26" t="s">
        <v>40</v>
      </c>
      <c r="L7" s="4">
        <v>57.02</v>
      </c>
    </row>
    <row r="8" spans="1:12" x14ac:dyDescent="0.25">
      <c r="A8" s="12" t="s">
        <v>4</v>
      </c>
      <c r="B8" s="8">
        <v>2</v>
      </c>
      <c r="C8" s="18">
        <v>1</v>
      </c>
      <c r="D8" s="26">
        <f t="shared" ref="D8:D16" si="0">B8*C8</f>
        <v>2</v>
      </c>
      <c r="E8" s="18">
        <v>0</v>
      </c>
      <c r="F8" s="50">
        <f t="shared" ref="F8:F16" si="1">D8*E8</f>
        <v>0</v>
      </c>
      <c r="G8" s="18">
        <f t="shared" ref="G8:G16" si="2">F8*0.05</f>
        <v>0</v>
      </c>
      <c r="H8" s="18">
        <f t="shared" ref="H8:H16" si="3">F8*0.1</f>
        <v>0</v>
      </c>
      <c r="I8" s="44">
        <f t="shared" ref="I8:I16" si="4">F8*L$6+G8*L$5+H8*L$7</f>
        <v>0</v>
      </c>
      <c r="J8" s="20"/>
      <c r="K8" s="20"/>
      <c r="L8" s="20"/>
    </row>
    <row r="9" spans="1:12" x14ac:dyDescent="0.25">
      <c r="A9" s="12" t="s">
        <v>5</v>
      </c>
      <c r="B9" s="8">
        <v>2</v>
      </c>
      <c r="C9" s="18">
        <v>1</v>
      </c>
      <c r="D9" s="26">
        <f t="shared" si="0"/>
        <v>2</v>
      </c>
      <c r="E9" s="18">
        <v>0</v>
      </c>
      <c r="F9" s="50">
        <f t="shared" si="1"/>
        <v>0</v>
      </c>
      <c r="G9" s="18">
        <f t="shared" si="2"/>
        <v>0</v>
      </c>
      <c r="H9" s="18">
        <f t="shared" si="3"/>
        <v>0</v>
      </c>
      <c r="I9" s="44">
        <f t="shared" si="4"/>
        <v>0</v>
      </c>
      <c r="J9" s="20"/>
      <c r="K9" s="20"/>
      <c r="L9" s="20"/>
    </row>
    <row r="10" spans="1:12" x14ac:dyDescent="0.25">
      <c r="A10" s="12" t="s">
        <v>6</v>
      </c>
      <c r="B10" s="8">
        <v>2</v>
      </c>
      <c r="C10" s="18">
        <v>1</v>
      </c>
      <c r="D10" s="26">
        <f t="shared" si="0"/>
        <v>2</v>
      </c>
      <c r="E10" s="18">
        <v>0</v>
      </c>
      <c r="F10" s="50">
        <f t="shared" si="1"/>
        <v>0</v>
      </c>
      <c r="G10" s="18">
        <f t="shared" si="2"/>
        <v>0</v>
      </c>
      <c r="H10" s="18">
        <f t="shared" si="3"/>
        <v>0</v>
      </c>
      <c r="I10" s="44">
        <f t="shared" si="4"/>
        <v>0</v>
      </c>
      <c r="J10" s="20"/>
      <c r="K10" s="20"/>
      <c r="L10" s="20"/>
    </row>
    <row r="11" spans="1:12" x14ac:dyDescent="0.25">
      <c r="A11" s="12" t="s">
        <v>7</v>
      </c>
      <c r="B11" s="8">
        <v>2</v>
      </c>
      <c r="C11" s="18">
        <v>1</v>
      </c>
      <c r="D11" s="26">
        <f t="shared" si="0"/>
        <v>2</v>
      </c>
      <c r="E11" s="18">
        <v>0</v>
      </c>
      <c r="F11" s="50">
        <f t="shared" si="1"/>
        <v>0</v>
      </c>
      <c r="G11" s="18">
        <f t="shared" si="2"/>
        <v>0</v>
      </c>
      <c r="H11" s="18">
        <f t="shared" si="3"/>
        <v>0</v>
      </c>
      <c r="I11" s="44">
        <f t="shared" si="4"/>
        <v>0</v>
      </c>
      <c r="J11" s="20"/>
      <c r="K11" s="20"/>
      <c r="L11" s="20"/>
    </row>
    <row r="12" spans="1:12" ht="15.75" x14ac:dyDescent="0.25">
      <c r="A12" s="12" t="s">
        <v>46</v>
      </c>
      <c r="B12" s="8">
        <v>2</v>
      </c>
      <c r="C12" s="18">
        <v>1.05</v>
      </c>
      <c r="D12" s="26">
        <f t="shared" si="0"/>
        <v>2.1</v>
      </c>
      <c r="E12" s="18">
        <v>0</v>
      </c>
      <c r="F12" s="50">
        <f t="shared" si="1"/>
        <v>0</v>
      </c>
      <c r="G12" s="18">
        <f t="shared" si="2"/>
        <v>0</v>
      </c>
      <c r="H12" s="18">
        <f t="shared" si="3"/>
        <v>0</v>
      </c>
      <c r="I12" s="44">
        <f t="shared" si="4"/>
        <v>0</v>
      </c>
      <c r="J12" s="20"/>
      <c r="K12" s="20"/>
      <c r="L12" s="20"/>
    </row>
    <row r="13" spans="1:12" ht="15.75" x14ac:dyDescent="0.25">
      <c r="A13" s="12" t="s">
        <v>47</v>
      </c>
      <c r="B13" s="8">
        <v>10</v>
      </c>
      <c r="C13" s="18">
        <v>1.05</v>
      </c>
      <c r="D13" s="26">
        <f t="shared" si="0"/>
        <v>10.5</v>
      </c>
      <c r="E13" s="18">
        <v>0</v>
      </c>
      <c r="F13" s="50">
        <f t="shared" si="1"/>
        <v>0</v>
      </c>
      <c r="G13" s="18">
        <f t="shared" si="2"/>
        <v>0</v>
      </c>
      <c r="H13" s="18">
        <f t="shared" si="3"/>
        <v>0</v>
      </c>
      <c r="I13" s="44">
        <f t="shared" si="4"/>
        <v>0</v>
      </c>
      <c r="J13" s="20"/>
      <c r="K13" s="20"/>
      <c r="L13" s="20"/>
    </row>
    <row r="14" spans="1:12" ht="15.75" x14ac:dyDescent="0.25">
      <c r="A14" s="12" t="s">
        <v>48</v>
      </c>
      <c r="B14" s="8">
        <v>6</v>
      </c>
      <c r="C14" s="18">
        <v>2</v>
      </c>
      <c r="D14" s="26">
        <f t="shared" si="0"/>
        <v>12</v>
      </c>
      <c r="E14" s="18">
        <f>E5</f>
        <v>223</v>
      </c>
      <c r="F14" s="50">
        <f t="shared" si="1"/>
        <v>2676</v>
      </c>
      <c r="G14" s="18">
        <f t="shared" si="2"/>
        <v>133.80000000000001</v>
      </c>
      <c r="H14" s="18">
        <f t="shared" si="3"/>
        <v>267.60000000000002</v>
      </c>
      <c r="I14" s="3">
        <f t="shared" si="4"/>
        <v>350534.592</v>
      </c>
      <c r="J14" s="20"/>
      <c r="K14" s="20"/>
      <c r="L14" s="20"/>
    </row>
    <row r="15" spans="1:12" x14ac:dyDescent="0.25">
      <c r="A15" s="12" t="s">
        <v>8</v>
      </c>
      <c r="B15" s="8">
        <v>2</v>
      </c>
      <c r="C15" s="18">
        <v>2</v>
      </c>
      <c r="D15" s="26">
        <f t="shared" si="0"/>
        <v>4</v>
      </c>
      <c r="E15" s="18">
        <f>E5</f>
        <v>223</v>
      </c>
      <c r="F15" s="50">
        <f t="shared" si="1"/>
        <v>892</v>
      </c>
      <c r="G15" s="18">
        <f t="shared" si="2"/>
        <v>44.6</v>
      </c>
      <c r="H15" s="18">
        <f t="shared" si="3"/>
        <v>89.2</v>
      </c>
      <c r="I15" s="3">
        <f t="shared" si="4"/>
        <v>116844.86399999999</v>
      </c>
      <c r="J15" s="20"/>
      <c r="K15" s="28"/>
      <c r="L15" s="20"/>
    </row>
    <row r="16" spans="1:12" ht="15.75" x14ac:dyDescent="0.25">
      <c r="A16" s="12" t="s">
        <v>49</v>
      </c>
      <c r="B16" s="8">
        <v>2</v>
      </c>
      <c r="C16" s="18">
        <v>1</v>
      </c>
      <c r="D16" s="26">
        <f t="shared" si="0"/>
        <v>2</v>
      </c>
      <c r="E16" s="16">
        <f>ROUND(E15*0.25, 0)</f>
        <v>56</v>
      </c>
      <c r="F16" s="17">
        <f t="shared" si="1"/>
        <v>112</v>
      </c>
      <c r="G16" s="18">
        <f t="shared" si="2"/>
        <v>5.6000000000000005</v>
      </c>
      <c r="H16" s="18">
        <f t="shared" si="3"/>
        <v>11.200000000000001</v>
      </c>
      <c r="I16" s="3">
        <f t="shared" si="4"/>
        <v>14671.104000000001</v>
      </c>
      <c r="J16" s="20"/>
      <c r="K16" s="20"/>
      <c r="L16" s="20"/>
    </row>
    <row r="17" spans="1:12" x14ac:dyDescent="0.25">
      <c r="A17" s="13" t="s">
        <v>108</v>
      </c>
      <c r="B17" s="9"/>
      <c r="C17" s="19"/>
      <c r="D17" s="19"/>
      <c r="E17" s="19"/>
      <c r="F17" s="67">
        <f>SUM(F5:H16)</f>
        <v>10386.800000000001</v>
      </c>
      <c r="G17" s="68"/>
      <c r="H17" s="69"/>
      <c r="I17" s="27">
        <f>SUM(I4:I16)</f>
        <v>1183119.7439999999</v>
      </c>
      <c r="J17" s="20"/>
      <c r="K17" s="20"/>
      <c r="L17" s="20"/>
    </row>
    <row r="18" spans="1:12" x14ac:dyDescent="0.25">
      <c r="A18" s="11" t="s">
        <v>9</v>
      </c>
      <c r="B18" s="7"/>
      <c r="C18" s="26"/>
      <c r="D18" s="26"/>
      <c r="E18" s="26"/>
      <c r="F18" s="26"/>
      <c r="G18" s="26"/>
      <c r="H18" s="26"/>
      <c r="I18" s="4"/>
      <c r="J18" s="20"/>
      <c r="K18" s="20"/>
      <c r="L18" s="20"/>
    </row>
    <row r="19" spans="1:12" x14ac:dyDescent="0.25">
      <c r="A19" s="57" t="s">
        <v>33</v>
      </c>
      <c r="B19" s="58" t="s">
        <v>124</v>
      </c>
      <c r="C19" s="60"/>
      <c r="D19" s="61"/>
      <c r="E19" s="60"/>
      <c r="F19" s="62"/>
      <c r="G19" s="60"/>
      <c r="H19" s="60"/>
      <c r="I19" s="59"/>
      <c r="J19" s="15"/>
      <c r="K19" s="20"/>
      <c r="L19" s="20"/>
    </row>
    <row r="20" spans="1:12" x14ac:dyDescent="0.25">
      <c r="A20" s="45" t="s">
        <v>10</v>
      </c>
      <c r="B20" s="8">
        <v>12</v>
      </c>
      <c r="C20" s="18">
        <v>1</v>
      </c>
      <c r="D20" s="26">
        <f>B20*C20</f>
        <v>12</v>
      </c>
      <c r="E20" s="18">
        <f t="shared" ref="E20:E22" si="5">E$5</f>
        <v>223</v>
      </c>
      <c r="F20" s="50">
        <f>D20*E20</f>
        <v>2676</v>
      </c>
      <c r="G20" s="18">
        <f>F20*0.05</f>
        <v>133.80000000000001</v>
      </c>
      <c r="H20" s="18">
        <f>F20*0.1</f>
        <v>267.60000000000002</v>
      </c>
      <c r="I20" s="3">
        <f>F20*L$6+G20*L$5+H20*L$7</f>
        <v>350534.592</v>
      </c>
      <c r="J20" s="20"/>
      <c r="K20" s="20"/>
      <c r="L20" s="20"/>
    </row>
    <row r="21" spans="1:12" x14ac:dyDescent="0.25">
      <c r="A21" s="45" t="s">
        <v>11</v>
      </c>
      <c r="B21" s="8">
        <v>12</v>
      </c>
      <c r="C21" s="18">
        <v>1</v>
      </c>
      <c r="D21" s="26">
        <f>B21*C21</f>
        <v>12</v>
      </c>
      <c r="E21" s="18">
        <f t="shared" si="5"/>
        <v>223</v>
      </c>
      <c r="F21" s="50">
        <f>D21*E21</f>
        <v>2676</v>
      </c>
      <c r="G21" s="18">
        <f>F21*0.05</f>
        <v>133.80000000000001</v>
      </c>
      <c r="H21" s="18">
        <f>F21*0.1</f>
        <v>267.60000000000002</v>
      </c>
      <c r="I21" s="3">
        <f>F21*L$6+G21*L$5+H21*L$7</f>
        <v>350534.592</v>
      </c>
      <c r="J21" s="20"/>
      <c r="K21" s="20"/>
      <c r="L21" s="20"/>
    </row>
    <row r="22" spans="1:12" x14ac:dyDescent="0.25">
      <c r="A22" s="45" t="s">
        <v>12</v>
      </c>
      <c r="B22" s="8">
        <v>20</v>
      </c>
      <c r="C22" s="18">
        <v>1</v>
      </c>
      <c r="D22" s="26">
        <f>B22*C22</f>
        <v>20</v>
      </c>
      <c r="E22" s="18">
        <f t="shared" si="5"/>
        <v>223</v>
      </c>
      <c r="F22" s="50">
        <f>D22*E22</f>
        <v>4460</v>
      </c>
      <c r="G22" s="18">
        <f>F22*0.05</f>
        <v>223</v>
      </c>
      <c r="H22" s="18">
        <f>F22*0.1</f>
        <v>446</v>
      </c>
      <c r="I22" s="3">
        <f>F22*L$6+G22*L$5+H22*L$7</f>
        <v>584224.31999999995</v>
      </c>
      <c r="J22" s="20"/>
      <c r="K22" s="20"/>
      <c r="L22" s="20"/>
    </row>
    <row r="23" spans="1:12" x14ac:dyDescent="0.25">
      <c r="A23" s="45" t="s">
        <v>13</v>
      </c>
      <c r="B23" s="7"/>
      <c r="C23" s="26"/>
      <c r="D23" s="26"/>
      <c r="E23" s="26"/>
      <c r="F23" s="26"/>
      <c r="G23" s="26"/>
      <c r="H23" s="26"/>
      <c r="I23" s="4"/>
      <c r="J23" s="20"/>
      <c r="K23" s="20"/>
      <c r="L23" s="20"/>
    </row>
    <row r="24" spans="1:12" ht="15.75" x14ac:dyDescent="0.25">
      <c r="A24" s="12" t="s">
        <v>50</v>
      </c>
      <c r="B24" s="8">
        <v>0.5</v>
      </c>
      <c r="C24" s="18">
        <v>365</v>
      </c>
      <c r="D24" s="26">
        <f>B24*C24</f>
        <v>182.5</v>
      </c>
      <c r="E24" s="18">
        <f>E$5</f>
        <v>223</v>
      </c>
      <c r="F24" s="50">
        <f>D24*E24</f>
        <v>40697.5</v>
      </c>
      <c r="G24" s="17">
        <f>F24*0.05</f>
        <v>2034.875</v>
      </c>
      <c r="H24" s="50">
        <f>F24*0.1</f>
        <v>4069.75</v>
      </c>
      <c r="I24" s="3">
        <f>F24*L$6+G24*L$5+H24*L$7</f>
        <v>5331046.92</v>
      </c>
      <c r="J24" s="20"/>
      <c r="K24" s="20"/>
      <c r="L24" s="20"/>
    </row>
    <row r="25" spans="1:12" ht="15.75" x14ac:dyDescent="0.25">
      <c r="A25" s="12" t="s">
        <v>51</v>
      </c>
      <c r="B25" s="8">
        <v>2</v>
      </c>
      <c r="C25" s="18">
        <v>12</v>
      </c>
      <c r="D25" s="26">
        <f>B25*C25</f>
        <v>24</v>
      </c>
      <c r="E25" s="18">
        <f t="shared" ref="E25:E28" si="6">E$5</f>
        <v>223</v>
      </c>
      <c r="F25" s="50">
        <f>D25*E25</f>
        <v>5352</v>
      </c>
      <c r="G25" s="18">
        <f>F25*0.05</f>
        <v>267.60000000000002</v>
      </c>
      <c r="H25" s="17">
        <f>F25*0.1</f>
        <v>535.20000000000005</v>
      </c>
      <c r="I25" s="3">
        <f>F25*L$6+G25*L$5+H25*L$7</f>
        <v>701069.18400000001</v>
      </c>
      <c r="J25" s="20"/>
      <c r="K25" s="20"/>
      <c r="L25" s="20"/>
    </row>
    <row r="26" spans="1:12" x14ac:dyDescent="0.25">
      <c r="A26" s="45" t="s">
        <v>14</v>
      </c>
      <c r="B26" s="8">
        <v>10</v>
      </c>
      <c r="C26" s="18">
        <v>1</v>
      </c>
      <c r="D26" s="26">
        <f>B26*C26</f>
        <v>10</v>
      </c>
      <c r="E26" s="18">
        <f t="shared" si="6"/>
        <v>223</v>
      </c>
      <c r="F26" s="50">
        <f>D26*E26</f>
        <v>2230</v>
      </c>
      <c r="G26" s="18">
        <f>F26*0.05</f>
        <v>111.5</v>
      </c>
      <c r="H26" s="18">
        <f>F26*0.1</f>
        <v>223</v>
      </c>
      <c r="I26" s="3">
        <f>F26*L$6+G26*L$5+H26*L$7</f>
        <v>292112.15999999997</v>
      </c>
      <c r="J26" s="20"/>
      <c r="K26" s="20"/>
      <c r="L26" s="20"/>
    </row>
    <row r="27" spans="1:12" ht="15.75" x14ac:dyDescent="0.25">
      <c r="A27" s="45" t="s">
        <v>52</v>
      </c>
      <c r="B27" s="8">
        <v>2</v>
      </c>
      <c r="C27" s="18">
        <v>12</v>
      </c>
      <c r="D27" s="26">
        <f>B27*C27</f>
        <v>24</v>
      </c>
      <c r="E27" s="18">
        <f t="shared" si="6"/>
        <v>223</v>
      </c>
      <c r="F27" s="50">
        <f>D27*E27</f>
        <v>5352</v>
      </c>
      <c r="G27" s="18">
        <f>F27*0.05</f>
        <v>267.60000000000002</v>
      </c>
      <c r="H27" s="17">
        <f>F27*0.1</f>
        <v>535.20000000000005</v>
      </c>
      <c r="I27" s="3">
        <f>F27*L$6+G27*L$5+H27*L$7</f>
        <v>701069.18400000001</v>
      </c>
      <c r="J27" s="20"/>
      <c r="K27" s="20"/>
      <c r="L27" s="20"/>
    </row>
    <row r="28" spans="1:12" ht="15.75" x14ac:dyDescent="0.25">
      <c r="A28" s="45" t="s">
        <v>53</v>
      </c>
      <c r="B28" s="10">
        <v>1</v>
      </c>
      <c r="C28" s="63">
        <v>12</v>
      </c>
      <c r="D28" s="64">
        <f>B28*C28</f>
        <v>12</v>
      </c>
      <c r="E28" s="18">
        <f t="shared" si="6"/>
        <v>223</v>
      </c>
      <c r="F28" s="65">
        <f>D28*E28</f>
        <v>2676</v>
      </c>
      <c r="G28" s="63">
        <f>F28*0.05</f>
        <v>133.80000000000001</v>
      </c>
      <c r="H28" s="63">
        <f>F28*0.1</f>
        <v>267.60000000000002</v>
      </c>
      <c r="I28" s="6">
        <f>F28*L$6+G28*L$5+H28*L$7</f>
        <v>350534.592</v>
      </c>
      <c r="J28" s="20"/>
      <c r="K28" s="20"/>
      <c r="L28" s="20"/>
    </row>
    <row r="29" spans="1:12" x14ac:dyDescent="0.25">
      <c r="A29" s="21" t="s">
        <v>32</v>
      </c>
      <c r="B29" s="1"/>
      <c r="C29" s="26"/>
      <c r="D29" s="26"/>
      <c r="E29" s="66"/>
      <c r="F29" s="70">
        <f>SUM(F19:H28)</f>
        <v>76037.425000000017</v>
      </c>
      <c r="G29" s="70"/>
      <c r="H29" s="70"/>
      <c r="I29" s="27">
        <f>SUM(I18:I28)</f>
        <v>8661125.5439999998</v>
      </c>
      <c r="J29" s="20"/>
      <c r="K29" s="43">
        <f>Additional!E39</f>
        <v>948</v>
      </c>
      <c r="L29" s="20" t="s">
        <v>45</v>
      </c>
    </row>
    <row r="30" spans="1:12" ht="15.75" x14ac:dyDescent="0.25">
      <c r="A30" s="22" t="s">
        <v>56</v>
      </c>
      <c r="B30" s="1"/>
      <c r="C30" s="26"/>
      <c r="D30" s="26"/>
      <c r="E30" s="26"/>
      <c r="F30" s="71">
        <f>ROUND(F17+F29,-2)</f>
        <v>86400</v>
      </c>
      <c r="G30" s="71"/>
      <c r="H30" s="71"/>
      <c r="I30" s="23">
        <f>ROUND(I29+I17,-4)</f>
        <v>9840000</v>
      </c>
      <c r="J30" s="20"/>
      <c r="K30" s="24">
        <f>F30/K29</f>
        <v>91.139240506329116</v>
      </c>
      <c r="L30" s="20" t="s">
        <v>30</v>
      </c>
    </row>
    <row r="31" spans="1:12" ht="15.75" x14ac:dyDescent="0.25">
      <c r="A31" s="22" t="s">
        <v>55</v>
      </c>
      <c r="B31" s="1"/>
      <c r="C31" s="26"/>
      <c r="D31" s="26"/>
      <c r="E31" s="26"/>
      <c r="F31" s="26"/>
      <c r="G31" s="26"/>
      <c r="H31" s="26"/>
      <c r="I31" s="25">
        <f>Additional!D7+Additional!G7</f>
        <v>66900</v>
      </c>
      <c r="J31" s="20"/>
      <c r="K31" s="20"/>
      <c r="L31" s="20"/>
    </row>
    <row r="32" spans="1:12" ht="15.75" x14ac:dyDescent="0.25">
      <c r="A32" s="22" t="s">
        <v>54</v>
      </c>
      <c r="B32" s="1"/>
      <c r="C32" s="26"/>
      <c r="D32" s="26"/>
      <c r="E32" s="26"/>
      <c r="F32" s="26"/>
      <c r="G32" s="26"/>
      <c r="H32" s="26"/>
      <c r="I32" s="25">
        <f>ROUND(I31+I30,-4)</f>
        <v>9910000</v>
      </c>
      <c r="J32" s="20"/>
      <c r="K32" s="20"/>
      <c r="L32" s="20"/>
    </row>
    <row r="33" spans="1:12" x14ac:dyDescent="0.25">
      <c r="A33" s="20"/>
      <c r="B33" s="20"/>
      <c r="C33" s="20"/>
      <c r="D33" s="20"/>
      <c r="E33" s="20"/>
      <c r="F33" s="20"/>
      <c r="G33" s="20"/>
      <c r="H33" s="20"/>
      <c r="I33" s="20"/>
      <c r="J33" s="20"/>
      <c r="K33" s="20"/>
      <c r="L33" s="20"/>
    </row>
    <row r="34" spans="1:12" x14ac:dyDescent="0.25">
      <c r="A34" s="5" t="s">
        <v>31</v>
      </c>
      <c r="B34" s="20"/>
      <c r="C34" s="20"/>
      <c r="D34" s="20"/>
      <c r="E34" s="20"/>
      <c r="F34" s="20"/>
      <c r="G34" s="20"/>
      <c r="H34" s="20"/>
      <c r="I34" s="20"/>
      <c r="J34" s="20"/>
      <c r="K34" s="20"/>
      <c r="L34" s="20"/>
    </row>
    <row r="35" spans="1:12" ht="22.5" customHeight="1" x14ac:dyDescent="0.25">
      <c r="A35" s="74" t="s">
        <v>117</v>
      </c>
      <c r="B35" s="74"/>
      <c r="C35" s="74"/>
      <c r="D35" s="74"/>
      <c r="E35" s="74"/>
      <c r="F35" s="74"/>
      <c r="G35" s="74"/>
      <c r="H35" s="74"/>
      <c r="I35" s="74"/>
      <c r="J35" s="20"/>
      <c r="K35" s="20"/>
      <c r="L35" s="20"/>
    </row>
    <row r="36" spans="1:12" ht="60.75" customHeight="1" x14ac:dyDescent="0.25">
      <c r="A36" s="74" t="s">
        <v>121</v>
      </c>
      <c r="B36" s="74"/>
      <c r="C36" s="74"/>
      <c r="D36" s="74"/>
      <c r="E36" s="74"/>
      <c r="F36" s="74"/>
      <c r="G36" s="74"/>
      <c r="H36" s="74"/>
      <c r="I36" s="74"/>
      <c r="J36" s="20"/>
      <c r="K36" s="20"/>
      <c r="L36" s="20"/>
    </row>
    <row r="37" spans="1:12" ht="19.5" customHeight="1" x14ac:dyDescent="0.25">
      <c r="A37" s="77" t="s">
        <v>122</v>
      </c>
      <c r="B37" s="77"/>
      <c r="C37" s="77"/>
      <c r="D37" s="77"/>
      <c r="E37" s="77"/>
      <c r="F37" s="77"/>
      <c r="G37" s="77"/>
      <c r="H37" s="77"/>
      <c r="I37" s="77"/>
      <c r="J37" s="20"/>
      <c r="K37" s="20"/>
      <c r="L37" s="20"/>
    </row>
    <row r="38" spans="1:12" ht="15.75" x14ac:dyDescent="0.25">
      <c r="A38" s="74" t="s">
        <v>123</v>
      </c>
      <c r="B38" s="74"/>
      <c r="C38" s="74"/>
      <c r="D38" s="74"/>
      <c r="E38" s="74"/>
      <c r="F38" s="74"/>
      <c r="G38" s="74"/>
      <c r="H38" s="74"/>
      <c r="I38" s="74"/>
      <c r="J38" s="20"/>
      <c r="K38" s="20"/>
      <c r="L38" s="20"/>
    </row>
    <row r="39" spans="1:12" ht="15.75" x14ac:dyDescent="0.25">
      <c r="A39" s="75" t="s">
        <v>60</v>
      </c>
      <c r="B39" s="75"/>
      <c r="C39" s="75"/>
      <c r="D39" s="75"/>
      <c r="E39" s="75"/>
      <c r="F39" s="75"/>
      <c r="G39" s="75"/>
      <c r="H39" s="75"/>
      <c r="I39" s="75"/>
      <c r="J39" s="20"/>
      <c r="K39" s="20"/>
      <c r="L39" s="20"/>
    </row>
    <row r="40" spans="1:12" ht="32.25" customHeight="1" x14ac:dyDescent="0.25">
      <c r="A40" s="75" t="s">
        <v>57</v>
      </c>
      <c r="B40" s="75"/>
      <c r="C40" s="75"/>
      <c r="D40" s="75"/>
      <c r="E40" s="75"/>
      <c r="F40" s="75"/>
      <c r="G40" s="75"/>
      <c r="H40" s="75"/>
      <c r="I40" s="75"/>
      <c r="J40" s="20"/>
      <c r="K40" s="20"/>
      <c r="L40" s="20"/>
    </row>
    <row r="41" spans="1:12" ht="15.75" x14ac:dyDescent="0.25">
      <c r="A41" s="75" t="s">
        <v>61</v>
      </c>
      <c r="B41" s="75"/>
      <c r="C41" s="75"/>
      <c r="D41" s="75"/>
      <c r="E41" s="75"/>
      <c r="F41" s="75"/>
      <c r="G41" s="75"/>
      <c r="H41" s="75"/>
      <c r="I41" s="75"/>
      <c r="J41" s="20"/>
      <c r="K41" s="20"/>
      <c r="L41" s="20"/>
    </row>
    <row r="42" spans="1:12" ht="15.75" x14ac:dyDescent="0.25">
      <c r="A42" s="75" t="s">
        <v>58</v>
      </c>
      <c r="B42" s="75"/>
      <c r="C42" s="75"/>
      <c r="D42" s="75"/>
      <c r="E42" s="75"/>
      <c r="F42" s="75"/>
      <c r="G42" s="75"/>
      <c r="H42" s="75"/>
      <c r="I42" s="75"/>
      <c r="J42" s="20"/>
      <c r="K42" s="20"/>
      <c r="L42" s="20"/>
    </row>
    <row r="43" spans="1:12" ht="15.75" x14ac:dyDescent="0.25">
      <c r="A43" s="75" t="s">
        <v>59</v>
      </c>
      <c r="B43" s="75"/>
      <c r="C43" s="75"/>
      <c r="D43" s="75"/>
      <c r="E43" s="75"/>
      <c r="F43" s="75"/>
      <c r="G43" s="75"/>
      <c r="H43" s="75"/>
      <c r="I43" s="75"/>
      <c r="J43" s="20"/>
      <c r="K43" s="20"/>
      <c r="L43" s="20"/>
    </row>
    <row r="44" spans="1:12" x14ac:dyDescent="0.25">
      <c r="A44" s="76" t="s">
        <v>111</v>
      </c>
      <c r="B44" s="76"/>
      <c r="C44" s="76"/>
      <c r="D44" s="76"/>
      <c r="E44" s="76"/>
      <c r="F44" s="76"/>
      <c r="G44" s="76"/>
      <c r="H44" s="76"/>
      <c r="I44" s="76"/>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0"/>
      <c r="B58" s="20"/>
      <c r="C58" s="20"/>
      <c r="D58" s="20"/>
      <c r="E58" s="20"/>
      <c r="F58" s="20"/>
      <c r="G58" s="20"/>
      <c r="H58" s="20"/>
      <c r="I58" s="20"/>
      <c r="J58" s="20"/>
      <c r="K58" s="20"/>
      <c r="L58" s="20"/>
    </row>
    <row r="59" spans="1:12" x14ac:dyDescent="0.25">
      <c r="A59" s="20"/>
      <c r="B59" s="20"/>
      <c r="C59" s="20"/>
      <c r="D59" s="20"/>
      <c r="E59" s="20"/>
      <c r="F59" s="20"/>
      <c r="G59" s="20"/>
      <c r="H59" s="20"/>
      <c r="I59" s="20"/>
      <c r="J59" s="20"/>
      <c r="K59" s="20"/>
      <c r="L59" s="20"/>
    </row>
    <row r="60" spans="1:12" x14ac:dyDescent="0.25">
      <c r="A60" s="20"/>
      <c r="B60" s="20"/>
      <c r="C60" s="20"/>
      <c r="D60" s="20"/>
      <c r="E60" s="20"/>
      <c r="F60" s="20"/>
      <c r="G60" s="20"/>
      <c r="H60" s="20"/>
      <c r="I60" s="20"/>
      <c r="J60" s="20"/>
      <c r="K60" s="20"/>
      <c r="L60" s="20"/>
    </row>
    <row r="61" spans="1:12" x14ac:dyDescent="0.25">
      <c r="A61" s="20"/>
      <c r="B61" s="20"/>
      <c r="C61" s="20"/>
      <c r="D61" s="20"/>
      <c r="E61" s="20"/>
      <c r="F61" s="20"/>
      <c r="G61" s="20"/>
      <c r="H61" s="20"/>
      <c r="I61" s="20"/>
      <c r="J61" s="20"/>
      <c r="K61" s="20"/>
      <c r="L61" s="20"/>
    </row>
    <row r="62" spans="1:12" x14ac:dyDescent="0.25">
      <c r="A62" s="20"/>
      <c r="B62" s="20"/>
      <c r="C62" s="20"/>
      <c r="D62" s="20"/>
      <c r="E62" s="20"/>
      <c r="F62" s="20"/>
      <c r="G62" s="20"/>
      <c r="H62" s="20"/>
      <c r="I62" s="20"/>
      <c r="J62" s="20"/>
      <c r="K62" s="20"/>
      <c r="L62" s="20"/>
    </row>
    <row r="63" spans="1:12" x14ac:dyDescent="0.25">
      <c r="A63" s="20"/>
      <c r="B63" s="20"/>
      <c r="C63" s="20"/>
      <c r="D63" s="20"/>
      <c r="E63" s="20"/>
      <c r="F63" s="20"/>
      <c r="G63" s="20"/>
      <c r="H63" s="20"/>
      <c r="I63" s="20"/>
      <c r="J63" s="20"/>
      <c r="K63" s="20"/>
      <c r="L63" s="20"/>
    </row>
    <row r="64" spans="1:12" x14ac:dyDescent="0.25">
      <c r="A64" s="20"/>
      <c r="B64" s="20"/>
      <c r="C64" s="20"/>
      <c r="D64" s="20"/>
      <c r="E64" s="20"/>
      <c r="F64" s="20"/>
      <c r="G64" s="20"/>
      <c r="H64" s="20"/>
      <c r="I64" s="20"/>
      <c r="J64" s="20"/>
      <c r="K64" s="20"/>
      <c r="L64" s="20"/>
    </row>
  </sheetData>
  <mergeCells count="15">
    <mergeCell ref="A41:I41"/>
    <mergeCell ref="A42:I42"/>
    <mergeCell ref="A43:I43"/>
    <mergeCell ref="A44:I44"/>
    <mergeCell ref="A37:I37"/>
    <mergeCell ref="A35:I35"/>
    <mergeCell ref="A36:I36"/>
    <mergeCell ref="A38:I38"/>
    <mergeCell ref="A39:I39"/>
    <mergeCell ref="A40:I40"/>
    <mergeCell ref="F17:H17"/>
    <mergeCell ref="F29:H29"/>
    <mergeCell ref="F30:H30"/>
    <mergeCell ref="A1:I1"/>
    <mergeCell ref="K4:L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workbookViewId="0">
      <selection activeCell="A2" sqref="A2"/>
    </sheetView>
  </sheetViews>
  <sheetFormatPr defaultRowHeight="15" x14ac:dyDescent="0.25"/>
  <cols>
    <col min="1" max="1" width="36.7109375" customWidth="1"/>
    <col min="9" max="9" width="11.5703125" customWidth="1"/>
    <col min="11" max="11" width="11" bestFit="1" customWidth="1"/>
  </cols>
  <sheetData>
    <row r="1" spans="1:12" ht="32.25" customHeight="1" x14ac:dyDescent="0.25">
      <c r="A1" s="72" t="s">
        <v>107</v>
      </c>
      <c r="B1" s="72"/>
      <c r="C1" s="72"/>
      <c r="D1" s="72"/>
      <c r="E1" s="72"/>
      <c r="F1" s="72"/>
      <c r="G1" s="72"/>
      <c r="H1" s="72"/>
      <c r="I1" s="72"/>
    </row>
    <row r="2" spans="1:12" x14ac:dyDescent="0.25">
      <c r="A2" s="20"/>
      <c r="B2" s="20"/>
      <c r="C2" s="20"/>
      <c r="D2" s="20"/>
      <c r="E2" s="20"/>
      <c r="I2" s="20"/>
      <c r="K2" s="14"/>
    </row>
    <row r="3" spans="1:12" ht="76.5" x14ac:dyDescent="0.25">
      <c r="A3" s="46" t="s">
        <v>0</v>
      </c>
      <c r="B3" s="46" t="s">
        <v>28</v>
      </c>
      <c r="C3" s="46" t="s">
        <v>15</v>
      </c>
      <c r="D3" s="46" t="s">
        <v>29</v>
      </c>
      <c r="E3" s="46" t="s">
        <v>112</v>
      </c>
      <c r="F3" s="46" t="s">
        <v>16</v>
      </c>
      <c r="G3" s="46" t="s">
        <v>17</v>
      </c>
      <c r="H3" s="46" t="s">
        <v>18</v>
      </c>
      <c r="I3" s="46" t="s">
        <v>113</v>
      </c>
      <c r="K3" s="15"/>
    </row>
    <row r="4" spans="1:12" x14ac:dyDescent="0.25">
      <c r="A4" s="26" t="s">
        <v>19</v>
      </c>
      <c r="B4" s="18">
        <v>24</v>
      </c>
      <c r="C4" s="18">
        <v>1</v>
      </c>
      <c r="D4" s="26">
        <f>B4*C4</f>
        <v>24</v>
      </c>
      <c r="E4" s="18">
        <v>0</v>
      </c>
      <c r="F4" s="18">
        <f>D4*E4</f>
        <v>0</v>
      </c>
      <c r="G4" s="18">
        <f>F4*0.05</f>
        <v>0</v>
      </c>
      <c r="H4" s="18">
        <f>F4*0.1</f>
        <v>0</v>
      </c>
      <c r="I4" s="47">
        <f>F4*L$6+G4*L$5+H4*L$7</f>
        <v>0</v>
      </c>
      <c r="K4" s="73" t="s">
        <v>37</v>
      </c>
      <c r="L4" s="73"/>
    </row>
    <row r="5" spans="1:12" x14ac:dyDescent="0.25">
      <c r="A5" s="26" t="s">
        <v>110</v>
      </c>
      <c r="B5" s="18">
        <v>24</v>
      </c>
      <c r="C5" s="18">
        <v>0.2</v>
      </c>
      <c r="D5" s="26">
        <f>B5*C5</f>
        <v>4.8000000000000007</v>
      </c>
      <c r="E5" s="18">
        <v>0</v>
      </c>
      <c r="F5" s="18">
        <f>D5*E5</f>
        <v>0</v>
      </c>
      <c r="G5" s="18">
        <f>F5*0.05</f>
        <v>0</v>
      </c>
      <c r="H5" s="18">
        <f>F5*0.1</f>
        <v>0</v>
      </c>
      <c r="I5" s="47">
        <f>F5*L$6+G5*L$5+H5*L$7</f>
        <v>0</v>
      </c>
      <c r="K5" s="26" t="s">
        <v>38</v>
      </c>
      <c r="L5" s="4">
        <v>65.709999999999994</v>
      </c>
    </row>
    <row r="6" spans="1:12" x14ac:dyDescent="0.25">
      <c r="A6" s="26" t="s">
        <v>20</v>
      </c>
      <c r="B6" s="26"/>
      <c r="C6" s="26"/>
      <c r="D6" s="26"/>
      <c r="E6" s="26"/>
      <c r="F6" s="26"/>
      <c r="G6" s="26"/>
      <c r="H6" s="26"/>
      <c r="I6" s="48"/>
      <c r="K6" s="26" t="s">
        <v>39</v>
      </c>
      <c r="L6" s="4">
        <v>48.75</v>
      </c>
    </row>
    <row r="7" spans="1:12" x14ac:dyDescent="0.25">
      <c r="A7" s="49" t="s">
        <v>21</v>
      </c>
      <c r="B7" s="18">
        <v>8</v>
      </c>
      <c r="C7" s="18">
        <v>1</v>
      </c>
      <c r="D7" s="26">
        <f t="shared" ref="D7:D15" si="0">B7*C7</f>
        <v>8</v>
      </c>
      <c r="E7" s="18">
        <v>0</v>
      </c>
      <c r="F7" s="18">
        <f t="shared" ref="F7:F15" si="1">D7*E7</f>
        <v>0</v>
      </c>
      <c r="G7" s="18">
        <f t="shared" ref="G7:G15" si="2">F7*0.05</f>
        <v>0</v>
      </c>
      <c r="H7" s="18">
        <f t="shared" ref="H7:H15" si="3">F7*0.1</f>
        <v>0</v>
      </c>
      <c r="I7" s="47">
        <f t="shared" ref="I7:I15" si="4">F7*L$6+G7*L$5+H7*L$7</f>
        <v>0</v>
      </c>
      <c r="K7" s="26" t="s">
        <v>40</v>
      </c>
      <c r="L7" s="4">
        <v>26.38</v>
      </c>
    </row>
    <row r="8" spans="1:12" x14ac:dyDescent="0.25">
      <c r="A8" s="49" t="s">
        <v>22</v>
      </c>
      <c r="B8" s="18">
        <v>8</v>
      </c>
      <c r="C8" s="18">
        <v>1</v>
      </c>
      <c r="D8" s="26">
        <f t="shared" si="0"/>
        <v>8</v>
      </c>
      <c r="E8" s="18">
        <v>0</v>
      </c>
      <c r="F8" s="18">
        <f t="shared" si="1"/>
        <v>0</v>
      </c>
      <c r="G8" s="18">
        <f t="shared" si="2"/>
        <v>0</v>
      </c>
      <c r="H8" s="18">
        <f t="shared" si="3"/>
        <v>0</v>
      </c>
      <c r="I8" s="47">
        <f t="shared" si="4"/>
        <v>0</v>
      </c>
    </row>
    <row r="9" spans="1:12" x14ac:dyDescent="0.25">
      <c r="A9" s="49" t="s">
        <v>23</v>
      </c>
      <c r="B9" s="18">
        <v>8</v>
      </c>
      <c r="C9" s="18">
        <v>1</v>
      </c>
      <c r="D9" s="26">
        <f t="shared" si="0"/>
        <v>8</v>
      </c>
      <c r="E9" s="18">
        <v>0</v>
      </c>
      <c r="F9" s="18">
        <f t="shared" si="1"/>
        <v>0</v>
      </c>
      <c r="G9" s="18">
        <f t="shared" si="2"/>
        <v>0</v>
      </c>
      <c r="H9" s="18">
        <f t="shared" si="3"/>
        <v>0</v>
      </c>
      <c r="I9" s="47">
        <f t="shared" si="4"/>
        <v>0</v>
      </c>
    </row>
    <row r="10" spans="1:12" x14ac:dyDescent="0.25">
      <c r="A10" s="49" t="s">
        <v>24</v>
      </c>
      <c r="B10" s="18">
        <v>8</v>
      </c>
      <c r="C10" s="18">
        <v>1</v>
      </c>
      <c r="D10" s="26">
        <f t="shared" si="0"/>
        <v>8</v>
      </c>
      <c r="E10" s="18">
        <v>0</v>
      </c>
      <c r="F10" s="18">
        <f t="shared" si="1"/>
        <v>0</v>
      </c>
      <c r="G10" s="18">
        <f t="shared" si="2"/>
        <v>0</v>
      </c>
      <c r="H10" s="18">
        <f t="shared" si="3"/>
        <v>0</v>
      </c>
      <c r="I10" s="47">
        <f t="shared" si="4"/>
        <v>0</v>
      </c>
    </row>
    <row r="11" spans="1:12" x14ac:dyDescent="0.25">
      <c r="A11" s="49" t="s">
        <v>25</v>
      </c>
      <c r="B11" s="18">
        <v>8</v>
      </c>
      <c r="C11" s="18">
        <f>'Table 1'!C12</f>
        <v>1.05</v>
      </c>
      <c r="D11" s="26">
        <f t="shared" si="0"/>
        <v>8.4</v>
      </c>
      <c r="E11" s="18">
        <v>0</v>
      </c>
      <c r="F11" s="18">
        <f t="shared" si="1"/>
        <v>0</v>
      </c>
      <c r="G11" s="18">
        <f t="shared" si="2"/>
        <v>0</v>
      </c>
      <c r="H11" s="18">
        <f t="shared" si="3"/>
        <v>0</v>
      </c>
      <c r="I11" s="47">
        <f t="shared" si="4"/>
        <v>0</v>
      </c>
    </row>
    <row r="12" spans="1:12" x14ac:dyDescent="0.25">
      <c r="A12" s="49" t="s">
        <v>26</v>
      </c>
      <c r="B12" s="18">
        <v>8</v>
      </c>
      <c r="C12" s="18">
        <f>'Table 1'!C13</f>
        <v>1.05</v>
      </c>
      <c r="D12" s="26">
        <f t="shared" si="0"/>
        <v>8.4</v>
      </c>
      <c r="E12" s="18">
        <v>0</v>
      </c>
      <c r="F12" s="18">
        <f t="shared" si="1"/>
        <v>0</v>
      </c>
      <c r="G12" s="18">
        <f t="shared" si="2"/>
        <v>0</v>
      </c>
      <c r="H12" s="18">
        <f t="shared" si="3"/>
        <v>0</v>
      </c>
      <c r="I12" s="47">
        <f t="shared" si="4"/>
        <v>0</v>
      </c>
    </row>
    <row r="13" spans="1:12" ht="16.5" x14ac:dyDescent="0.25">
      <c r="A13" s="49" t="s">
        <v>114</v>
      </c>
      <c r="B13" s="18">
        <v>12</v>
      </c>
      <c r="C13" s="18">
        <v>2</v>
      </c>
      <c r="D13" s="26">
        <f t="shared" si="0"/>
        <v>24</v>
      </c>
      <c r="E13" s="18">
        <f>'Table 1'!E14</f>
        <v>223</v>
      </c>
      <c r="F13" s="50">
        <f t="shared" si="1"/>
        <v>5352</v>
      </c>
      <c r="G13" s="18">
        <f t="shared" si="2"/>
        <v>267.60000000000002</v>
      </c>
      <c r="H13" s="17">
        <f t="shared" si="3"/>
        <v>535.20000000000005</v>
      </c>
      <c r="I13" s="51">
        <f t="shared" si="4"/>
        <v>292612.57199999999</v>
      </c>
    </row>
    <row r="14" spans="1:12" ht="16.5" x14ac:dyDescent="0.25">
      <c r="A14" s="49" t="s">
        <v>115</v>
      </c>
      <c r="B14" s="18">
        <v>4</v>
      </c>
      <c r="C14" s="18">
        <v>2</v>
      </c>
      <c r="D14" s="26">
        <f t="shared" si="0"/>
        <v>8</v>
      </c>
      <c r="E14" s="18">
        <f>'Table 1'!E15</f>
        <v>223</v>
      </c>
      <c r="F14" s="50">
        <f t="shared" si="1"/>
        <v>1784</v>
      </c>
      <c r="G14" s="18">
        <f t="shared" si="2"/>
        <v>89.2</v>
      </c>
      <c r="H14" s="18">
        <f t="shared" si="3"/>
        <v>178.4</v>
      </c>
      <c r="I14" s="51">
        <f t="shared" si="4"/>
        <v>97537.52399999999</v>
      </c>
    </row>
    <row r="15" spans="1:12" x14ac:dyDescent="0.25">
      <c r="A15" s="49" t="s">
        <v>27</v>
      </c>
      <c r="B15" s="18">
        <v>8</v>
      </c>
      <c r="C15" s="18">
        <v>1</v>
      </c>
      <c r="D15" s="26">
        <f t="shared" si="0"/>
        <v>8</v>
      </c>
      <c r="E15" s="16">
        <f>'Table 1'!E16</f>
        <v>56</v>
      </c>
      <c r="F15" s="50">
        <f t="shared" si="1"/>
        <v>448</v>
      </c>
      <c r="G15" s="18">
        <f t="shared" si="2"/>
        <v>22.400000000000002</v>
      </c>
      <c r="H15" s="52">
        <f t="shared" si="3"/>
        <v>44.800000000000004</v>
      </c>
      <c r="I15" s="51">
        <f t="shared" si="4"/>
        <v>24493.727999999999</v>
      </c>
    </row>
    <row r="16" spans="1:12" ht="16.5" x14ac:dyDescent="0.25">
      <c r="A16" s="53" t="s">
        <v>116</v>
      </c>
      <c r="B16" s="53"/>
      <c r="C16" s="53"/>
      <c r="D16" s="53"/>
      <c r="E16" s="53"/>
      <c r="F16" s="79">
        <f>ROUND(SUM(F4:H15),-1)</f>
        <v>8720</v>
      </c>
      <c r="G16" s="80"/>
      <c r="H16" s="81"/>
      <c r="I16" s="54">
        <f>ROUND(SUM(I4:I15),-3)</f>
        <v>415000</v>
      </c>
    </row>
    <row r="17" spans="1:9" x14ac:dyDescent="0.25">
      <c r="A17" s="55"/>
      <c r="B17" s="55"/>
      <c r="C17" s="55"/>
      <c r="D17" s="55"/>
      <c r="E17" s="55"/>
      <c r="F17" s="55"/>
      <c r="G17" s="55"/>
      <c r="H17" s="55"/>
      <c r="I17" s="55"/>
    </row>
    <row r="18" spans="1:9" x14ac:dyDescent="0.25">
      <c r="A18" s="56" t="s">
        <v>31</v>
      </c>
      <c r="B18" s="55"/>
      <c r="C18" s="55"/>
      <c r="D18" s="55"/>
      <c r="E18" s="55"/>
      <c r="F18" s="55"/>
      <c r="G18" s="55"/>
      <c r="H18" s="55"/>
      <c r="I18" s="55"/>
    </row>
    <row r="19" spans="1:9" ht="30.75" customHeight="1" x14ac:dyDescent="0.25">
      <c r="A19" s="77" t="s">
        <v>117</v>
      </c>
      <c r="B19" s="77"/>
      <c r="C19" s="77"/>
      <c r="D19" s="77"/>
      <c r="E19" s="77"/>
      <c r="F19" s="77"/>
      <c r="G19" s="77"/>
      <c r="H19" s="77"/>
      <c r="I19" s="77"/>
    </row>
    <row r="20" spans="1:9" ht="58.5" customHeight="1" x14ac:dyDescent="0.25">
      <c r="A20" s="77" t="s">
        <v>118</v>
      </c>
      <c r="B20" s="77"/>
      <c r="C20" s="77"/>
      <c r="D20" s="77"/>
      <c r="E20" s="77"/>
      <c r="F20" s="77"/>
      <c r="G20" s="77"/>
      <c r="H20" s="77"/>
      <c r="I20" s="77"/>
    </row>
    <row r="21" spans="1:9" ht="15.75" x14ac:dyDescent="0.25">
      <c r="A21" s="82" t="s">
        <v>119</v>
      </c>
      <c r="B21" s="82"/>
      <c r="C21" s="82"/>
      <c r="D21" s="82"/>
      <c r="E21" s="82"/>
      <c r="F21" s="82"/>
      <c r="G21" s="82"/>
      <c r="H21" s="82"/>
      <c r="I21" s="82"/>
    </row>
    <row r="22" spans="1:9" ht="15.75" x14ac:dyDescent="0.25">
      <c r="A22" s="77" t="s">
        <v>120</v>
      </c>
      <c r="B22" s="77"/>
      <c r="C22" s="77"/>
      <c r="D22" s="77"/>
      <c r="E22" s="77"/>
      <c r="F22" s="77"/>
      <c r="G22" s="77"/>
      <c r="H22" s="77"/>
      <c r="I22" s="77"/>
    </row>
    <row r="23" spans="1:9" x14ac:dyDescent="0.25">
      <c r="A23" s="78" t="s">
        <v>35</v>
      </c>
      <c r="B23" s="78"/>
      <c r="C23" s="78"/>
      <c r="D23" s="78"/>
      <c r="E23" s="78"/>
      <c r="F23" s="78"/>
      <c r="G23" s="78"/>
      <c r="H23" s="78"/>
      <c r="I23" s="78"/>
    </row>
  </sheetData>
  <mergeCells count="8">
    <mergeCell ref="A23:I23"/>
    <mergeCell ref="F16:H16"/>
    <mergeCell ref="A1:I1"/>
    <mergeCell ref="K4:L4"/>
    <mergeCell ref="A19:I19"/>
    <mergeCell ref="A20:I20"/>
    <mergeCell ref="A21:I21"/>
    <mergeCell ref="A22: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A7F2-0834-432D-9314-2672D65DBC9C}">
  <dimension ref="A2:G39"/>
  <sheetViews>
    <sheetView topLeftCell="A19" workbookViewId="0">
      <selection activeCell="E39" sqref="E39"/>
    </sheetView>
  </sheetViews>
  <sheetFormatPr defaultRowHeight="15" x14ac:dyDescent="0.25"/>
  <cols>
    <col min="1" max="1" width="23.5703125" customWidth="1"/>
    <col min="2" max="7" width="15" customWidth="1"/>
  </cols>
  <sheetData>
    <row r="2" spans="1:7" ht="15.75" x14ac:dyDescent="0.25">
      <c r="A2" s="83"/>
      <c r="B2" s="83"/>
      <c r="C2" s="83"/>
      <c r="D2" s="83"/>
      <c r="E2" s="83"/>
      <c r="F2" s="83"/>
      <c r="G2" s="83"/>
    </row>
    <row r="3" spans="1:7" ht="15.75" x14ac:dyDescent="0.25">
      <c r="A3" s="84" t="s">
        <v>62</v>
      </c>
      <c r="B3" s="84"/>
      <c r="C3" s="84"/>
      <c r="D3" s="84"/>
      <c r="E3" s="84"/>
      <c r="F3" s="84"/>
      <c r="G3" s="84"/>
    </row>
    <row r="4" spans="1:7" x14ac:dyDescent="0.25">
      <c r="A4" s="33" t="s">
        <v>63</v>
      </c>
      <c r="B4" s="33" t="s">
        <v>65</v>
      </c>
      <c r="C4" s="33" t="s">
        <v>67</v>
      </c>
      <c r="D4" s="33" t="s">
        <v>69</v>
      </c>
      <c r="E4" s="33" t="s">
        <v>71</v>
      </c>
      <c r="F4" s="33" t="s">
        <v>73</v>
      </c>
      <c r="G4" s="33" t="s">
        <v>75</v>
      </c>
    </row>
    <row r="5" spans="1:7" ht="38.25" x14ac:dyDescent="0.25">
      <c r="A5" s="32" t="s">
        <v>64</v>
      </c>
      <c r="B5" s="33" t="s">
        <v>66</v>
      </c>
      <c r="C5" s="33" t="s">
        <v>68</v>
      </c>
      <c r="D5" s="33" t="s">
        <v>70</v>
      </c>
      <c r="E5" s="33" t="s">
        <v>72</v>
      </c>
      <c r="F5" s="33" t="s">
        <v>74</v>
      </c>
      <c r="G5" s="33" t="s">
        <v>80</v>
      </c>
    </row>
    <row r="6" spans="1:7" ht="15.75" x14ac:dyDescent="0.25">
      <c r="A6" s="32" t="s">
        <v>79</v>
      </c>
      <c r="B6" s="35">
        <v>16000</v>
      </c>
      <c r="C6" s="32">
        <v>0</v>
      </c>
      <c r="D6" s="35">
        <f>B6*C6</f>
        <v>0</v>
      </c>
      <c r="E6" s="35">
        <v>1200</v>
      </c>
      <c r="F6" s="36">
        <f>'Table 1'!E5*0.25</f>
        <v>55.75</v>
      </c>
      <c r="G6" s="35">
        <f>E6*F6</f>
        <v>66900</v>
      </c>
    </row>
    <row r="7" spans="1:7" ht="15.75" x14ac:dyDescent="0.25">
      <c r="A7" s="32" t="s">
        <v>77</v>
      </c>
      <c r="B7" s="35"/>
      <c r="C7" s="32"/>
      <c r="D7" s="35">
        <f>D6</f>
        <v>0</v>
      </c>
      <c r="E7" s="35"/>
      <c r="F7" s="36"/>
      <c r="G7" s="35">
        <f>G6</f>
        <v>66900</v>
      </c>
    </row>
    <row r="8" spans="1:7" ht="15.75" x14ac:dyDescent="0.25">
      <c r="A8" s="29" t="s">
        <v>76</v>
      </c>
    </row>
    <row r="9" spans="1:7" ht="15.75" x14ac:dyDescent="0.25">
      <c r="A9" s="37" t="s">
        <v>109</v>
      </c>
    </row>
    <row r="10" spans="1:7" ht="15.75" x14ac:dyDescent="0.25">
      <c r="A10" s="30" t="s">
        <v>78</v>
      </c>
    </row>
    <row r="14" spans="1:7" ht="15.75" x14ac:dyDescent="0.25">
      <c r="A14" s="84" t="s">
        <v>81</v>
      </c>
      <c r="B14" s="84"/>
      <c r="C14" s="84"/>
      <c r="D14" s="84"/>
      <c r="E14" s="84"/>
      <c r="F14" s="84"/>
    </row>
    <row r="15" spans="1:7" ht="36" x14ac:dyDescent="0.25">
      <c r="A15" s="31"/>
      <c r="B15" s="85" t="s">
        <v>82</v>
      </c>
      <c r="C15" s="85"/>
      <c r="D15" s="39" t="s">
        <v>83</v>
      </c>
      <c r="E15" s="39"/>
      <c r="F15" s="39"/>
    </row>
    <row r="16" spans="1:7" x14ac:dyDescent="0.25">
      <c r="A16" s="32"/>
      <c r="B16" s="33" t="s">
        <v>63</v>
      </c>
      <c r="C16" s="33" t="s">
        <v>65</v>
      </c>
      <c r="D16" s="33" t="s">
        <v>67</v>
      </c>
      <c r="E16" s="33" t="s">
        <v>69</v>
      </c>
      <c r="F16" s="33" t="s">
        <v>71</v>
      </c>
    </row>
    <row r="17" spans="1:6" ht="76.5" x14ac:dyDescent="0.25">
      <c r="A17" s="33" t="s">
        <v>84</v>
      </c>
      <c r="B17" s="33" t="s">
        <v>85</v>
      </c>
      <c r="C17" s="33" t="s">
        <v>86</v>
      </c>
      <c r="D17" s="33" t="s">
        <v>87</v>
      </c>
      <c r="E17" s="33" t="s">
        <v>88</v>
      </c>
      <c r="F17" s="33" t="s">
        <v>91</v>
      </c>
    </row>
    <row r="18" spans="1:6" x14ac:dyDescent="0.25">
      <c r="A18" s="34"/>
      <c r="B18" s="34"/>
      <c r="C18" s="34"/>
      <c r="D18" s="34"/>
      <c r="E18" s="34"/>
      <c r="F18" s="32"/>
    </row>
    <row r="19" spans="1:6" x14ac:dyDescent="0.25">
      <c r="A19" s="40">
        <v>1</v>
      </c>
      <c r="B19" s="40">
        <v>0</v>
      </c>
      <c r="C19" s="40">
        <v>223</v>
      </c>
      <c r="D19" s="40">
        <v>0</v>
      </c>
      <c r="E19" s="40">
        <v>0</v>
      </c>
      <c r="F19" s="40">
        <f>B19+C19+D19-E19</f>
        <v>223</v>
      </c>
    </row>
    <row r="20" spans="1:6" x14ac:dyDescent="0.25">
      <c r="A20" s="40">
        <v>2</v>
      </c>
      <c r="B20" s="40">
        <v>0</v>
      </c>
      <c r="C20" s="40">
        <v>223</v>
      </c>
      <c r="D20" s="40">
        <v>0</v>
      </c>
      <c r="E20" s="40">
        <v>0</v>
      </c>
      <c r="F20" s="40">
        <f t="shared" ref="F20:F21" si="0">B20+C20+D20-E20</f>
        <v>223</v>
      </c>
    </row>
    <row r="21" spans="1:6" x14ac:dyDescent="0.25">
      <c r="A21" s="40">
        <v>3</v>
      </c>
      <c r="B21" s="40">
        <v>0</v>
      </c>
      <c r="C21" s="40">
        <v>223</v>
      </c>
      <c r="D21" s="40">
        <v>0</v>
      </c>
      <c r="E21" s="40">
        <v>0</v>
      </c>
      <c r="F21" s="40">
        <f t="shared" si="0"/>
        <v>223</v>
      </c>
    </row>
    <row r="22" spans="1:6" x14ac:dyDescent="0.25">
      <c r="A22" s="40" t="s">
        <v>89</v>
      </c>
      <c r="B22" s="40">
        <f>AVERAGE(B19:B21)</f>
        <v>0</v>
      </c>
      <c r="C22" s="40">
        <f>AVERAGE(C19:C21)</f>
        <v>223</v>
      </c>
      <c r="D22" s="40">
        <v>0</v>
      </c>
      <c r="E22" s="40">
        <v>0</v>
      </c>
      <c r="F22" s="40">
        <f>AVERAGE(F19:F21)</f>
        <v>223</v>
      </c>
    </row>
    <row r="23" spans="1:6" ht="18.75" x14ac:dyDescent="0.25">
      <c r="A23" s="38" t="s">
        <v>90</v>
      </c>
    </row>
    <row r="26" spans="1:6" ht="15.75" x14ac:dyDescent="0.25">
      <c r="A26" s="84" t="s">
        <v>92</v>
      </c>
      <c r="B26" s="84"/>
      <c r="C26" s="84"/>
      <c r="D26" s="84"/>
      <c r="E26" s="84"/>
    </row>
    <row r="27" spans="1:6" x14ac:dyDescent="0.25">
      <c r="A27" s="40" t="s">
        <v>63</v>
      </c>
      <c r="B27" s="40" t="s">
        <v>65</v>
      </c>
      <c r="C27" s="40" t="s">
        <v>67</v>
      </c>
      <c r="D27" s="40" t="s">
        <v>69</v>
      </c>
      <c r="E27" s="40" t="s">
        <v>71</v>
      </c>
    </row>
    <row r="28" spans="1:6" ht="60" customHeight="1" x14ac:dyDescent="0.25">
      <c r="A28" s="86" t="s">
        <v>93</v>
      </c>
      <c r="B28" s="86" t="s">
        <v>81</v>
      </c>
      <c r="C28" s="86" t="s">
        <v>94</v>
      </c>
      <c r="D28" s="86" t="s">
        <v>95</v>
      </c>
      <c r="E28" s="86" t="s">
        <v>106</v>
      </c>
    </row>
    <row r="29" spans="1:6" x14ac:dyDescent="0.25">
      <c r="A29" s="87"/>
      <c r="B29" s="87"/>
      <c r="C29" s="87"/>
      <c r="D29" s="87"/>
      <c r="E29" s="87"/>
    </row>
    <row r="30" spans="1:6" x14ac:dyDescent="0.25">
      <c r="A30" s="41" t="s">
        <v>96</v>
      </c>
      <c r="B30" s="33">
        <f>'Table 1'!E8</f>
        <v>0</v>
      </c>
      <c r="C30" s="2">
        <v>0</v>
      </c>
      <c r="D30" s="2">
        <v>0</v>
      </c>
      <c r="E30" s="2">
        <f>B30*C30-D30</f>
        <v>0</v>
      </c>
    </row>
    <row r="31" spans="1:6" ht="24" x14ac:dyDescent="0.25">
      <c r="A31" s="41" t="s">
        <v>97</v>
      </c>
      <c r="B31" s="33">
        <f>'Table 1'!E9</f>
        <v>0</v>
      </c>
      <c r="C31" s="2">
        <v>0</v>
      </c>
      <c r="D31" s="2">
        <v>0</v>
      </c>
      <c r="E31" s="2">
        <f t="shared" ref="E31:E38" si="1">B31*C31-D31</f>
        <v>0</v>
      </c>
    </row>
    <row r="32" spans="1:6" ht="24" x14ac:dyDescent="0.25">
      <c r="A32" s="41" t="s">
        <v>98</v>
      </c>
      <c r="B32" s="33">
        <f>'Table 1'!E10</f>
        <v>0</v>
      </c>
      <c r="C32" s="2">
        <v>0</v>
      </c>
      <c r="D32" s="2">
        <v>0</v>
      </c>
      <c r="E32" s="2">
        <f t="shared" si="1"/>
        <v>0</v>
      </c>
    </row>
    <row r="33" spans="1:5" x14ac:dyDescent="0.25">
      <c r="A33" s="41" t="s">
        <v>99</v>
      </c>
      <c r="B33" s="33">
        <f>'Table 1'!E11</f>
        <v>0</v>
      </c>
      <c r="C33" s="2">
        <v>0</v>
      </c>
      <c r="D33" s="2">
        <v>0</v>
      </c>
      <c r="E33" s="2">
        <f t="shared" si="1"/>
        <v>0</v>
      </c>
    </row>
    <row r="34" spans="1:5" x14ac:dyDescent="0.25">
      <c r="A34" s="41" t="s">
        <v>100</v>
      </c>
      <c r="B34" s="33">
        <f>'Table 1'!E12</f>
        <v>0</v>
      </c>
      <c r="C34" s="2">
        <v>0</v>
      </c>
      <c r="D34" s="2">
        <v>0</v>
      </c>
      <c r="E34" s="2">
        <f t="shared" si="1"/>
        <v>0</v>
      </c>
    </row>
    <row r="35" spans="1:5" x14ac:dyDescent="0.25">
      <c r="A35" s="41" t="s">
        <v>101</v>
      </c>
      <c r="B35" s="33">
        <f>'Table 1'!E13</f>
        <v>0</v>
      </c>
      <c r="C35" s="2">
        <v>0</v>
      </c>
      <c r="D35" s="2">
        <v>0</v>
      </c>
      <c r="E35" s="2">
        <f t="shared" si="1"/>
        <v>0</v>
      </c>
    </row>
    <row r="36" spans="1:5" x14ac:dyDescent="0.25">
      <c r="A36" s="41" t="s">
        <v>102</v>
      </c>
      <c r="B36" s="33">
        <f>'Table 1'!E14</f>
        <v>223</v>
      </c>
      <c r="C36" s="2">
        <f>'Table 1'!C14</f>
        <v>2</v>
      </c>
      <c r="D36" s="2">
        <v>0</v>
      </c>
      <c r="E36" s="2">
        <f t="shared" si="1"/>
        <v>446</v>
      </c>
    </row>
    <row r="37" spans="1:5" x14ac:dyDescent="0.25">
      <c r="A37" s="41" t="s">
        <v>103</v>
      </c>
      <c r="B37" s="33">
        <f>'Table 1'!E15</f>
        <v>223</v>
      </c>
      <c r="C37" s="2">
        <f>'Table 1'!C15</f>
        <v>2</v>
      </c>
      <c r="D37" s="2">
        <v>0</v>
      </c>
      <c r="E37" s="2">
        <f t="shared" si="1"/>
        <v>446</v>
      </c>
    </row>
    <row r="38" spans="1:5" ht="24" x14ac:dyDescent="0.25">
      <c r="A38" s="41" t="s">
        <v>104</v>
      </c>
      <c r="B38" s="33">
        <f>'Table 1'!E16</f>
        <v>56</v>
      </c>
      <c r="C38" s="2">
        <f>'Table 1'!C16</f>
        <v>1</v>
      </c>
      <c r="D38" s="2">
        <v>0</v>
      </c>
      <c r="E38" s="2">
        <f t="shared" si="1"/>
        <v>56</v>
      </c>
    </row>
    <row r="39" spans="1:5" x14ac:dyDescent="0.25">
      <c r="A39" s="39"/>
      <c r="B39" s="40"/>
      <c r="C39" s="40"/>
      <c r="D39" s="40" t="s">
        <v>105</v>
      </c>
      <c r="E39" s="42">
        <f>SUM(E30:E38)</f>
        <v>948</v>
      </c>
    </row>
  </sheetData>
  <mergeCells count="10">
    <mergeCell ref="C28:C29"/>
    <mergeCell ref="B28:B29"/>
    <mergeCell ref="A28:A29"/>
    <mergeCell ref="D28:D29"/>
    <mergeCell ref="E28:E29"/>
    <mergeCell ref="A2:G2"/>
    <mergeCell ref="A3:G3"/>
    <mergeCell ref="A14:F14"/>
    <mergeCell ref="B15:C15"/>
    <mergeCell ref="A26: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Additional</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wwrigley</cp:lastModifiedBy>
  <dcterms:created xsi:type="dcterms:W3CDTF">2013-01-16T01:14:04Z</dcterms:created>
  <dcterms:modified xsi:type="dcterms:W3CDTF">2019-06-20T13:05:59Z</dcterms:modified>
</cp:coreProperties>
</file>