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8A5E4C6C-E0A5-49A7-B7B3-383D65D51174}" xr6:coauthVersionLast="36" xr6:coauthVersionMax="36" xr10:uidLastSave="{00000000-0000-0000-0000-000000000000}"/>
  <bookViews>
    <workbookView xWindow="-105" yWindow="-105" windowWidth="19425" windowHeight="10425" xr2:uid="{00000000-000D-0000-FFFF-FFFF00000000}"/>
  </bookViews>
  <sheets>
    <sheet name="Table 1" sheetId="1" r:id="rId1"/>
    <sheet name="Table 2" sheetId="2" r:id="rId2"/>
    <sheet name="Additional"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2" l="1"/>
  <c r="E11" i="3" l="1"/>
  <c r="K25" i="1"/>
  <c r="G11" i="3" l="1"/>
  <c r="G12" i="3" s="1"/>
  <c r="I26" i="1" s="1"/>
  <c r="G9" i="3"/>
  <c r="G10" i="3"/>
  <c r="G8" i="3"/>
  <c r="D12" i="3"/>
  <c r="D9" i="3"/>
  <c r="D10" i="3"/>
  <c r="D11" i="3"/>
  <c r="D8" i="3"/>
  <c r="I9" i="2" l="1"/>
  <c r="D6" i="2" l="1"/>
  <c r="F6" i="2" s="1"/>
  <c r="D8" i="2"/>
  <c r="F8" i="2" s="1"/>
  <c r="D4" i="2"/>
  <c r="F4" i="2" s="1"/>
  <c r="D10" i="1"/>
  <c r="F10" i="1" s="1"/>
  <c r="G10" i="1" s="1"/>
  <c r="D11" i="1"/>
  <c r="F11" i="1" s="1"/>
  <c r="G11" i="1" s="1"/>
  <c r="D20" i="1"/>
  <c r="F20" i="1" s="1"/>
  <c r="D21" i="1"/>
  <c r="F21" i="1" s="1"/>
  <c r="D22" i="1"/>
  <c r="F22" i="1" s="1"/>
  <c r="D8" i="1"/>
  <c r="F8" i="1" s="1"/>
  <c r="H4" i="2" l="1"/>
  <c r="G4" i="2"/>
  <c r="F10" i="2" s="1"/>
  <c r="H8" i="2"/>
  <c r="G8" i="2"/>
  <c r="I8" i="2" s="1"/>
  <c r="G6" i="2"/>
  <c r="I6" i="2" s="1"/>
  <c r="H6" i="2"/>
  <c r="H21" i="1"/>
  <c r="F24" i="1" s="1"/>
  <c r="G21" i="1"/>
  <c r="H22" i="1"/>
  <c r="G22" i="1"/>
  <c r="I22" i="1" s="1"/>
  <c r="H8" i="1"/>
  <c r="G8" i="1"/>
  <c r="G20" i="1"/>
  <c r="H20" i="1"/>
  <c r="I20" i="1" s="1"/>
  <c r="H11" i="1"/>
  <c r="I11" i="1" s="1"/>
  <c r="H10" i="1"/>
  <c r="I24" i="1" l="1"/>
  <c r="F15" i="1"/>
  <c r="F25" i="1" s="1"/>
  <c r="K26" i="1" s="1"/>
  <c r="I8" i="1"/>
  <c r="I4" i="2"/>
  <c r="I10" i="2" s="1"/>
  <c r="I21" i="1"/>
  <c r="I10" i="1"/>
  <c r="I15" i="1" l="1"/>
  <c r="I25" i="1" s="1"/>
  <c r="I27" i="1" s="1"/>
</calcChain>
</file>

<file path=xl/sharedStrings.xml><?xml version="1.0" encoding="utf-8"?>
<sst xmlns="http://schemas.openxmlformats.org/spreadsheetml/2006/main" count="161" uniqueCount="126">
  <si>
    <t>Table 1: Annual Respondent Burden and Cost – NESHAP for Clay Ceramics Manufacturing, Glass Manufacturing, and Secondary Nonferrous Metals Processing (40 CFR Part 63, Subparts RRRRRR, SSSSSS, and TTTTTT) (Renewal)</t>
  </si>
  <si>
    <t>Burden Item</t>
  </si>
  <si>
    <t>1.  Applications</t>
  </si>
  <si>
    <t>N/A</t>
  </si>
  <si>
    <t>2.  Surveys and Studies</t>
  </si>
  <si>
    <t>3.  Acquisition, installation, and utilization of   technology  and systems</t>
  </si>
  <si>
    <t>4.  Reporting Requirements</t>
  </si>
  <si>
    <t>B.  Required activities</t>
  </si>
  <si>
    <r>
      <t xml:space="preserve">Initial notification of applicability </t>
    </r>
    <r>
      <rPr>
        <vertAlign val="superscript"/>
        <sz val="10"/>
        <color theme="1"/>
        <rFont val="Times New Roman"/>
        <family val="1"/>
      </rPr>
      <t>c</t>
    </r>
  </si>
  <si>
    <r>
      <t xml:space="preserve">Notification of compliance status </t>
    </r>
    <r>
      <rPr>
        <vertAlign val="superscript"/>
        <sz val="10"/>
        <color theme="1"/>
        <rFont val="Times New Roman"/>
        <family val="1"/>
      </rPr>
      <t>d</t>
    </r>
  </si>
  <si>
    <t>C.  Create information</t>
  </si>
  <si>
    <t>See 4B</t>
  </si>
  <si>
    <t>D.  Gather existing information</t>
  </si>
  <si>
    <t>E.  Write report</t>
  </si>
  <si>
    <t>Subtotal for Reporting Requirements</t>
  </si>
  <si>
    <t xml:space="preserve">5.  Recordkeeping Requirements </t>
  </si>
  <si>
    <t>B.  Plan activities</t>
  </si>
  <si>
    <t>See 5E</t>
  </si>
  <si>
    <t>C.  Implement activities</t>
  </si>
  <si>
    <t>Subtotal for Recordkeeping Requirements</t>
  </si>
  <si>
    <t xml:space="preserve">(A) 
Respondent Hours per Occurrence  </t>
  </si>
  <si>
    <t>(B) 
Number of Occurrences per Respondent per Year</t>
  </si>
  <si>
    <t xml:space="preserve">(C) 
Hours per Respondent per Year
(C=AxB)          </t>
  </si>
  <si>
    <t xml:space="preserve">(E)
Technical Hours per Year 
(E=CxD)        </t>
  </si>
  <si>
    <t xml:space="preserve">(F)
Management Hours per Year
(F=Ex0.05)        </t>
  </si>
  <si>
    <t xml:space="preserve">(G)
Clerical Hours per Year
(G=Ex0.1)        </t>
  </si>
  <si>
    <t>See 4A</t>
  </si>
  <si>
    <t>Assumptions:</t>
  </si>
  <si>
    <t>Table 2: Average Annual EPA Burden and Cost – NESHAP for Clay Ceramics Manufacturing, Glass Manufacturing, and Secondary Nonferrous Metals Processing (40 CFR Part 63, Subparts RRRRRR, SSSSSS, and TTTTTT) (Renewal)</t>
  </si>
  <si>
    <r>
      <t xml:space="preserve">Attend performance test </t>
    </r>
    <r>
      <rPr>
        <vertAlign val="superscript"/>
        <sz val="10"/>
        <color theme="1"/>
        <rFont val="Times New Roman"/>
        <family val="1"/>
      </rPr>
      <t>b</t>
    </r>
  </si>
  <si>
    <t>Report review:</t>
  </si>
  <si>
    <r>
      <t xml:space="preserve">Notification of performance test </t>
    </r>
    <r>
      <rPr>
        <vertAlign val="superscript"/>
        <sz val="10"/>
        <color theme="1"/>
        <rFont val="Times New Roman"/>
        <family val="1"/>
      </rPr>
      <t>d</t>
    </r>
  </si>
  <si>
    <r>
      <t xml:space="preserve">Notification of compliance status </t>
    </r>
    <r>
      <rPr>
        <vertAlign val="superscript"/>
        <sz val="10"/>
        <color theme="1"/>
        <rFont val="Times New Roman"/>
        <family val="1"/>
      </rPr>
      <t>e</t>
    </r>
  </si>
  <si>
    <t xml:space="preserve">(A)
EPA Hours per Occurrence  </t>
  </si>
  <si>
    <t>(B)
Number of Occurrences per Plant per Year</t>
  </si>
  <si>
    <t xml:space="preserve">(C)
EPA Hours per Year
(C=AxB)          </t>
  </si>
  <si>
    <r>
      <t>(D)
Plants per Year</t>
    </r>
    <r>
      <rPr>
        <b/>
        <vertAlign val="superscript"/>
        <sz val="10"/>
        <color theme="1"/>
        <rFont val="Times New Roman"/>
        <family val="1"/>
      </rPr>
      <t xml:space="preserve">    </t>
    </r>
    <r>
      <rPr>
        <b/>
        <sz val="10"/>
        <color theme="1"/>
        <rFont val="Times New Roman"/>
        <family val="1"/>
      </rPr>
      <t xml:space="preserve">             </t>
    </r>
  </si>
  <si>
    <t xml:space="preserve">(E)
Technical Hours per Year
(E=CxD)        </t>
  </si>
  <si>
    <t xml:space="preserve">(G)
Clerical Hours per Year 
(G=Ex0.1)        </t>
  </si>
  <si>
    <r>
      <t xml:space="preserve"> (H)
Costs per Year </t>
    </r>
    <r>
      <rPr>
        <b/>
        <vertAlign val="superscript"/>
        <sz val="10"/>
        <color theme="1"/>
        <rFont val="Times New Roman"/>
        <family val="1"/>
      </rPr>
      <t>a</t>
    </r>
    <r>
      <rPr>
        <b/>
        <sz val="10"/>
        <color theme="1"/>
        <rFont val="Times New Roman"/>
        <family val="1"/>
      </rPr>
      <t xml:space="preserve">                              </t>
    </r>
  </si>
  <si>
    <r>
      <t>f</t>
    </r>
    <r>
      <rPr>
        <sz val="10"/>
        <color theme="1"/>
        <rFont val="Times New Roman"/>
        <family val="1"/>
      </rPr>
      <t xml:space="preserve">  Assumes Agency personnel (1 person) will spend 2 days per plant, at $50 per diem per day, and $400 transportation expense per round trip to attend performance tests.</t>
    </r>
  </si>
  <si>
    <r>
      <t xml:space="preserve">g  </t>
    </r>
    <r>
      <rPr>
        <sz val="10"/>
        <color theme="1"/>
        <rFont val="Times New Roman"/>
        <family val="1"/>
      </rPr>
      <t xml:space="preserve">Totals have been rounded to 3 significant figures. Figures may not add exactly due to rounding. </t>
    </r>
  </si>
  <si>
    <t>hr/response</t>
  </si>
  <si>
    <r>
      <t xml:space="preserve">Travel expenses for tests attended </t>
    </r>
    <r>
      <rPr>
        <vertAlign val="superscript"/>
        <sz val="10"/>
        <color rgb="FF000000"/>
        <rFont val="Times New Roman"/>
        <family val="1"/>
      </rPr>
      <t>f</t>
    </r>
  </si>
  <si>
    <t>Labor Rates:</t>
  </si>
  <si>
    <t>Management</t>
  </si>
  <si>
    <t>Technical</t>
  </si>
  <si>
    <t>Clerical</t>
  </si>
  <si>
    <r>
      <t xml:space="preserve">(D)
Number of Respondents per Year </t>
    </r>
    <r>
      <rPr>
        <b/>
        <vertAlign val="superscript"/>
        <sz val="10"/>
        <color theme="1"/>
        <rFont val="Times New Roman"/>
        <family val="1"/>
      </rPr>
      <t>a</t>
    </r>
    <r>
      <rPr>
        <b/>
        <sz val="10"/>
        <color theme="1"/>
        <rFont val="Times New Roman"/>
        <family val="1"/>
      </rPr>
      <t xml:space="preserve">                 </t>
    </r>
  </si>
  <si>
    <r>
      <t xml:space="preserve">(H)
Total Labor Costs per Year  </t>
    </r>
    <r>
      <rPr>
        <b/>
        <vertAlign val="superscript"/>
        <sz val="10"/>
        <color theme="1"/>
        <rFont val="Times New Roman"/>
        <family val="1"/>
      </rPr>
      <t>b</t>
    </r>
  </si>
  <si>
    <r>
      <t xml:space="preserve">A.  Familiarize with regulatory requirements </t>
    </r>
    <r>
      <rPr>
        <vertAlign val="superscript"/>
        <sz val="10"/>
        <color theme="1"/>
        <rFont val="Times New Roman"/>
        <family val="1"/>
      </rPr>
      <t>a</t>
    </r>
  </si>
  <si>
    <r>
      <t>b</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</si>
  <si>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a</t>
    </r>
    <r>
      <rPr>
        <sz val="10"/>
        <color theme="1"/>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</si>
  <si>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 xml:space="preserve">TOTAL (rounded) </t>
    </r>
    <r>
      <rPr>
        <b/>
        <vertAlign val="superscript"/>
        <sz val="10"/>
        <color theme="1"/>
        <rFont val="Times New Roman"/>
        <family val="1"/>
      </rPr>
      <t>g</t>
    </r>
  </si>
  <si>
    <t>Capital/Startup vs. Operation and Maintenance (O&amp;M) Costs</t>
  </si>
  <si>
    <t>(A)</t>
  </si>
  <si>
    <t>Continuous Monitoring Device</t>
  </si>
  <si>
    <t>(B)</t>
  </si>
  <si>
    <t>(C)</t>
  </si>
  <si>
    <t>Number of New Respondents</t>
  </si>
  <si>
    <t>(D)</t>
  </si>
  <si>
    <t>(E)</t>
  </si>
  <si>
    <t>Annual O&amp;M Costs for One Respondent</t>
  </si>
  <si>
    <t>(F)</t>
  </si>
  <si>
    <t>Number of Respondents with O&amp;M</t>
  </si>
  <si>
    <t>(G)</t>
  </si>
  <si>
    <t>Performance Tests</t>
  </si>
  <si>
    <t>Monitoring Equipment</t>
  </si>
  <si>
    <t>File Cabinets</t>
  </si>
  <si>
    <t>Total O&amp;M
(E X F)</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</si>
  <si>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</si>
  <si>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</si>
  <si>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</si>
  <si>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</si>
  <si>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</si>
  <si>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</si>
  <si>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</si>
  <si>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Clay Ceramics Manufacturing Area Sources (Subpart RRRRRR)</t>
  </si>
  <si>
    <t>Average</t>
  </si>
  <si>
    <t>Glass Manufacturing Area Sources (Subpart SSSSSS)</t>
  </si>
  <si>
    <t>Secondary Nonferrous Metals Processing Area Sources (Subpart TTTTTT)</t>
  </si>
  <si>
    <t>Average Total</t>
  </si>
  <si>
    <t>Number of Respondents
(E=A+B+C-D)</t>
  </si>
  <si>
    <t>Total Annual Responses</t>
  </si>
  <si>
    <t>Information Collection Activity</t>
  </si>
  <si>
    <t>Number of Responses</t>
  </si>
  <si>
    <t>Number of Existing Respondents That Keep Records But Do Not Submit Reports</t>
  </si>
  <si>
    <t>Keeps Records</t>
  </si>
  <si>
    <t>Total</t>
  </si>
  <si>
    <t>Total Responses for All Area Sources</t>
  </si>
  <si>
    <t>Total Annual Responses 
E=(BxC)+D</t>
  </si>
  <si>
    <r>
      <t>N/A</t>
    </r>
    <r>
      <rPr>
        <vertAlign val="superscript"/>
        <sz val="9"/>
        <color rgb="FF000000"/>
        <rFont val="Times New Roman"/>
        <family val="1"/>
      </rPr>
      <t>a</t>
    </r>
  </si>
  <si>
    <r>
      <t xml:space="preserve">14 </t>
    </r>
    <r>
      <rPr>
        <vertAlign val="superscript"/>
        <sz val="9"/>
        <color rgb="FF000000"/>
        <rFont val="Times New Roman"/>
        <family val="1"/>
      </rPr>
      <t>b</t>
    </r>
  </si>
  <si>
    <t># responses</t>
  </si>
  <si>
    <t xml:space="preserve">Capital/Startup Cost for One Respondent </t>
  </si>
  <si>
    <r>
      <t xml:space="preserve">Total Capital/Startup Cost </t>
    </r>
    <r>
      <rPr>
        <vertAlign val="superscript"/>
        <sz val="10"/>
        <color rgb="FF000000"/>
        <rFont val="Times New Roman"/>
        <family val="1"/>
      </rPr>
      <t>a</t>
    </r>
    <r>
      <rPr>
        <sz val="10"/>
        <color rgb="FF000000"/>
        <rFont val="Times New Roman"/>
        <family val="1"/>
      </rPr>
      <t xml:space="preserve">
(B X C)</t>
    </r>
  </si>
  <si>
    <r>
      <t>a</t>
    </r>
    <r>
      <rPr>
        <sz val="10"/>
        <color rgb="FF000000"/>
        <rFont val="Times New Roman"/>
        <family val="1"/>
      </rPr>
      <t xml:space="preserve"> No new sources are expected and all existing sources have fully implemented capital costs to comply with the current standards. Therefore, no additional capital/start-up costs are expected.</t>
    </r>
  </si>
  <si>
    <r>
      <t xml:space="preserve">Inspection of Emission Control Systems </t>
    </r>
    <r>
      <rPr>
        <vertAlign val="superscript"/>
        <sz val="10"/>
        <color rgb="FF000000"/>
        <rFont val="Times New Roman"/>
        <family val="1"/>
      </rPr>
      <t>b</t>
    </r>
  </si>
  <si>
    <r>
      <t xml:space="preserve">Total </t>
    </r>
    <r>
      <rPr>
        <vertAlign val="superscript"/>
        <sz val="10"/>
        <color rgb="FF000000"/>
        <rFont val="Times New Roman"/>
        <family val="1"/>
      </rPr>
      <t>c</t>
    </r>
  </si>
  <si>
    <r>
      <t>c</t>
    </r>
    <r>
      <rPr>
        <sz val="10"/>
        <color theme="1"/>
        <rFont val="Times New Roman"/>
        <family val="1"/>
      </rPr>
      <t xml:space="preserve"> Totals have been rounded to 3 significant figures. Figures may not add exactly due to rounding.</t>
    </r>
  </si>
  <si>
    <r>
      <t>b</t>
    </r>
    <r>
      <rPr>
        <sz val="10"/>
        <color rgb="FF000000"/>
        <rFont val="Times New Roman"/>
        <family val="1"/>
      </rPr>
      <t xml:space="preserve"> We estimate 21 glass manufacturing facilities with 27 affected furnaces. We assume that 13 of the 27 furnaces can meet the emission limit without installation of a control device. We assume that each of the remaining 14 affected furnaces have automated monitoring and recording systems. We assume that annual inspections of emission control systems will require 8 hours per inspection at the current labor rate for technical personnel ($117.92/hr) for each of the 14 affected furnaces with a control device ($117.92 x 8 = $943 (rounded)).</t>
    </r>
  </si>
  <si>
    <r>
      <t>a</t>
    </r>
    <r>
      <rPr>
        <sz val="10"/>
        <color theme="1"/>
        <rFont val="Times New Roman"/>
        <family val="1"/>
      </rPr>
      <t xml:space="preserve"> No responses are required for this activity after the first three years</t>
    </r>
  </si>
  <si>
    <r>
      <t>b</t>
    </r>
    <r>
      <rPr>
        <sz val="10"/>
        <color theme="1"/>
        <rFont val="Times New Roman"/>
        <family val="1"/>
      </rPr>
      <t xml:space="preserve"> We estimate 21 glass manufacturing facilities with 27 affected furnaces. Of these, 14 furnaces have automatic monitoring and recording systems. </t>
    </r>
  </si>
  <si>
    <t xml:space="preserve">&lt;- Note to EPA: Changed this (cell E4) to zero. This testing requirement applied when the rule was initially promulgated. There is no repeat testing requirement. </t>
  </si>
  <si>
    <r>
      <t>b</t>
    </r>
    <r>
      <rPr>
        <sz val="10"/>
        <color theme="1"/>
        <rFont val="Times New Roman"/>
        <family val="1"/>
      </rPr>
      <t xml:space="preserve">   This testing requirement is the initial testing requirement and is applicable only to glass manufacturing area sources. We assume all glass manufacturing sources have fulfilled the initial testing requirement. There is no repeat testing requirement. </t>
    </r>
  </si>
  <si>
    <t xml:space="preserve">A.  Familiarize with regulatory requirements </t>
  </si>
  <si>
    <r>
      <t>f</t>
    </r>
    <r>
      <rPr>
        <sz val="10"/>
        <color theme="1"/>
        <rFont val="Times New Roman"/>
        <family val="1"/>
      </rPr>
      <t xml:space="preserve">  Since Initial Notification and Notifications of Compliance Status are not expected for existing facilities after full implementation, transmittal of these items is not expected.</t>
    </r>
  </si>
  <si>
    <r>
      <t>g</t>
    </r>
    <r>
      <rPr>
        <sz val="10"/>
        <color theme="1"/>
        <rFont val="Times New Roman"/>
        <family val="1"/>
      </rPr>
      <t xml:space="preserve">  After full implementation, training is not expected to occur at existing facilities.</t>
    </r>
  </si>
  <si>
    <t xml:space="preserve">G.  Time for audits </t>
  </si>
  <si>
    <r>
      <t xml:space="preserve">h  </t>
    </r>
    <r>
      <rPr>
        <sz val="10"/>
        <color theme="1"/>
        <rFont val="Times New Roman"/>
        <family val="1"/>
      </rPr>
      <t>Totals have been rounded to 3 significant figures. Figures may not add exactly due to rounding.</t>
    </r>
  </si>
  <si>
    <r>
      <t xml:space="preserve">GRAND TOTAL (rounded) </t>
    </r>
    <r>
      <rPr>
        <b/>
        <vertAlign val="superscript"/>
        <sz val="10"/>
        <color theme="1"/>
        <rFont val="Times New Roman"/>
        <family val="1"/>
      </rPr>
      <t>h</t>
    </r>
  </si>
  <si>
    <r>
      <t xml:space="preserve">Total Capital and O&amp;M Cost (rounded) </t>
    </r>
    <r>
      <rPr>
        <b/>
        <vertAlign val="superscript"/>
        <sz val="10"/>
        <color theme="1"/>
        <rFont val="Times New Roman"/>
        <family val="1"/>
      </rPr>
      <t>h</t>
    </r>
  </si>
  <si>
    <r>
      <t xml:space="preserve">Total Labor Burden and Cost (rounded) </t>
    </r>
    <r>
      <rPr>
        <b/>
        <vertAlign val="superscript"/>
        <sz val="10"/>
        <color theme="1"/>
        <rFont val="Times New Roman"/>
        <family val="1"/>
      </rPr>
      <t>h</t>
    </r>
  </si>
  <si>
    <r>
      <t xml:space="preserve">Number of New Respondents </t>
    </r>
    <r>
      <rPr>
        <vertAlign val="superscript"/>
        <sz val="10"/>
        <color rgb="FF000000"/>
        <rFont val="Times New Roman"/>
        <family val="1"/>
      </rPr>
      <t>a</t>
    </r>
  </si>
  <si>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</si>
  <si>
    <r>
      <t xml:space="preserve">D.  Record notifications and data </t>
    </r>
    <r>
      <rPr>
        <vertAlign val="superscript"/>
        <sz val="10"/>
        <color theme="1"/>
        <rFont val="Times New Roman"/>
        <family val="1"/>
      </rPr>
      <t>e</t>
    </r>
  </si>
  <si>
    <r>
      <t xml:space="preserve">E.  Time to transmit or disclose information </t>
    </r>
    <r>
      <rPr>
        <vertAlign val="superscript"/>
        <sz val="10"/>
        <color theme="1"/>
        <rFont val="Times New Roman"/>
        <family val="1"/>
      </rPr>
      <t xml:space="preserve">f </t>
    </r>
  </si>
  <si>
    <r>
      <t xml:space="preserve">F.  Time to train personnel </t>
    </r>
    <r>
      <rPr>
        <vertAlign val="superscript"/>
        <sz val="10"/>
        <color theme="1"/>
        <rFont val="Times New Roman"/>
        <family val="1"/>
      </rPr>
      <t>g</t>
    </r>
  </si>
  <si>
    <r>
      <t>a</t>
    </r>
    <r>
      <rPr>
        <sz val="10"/>
        <color theme="1"/>
        <rFont val="Times New Roman"/>
        <family val="1"/>
      </rPr>
      <t xml:space="preserve">  There are an estimated 21 existing glass manufacturing facilities, 51 existing clay manufacturing facilities, and 10 existing secondary nonferrous metals processing facilities that use HAP metals.  We assume all 82 existing facilities will have to re-familiarize with the regulatory requirements each year. No new facilities are expected in any of these industries. </t>
    </r>
  </si>
  <si>
    <r>
      <t>c</t>
    </r>
    <r>
      <rPr>
        <sz val="10"/>
        <color theme="1"/>
        <rFont val="Times New Roman"/>
        <family val="1"/>
      </rPr>
      <t xml:space="preserve">  Five years after full implementation, existing facilities are no longer required to submit an Initial Notification.</t>
    </r>
  </si>
  <si>
    <r>
      <t>d</t>
    </r>
    <r>
      <rPr>
        <sz val="10"/>
        <color theme="1"/>
        <rFont val="Times New Roman"/>
        <family val="1"/>
      </rPr>
      <t xml:space="preserve">  Five years after full implementation, existing facilities are no longer required to submit Notifications of Compliance Status.</t>
    </r>
  </si>
  <si>
    <r>
      <t>e</t>
    </r>
    <r>
      <rPr>
        <sz val="10"/>
        <rFont val="Times New Roman"/>
        <family val="1"/>
      </rPr>
      <t xml:space="preserve">  We estimate 21 glass manufacturing facilities with 27 affected furnaces. It is assumed that 13 of the 27 affected furnaces can meet the emission limit without installation of a control device.  It is assumed that each of the remaining 14 affected furnaces have automatic monitoring and recording systems and would be required to record data. It is assumed that the data from these systems is recorded 3 times per day. (3 x 365 = 1,095).  Existing permit requirements already require clay ceramics manufacturing and secondary nonferrous metals processing facilities to collect data. Therefore, there are no costs or burden associated with these information collection activities for clay ceramics manufacturing and secondary nonferrous metals processing.</t>
    </r>
  </si>
  <si>
    <r>
      <t>c</t>
    </r>
    <r>
      <rPr>
        <sz val="10"/>
        <color theme="1"/>
        <rFont val="Times New Roman"/>
        <family val="1"/>
      </rPr>
      <t xml:space="preserve">  Five years after full implementation, existing facilities are not required to submit Initial Notifications.</t>
    </r>
  </si>
  <si>
    <r>
      <t>e</t>
    </r>
    <r>
      <rPr>
        <sz val="10"/>
        <color theme="1"/>
        <rFont val="Times New Roman"/>
        <family val="1"/>
      </rPr>
      <t xml:space="preserve">  Five years after full implementation, existing facilities are not required to submit Notifications of Compliance Status. </t>
    </r>
  </si>
  <si>
    <r>
      <t>d</t>
    </r>
    <r>
      <rPr>
        <sz val="10"/>
        <color theme="1"/>
        <rFont val="Times New Roman"/>
        <family val="1"/>
      </rPr>
      <t xml:space="preserve">  Not required for existing facilities.</t>
    </r>
  </si>
  <si>
    <t>&lt; Note to EPA: updated to reflect all respondents.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</si>
</sst>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00"/>
    <numFmt numFmtId="166" formatCode="0.0000"/>
  </numFmts>
  <fonts count="23"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9"/>
      <color rgb="FF000000"/>
      <name val="Times New Roman"/>
      <family val="1"/>
    </font>
    <font>
      <vertAlign val="superscript"/>
      <sz val="9"/>
      <color rgb="FF000000"/>
      <name val="Times New Roman"/>
      <family val="1"/>
    </font>
    <font>
      <b/>
      <sz val="11"/>
      <color theme="1"/>
      <name val="Times New Roman"/>
      <family val="1"/>
    </font>
    <font>
      <sz val="11"/>
      <color theme="1"/>
      <name val="Times New Roman"/>
      <family val="1"/>
    </font>
    <font>
      <sz val="10"/>
      <color rgb="FF000000"/>
      <name val="Times New Roman"/>
      <family val="1"/>
    </font>
    <font>
      <vertAlign val="superscript"/>
      <sz val="10"/>
      <color rgb="FF000000"/>
      <name val="Times New Roman"/>
      <family val="1"/>
    </font>
    <font>
      <i/>
      <sz val="10"/>
      <color theme="1"/>
      <name val="Times New Roman"/>
      <family val="1"/>
    </font>
    <font>
      <sz val="10"/>
      <name val="Times New Roman"/>
      <family val="1"/>
    </font>
    <font>
      <sz val="10"/>
      <color rgb="FFFF0000"/>
      <name val="Times New Roman"/>
      <family val="1"/>
    </font>
    <font>
      <sz val="12"/>
      <color rgb="FF000000"/>
      <name val="Times New Roman"/>
      <family val="1"/>
    </font>
    <font>
      <b/>
      <sz val="12"/>
      <color rgb="FF000000"/>
      <name val="Times New Roman"/>
      <family val="1"/>
    </font>
    <font>
      <sz val="9"/>
      <color theme="1"/>
      <name val="Times New Roman"/>
      <family val="1"/>
    </font>
    <font>
      <b/>
      <sz val="10"/>
      <color rgb="FF000000"/>
      <name val="Times New Roman"/>
      <family val="1"/>
    </font>
    <font>
      <vertAlign val="superscript"/>
      <sz val="12"/>
      <color rgb="FF000000"/>
      <name val="Times New Roman"/>
      <family val="1"/>
    </font>
    <font>
      <b/>
      <sz val="9"/>
      <color rgb="FF000000"/>
      <name val="Times New Roman"/>
      <family val="1"/>
    </font>
    <font>
      <sz val="11"/>
      <color rgb="FFFF0000"/>
      <name val="Times New Roman"/>
      <family val="1"/>
    </font>
    <font>
      <vertAlign val="superscript"/>
      <sz val="1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indent="1"/>
    </xf>
    <xf numFmtId="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1" fillId="0" borderId="1" xfId="0" applyFont="1" applyBorder="1" applyAlignment="1">
      <alignment horizontal="left" vertical="center" wrapText="1" indent="3"/>
    </xf>
    <xf numFmtId="0" fontId="2" fillId="0" borderId="1" xfId="0" applyFont="1" applyBorder="1" applyAlignment="1">
      <alignment vertical="center" wrapText="1"/>
    </xf>
    <xf numFmtId="6" fontId="2" fillId="0" borderId="1" xfId="0" applyNumberFormat="1" applyFont="1" applyBorder="1" applyAlignment="1">
      <alignment horizontal="right" vertical="center" wrapText="1"/>
    </xf>
    <xf numFmtId="3" fontId="1" fillId="0" borderId="1" xfId="0" applyNumberFormat="1" applyFont="1" applyBorder="1" applyAlignment="1">
      <alignment horizontal="center" vertical="center" wrapText="1"/>
    </xf>
    <xf numFmtId="8" fontId="1"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3" fontId="2" fillId="0" borderId="1" xfId="0" applyNumberFormat="1" applyFont="1" applyBorder="1" applyAlignment="1">
      <alignment horizontal="center" vertical="center" wrapText="1"/>
    </xf>
    <xf numFmtId="0" fontId="6" fillId="0" borderId="1" xfId="0" applyFont="1" applyBorder="1" applyAlignment="1">
      <alignment vertical="center" wrapText="1"/>
    </xf>
    <xf numFmtId="2" fontId="1" fillId="0" borderId="1" xfId="0" applyNumberFormat="1" applyFont="1" applyBorder="1" applyAlignment="1">
      <alignment horizontal="center" vertical="center" wrapText="1"/>
    </xf>
    <xf numFmtId="0" fontId="9" fillId="0" borderId="0" xfId="0" applyFont="1"/>
    <xf numFmtId="0" fontId="1" fillId="0" borderId="0" xfId="0" applyFont="1"/>
    <xf numFmtId="0" fontId="10" fillId="0" borderId="1" xfId="0" applyFont="1" applyBorder="1" applyAlignment="1">
      <alignment vertical="center" wrapText="1"/>
    </xf>
    <xf numFmtId="1" fontId="1" fillId="0" borderId="0" xfId="0" applyNumberFormat="1" applyFont="1"/>
    <xf numFmtId="0" fontId="5" fillId="0" borderId="1" xfId="0" applyFont="1" applyBorder="1" applyAlignment="1">
      <alignment vertical="center" wrapText="1"/>
    </xf>
    <xf numFmtId="6" fontId="5" fillId="0" borderId="1" xfId="0" applyNumberFormat="1" applyFont="1" applyBorder="1" applyAlignment="1">
      <alignment horizontal="right" vertical="center" wrapText="1"/>
    </xf>
    <xf numFmtId="0" fontId="12" fillId="0" borderId="1" xfId="0" applyFont="1" applyBorder="1" applyAlignment="1">
      <alignment horizontal="center" vertical="center" wrapText="1"/>
    </xf>
    <xf numFmtId="0" fontId="13" fillId="0" borderId="1" xfId="0" applyFont="1" applyBorder="1"/>
    <xf numFmtId="165" fontId="1" fillId="0" borderId="1" xfId="0" applyNumberFormat="1" applyFont="1" applyBorder="1"/>
    <xf numFmtId="0" fontId="4" fillId="0" borderId="0" xfId="0" applyFont="1" applyAlignment="1">
      <alignment horizontal="left" vertical="top"/>
    </xf>
    <xf numFmtId="0" fontId="10" fillId="0" borderId="1" xfId="0" applyFont="1" applyBorder="1" applyAlignment="1">
      <alignment horizontal="center" vertical="center" wrapText="1"/>
    </xf>
    <xf numFmtId="6" fontId="10"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1" fillId="0" borderId="0" xfId="0" applyFont="1" applyAlignment="1">
      <alignment vertical="center"/>
    </xf>
    <xf numFmtId="0" fontId="19" fillId="0" borderId="0" xfId="0" applyFont="1" applyAlignment="1">
      <alignment vertical="center"/>
    </xf>
    <xf numFmtId="0" fontId="0" fillId="0" borderId="1" xfId="0" applyBorder="1" applyAlignment="1">
      <alignment vertical="top" wrapText="1"/>
    </xf>
    <xf numFmtId="0" fontId="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vertical="center" wrapText="1"/>
    </xf>
    <xf numFmtId="0" fontId="20" fillId="0" borderId="1" xfId="0" applyFont="1" applyBorder="1" applyAlignment="1">
      <alignment horizontal="center" vertical="center" wrapText="1"/>
    </xf>
    <xf numFmtId="0" fontId="6" fillId="0" borderId="3" xfId="0" applyFont="1" applyBorder="1" applyAlignment="1">
      <alignment vertical="center" wrapText="1"/>
    </xf>
    <xf numFmtId="0" fontId="14" fillId="0" borderId="0" xfId="0" applyFont="1"/>
    <xf numFmtId="0" fontId="21" fillId="0" borderId="0" xfId="0" applyFont="1"/>
    <xf numFmtId="165" fontId="14" fillId="0" borderId="0" xfId="0" applyNumberFormat="1" applyFont="1"/>
    <xf numFmtId="8" fontId="1" fillId="0" borderId="0" xfId="0" applyNumberFormat="1" applyFont="1"/>
    <xf numFmtId="6" fontId="10"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left" vertical="center" wrapText="1" indent="1"/>
    </xf>
    <xf numFmtId="166" fontId="1" fillId="0" borderId="0" xfId="0" applyNumberFormat="1" applyFont="1"/>
    <xf numFmtId="0" fontId="1" fillId="0" borderId="1" xfId="0" applyFont="1" applyFill="1" applyBorder="1" applyAlignment="1">
      <alignment horizontal="center" vertical="center" wrapText="1"/>
    </xf>
    <xf numFmtId="0" fontId="4" fillId="0" borderId="0" xfId="0" applyFont="1" applyAlignment="1">
      <alignment horizontal="left" vertical="top" wrapText="1"/>
    </xf>
    <xf numFmtId="0" fontId="22" fillId="0" borderId="0" xfId="0" applyFont="1" applyAlignment="1">
      <alignment horizontal="left" vertical="top" wrapText="1"/>
    </xf>
    <xf numFmtId="1"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8" fillId="0" borderId="0" xfId="0" applyFont="1" applyAlignment="1">
      <alignment horizontal="left" vertical="top" wrapText="1"/>
    </xf>
    <xf numFmtId="0" fontId="13" fillId="0" borderId="1" xfId="0" applyFont="1" applyBorder="1" applyAlignment="1">
      <alignment horizontal="center" vertical="top"/>
    </xf>
    <xf numFmtId="0" fontId="4" fillId="0" borderId="0" xfId="0" applyFont="1" applyFill="1" applyAlignment="1">
      <alignment horizontal="left" vertical="top" wrapText="1"/>
    </xf>
    <xf numFmtId="0" fontId="4" fillId="0" borderId="0" xfId="0" applyFont="1" applyAlignment="1">
      <alignment horizontal="left" vertical="top"/>
    </xf>
    <xf numFmtId="1" fontId="2" fillId="0" borderId="1"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17" fillId="0" borderId="1" xfId="0" applyFont="1" applyBorder="1" applyAlignment="1">
      <alignment vertical="center" wrapText="1"/>
    </xf>
    <xf numFmtId="0" fontId="6" fillId="0" borderId="1" xfId="0"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center" vertical="center" wrapText="1"/>
    </xf>
    <xf numFmtId="0" fontId="10"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Tracy Curtis" id="{9F9F3FD9-7844-48AB-BA19-F64B3F97DB69}" userId="b17ba48e92a2a2f1" providerId="Windows Live"/>
  <person displayName="Stephen Treimel" id="{36BF6EDB-A96D-4F77-9B60-11477425FCB6}" userId="S::Stephen.Treimel@erg.com::6926721d-cb01-48c7-a20f-3b32c9c3a9a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tabSelected="1" workbookViewId="0">
      <selection activeCell="K11" sqref="K11"/>
    </sheetView>
  </sheetViews>
  <sheetFormatPr defaultColWidth="9.140625" defaultRowHeight="15" x14ac:dyDescent="0.25"/>
  <cols>
    <col min="1" max="1" width="40.5703125" style="20" customWidth="1"/>
    <col min="2" max="2" width="10.28515625" style="20" customWidth="1"/>
    <col min="3" max="3" width="11.140625" style="20" customWidth="1"/>
    <col min="4" max="4" width="9.7109375" style="20" customWidth="1"/>
    <col min="5" max="5" width="10.7109375" style="20" customWidth="1"/>
    <col min="6" max="6" width="9.140625" style="20"/>
    <col min="7" max="7" width="10.85546875" style="20" customWidth="1"/>
    <col min="8" max="8" width="9.140625" style="20"/>
    <col min="9" max="9" width="10.42578125" style="20" bestFit="1" customWidth="1"/>
    <col min="10" max="10" width="9.140625" style="20"/>
    <col min="11" max="11" width="11" style="20" bestFit="1" customWidth="1"/>
    <col min="12" max="16384" width="9.140625" style="20"/>
  </cols>
  <sheetData>
    <row r="1" spans="1:12" ht="30" customHeight="1" x14ac:dyDescent="0.25">
      <c r="A1" s="58" t="s">
        <v>0</v>
      </c>
      <c r="B1" s="58"/>
      <c r="C1" s="58"/>
      <c r="D1" s="58"/>
      <c r="E1" s="58"/>
      <c r="F1" s="58"/>
      <c r="G1" s="58"/>
      <c r="H1" s="58"/>
      <c r="I1" s="58"/>
    </row>
    <row r="2" spans="1:12" x14ac:dyDescent="0.25">
      <c r="A2" s="21"/>
      <c r="B2" s="21"/>
      <c r="C2" s="21"/>
      <c r="D2" s="21"/>
      <c r="E2" s="21"/>
      <c r="I2" s="21"/>
      <c r="J2" s="21"/>
      <c r="K2" s="21"/>
      <c r="L2" s="21"/>
    </row>
    <row r="3" spans="1:12" ht="76.5" x14ac:dyDescent="0.25">
      <c r="A3" s="13" t="s">
        <v>1</v>
      </c>
      <c r="B3" s="13" t="s">
        <v>20</v>
      </c>
      <c r="C3" s="1" t="s">
        <v>21</v>
      </c>
      <c r="D3" s="13" t="s">
        <v>22</v>
      </c>
      <c r="E3" s="13" t="s">
        <v>48</v>
      </c>
      <c r="F3" s="13" t="s">
        <v>23</v>
      </c>
      <c r="G3" s="13" t="s">
        <v>24</v>
      </c>
      <c r="H3" s="13" t="s">
        <v>25</v>
      </c>
      <c r="I3" s="1" t="s">
        <v>49</v>
      </c>
      <c r="J3" s="21"/>
      <c r="K3" s="21"/>
      <c r="L3" s="21"/>
    </row>
    <row r="4" spans="1:12" x14ac:dyDescent="0.25">
      <c r="A4" s="2" t="s">
        <v>2</v>
      </c>
      <c r="B4" s="3" t="s">
        <v>3</v>
      </c>
      <c r="C4" s="3"/>
      <c r="D4" s="3"/>
      <c r="E4" s="3"/>
      <c r="F4" s="3"/>
      <c r="G4" s="3"/>
      <c r="H4" s="3"/>
      <c r="I4" s="3"/>
      <c r="J4" s="21"/>
      <c r="K4" s="59" t="s">
        <v>44</v>
      </c>
      <c r="L4" s="59"/>
    </row>
    <row r="5" spans="1:12" x14ac:dyDescent="0.25">
      <c r="A5" s="2" t="s">
        <v>4</v>
      </c>
      <c r="B5" s="3" t="s">
        <v>3</v>
      </c>
      <c r="C5" s="3"/>
      <c r="D5" s="3"/>
      <c r="E5" s="3"/>
      <c r="F5" s="3"/>
      <c r="G5" s="3"/>
      <c r="H5" s="3"/>
      <c r="I5" s="3"/>
      <c r="J5" s="21"/>
      <c r="K5" s="27" t="s">
        <v>45</v>
      </c>
      <c r="L5" s="28">
        <v>147.4</v>
      </c>
    </row>
    <row r="6" spans="1:12" ht="25.5" x14ac:dyDescent="0.25">
      <c r="A6" s="2" t="s">
        <v>5</v>
      </c>
      <c r="B6" s="3" t="s">
        <v>3</v>
      </c>
      <c r="C6" s="3"/>
      <c r="D6" s="3"/>
      <c r="E6" s="3"/>
      <c r="F6" s="3"/>
      <c r="G6" s="3"/>
      <c r="H6" s="3"/>
      <c r="I6" s="3"/>
      <c r="J6" s="21"/>
      <c r="K6" s="27" t="s">
        <v>46</v>
      </c>
      <c r="L6" s="28">
        <v>117.92</v>
      </c>
    </row>
    <row r="7" spans="1:12" x14ac:dyDescent="0.25">
      <c r="A7" s="2" t="s">
        <v>6</v>
      </c>
      <c r="B7" s="3"/>
      <c r="C7" s="3"/>
      <c r="D7" s="3"/>
      <c r="E7" s="3"/>
      <c r="F7" s="3"/>
      <c r="G7" s="3"/>
      <c r="H7" s="3"/>
      <c r="I7" s="3"/>
      <c r="J7" s="21"/>
      <c r="K7" s="27" t="s">
        <v>47</v>
      </c>
      <c r="L7" s="28">
        <v>57.02</v>
      </c>
    </row>
    <row r="8" spans="1:12" ht="15.75" x14ac:dyDescent="0.25">
      <c r="A8" s="4" t="s">
        <v>50</v>
      </c>
      <c r="B8" s="3">
        <v>2</v>
      </c>
      <c r="C8" s="3">
        <v>1</v>
      </c>
      <c r="D8" s="3">
        <f>B8*C8</f>
        <v>2</v>
      </c>
      <c r="E8" s="48">
        <v>82</v>
      </c>
      <c r="F8" s="3">
        <f>D8*E8</f>
        <v>164</v>
      </c>
      <c r="G8" s="3">
        <f>F8*0.05</f>
        <v>8.2000000000000011</v>
      </c>
      <c r="H8" s="3">
        <f>F8*0.1</f>
        <v>16.400000000000002</v>
      </c>
      <c r="I8" s="11">
        <f>$L$6*F8+$L$5*G8+$L$7*H8</f>
        <v>21482.688000000002</v>
      </c>
      <c r="J8" s="41" t="s">
        <v>125</v>
      </c>
      <c r="K8" s="21"/>
      <c r="L8" s="21"/>
    </row>
    <row r="9" spans="1:12" x14ac:dyDescent="0.25">
      <c r="A9" s="4" t="s">
        <v>7</v>
      </c>
      <c r="B9" s="3"/>
      <c r="C9" s="3"/>
      <c r="D9" s="3"/>
      <c r="E9" s="3"/>
      <c r="F9" s="3"/>
      <c r="G9" s="3"/>
      <c r="H9" s="3"/>
      <c r="I9" s="5"/>
      <c r="J9" s="21"/>
      <c r="K9" s="21"/>
      <c r="L9" s="21"/>
    </row>
    <row r="10" spans="1:12" ht="15.75" x14ac:dyDescent="0.25">
      <c r="A10" s="7" t="s">
        <v>8</v>
      </c>
      <c r="B10" s="3">
        <v>2</v>
      </c>
      <c r="C10" s="3">
        <v>1</v>
      </c>
      <c r="D10" s="3">
        <f t="shared" ref="D10:D22" si="0">B10*C10</f>
        <v>2</v>
      </c>
      <c r="E10" s="3">
        <v>0</v>
      </c>
      <c r="F10" s="3">
        <f t="shared" ref="F10:F11" si="1">D10*E10</f>
        <v>0</v>
      </c>
      <c r="G10" s="3">
        <f t="shared" ref="G10:G11" si="2">F10*0.05</f>
        <v>0</v>
      </c>
      <c r="H10" s="3">
        <f t="shared" ref="H10:H11" si="3">F10*0.1</f>
        <v>0</v>
      </c>
      <c r="I10" s="5">
        <f>$L$6*F10+$L$5*G10+$L$7*H10</f>
        <v>0</v>
      </c>
      <c r="J10" s="21"/>
      <c r="K10" s="41"/>
      <c r="L10" s="21"/>
    </row>
    <row r="11" spans="1:12" ht="15.75" x14ac:dyDescent="0.25">
      <c r="A11" s="7" t="s">
        <v>9</v>
      </c>
      <c r="B11" s="3">
        <v>4</v>
      </c>
      <c r="C11" s="3">
        <v>1</v>
      </c>
      <c r="D11" s="3">
        <f t="shared" si="0"/>
        <v>4</v>
      </c>
      <c r="E11" s="3">
        <v>0</v>
      </c>
      <c r="F11" s="3">
        <f t="shared" si="1"/>
        <v>0</v>
      </c>
      <c r="G11" s="3">
        <f t="shared" si="2"/>
        <v>0</v>
      </c>
      <c r="H11" s="3">
        <f t="shared" si="3"/>
        <v>0</v>
      </c>
      <c r="I11" s="5">
        <f>$L$6*F11+$L$5*G11+$L$7*H11</f>
        <v>0</v>
      </c>
      <c r="J11" s="21"/>
      <c r="K11" s="41"/>
      <c r="L11" s="21"/>
    </row>
    <row r="12" spans="1:12" x14ac:dyDescent="0.25">
      <c r="A12" s="4" t="s">
        <v>10</v>
      </c>
      <c r="B12" s="3" t="s">
        <v>11</v>
      </c>
      <c r="C12" s="3"/>
      <c r="D12" s="3"/>
      <c r="E12" s="3"/>
      <c r="F12" s="3"/>
      <c r="G12" s="3"/>
      <c r="H12" s="3"/>
      <c r="I12" s="6"/>
      <c r="J12" s="21"/>
      <c r="K12" s="41"/>
      <c r="L12" s="21"/>
    </row>
    <row r="13" spans="1:12" x14ac:dyDescent="0.25">
      <c r="A13" s="4" t="s">
        <v>12</v>
      </c>
      <c r="B13" s="3" t="s">
        <v>11</v>
      </c>
      <c r="C13" s="3"/>
      <c r="D13" s="3"/>
      <c r="E13" s="3"/>
      <c r="F13" s="3"/>
      <c r="G13" s="3"/>
      <c r="H13" s="3"/>
      <c r="I13" s="6"/>
      <c r="J13" s="21"/>
      <c r="K13" s="41"/>
      <c r="L13" s="21"/>
    </row>
    <row r="14" spans="1:12" x14ac:dyDescent="0.25">
      <c r="A14" s="4" t="s">
        <v>13</v>
      </c>
      <c r="B14" s="3" t="s">
        <v>11</v>
      </c>
      <c r="C14" s="3"/>
      <c r="D14" s="3"/>
      <c r="E14" s="3"/>
      <c r="F14" s="3"/>
      <c r="G14" s="3"/>
      <c r="H14" s="3"/>
      <c r="I14" s="6"/>
      <c r="J14" s="21"/>
      <c r="K14" s="41"/>
      <c r="L14" s="21"/>
    </row>
    <row r="15" spans="1:12" x14ac:dyDescent="0.25">
      <c r="A15" s="24" t="s">
        <v>14</v>
      </c>
      <c r="B15" s="12"/>
      <c r="C15" s="12"/>
      <c r="D15" s="26"/>
      <c r="E15" s="12"/>
      <c r="F15" s="54">
        <f>SUM(F8:H14)</f>
        <v>188.6</v>
      </c>
      <c r="G15" s="54"/>
      <c r="H15" s="54"/>
      <c r="I15" s="25">
        <f>SUM(I8:I14)</f>
        <v>21482.688000000002</v>
      </c>
      <c r="J15" s="21"/>
      <c r="K15" s="21"/>
      <c r="L15" s="21"/>
    </row>
    <row r="16" spans="1:12" x14ac:dyDescent="0.25">
      <c r="A16" s="2" t="s">
        <v>15</v>
      </c>
      <c r="B16" s="3"/>
      <c r="C16" s="3"/>
      <c r="D16" s="3"/>
      <c r="E16" s="3"/>
      <c r="F16" s="3"/>
      <c r="G16" s="3"/>
      <c r="H16" s="3"/>
      <c r="I16" s="6"/>
      <c r="J16" s="21"/>
      <c r="K16" s="21"/>
      <c r="L16" s="21"/>
    </row>
    <row r="17" spans="1:12" x14ac:dyDescent="0.25">
      <c r="A17" s="49" t="s">
        <v>105</v>
      </c>
      <c r="B17" s="3" t="s">
        <v>26</v>
      </c>
      <c r="C17" s="3"/>
      <c r="D17" s="3"/>
      <c r="E17" s="3"/>
      <c r="F17" s="3"/>
      <c r="G17" s="3"/>
      <c r="H17" s="3"/>
      <c r="I17" s="5"/>
      <c r="J17" s="21"/>
      <c r="K17" s="21"/>
      <c r="L17" s="21"/>
    </row>
    <row r="18" spans="1:12" x14ac:dyDescent="0.25">
      <c r="A18" s="4" t="s">
        <v>16</v>
      </c>
      <c r="B18" s="3" t="s">
        <v>17</v>
      </c>
      <c r="C18" s="3"/>
      <c r="D18" s="3"/>
      <c r="E18" s="3"/>
      <c r="F18" s="3"/>
      <c r="G18" s="3"/>
      <c r="H18" s="3"/>
      <c r="I18" s="3"/>
      <c r="J18" s="21"/>
      <c r="K18" s="21"/>
      <c r="L18" s="21"/>
    </row>
    <row r="19" spans="1:12" x14ac:dyDescent="0.25">
      <c r="A19" s="4" t="s">
        <v>18</v>
      </c>
      <c r="B19" s="3" t="s">
        <v>17</v>
      </c>
      <c r="C19" s="3"/>
      <c r="D19" s="3"/>
      <c r="E19" s="3"/>
      <c r="F19" s="3"/>
      <c r="G19" s="3"/>
      <c r="H19" s="3"/>
      <c r="I19" s="3"/>
      <c r="J19" s="21"/>
      <c r="K19" s="21"/>
      <c r="L19" s="21"/>
    </row>
    <row r="20" spans="1:12" ht="15.75" x14ac:dyDescent="0.25">
      <c r="A20" s="4" t="s">
        <v>115</v>
      </c>
      <c r="B20" s="3">
        <v>0.1</v>
      </c>
      <c r="C20" s="10">
        <v>1095</v>
      </c>
      <c r="D20" s="3">
        <f t="shared" si="0"/>
        <v>109.5</v>
      </c>
      <c r="E20" s="51">
        <v>14</v>
      </c>
      <c r="F20" s="10">
        <f t="shared" ref="F20" si="4">D20*E20</f>
        <v>1533</v>
      </c>
      <c r="G20" s="3">
        <f t="shared" ref="G20:G22" si="5">F20*0.05</f>
        <v>76.650000000000006</v>
      </c>
      <c r="H20" s="14">
        <f t="shared" ref="H20" si="6">F20*0.1</f>
        <v>153.30000000000001</v>
      </c>
      <c r="I20" s="11">
        <f>$L$6*F20+$L$5*G20+$L$7*H20</f>
        <v>200810.736</v>
      </c>
      <c r="J20" s="21"/>
      <c r="K20" s="21"/>
      <c r="L20" s="50"/>
    </row>
    <row r="21" spans="1:12" ht="15.75" x14ac:dyDescent="0.25">
      <c r="A21" s="4" t="s">
        <v>116</v>
      </c>
      <c r="B21" s="3">
        <v>0.25</v>
      </c>
      <c r="C21" s="3">
        <v>3.3</v>
      </c>
      <c r="D21" s="19">
        <f t="shared" si="0"/>
        <v>0.82499999999999996</v>
      </c>
      <c r="E21" s="3">
        <v>0</v>
      </c>
      <c r="F21" s="3">
        <f t="shared" ref="F21:F22" si="7">D21*E21</f>
        <v>0</v>
      </c>
      <c r="G21" s="3">
        <f t="shared" si="5"/>
        <v>0</v>
      </c>
      <c r="H21" s="3">
        <f t="shared" ref="H21:H22" si="8">F21*0.1</f>
        <v>0</v>
      </c>
      <c r="I21" s="5">
        <f>$L$6*F21+$L$5*G21+$L$7*H21</f>
        <v>0</v>
      </c>
      <c r="J21" s="21"/>
      <c r="K21" s="21"/>
      <c r="L21" s="21"/>
    </row>
    <row r="22" spans="1:12" ht="15.75" x14ac:dyDescent="0.25">
      <c r="A22" s="4" t="s">
        <v>117</v>
      </c>
      <c r="B22" s="3">
        <v>12</v>
      </c>
      <c r="C22" s="3">
        <v>1</v>
      </c>
      <c r="D22" s="3">
        <f t="shared" si="0"/>
        <v>12</v>
      </c>
      <c r="E22" s="3">
        <v>0</v>
      </c>
      <c r="F22" s="3">
        <f t="shared" si="7"/>
        <v>0</v>
      </c>
      <c r="G22" s="3">
        <f t="shared" si="5"/>
        <v>0</v>
      </c>
      <c r="H22" s="3">
        <f t="shared" si="8"/>
        <v>0</v>
      </c>
      <c r="I22" s="5">
        <f>$L$6*F22+$L$5*G22+$L$7*H22</f>
        <v>0</v>
      </c>
      <c r="J22" s="21"/>
      <c r="K22" s="21"/>
      <c r="L22" s="21"/>
    </row>
    <row r="23" spans="1:12" x14ac:dyDescent="0.25">
      <c r="A23" s="4" t="s">
        <v>108</v>
      </c>
      <c r="B23" s="3" t="s">
        <v>3</v>
      </c>
      <c r="C23" s="3"/>
      <c r="D23" s="3"/>
      <c r="E23" s="3"/>
      <c r="F23" s="3"/>
      <c r="G23" s="3"/>
      <c r="H23" s="3"/>
      <c r="I23" s="6"/>
      <c r="J23" s="21"/>
      <c r="K23" s="21"/>
      <c r="L23" s="21"/>
    </row>
    <row r="24" spans="1:12" x14ac:dyDescent="0.25">
      <c r="A24" s="24" t="s">
        <v>19</v>
      </c>
      <c r="B24" s="12"/>
      <c r="C24" s="12"/>
      <c r="D24" s="12"/>
      <c r="E24" s="12"/>
      <c r="F24" s="55">
        <f>SUM(F16:H23)</f>
        <v>1762.95</v>
      </c>
      <c r="G24" s="55"/>
      <c r="H24" s="55"/>
      <c r="I24" s="25">
        <f>SUM(I16:I23)</f>
        <v>200810.736</v>
      </c>
      <c r="J24" s="21"/>
      <c r="K24" s="21"/>
      <c r="L24" s="21"/>
    </row>
    <row r="25" spans="1:12" ht="15.75" customHeight="1" x14ac:dyDescent="0.25">
      <c r="A25" s="8" t="s">
        <v>112</v>
      </c>
      <c r="B25" s="56"/>
      <c r="C25" s="56"/>
      <c r="D25" s="56"/>
      <c r="E25" s="56"/>
      <c r="F25" s="57">
        <f>ROUND(F15+F24,-1)</f>
        <v>1950</v>
      </c>
      <c r="G25" s="57"/>
      <c r="H25" s="57"/>
      <c r="I25" s="9">
        <f>ROUND(I15+I24,-3)</f>
        <v>222000</v>
      </c>
      <c r="J25" s="21"/>
      <c r="K25" s="21">
        <f>Additional!E60</f>
        <v>14</v>
      </c>
      <c r="L25" s="21" t="s">
        <v>93</v>
      </c>
    </row>
    <row r="26" spans="1:12" ht="15.75" customHeight="1" x14ac:dyDescent="0.25">
      <c r="A26" s="8" t="s">
        <v>111</v>
      </c>
      <c r="B26" s="3"/>
      <c r="C26" s="3"/>
      <c r="D26" s="3"/>
      <c r="E26" s="3"/>
      <c r="F26" s="17"/>
      <c r="G26" s="17"/>
      <c r="H26" s="17"/>
      <c r="I26" s="9">
        <f>Additional!G12+Additional!D12</f>
        <v>13200</v>
      </c>
      <c r="J26" s="21"/>
      <c r="K26" s="23">
        <f>F25/K25</f>
        <v>139.28571428571428</v>
      </c>
      <c r="L26" s="21" t="s">
        <v>42</v>
      </c>
    </row>
    <row r="27" spans="1:12" ht="15.75" customHeight="1" x14ac:dyDescent="0.25">
      <c r="A27" s="8" t="s">
        <v>110</v>
      </c>
      <c r="B27" s="3"/>
      <c r="C27" s="3"/>
      <c r="D27" s="3"/>
      <c r="E27" s="3"/>
      <c r="F27" s="17"/>
      <c r="G27" s="17"/>
      <c r="H27" s="17"/>
      <c r="I27" s="9">
        <f>ROUND(I25+I26,-3)</f>
        <v>235000</v>
      </c>
      <c r="J27" s="21"/>
      <c r="K27" s="21"/>
      <c r="L27" s="21"/>
    </row>
    <row r="28" spans="1:12" x14ac:dyDescent="0.25">
      <c r="A28" s="21"/>
      <c r="B28" s="21"/>
      <c r="C28" s="21"/>
      <c r="D28" s="21"/>
      <c r="E28" s="21"/>
      <c r="F28" s="21"/>
      <c r="G28" s="21"/>
      <c r="H28" s="21"/>
      <c r="I28" s="21"/>
      <c r="J28" s="21"/>
      <c r="K28" s="21"/>
      <c r="L28" s="21"/>
    </row>
    <row r="29" spans="1:12" x14ac:dyDescent="0.25">
      <c r="A29" s="15" t="s">
        <v>27</v>
      </c>
      <c r="B29" s="21"/>
      <c r="C29" s="21"/>
      <c r="D29" s="21"/>
      <c r="E29" s="21"/>
      <c r="F29" s="21"/>
      <c r="G29" s="21"/>
      <c r="H29" s="21"/>
      <c r="I29" s="21"/>
      <c r="J29" s="21"/>
      <c r="K29" s="21"/>
      <c r="L29" s="21"/>
    </row>
    <row r="30" spans="1:12" ht="46.5" customHeight="1" x14ac:dyDescent="0.25">
      <c r="A30" s="60" t="s">
        <v>118</v>
      </c>
      <c r="B30" s="60"/>
      <c r="C30" s="60"/>
      <c r="D30" s="60"/>
      <c r="E30" s="60"/>
      <c r="F30" s="60"/>
      <c r="G30" s="60"/>
      <c r="H30" s="60"/>
      <c r="I30" s="60"/>
      <c r="J30" s="21"/>
      <c r="K30" s="21"/>
      <c r="L30" s="21"/>
    </row>
    <row r="31" spans="1:12" ht="57.75" customHeight="1" x14ac:dyDescent="0.25">
      <c r="A31" s="52" t="s">
        <v>51</v>
      </c>
      <c r="B31" s="52"/>
      <c r="C31" s="52"/>
      <c r="D31" s="52"/>
      <c r="E31" s="52"/>
      <c r="F31" s="52"/>
      <c r="G31" s="52"/>
      <c r="H31" s="52"/>
      <c r="I31" s="52"/>
      <c r="J31" s="21"/>
      <c r="K31" s="21"/>
      <c r="L31" s="21"/>
    </row>
    <row r="32" spans="1:12" ht="15.75" x14ac:dyDescent="0.25">
      <c r="A32" s="52" t="s">
        <v>119</v>
      </c>
      <c r="B32" s="52"/>
      <c r="C32" s="52"/>
      <c r="D32" s="52"/>
      <c r="E32" s="52"/>
      <c r="F32" s="52"/>
      <c r="G32" s="52"/>
      <c r="H32" s="52"/>
      <c r="I32" s="52"/>
      <c r="J32" s="21"/>
      <c r="K32" s="21"/>
      <c r="L32" s="21"/>
    </row>
    <row r="33" spans="1:12" ht="15.75" x14ac:dyDescent="0.25">
      <c r="A33" s="52" t="s">
        <v>120</v>
      </c>
      <c r="B33" s="52"/>
      <c r="C33" s="52"/>
      <c r="D33" s="52"/>
      <c r="E33" s="52"/>
      <c r="F33" s="52"/>
      <c r="G33" s="52"/>
      <c r="H33" s="52"/>
      <c r="I33" s="52"/>
      <c r="J33" s="21"/>
      <c r="K33" s="21"/>
      <c r="L33" s="21"/>
    </row>
    <row r="34" spans="1:12" ht="72" customHeight="1" x14ac:dyDescent="0.25">
      <c r="A34" s="53" t="s">
        <v>121</v>
      </c>
      <c r="B34" s="53"/>
      <c r="C34" s="53"/>
      <c r="D34" s="53"/>
      <c r="E34" s="53"/>
      <c r="F34" s="53"/>
      <c r="G34" s="53"/>
      <c r="H34" s="53"/>
      <c r="I34" s="53"/>
      <c r="J34" s="21"/>
      <c r="K34" s="21"/>
      <c r="L34" s="21"/>
    </row>
    <row r="35" spans="1:12" ht="31.5" customHeight="1" x14ac:dyDescent="0.25">
      <c r="A35" s="52" t="s">
        <v>106</v>
      </c>
      <c r="B35" s="52"/>
      <c r="C35" s="52"/>
      <c r="D35" s="52"/>
      <c r="E35" s="52"/>
      <c r="F35" s="52"/>
      <c r="G35" s="52"/>
      <c r="H35" s="52"/>
      <c r="I35" s="52"/>
      <c r="J35" s="21"/>
      <c r="K35" s="21"/>
      <c r="L35" s="21"/>
    </row>
    <row r="36" spans="1:12" ht="19.5" customHeight="1" x14ac:dyDescent="0.25">
      <c r="A36" s="52" t="s">
        <v>107</v>
      </c>
      <c r="B36" s="52"/>
      <c r="C36" s="52"/>
      <c r="D36" s="52"/>
      <c r="E36" s="52"/>
      <c r="F36" s="52"/>
      <c r="G36" s="52"/>
      <c r="H36" s="52"/>
      <c r="I36" s="52"/>
      <c r="J36" s="21"/>
      <c r="K36" s="21"/>
      <c r="L36" s="21"/>
    </row>
    <row r="37" spans="1:12" ht="15.75" x14ac:dyDescent="0.25">
      <c r="A37" s="52" t="s">
        <v>109</v>
      </c>
      <c r="B37" s="52"/>
      <c r="C37" s="52"/>
      <c r="D37" s="52"/>
      <c r="E37" s="52"/>
      <c r="F37" s="52"/>
      <c r="G37" s="52"/>
      <c r="H37" s="52"/>
      <c r="I37" s="52"/>
      <c r="J37" s="21"/>
      <c r="K37" s="21"/>
      <c r="L37" s="21"/>
    </row>
    <row r="38" spans="1:12" x14ac:dyDescent="0.25">
      <c r="A38" s="21"/>
      <c r="B38" s="21"/>
      <c r="C38" s="21"/>
      <c r="D38" s="21"/>
      <c r="E38" s="21"/>
      <c r="F38" s="21"/>
      <c r="G38" s="21"/>
      <c r="H38" s="21"/>
      <c r="I38" s="21"/>
      <c r="J38" s="21"/>
      <c r="K38" s="21"/>
      <c r="L38" s="21"/>
    </row>
  </sheetData>
  <mergeCells count="14">
    <mergeCell ref="K4:L4"/>
    <mergeCell ref="A31:I31"/>
    <mergeCell ref="A30:I30"/>
    <mergeCell ref="A32:I32"/>
    <mergeCell ref="F15:H15"/>
    <mergeCell ref="F24:H24"/>
    <mergeCell ref="B25:E25"/>
    <mergeCell ref="F25:H25"/>
    <mergeCell ref="A1:I1"/>
    <mergeCell ref="A37:I37"/>
    <mergeCell ref="A34:I34"/>
    <mergeCell ref="A35:I35"/>
    <mergeCell ref="A36:I36"/>
    <mergeCell ref="A33:I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
  <sheetViews>
    <sheetView workbookViewId="0">
      <selection activeCell="A14" sqref="A14:I14"/>
    </sheetView>
  </sheetViews>
  <sheetFormatPr defaultColWidth="9.140625" defaultRowHeight="15" x14ac:dyDescent="0.25"/>
  <cols>
    <col min="1" max="1" width="33.5703125" style="20" customWidth="1"/>
    <col min="2" max="2" width="10.28515625" style="20" customWidth="1"/>
    <col min="3" max="9" width="9.140625" style="20"/>
    <col min="10" max="10" width="6.28515625" style="20" customWidth="1"/>
    <col min="11" max="11" width="5.42578125" style="20" customWidth="1"/>
    <col min="12" max="12" width="11.85546875" style="20" customWidth="1"/>
    <col min="13" max="16384" width="9.140625" style="20"/>
  </cols>
  <sheetData>
    <row r="1" spans="1:13" ht="49.5" customHeight="1" x14ac:dyDescent="0.25">
      <c r="A1" s="58" t="s">
        <v>28</v>
      </c>
      <c r="B1" s="58"/>
      <c r="C1" s="58"/>
      <c r="D1" s="58"/>
      <c r="E1" s="58"/>
      <c r="F1" s="58"/>
      <c r="G1" s="58"/>
      <c r="H1" s="58"/>
      <c r="I1" s="58"/>
    </row>
    <row r="2" spans="1:13" x14ac:dyDescent="0.25">
      <c r="A2" s="21"/>
      <c r="B2" s="21"/>
      <c r="C2" s="21"/>
      <c r="D2" s="21"/>
      <c r="E2" s="21"/>
      <c r="I2" s="21"/>
      <c r="J2" s="21"/>
    </row>
    <row r="3" spans="1:13" ht="76.5" x14ac:dyDescent="0.25">
      <c r="A3" s="1" t="s">
        <v>1</v>
      </c>
      <c r="B3" s="1" t="s">
        <v>33</v>
      </c>
      <c r="C3" s="1" t="s">
        <v>34</v>
      </c>
      <c r="D3" s="1" t="s">
        <v>35</v>
      </c>
      <c r="E3" s="1" t="s">
        <v>36</v>
      </c>
      <c r="F3" s="1" t="s">
        <v>37</v>
      </c>
      <c r="G3" s="1" t="s">
        <v>24</v>
      </c>
      <c r="H3" s="1" t="s">
        <v>38</v>
      </c>
      <c r="I3" s="1" t="s">
        <v>39</v>
      </c>
      <c r="J3" s="21"/>
    </row>
    <row r="4" spans="1:13" ht="15.75" x14ac:dyDescent="0.25">
      <c r="A4" s="2" t="s">
        <v>29</v>
      </c>
      <c r="B4" s="3">
        <v>16</v>
      </c>
      <c r="C4" s="3">
        <v>1</v>
      </c>
      <c r="D4" s="3">
        <f>B4*C4</f>
        <v>16</v>
      </c>
      <c r="E4" s="46">
        <v>0</v>
      </c>
      <c r="F4" s="3">
        <f>+D4*E4</f>
        <v>0</v>
      </c>
      <c r="G4" s="3">
        <f>F4*0.05</f>
        <v>0</v>
      </c>
      <c r="H4" s="3">
        <f>+F4*0.1</f>
        <v>0</v>
      </c>
      <c r="I4" s="5">
        <f>+$M$7*F4+$M$6*G4+$M$8*H4</f>
        <v>0</v>
      </c>
      <c r="J4" s="21"/>
      <c r="K4" s="42" t="s">
        <v>103</v>
      </c>
    </row>
    <row r="5" spans="1:13" x14ac:dyDescent="0.25">
      <c r="A5" s="2" t="s">
        <v>30</v>
      </c>
      <c r="B5" s="3"/>
      <c r="C5" s="3"/>
      <c r="D5" s="3"/>
      <c r="E5" s="3"/>
      <c r="F5" s="3"/>
      <c r="G5" s="3"/>
      <c r="H5" s="3"/>
      <c r="I5" s="5"/>
      <c r="J5" s="21"/>
      <c r="L5" s="59" t="s">
        <v>44</v>
      </c>
      <c r="M5" s="59"/>
    </row>
    <row r="6" spans="1:13" ht="15.75" x14ac:dyDescent="0.25">
      <c r="A6" s="4" t="s">
        <v>8</v>
      </c>
      <c r="B6" s="3">
        <v>2</v>
      </c>
      <c r="C6" s="3">
        <v>1</v>
      </c>
      <c r="D6" s="3">
        <f t="shared" ref="D6:D8" si="0">B6*C6</f>
        <v>2</v>
      </c>
      <c r="E6" s="3">
        <v>0</v>
      </c>
      <c r="F6" s="3">
        <f t="shared" ref="F6:F8" si="1">+D6*E6</f>
        <v>0</v>
      </c>
      <c r="G6" s="3">
        <f t="shared" ref="G6:G8" si="2">F6*0.05</f>
        <v>0</v>
      </c>
      <c r="H6" s="3">
        <f t="shared" ref="H6:H8" si="3">+F6*0.1</f>
        <v>0</v>
      </c>
      <c r="I6" s="5">
        <f>+$M$7*F6+$M$6*G6+$M$8*H6</f>
        <v>0</v>
      </c>
      <c r="J6" s="21"/>
      <c r="L6" s="27" t="s">
        <v>45</v>
      </c>
      <c r="M6" s="28">
        <v>65.709999999999994</v>
      </c>
    </row>
    <row r="7" spans="1:13" ht="15.75" x14ac:dyDescent="0.25">
      <c r="A7" s="4" t="s">
        <v>31</v>
      </c>
      <c r="B7" s="3">
        <v>1</v>
      </c>
      <c r="C7" s="3">
        <v>1</v>
      </c>
      <c r="D7" s="3">
        <v>1</v>
      </c>
      <c r="E7" s="3">
        <v>0</v>
      </c>
      <c r="F7" s="3">
        <v>0</v>
      </c>
      <c r="G7" s="3">
        <v>0</v>
      </c>
      <c r="H7" s="3">
        <v>0</v>
      </c>
      <c r="I7" s="5">
        <f>+$M$7*F7+$M$6*G7+$M$8*H7</f>
        <v>0</v>
      </c>
      <c r="J7" s="21"/>
      <c r="K7" s="42"/>
      <c r="L7" s="27" t="s">
        <v>46</v>
      </c>
      <c r="M7" s="28">
        <v>48.75</v>
      </c>
    </row>
    <row r="8" spans="1:13" ht="15.75" x14ac:dyDescent="0.25">
      <c r="A8" s="4" t="s">
        <v>32</v>
      </c>
      <c r="B8" s="3">
        <v>4</v>
      </c>
      <c r="C8" s="3">
        <v>1</v>
      </c>
      <c r="D8" s="3">
        <f t="shared" si="0"/>
        <v>4</v>
      </c>
      <c r="E8" s="3">
        <v>0</v>
      </c>
      <c r="F8" s="3">
        <f t="shared" si="1"/>
        <v>0</v>
      </c>
      <c r="G8" s="3">
        <f t="shared" si="2"/>
        <v>0</v>
      </c>
      <c r="H8" s="3">
        <f t="shared" si="3"/>
        <v>0</v>
      </c>
      <c r="I8" s="5">
        <f>+$M$7*F8+$M$6*G8+$M$8*H8</f>
        <v>0</v>
      </c>
      <c r="J8" s="21"/>
      <c r="L8" s="27" t="s">
        <v>47</v>
      </c>
      <c r="M8" s="28">
        <v>26.38</v>
      </c>
    </row>
    <row r="9" spans="1:13" ht="15.75" x14ac:dyDescent="0.25">
      <c r="A9" s="22" t="s">
        <v>43</v>
      </c>
      <c r="B9" s="2"/>
      <c r="C9" s="2"/>
      <c r="D9" s="2"/>
      <c r="E9" s="47">
        <v>0</v>
      </c>
      <c r="F9" s="2"/>
      <c r="G9" s="2"/>
      <c r="H9" s="2"/>
      <c r="I9" s="5">
        <f>E4*500</f>
        <v>0</v>
      </c>
      <c r="J9" s="21"/>
      <c r="K9" s="42"/>
    </row>
    <row r="10" spans="1:13" ht="15.75" x14ac:dyDescent="0.25">
      <c r="A10" s="8" t="s">
        <v>53</v>
      </c>
      <c r="B10" s="2"/>
      <c r="C10" s="2"/>
      <c r="D10" s="2"/>
      <c r="E10" s="2"/>
      <c r="F10" s="62">
        <f>SUM(F4:H8)</f>
        <v>0</v>
      </c>
      <c r="G10" s="62"/>
      <c r="H10" s="62"/>
      <c r="I10" s="9">
        <f>ROUND(+SUM(I4:I9),-1)</f>
        <v>0</v>
      </c>
      <c r="J10" s="21"/>
    </row>
    <row r="11" spans="1:13" x14ac:dyDescent="0.25">
      <c r="A11" s="21"/>
      <c r="B11" s="21"/>
      <c r="C11" s="21"/>
      <c r="D11" s="21"/>
      <c r="E11" s="21"/>
      <c r="F11" s="21"/>
      <c r="G11" s="21"/>
      <c r="H11" s="21"/>
      <c r="I11" s="21"/>
      <c r="J11" s="21"/>
    </row>
    <row r="12" spans="1:13" x14ac:dyDescent="0.25">
      <c r="A12" s="15" t="s">
        <v>27</v>
      </c>
      <c r="B12" s="21"/>
      <c r="C12" s="21"/>
      <c r="D12" s="21"/>
      <c r="E12" s="21"/>
      <c r="F12" s="21"/>
      <c r="G12" s="21"/>
      <c r="H12" s="21"/>
      <c r="I12" s="21"/>
      <c r="J12" s="21"/>
    </row>
    <row r="13" spans="1:13" ht="63" customHeight="1" x14ac:dyDescent="0.25">
      <c r="A13" s="52" t="s">
        <v>52</v>
      </c>
      <c r="B13" s="52"/>
      <c r="C13" s="52"/>
      <c r="D13" s="52"/>
      <c r="E13" s="52"/>
      <c r="F13" s="52"/>
      <c r="G13" s="52"/>
      <c r="H13" s="52"/>
      <c r="I13" s="52"/>
      <c r="J13" s="21"/>
    </row>
    <row r="14" spans="1:13" ht="32.25" customHeight="1" x14ac:dyDescent="0.25">
      <c r="A14" s="52" t="s">
        <v>104</v>
      </c>
      <c r="B14" s="52"/>
      <c r="C14" s="52"/>
      <c r="D14" s="52"/>
      <c r="E14" s="52"/>
      <c r="F14" s="52"/>
      <c r="G14" s="52"/>
      <c r="H14" s="52"/>
      <c r="I14" s="52"/>
      <c r="J14" s="21"/>
      <c r="K14" s="42"/>
    </row>
    <row r="15" spans="1:13" ht="15.75" x14ac:dyDescent="0.25">
      <c r="A15" s="61" t="s">
        <v>122</v>
      </c>
      <c r="B15" s="61"/>
      <c r="C15" s="61"/>
      <c r="D15" s="61"/>
      <c r="E15" s="61"/>
      <c r="F15" s="61"/>
      <c r="G15" s="61"/>
      <c r="H15" s="61"/>
      <c r="I15" s="61"/>
      <c r="J15" s="21"/>
    </row>
    <row r="16" spans="1:13" ht="15.75" x14ac:dyDescent="0.25">
      <c r="A16" s="61" t="s">
        <v>124</v>
      </c>
      <c r="B16" s="61"/>
      <c r="C16" s="61"/>
      <c r="D16" s="61"/>
      <c r="E16" s="61"/>
      <c r="F16" s="61"/>
      <c r="G16" s="61"/>
      <c r="H16" s="61"/>
      <c r="I16" s="61"/>
      <c r="J16" s="21"/>
    </row>
    <row r="17" spans="1:11" ht="15.75" x14ac:dyDescent="0.25">
      <c r="A17" s="61" t="s">
        <v>123</v>
      </c>
      <c r="B17" s="61"/>
      <c r="C17" s="61"/>
      <c r="D17" s="61"/>
      <c r="E17" s="61"/>
      <c r="F17" s="61"/>
      <c r="G17" s="61"/>
      <c r="H17" s="61"/>
      <c r="I17" s="61"/>
      <c r="J17" s="21"/>
    </row>
    <row r="18" spans="1:11" ht="31.5" customHeight="1" x14ac:dyDescent="0.25">
      <c r="A18" s="52" t="s">
        <v>40</v>
      </c>
      <c r="B18" s="52"/>
      <c r="C18" s="52"/>
      <c r="D18" s="52"/>
      <c r="E18" s="52"/>
      <c r="F18" s="52"/>
      <c r="G18" s="52"/>
      <c r="H18" s="52"/>
      <c r="I18" s="52"/>
      <c r="J18" s="21"/>
      <c r="K18" s="42"/>
    </row>
    <row r="19" spans="1:11" ht="15.75" x14ac:dyDescent="0.25">
      <c r="A19" s="61" t="s">
        <v>41</v>
      </c>
      <c r="B19" s="61"/>
      <c r="C19" s="61"/>
      <c r="D19" s="61"/>
      <c r="E19" s="61"/>
      <c r="F19" s="61"/>
      <c r="G19" s="61"/>
      <c r="H19" s="61"/>
      <c r="I19" s="61"/>
      <c r="J19" s="21"/>
    </row>
  </sheetData>
  <mergeCells count="10">
    <mergeCell ref="F10:H10"/>
    <mergeCell ref="A1:I1"/>
    <mergeCell ref="L5:M5"/>
    <mergeCell ref="A13:I13"/>
    <mergeCell ref="A14:I14"/>
    <mergeCell ref="A15:I15"/>
    <mergeCell ref="A16:I16"/>
    <mergeCell ref="A17:I17"/>
    <mergeCell ref="A18:I18"/>
    <mergeCell ref="A19:I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35A6C-AF01-4B1F-9532-E4D97813DF1D}">
  <dimension ref="A2:J62"/>
  <sheetViews>
    <sheetView topLeftCell="A9" workbookViewId="0">
      <selection activeCell="G11" sqref="G11"/>
    </sheetView>
  </sheetViews>
  <sheetFormatPr defaultColWidth="9.140625" defaultRowHeight="12.75" x14ac:dyDescent="0.2"/>
  <cols>
    <col min="1" max="1" width="22.28515625" style="21" customWidth="1"/>
    <col min="2" max="7" width="12.140625" style="21" customWidth="1"/>
    <col min="8" max="16384" width="9.140625" style="21"/>
  </cols>
  <sheetData>
    <row r="2" spans="1:10" x14ac:dyDescent="0.2">
      <c r="A2" s="69"/>
      <c r="B2" s="69"/>
      <c r="C2" s="69"/>
      <c r="D2" s="69"/>
      <c r="E2" s="69"/>
      <c r="F2" s="69"/>
      <c r="G2" s="69"/>
    </row>
    <row r="3" spans="1:10" ht="15.75" x14ac:dyDescent="0.2">
      <c r="A3" s="68" t="s">
        <v>54</v>
      </c>
      <c r="B3" s="68"/>
      <c r="C3" s="68"/>
      <c r="D3" s="68"/>
      <c r="E3" s="68"/>
      <c r="F3" s="68"/>
      <c r="G3" s="68"/>
    </row>
    <row r="4" spans="1:10" x14ac:dyDescent="0.2">
      <c r="A4" s="32"/>
      <c r="B4" s="30"/>
      <c r="C4" s="30"/>
      <c r="D4" s="30"/>
      <c r="E4" s="30"/>
      <c r="F4" s="30"/>
      <c r="G4" s="30"/>
    </row>
    <row r="5" spans="1:10" x14ac:dyDescent="0.2">
      <c r="A5" s="30" t="s">
        <v>55</v>
      </c>
      <c r="B5" s="30" t="s">
        <v>57</v>
      </c>
      <c r="C5" s="30" t="s">
        <v>58</v>
      </c>
      <c r="D5" s="30" t="s">
        <v>60</v>
      </c>
      <c r="E5" s="30" t="s">
        <v>61</v>
      </c>
      <c r="F5" s="30" t="s">
        <v>63</v>
      </c>
      <c r="G5" s="30" t="s">
        <v>65</v>
      </c>
    </row>
    <row r="6" spans="1:10" ht="54" x14ac:dyDescent="0.2">
      <c r="A6" s="30" t="s">
        <v>56</v>
      </c>
      <c r="B6" s="30" t="s">
        <v>94</v>
      </c>
      <c r="C6" s="30" t="s">
        <v>59</v>
      </c>
      <c r="D6" s="30" t="s">
        <v>95</v>
      </c>
      <c r="E6" s="30" t="s">
        <v>62</v>
      </c>
      <c r="F6" s="30" t="s">
        <v>64</v>
      </c>
      <c r="G6" s="30" t="s">
        <v>69</v>
      </c>
    </row>
    <row r="7" spans="1:10" x14ac:dyDescent="0.2">
      <c r="A7" s="2"/>
      <c r="B7" s="2"/>
      <c r="C7" s="2"/>
      <c r="D7" s="30"/>
      <c r="E7" s="2"/>
      <c r="F7" s="2"/>
      <c r="G7" s="30"/>
    </row>
    <row r="8" spans="1:10" x14ac:dyDescent="0.2">
      <c r="A8" s="22" t="s">
        <v>66</v>
      </c>
      <c r="B8" s="31">
        <v>8740</v>
      </c>
      <c r="C8" s="30">
        <v>0</v>
      </c>
      <c r="D8" s="31">
        <f>B8*C8</f>
        <v>0</v>
      </c>
      <c r="E8" s="31">
        <v>0</v>
      </c>
      <c r="F8" s="30">
        <v>0</v>
      </c>
      <c r="G8" s="31">
        <f>E8*F8</f>
        <v>0</v>
      </c>
      <c r="J8" s="44"/>
    </row>
    <row r="9" spans="1:10" x14ac:dyDescent="0.2">
      <c r="A9" s="22" t="s">
        <v>67</v>
      </c>
      <c r="B9" s="31">
        <v>5603</v>
      </c>
      <c r="C9" s="30">
        <v>0</v>
      </c>
      <c r="D9" s="31">
        <f t="shared" ref="D9:D11" si="0">B9*C9</f>
        <v>0</v>
      </c>
      <c r="E9" s="31">
        <v>0</v>
      </c>
      <c r="F9" s="30">
        <v>0</v>
      </c>
      <c r="G9" s="31">
        <f t="shared" ref="G9:G11" si="1">E9*F9</f>
        <v>0</v>
      </c>
    </row>
    <row r="10" spans="1:10" x14ac:dyDescent="0.2">
      <c r="A10" s="22" t="s">
        <v>68</v>
      </c>
      <c r="B10" s="31">
        <v>235</v>
      </c>
      <c r="C10" s="30">
        <v>0</v>
      </c>
      <c r="D10" s="31">
        <f t="shared" si="0"/>
        <v>0</v>
      </c>
      <c r="E10" s="31">
        <v>0</v>
      </c>
      <c r="F10" s="30">
        <v>0</v>
      </c>
      <c r="G10" s="31">
        <f t="shared" si="1"/>
        <v>0</v>
      </c>
    </row>
    <row r="11" spans="1:10" ht="28.5" x14ac:dyDescent="0.2">
      <c r="A11" s="22" t="s">
        <v>97</v>
      </c>
      <c r="B11" s="31">
        <v>0</v>
      </c>
      <c r="C11" s="30">
        <v>0</v>
      </c>
      <c r="D11" s="31">
        <f t="shared" si="0"/>
        <v>0</v>
      </c>
      <c r="E11" s="45">
        <f>ROUND(8*'Table 1'!L6,0)</f>
        <v>943</v>
      </c>
      <c r="F11" s="30">
        <v>14</v>
      </c>
      <c r="G11" s="31">
        <f t="shared" si="1"/>
        <v>13202</v>
      </c>
      <c r="I11" s="43"/>
    </row>
    <row r="12" spans="1:10" ht="15.75" x14ac:dyDescent="0.2">
      <c r="A12" s="22" t="s">
        <v>98</v>
      </c>
      <c r="B12" s="22"/>
      <c r="C12" s="22"/>
      <c r="D12" s="31">
        <f>SUM(D8:D11)</f>
        <v>0</v>
      </c>
      <c r="E12" s="22"/>
      <c r="F12" s="22"/>
      <c r="G12" s="31">
        <f>ROUND(SUM(G8:G11),-2)</f>
        <v>13200</v>
      </c>
    </row>
    <row r="13" spans="1:10" ht="15.75" x14ac:dyDescent="0.2">
      <c r="A13" s="33" t="s">
        <v>96</v>
      </c>
    </row>
    <row r="14" spans="1:10" ht="15.75" x14ac:dyDescent="0.2">
      <c r="A14" s="33" t="s">
        <v>100</v>
      </c>
    </row>
    <row r="15" spans="1:10" ht="15.75" x14ac:dyDescent="0.2">
      <c r="A15" s="16" t="s">
        <v>99</v>
      </c>
    </row>
    <row r="18" spans="1:6" ht="15.75" x14ac:dyDescent="0.2">
      <c r="A18" s="67"/>
      <c r="B18" s="67"/>
      <c r="C18" s="67"/>
      <c r="D18" s="67"/>
      <c r="E18" s="67"/>
      <c r="F18" s="67"/>
    </row>
    <row r="19" spans="1:6" ht="15.75" x14ac:dyDescent="0.2">
      <c r="A19" s="68" t="s">
        <v>70</v>
      </c>
      <c r="B19" s="68"/>
      <c r="C19" s="68"/>
      <c r="D19" s="68"/>
      <c r="E19" s="68"/>
      <c r="F19" s="68"/>
    </row>
    <row r="20" spans="1:6" ht="12.75" customHeight="1" x14ac:dyDescent="0.2">
      <c r="A20" s="38"/>
      <c r="B20" s="66"/>
      <c r="C20" s="66"/>
      <c r="D20" s="18"/>
      <c r="E20" s="18"/>
      <c r="F20" s="18"/>
    </row>
    <row r="21" spans="1:6" ht="48" x14ac:dyDescent="0.2">
      <c r="A21" s="38"/>
      <c r="B21" s="66" t="s">
        <v>71</v>
      </c>
      <c r="C21" s="66"/>
      <c r="D21" s="18" t="s">
        <v>72</v>
      </c>
      <c r="E21" s="18"/>
      <c r="F21" s="18"/>
    </row>
    <row r="22" spans="1:6" x14ac:dyDescent="0.2">
      <c r="A22" s="18"/>
      <c r="B22" s="22"/>
      <c r="C22" s="22"/>
      <c r="D22" s="22"/>
      <c r="E22" s="22"/>
      <c r="F22" s="22"/>
    </row>
    <row r="23" spans="1:6" x14ac:dyDescent="0.2">
      <c r="A23" s="22"/>
      <c r="B23" s="30" t="s">
        <v>55</v>
      </c>
      <c r="C23" s="30" t="s">
        <v>57</v>
      </c>
      <c r="D23" s="30" t="s">
        <v>58</v>
      </c>
      <c r="E23" s="30" t="s">
        <v>60</v>
      </c>
      <c r="F23" s="30" t="s">
        <v>61</v>
      </c>
    </row>
    <row r="24" spans="1:6" ht="89.25" x14ac:dyDescent="0.2">
      <c r="A24" s="30" t="s">
        <v>73</v>
      </c>
      <c r="B24" s="30" t="s">
        <v>113</v>
      </c>
      <c r="C24" s="30" t="s">
        <v>74</v>
      </c>
      <c r="D24" s="30" t="s">
        <v>75</v>
      </c>
      <c r="E24" s="30" t="s">
        <v>76</v>
      </c>
      <c r="F24" s="30" t="s">
        <v>82</v>
      </c>
    </row>
    <row r="25" spans="1:6" ht="15" x14ac:dyDescent="0.2">
      <c r="A25" s="35"/>
      <c r="B25" s="35"/>
      <c r="C25" s="35"/>
      <c r="D25" s="35"/>
      <c r="E25" s="35"/>
      <c r="F25" s="22"/>
    </row>
    <row r="26" spans="1:6" x14ac:dyDescent="0.2">
      <c r="A26" s="66" t="s">
        <v>77</v>
      </c>
      <c r="B26" s="66"/>
      <c r="C26" s="66"/>
      <c r="D26" s="66"/>
      <c r="E26" s="66"/>
      <c r="F26" s="66"/>
    </row>
    <row r="27" spans="1:6" x14ac:dyDescent="0.2">
      <c r="A27" s="36">
        <v>1</v>
      </c>
      <c r="B27" s="36">
        <v>0</v>
      </c>
      <c r="C27" s="36">
        <v>51</v>
      </c>
      <c r="D27" s="36">
        <v>0</v>
      </c>
      <c r="E27" s="36">
        <v>0</v>
      </c>
      <c r="F27" s="36">
        <v>51</v>
      </c>
    </row>
    <row r="28" spans="1:6" x14ac:dyDescent="0.2">
      <c r="A28" s="36">
        <v>2</v>
      </c>
      <c r="B28" s="36">
        <v>0</v>
      </c>
      <c r="C28" s="36">
        <v>51</v>
      </c>
      <c r="D28" s="36">
        <v>0</v>
      </c>
      <c r="E28" s="36">
        <v>0</v>
      </c>
      <c r="F28" s="36">
        <v>51</v>
      </c>
    </row>
    <row r="29" spans="1:6" x14ac:dyDescent="0.2">
      <c r="A29" s="36">
        <v>3</v>
      </c>
      <c r="B29" s="36">
        <v>0</v>
      </c>
      <c r="C29" s="36">
        <v>51</v>
      </c>
      <c r="D29" s="36">
        <v>0</v>
      </c>
      <c r="E29" s="36">
        <v>0</v>
      </c>
      <c r="F29" s="36">
        <v>51</v>
      </c>
    </row>
    <row r="30" spans="1:6" x14ac:dyDescent="0.2">
      <c r="A30" s="36" t="s">
        <v>78</v>
      </c>
      <c r="B30" s="36">
        <v>0</v>
      </c>
      <c r="C30" s="36">
        <v>51</v>
      </c>
      <c r="D30" s="36">
        <v>0</v>
      </c>
      <c r="E30" s="36">
        <v>0</v>
      </c>
      <c r="F30" s="36">
        <v>51</v>
      </c>
    </row>
    <row r="31" spans="1:6" x14ac:dyDescent="0.2">
      <c r="A31" s="65" t="s">
        <v>79</v>
      </c>
      <c r="B31" s="65"/>
      <c r="C31" s="65"/>
      <c r="D31" s="65"/>
      <c r="E31" s="65"/>
      <c r="F31" s="65"/>
    </row>
    <row r="32" spans="1:6" x14ac:dyDescent="0.2">
      <c r="A32" s="37">
        <v>1</v>
      </c>
      <c r="B32" s="37">
        <v>0</v>
      </c>
      <c r="C32" s="37">
        <v>21</v>
      </c>
      <c r="D32" s="37">
        <v>0</v>
      </c>
      <c r="E32" s="37">
        <v>0</v>
      </c>
      <c r="F32" s="37">
        <v>21</v>
      </c>
    </row>
    <row r="33" spans="1:6" x14ac:dyDescent="0.2">
      <c r="A33" s="37">
        <v>2</v>
      </c>
      <c r="B33" s="37">
        <v>0</v>
      </c>
      <c r="C33" s="37">
        <v>21</v>
      </c>
      <c r="D33" s="37">
        <v>0</v>
      </c>
      <c r="E33" s="37">
        <v>0</v>
      </c>
      <c r="F33" s="37">
        <v>21</v>
      </c>
    </row>
    <row r="34" spans="1:6" x14ac:dyDescent="0.2">
      <c r="A34" s="37">
        <v>3</v>
      </c>
      <c r="B34" s="37">
        <v>0</v>
      </c>
      <c r="C34" s="37">
        <v>21</v>
      </c>
      <c r="D34" s="37">
        <v>0</v>
      </c>
      <c r="E34" s="37">
        <v>0</v>
      </c>
      <c r="F34" s="37">
        <v>21</v>
      </c>
    </row>
    <row r="35" spans="1:6" x14ac:dyDescent="0.2">
      <c r="A35" s="37" t="s">
        <v>78</v>
      </c>
      <c r="B35" s="37">
        <v>0</v>
      </c>
      <c r="C35" s="37">
        <v>21</v>
      </c>
      <c r="D35" s="37">
        <v>0</v>
      </c>
      <c r="E35" s="37">
        <v>0</v>
      </c>
      <c r="F35" s="37">
        <v>21</v>
      </c>
    </row>
    <row r="36" spans="1:6" x14ac:dyDescent="0.2">
      <c r="A36" s="65" t="s">
        <v>80</v>
      </c>
      <c r="B36" s="65"/>
      <c r="C36" s="65"/>
      <c r="D36" s="65"/>
      <c r="E36" s="65"/>
      <c r="F36" s="65"/>
    </row>
    <row r="37" spans="1:6" x14ac:dyDescent="0.2">
      <c r="A37" s="37">
        <v>1</v>
      </c>
      <c r="B37" s="37">
        <v>0</v>
      </c>
      <c r="C37" s="37">
        <v>10</v>
      </c>
      <c r="D37" s="37">
        <v>0</v>
      </c>
      <c r="E37" s="37">
        <v>0</v>
      </c>
      <c r="F37" s="37">
        <v>10</v>
      </c>
    </row>
    <row r="38" spans="1:6" x14ac:dyDescent="0.2">
      <c r="A38" s="37">
        <v>2</v>
      </c>
      <c r="B38" s="37">
        <v>0</v>
      </c>
      <c r="C38" s="37">
        <v>10</v>
      </c>
      <c r="D38" s="37">
        <v>0</v>
      </c>
      <c r="E38" s="37">
        <v>0</v>
      </c>
      <c r="F38" s="37">
        <v>10</v>
      </c>
    </row>
    <row r="39" spans="1:6" x14ac:dyDescent="0.2">
      <c r="A39" s="37">
        <v>3</v>
      </c>
      <c r="B39" s="37">
        <v>0</v>
      </c>
      <c r="C39" s="37">
        <v>10</v>
      </c>
      <c r="D39" s="37">
        <v>0</v>
      </c>
      <c r="E39" s="37">
        <v>0</v>
      </c>
      <c r="F39" s="37">
        <v>10</v>
      </c>
    </row>
    <row r="40" spans="1:6" x14ac:dyDescent="0.2">
      <c r="A40" s="37" t="s">
        <v>78</v>
      </c>
      <c r="B40" s="37">
        <v>0</v>
      </c>
      <c r="C40" s="37">
        <v>10</v>
      </c>
      <c r="D40" s="37">
        <v>0</v>
      </c>
      <c r="E40" s="37">
        <v>0</v>
      </c>
      <c r="F40" s="37">
        <v>10</v>
      </c>
    </row>
    <row r="41" spans="1:6" x14ac:dyDescent="0.2">
      <c r="A41" s="37" t="s">
        <v>81</v>
      </c>
      <c r="B41" s="37">
        <v>0</v>
      </c>
      <c r="C41" s="37">
        <v>82</v>
      </c>
      <c r="D41" s="37">
        <v>0</v>
      </c>
      <c r="E41" s="37">
        <v>0</v>
      </c>
      <c r="F41" s="37">
        <v>82</v>
      </c>
    </row>
    <row r="42" spans="1:6" ht="18.75" x14ac:dyDescent="0.25">
      <c r="A42" s="34" t="s">
        <v>114</v>
      </c>
      <c r="B42"/>
      <c r="C42"/>
      <c r="D42"/>
      <c r="E42"/>
      <c r="F42"/>
    </row>
    <row r="45" spans="1:6" ht="15.75" x14ac:dyDescent="0.2">
      <c r="A45" s="67"/>
      <c r="B45" s="67"/>
      <c r="C45" s="67"/>
      <c r="D45" s="67"/>
      <c r="E45" s="67"/>
    </row>
    <row r="46" spans="1:6" ht="15.75" x14ac:dyDescent="0.2">
      <c r="A46" s="68" t="s">
        <v>83</v>
      </c>
      <c r="B46" s="68"/>
      <c r="C46" s="68"/>
      <c r="D46" s="68"/>
      <c r="E46" s="68"/>
    </row>
    <row r="47" spans="1:6" x14ac:dyDescent="0.2">
      <c r="A47" s="39"/>
      <c r="B47" s="36"/>
      <c r="C47" s="36"/>
      <c r="D47" s="36"/>
      <c r="E47" s="36"/>
    </row>
    <row r="48" spans="1:6" x14ac:dyDescent="0.2">
      <c r="A48" s="36" t="s">
        <v>55</v>
      </c>
      <c r="B48" s="36" t="s">
        <v>57</v>
      </c>
      <c r="C48" s="36" t="s">
        <v>58</v>
      </c>
      <c r="D48" s="36" t="s">
        <v>60</v>
      </c>
      <c r="E48" s="36" t="s">
        <v>61</v>
      </c>
    </row>
    <row r="49" spans="1:5" ht="84" customHeight="1" x14ac:dyDescent="0.2">
      <c r="A49" s="18" t="s">
        <v>84</v>
      </c>
      <c r="B49" s="18" t="s">
        <v>70</v>
      </c>
      <c r="C49" s="18" t="s">
        <v>85</v>
      </c>
      <c r="D49" s="18" t="s">
        <v>86</v>
      </c>
      <c r="E49" s="18" t="s">
        <v>90</v>
      </c>
    </row>
    <row r="50" spans="1:5" ht="15" customHeight="1" x14ac:dyDescent="0.2">
      <c r="A50" s="40"/>
      <c r="B50" s="40"/>
      <c r="C50" s="40"/>
      <c r="D50" s="40"/>
      <c r="E50" s="40"/>
    </row>
    <row r="51" spans="1:5" x14ac:dyDescent="0.2">
      <c r="A51" s="66" t="s">
        <v>77</v>
      </c>
      <c r="B51" s="66"/>
      <c r="C51" s="66"/>
      <c r="D51" s="66"/>
      <c r="E51" s="66"/>
    </row>
    <row r="52" spans="1:5" ht="13.5" x14ac:dyDescent="0.2">
      <c r="A52" s="18" t="s">
        <v>87</v>
      </c>
      <c r="B52" s="36">
        <v>0</v>
      </c>
      <c r="C52" s="36">
        <v>0</v>
      </c>
      <c r="D52" s="36" t="s">
        <v>91</v>
      </c>
      <c r="E52" s="36">
        <v>0</v>
      </c>
    </row>
    <row r="53" spans="1:5" x14ac:dyDescent="0.2">
      <c r="A53" s="18" t="s">
        <v>88</v>
      </c>
      <c r="B53" s="36"/>
      <c r="C53" s="36"/>
      <c r="D53" s="36"/>
      <c r="E53" s="36">
        <v>0</v>
      </c>
    </row>
    <row r="54" spans="1:5" x14ac:dyDescent="0.2">
      <c r="A54" s="65" t="s">
        <v>79</v>
      </c>
      <c r="B54" s="65"/>
      <c r="C54" s="65"/>
      <c r="D54" s="65"/>
      <c r="E54" s="65"/>
    </row>
    <row r="55" spans="1:5" ht="13.5" x14ac:dyDescent="0.2">
      <c r="A55" s="18" t="s">
        <v>87</v>
      </c>
      <c r="B55" s="36">
        <v>0</v>
      </c>
      <c r="C55" s="36">
        <v>0</v>
      </c>
      <c r="D55" s="36" t="s">
        <v>92</v>
      </c>
      <c r="E55" s="36">
        <v>14</v>
      </c>
    </row>
    <row r="56" spans="1:5" x14ac:dyDescent="0.2">
      <c r="A56" s="18" t="s">
        <v>88</v>
      </c>
      <c r="B56" s="36"/>
      <c r="C56" s="36"/>
      <c r="D56" s="36"/>
      <c r="E56" s="36">
        <v>14</v>
      </c>
    </row>
    <row r="57" spans="1:5" x14ac:dyDescent="0.2">
      <c r="A57" s="65" t="s">
        <v>80</v>
      </c>
      <c r="B57" s="65"/>
      <c r="C57" s="65"/>
      <c r="D57" s="65"/>
      <c r="E57" s="65"/>
    </row>
    <row r="58" spans="1:5" ht="13.5" x14ac:dyDescent="0.2">
      <c r="A58" s="18" t="s">
        <v>87</v>
      </c>
      <c r="B58" s="36">
        <v>0</v>
      </c>
      <c r="C58" s="36">
        <v>0</v>
      </c>
      <c r="D58" s="36" t="s">
        <v>91</v>
      </c>
      <c r="E58" s="36">
        <v>0</v>
      </c>
    </row>
    <row r="59" spans="1:5" x14ac:dyDescent="0.2">
      <c r="A59" s="18" t="s">
        <v>88</v>
      </c>
      <c r="B59" s="36"/>
      <c r="C59" s="36"/>
      <c r="D59" s="36"/>
      <c r="E59" s="36">
        <v>0</v>
      </c>
    </row>
    <row r="60" spans="1:5" ht="24.75" customHeight="1" x14ac:dyDescent="0.2">
      <c r="A60" s="18"/>
      <c r="B60" s="36"/>
      <c r="C60" s="63" t="s">
        <v>89</v>
      </c>
      <c r="D60" s="64"/>
      <c r="E60" s="37">
        <v>14</v>
      </c>
    </row>
    <row r="61" spans="1:5" ht="15.75" x14ac:dyDescent="0.25">
      <c r="A61" s="29" t="s">
        <v>101</v>
      </c>
      <c r="B61"/>
      <c r="C61"/>
      <c r="D61"/>
      <c r="E61"/>
    </row>
    <row r="62" spans="1:5" ht="15.75" x14ac:dyDescent="0.25">
      <c r="A62" s="29" t="s">
        <v>102</v>
      </c>
      <c r="B62"/>
      <c r="C62"/>
      <c r="D62"/>
      <c r="E62"/>
    </row>
  </sheetData>
  <mergeCells count="15">
    <mergeCell ref="B21:C21"/>
    <mergeCell ref="A2:G2"/>
    <mergeCell ref="A3:G3"/>
    <mergeCell ref="A18:F18"/>
    <mergeCell ref="A19:F19"/>
    <mergeCell ref="B20:C20"/>
    <mergeCell ref="C60:D60"/>
    <mergeCell ref="A54:E54"/>
    <mergeCell ref="A57:E57"/>
    <mergeCell ref="A26:F26"/>
    <mergeCell ref="A31:F31"/>
    <mergeCell ref="A36:F36"/>
    <mergeCell ref="A45:E45"/>
    <mergeCell ref="A46:E46"/>
    <mergeCell ref="A51:E5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Additional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2016-01-26T16:42:16Z</dcterms:created>
  <dcterms:modified xsi:type="dcterms:W3CDTF">2019-06-20T15:06:18Z</dcterms:modified>
</cp:coreProperties>
</file>