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31B3DFA4-44DC-41D8-A24B-CE5A570BC407}" xr6:coauthVersionLast="36" xr6:coauthVersionMax="36" xr10:uidLastSave="{00000000-0000-0000-0000-000000000000}"/>
  <bookViews>
    <workbookView xWindow="465" yWindow="315" windowWidth="19425" windowHeight="615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 i="2" l="1"/>
  <c r="E7" i="1" l="1"/>
  <c r="D26" i="1"/>
  <c r="F26" i="1" s="1"/>
  <c r="D25" i="1"/>
  <c r="F25" i="1" s="1"/>
  <c r="D16" i="1"/>
  <c r="F16" i="1" s="1"/>
  <c r="D15" i="1"/>
  <c r="F15" i="1" s="1"/>
  <c r="D14" i="1"/>
  <c r="F14" i="1" s="1"/>
  <c r="D10" i="1"/>
  <c r="F10" i="1" s="1"/>
  <c r="D9" i="1"/>
  <c r="F9" i="1" s="1"/>
  <c r="H9" i="1" s="1"/>
  <c r="D7" i="1"/>
  <c r="F7" i="1" s="1"/>
  <c r="D5" i="2"/>
  <c r="D6" i="2"/>
  <c r="F6" i="2" s="1"/>
  <c r="D4" i="2"/>
  <c r="G5" i="3"/>
  <c r="G6" i="3" s="1"/>
  <c r="I29" i="1" s="1"/>
  <c r="G10" i="1" l="1"/>
  <c r="I10" i="1" s="1"/>
  <c r="H10" i="1"/>
  <c r="G16" i="1"/>
  <c r="H16" i="1"/>
  <c r="G7" i="1"/>
  <c r="I7" i="1" s="1"/>
  <c r="G14" i="1"/>
  <c r="I14" i="1" s="1"/>
  <c r="H14" i="1"/>
  <c r="G6" i="2"/>
  <c r="H6" i="2"/>
  <c r="I7" i="2" s="1"/>
  <c r="G9" i="1"/>
  <c r="I9" i="1" s="1"/>
  <c r="G26" i="1"/>
  <c r="H26" i="1"/>
  <c r="G25" i="1"/>
  <c r="H25" i="1"/>
  <c r="G15" i="1"/>
  <c r="H15" i="1"/>
  <c r="H7" i="1"/>
  <c r="I25" i="1" l="1"/>
  <c r="I26" i="1"/>
  <c r="F27" i="1"/>
  <c r="F17" i="1"/>
  <c r="F28" i="1" s="1"/>
  <c r="K27" i="1" s="1"/>
  <c r="F7" i="2"/>
  <c r="I16" i="1"/>
  <c r="I17" i="1" s="1"/>
  <c r="I28" i="1" s="1"/>
  <c r="I30" i="1" s="1"/>
  <c r="I27" i="1"/>
  <c r="I15" i="1"/>
</calcChain>
</file>

<file path=xl/sharedStrings.xml><?xml version="1.0" encoding="utf-8"?>
<sst xmlns="http://schemas.openxmlformats.org/spreadsheetml/2006/main" count="86" uniqueCount="80">
  <si>
    <t>Activity</t>
  </si>
  <si>
    <t xml:space="preserve">(A) </t>
  </si>
  <si>
    <t xml:space="preserve">(B) </t>
  </si>
  <si>
    <t xml:space="preserve">(C) </t>
  </si>
  <si>
    <t>(D) Respondents per year</t>
  </si>
  <si>
    <t>(E) Technical person hours per year (CxD)</t>
  </si>
  <si>
    <t>(F) Management person hours per year (Ex0.05)</t>
  </si>
  <si>
    <t>(G) Clerical person hours per year (Ex0.1)</t>
  </si>
  <si>
    <t xml:space="preserve">(H) </t>
  </si>
  <si>
    <t>Cost, $ (a)</t>
  </si>
  <si>
    <t>1. Applications</t>
  </si>
  <si>
    <t>2. Survey and Studies</t>
  </si>
  <si>
    <t xml:space="preserve">3. Acquisition, Installation, &amp; Utilization of Tech. &amp; Systems </t>
  </si>
  <si>
    <t>4. Reporting Requirements</t>
  </si>
  <si>
    <t>C. Create information</t>
  </si>
  <si>
    <t>D. Gather existing information</t>
  </si>
  <si>
    <t>E. Write report</t>
  </si>
  <si>
    <t xml:space="preserve">   Annual Compliance Certification </t>
  </si>
  <si>
    <t>Subtotal for Reporting Requirements</t>
  </si>
  <si>
    <t>5.  Recordkeeping Requirements</t>
  </si>
  <si>
    <t>B.  Plan activities</t>
  </si>
  <si>
    <t>C.  Implement activities</t>
  </si>
  <si>
    <t>D.  Develop record system</t>
  </si>
  <si>
    <t>E.  Time to enter information</t>
  </si>
  <si>
    <t>F.  Time to train personnel</t>
  </si>
  <si>
    <t>I.  Time for audits</t>
  </si>
  <si>
    <t>Subtotal for Recordkeeping Requirements</t>
  </si>
  <si>
    <t>EPA person hours per occurrence</t>
  </si>
  <si>
    <t>No. of occurrences per plant per year</t>
  </si>
  <si>
    <t>EPA person hours per plant per year (AxB)</t>
  </si>
  <si>
    <t>(D) Plants per year</t>
  </si>
  <si>
    <t>Report Review</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</si>
  <si>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</si>
  <si>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</si>
  <si>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</si>
  <si>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</si>
  <si>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</si>
  <si>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</si>
  <si>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</si>
  <si>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</si>
  <si>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</si>
  <si>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</si>
  <si>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</si>
  <si>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</si>
  <si>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</si>
  <si>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</si>
  <si>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</si>
  <si>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(E X F)</t>
  </si>
  <si>
    <t>Cyclone Monitor</t>
  </si>
  <si>
    <t>Total (rounded)</t>
  </si>
  <si>
    <t>EPA rate</t>
  </si>
  <si>
    <t>hr/response</t>
  </si>
  <si>
    <t>See 4A</t>
  </si>
  <si>
    <r>
      <rPr>
        <vertAlign val="superscript"/>
        <sz val="9"/>
        <color rgb="FF000000"/>
        <rFont val="Times New Roman"/>
        <family val="1"/>
      </rPr>
      <t>a</t>
    </r>
    <r>
      <rPr>
        <sz val="9"/>
        <color rgb="FF00000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</si>
  <si>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 xml:space="preserve">d  </t>
    </r>
    <r>
      <rPr>
        <sz val="10"/>
        <color rgb="FF000000"/>
        <rFont val="Times New Roman"/>
        <family val="1"/>
      </rPr>
      <t>Totals have been rounded to 3 significant figures. Figures may not add exactly due to rounding.</t>
    </r>
  </si>
  <si>
    <r>
      <rPr>
        <vertAlign val="superscript"/>
        <sz val="9"/>
        <color rgb="FF000000"/>
        <rFont val="Times New Roman"/>
        <family val="1"/>
      </rPr>
      <t xml:space="preserve">c </t>
    </r>
    <r>
      <rPr>
        <sz val="9"/>
        <color rgb="FF000000"/>
        <rFont val="Times New Roman"/>
        <family val="1"/>
      </rPr>
      <t xml:space="preserve"> We have assumed that it will take 2 hours to review the initial notification of compliance status report.</t>
    </r>
  </si>
  <si>
    <r>
      <rPr>
        <vertAlign val="superscript"/>
        <sz val="9"/>
        <color rgb="FF000000"/>
        <rFont val="Times New Roman"/>
        <family val="1"/>
      </rPr>
      <t>b</t>
    </r>
    <r>
      <rPr>
        <sz val="9"/>
        <color rgb="FF000000"/>
        <rFont val="Times New Roman"/>
        <family val="1"/>
      </rPr>
      <t xml:space="preserve"> We have assumed that it will take 1 hour to review the initial notification of applicability report.</t>
    </r>
  </si>
  <si>
    <r>
      <rPr>
        <vertAlign val="superscript"/>
        <sz val="9"/>
        <color rgb="FF000000"/>
        <rFont val="Times New Roman"/>
        <family val="1"/>
      </rPr>
      <t>a</t>
    </r>
    <r>
      <rPr>
        <sz val="9"/>
        <color rgb="FF000000"/>
        <rFont val="Times New Roman"/>
        <family val="1"/>
      </rPr>
      <t xml:space="preserve"> This cost is based on the following labor rates which incorporates a 1.6 benefits multiplication factor to account for government overhead expenses: $65.71 Managerial rate (GS-13, Step 5, $41.07 x 1.6), $48.75 Technical rate (GS-12, Step 1, $30.47 x 1.6), and $26.38 Clerical rate (GS-6, Step 3, $16.49 x 1.6).  These rates are from the Office of Personnel Management (OPM) 2014 General Schedule, which excludes locality rates of pay.</t>
    </r>
  </si>
  <si>
    <r>
      <rPr>
        <vertAlign val="superscript"/>
        <sz val="9"/>
        <color rgb="FF000000"/>
        <rFont val="Times New Roman"/>
        <family val="1"/>
      </rPr>
      <t>b</t>
    </r>
    <r>
      <rPr>
        <sz val="9"/>
        <color rgb="FF000000"/>
        <rFont val="Times New Roman"/>
        <family val="1"/>
      </rPr>
      <t xml:space="preserve"> We have assumed that it will take one hour for each respondent to familiarize with regulatory requirements, one hour to complete the initial notification, and one hour to complete the Notification of Compliance Status.</t>
    </r>
  </si>
  <si>
    <t>Previously: 64,100 hr, $6,490,000</t>
  </si>
  <si>
    <r>
      <t xml:space="preserve">A. Familiarize with rule requirements </t>
    </r>
    <r>
      <rPr>
        <vertAlign val="superscript"/>
        <sz val="8"/>
        <color rgb="FF000000"/>
        <rFont val="Times New Roman"/>
        <family val="1"/>
      </rPr>
      <t>b</t>
    </r>
  </si>
  <si>
    <r>
      <t xml:space="preserve">   Initial Notification </t>
    </r>
    <r>
      <rPr>
        <vertAlign val="superscript"/>
        <sz val="8"/>
        <color rgb="FF000000"/>
        <rFont val="Times New Roman"/>
        <family val="1"/>
      </rPr>
      <t>b</t>
    </r>
  </si>
  <si>
    <r>
      <t xml:space="preserve">   Notification of Compliance Status  </t>
    </r>
    <r>
      <rPr>
        <vertAlign val="superscript"/>
        <sz val="8"/>
        <color rgb="FF000000"/>
        <rFont val="Times New Roman"/>
        <family val="1"/>
      </rPr>
      <t>b</t>
    </r>
  </si>
  <si>
    <r>
      <t xml:space="preserve">i. Quarterly control equipment inspection </t>
    </r>
    <r>
      <rPr>
        <vertAlign val="superscript"/>
        <sz val="8"/>
        <color rgb="FFFF0000"/>
        <rFont val="Times New Roman"/>
        <family val="1"/>
      </rPr>
      <t>c</t>
    </r>
  </si>
  <si>
    <t>ii. Daily cyclone performance measures</t>
  </si>
  <si>
    <r>
      <t>A. Familiarize with rule requirements</t>
    </r>
    <r>
      <rPr>
        <vertAlign val="superscript"/>
        <sz val="8"/>
        <color rgb="FF000000"/>
        <rFont val="Times New Roman"/>
        <family val="1"/>
      </rPr>
      <t xml:space="preserve"> b</t>
    </r>
  </si>
  <si>
    <r>
      <t xml:space="preserve">   Notification of Compliance Status </t>
    </r>
    <r>
      <rPr>
        <vertAlign val="superscript"/>
        <sz val="8"/>
        <color rgb="FF000000"/>
        <rFont val="Times New Roman"/>
        <family val="1"/>
      </rPr>
      <t>c</t>
    </r>
  </si>
  <si>
    <r>
      <t xml:space="preserve">TOTAL LABOR BURDEN AND COSTS  </t>
    </r>
    <r>
      <rPr>
        <b/>
        <sz val="10"/>
        <rFont val="Times New Roman"/>
        <family val="1"/>
      </rPr>
      <t>(rounded)</t>
    </r>
    <r>
      <rPr>
        <b/>
        <vertAlign val="superscript"/>
        <sz val="10"/>
        <rFont val="Times New Roman"/>
        <family val="1"/>
      </rPr>
      <t>e</t>
    </r>
  </si>
  <si>
    <r>
      <t>TOTAL CAPITAL AND O&amp;M COST (rounded)</t>
    </r>
    <r>
      <rPr>
        <b/>
        <vertAlign val="superscript"/>
        <sz val="8"/>
        <rFont val="Times New Roman"/>
        <family val="1"/>
      </rPr>
      <t>e</t>
    </r>
  </si>
  <si>
    <r>
      <t>GRAND TOTAL(rounded)</t>
    </r>
    <r>
      <rPr>
        <b/>
        <vertAlign val="superscript"/>
        <sz val="8"/>
        <rFont val="Times New Roman"/>
        <family val="1"/>
      </rPr>
      <t>e</t>
    </r>
  </si>
  <si>
    <r>
      <rPr>
        <vertAlign val="superscript"/>
        <sz val="9"/>
        <rFont val="Times New Roman"/>
        <family val="1"/>
      </rPr>
      <t>c</t>
    </r>
    <r>
      <rPr>
        <sz val="9"/>
        <rFont val="Times New Roman"/>
        <family val="1"/>
      </rPr>
      <t xml:space="preserve"> The NESHAP requires that existing and new facilities with a daily production level greater than 50 tons per day install and operate a cyclone to reduce emissions from pelleting operations. These facilities are required to install a device on the cyclone to monitor inlet flow rate, inlet velocity, pressure drop, or amperage. We estimate 1,284 of the 1,800 facilities have production greater than 50 tons per day. </t>
    </r>
  </si>
  <si>
    <t>B.  Required Activities:</t>
  </si>
  <si>
    <r>
      <t xml:space="preserve">G.  Time to transmit or disclose information </t>
    </r>
    <r>
      <rPr>
        <vertAlign val="superscript"/>
        <sz val="8"/>
        <rFont val="Times New Roman"/>
        <family val="1"/>
      </rPr>
      <t>d</t>
    </r>
  </si>
  <si>
    <r>
      <rPr>
        <vertAlign val="superscript"/>
        <sz val="9"/>
        <rFont val="Times New Roman"/>
        <family val="1"/>
      </rPr>
      <t>d</t>
    </r>
    <r>
      <rPr>
        <sz val="9"/>
        <rFont val="Times New Roman"/>
        <family val="1"/>
      </rPr>
      <t xml:space="preserve"> We have assumed that it will take one hour for each respondent to transmit or disclose information.</t>
    </r>
  </si>
  <si>
    <r>
      <rPr>
        <vertAlign val="superscript"/>
        <sz val="9"/>
        <rFont val="Times New Roman"/>
        <family val="1"/>
      </rPr>
      <t>e</t>
    </r>
    <r>
      <rPr>
        <sz val="9"/>
        <rFont val="Times New Roman"/>
        <family val="1"/>
      </rPr>
      <t xml:space="preserve"> Totals have been rounded to 3 significant figures. Figures may not add exactly due to rounding. </t>
    </r>
  </si>
  <si>
    <r>
      <rPr>
        <b/>
        <sz val="8"/>
        <rFont val="Times New Roman"/>
        <family val="1"/>
      </rPr>
      <t>TOTAL BURDEN AND COST</t>
    </r>
    <r>
      <rPr>
        <sz val="8"/>
        <rFont val="Times New Roman"/>
        <family val="1"/>
      </rPr>
      <t xml:space="preserve"> </t>
    </r>
    <r>
      <rPr>
        <vertAlign val="superscript"/>
        <sz val="8"/>
        <rFont val="Times New Roman"/>
        <family val="1"/>
      </rPr>
      <t>d</t>
    </r>
  </si>
  <si>
    <t>(A)
Person hours per occurrence</t>
  </si>
  <si>
    <t>(B)
No. of occurrences per respondent per year</t>
  </si>
  <si>
    <t>(C)
Person hours per respondent per year (AxB)</t>
  </si>
  <si>
    <r>
      <t>(H)
Cost, $</t>
    </r>
    <r>
      <rPr>
        <b/>
        <vertAlign val="superscript"/>
        <sz val="10"/>
        <color rgb="FF000000"/>
        <rFont val="Times New Roman"/>
        <family val="1"/>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</si>
</sst>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3" formatCode="_(* #,##0.00_);_(* \(#,##0.00\);_(* &quot;-&quot;??_);_(@_)"/>
  </numFmts>
  <fonts count="23" x14ac:knownFonts="1">
    <font>
      <sz val="11"/>
      <color theme="1"/>
      <name val="Calibri"/>
      <family val="2"/>
      <scheme val="minor"/>
    </font>
    <font>
      <sz val="10"/>
      <color theme="1"/>
      <name val="Times New Roman"/>
      <family val="1"/>
    </font>
    <font>
      <b/>
      <sz val="10"/>
      <color rgb="FF000000"/>
      <name val="Times New Roman"/>
      <family val="1"/>
    </font>
    <font>
      <sz val="8"/>
      <color rgb="FF000000"/>
      <name val="Times New Roman"/>
      <family val="1"/>
    </font>
    <font>
      <b/>
      <sz val="8"/>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b/>
      <sz val="11"/>
      <color theme="1"/>
      <name val="Times New Roman"/>
      <family val="1"/>
    </font>
    <font>
      <vertAlign val="superscript"/>
      <sz val="9"/>
      <color rgb="FF000000"/>
      <name val="Times New Roman"/>
      <family val="1"/>
    </font>
    <font>
      <vertAlign val="superscript"/>
      <sz val="10"/>
      <color rgb="FF000000"/>
      <name val="Times New Roman"/>
      <family val="1"/>
    </font>
    <font>
      <sz val="11"/>
      <color theme="1"/>
      <name val="Calibri"/>
      <family val="2"/>
      <scheme val="minor"/>
    </font>
    <font>
      <b/>
      <vertAlign val="superscript"/>
      <sz val="10"/>
      <color rgb="FF000000"/>
      <name val="Times New Roman"/>
      <family val="1"/>
    </font>
    <font>
      <vertAlign val="superscript"/>
      <sz val="8"/>
      <color rgb="FF000000"/>
      <name val="Times New Roman"/>
      <family val="1"/>
    </font>
    <font>
      <vertAlign val="superscript"/>
      <sz val="8"/>
      <color rgb="FFFF0000"/>
      <name val="Times New Roman"/>
      <family val="1"/>
    </font>
    <font>
      <b/>
      <sz val="8"/>
      <name val="Times New Roman"/>
      <family val="1"/>
    </font>
    <font>
      <b/>
      <sz val="10"/>
      <name val="Times New Roman"/>
      <family val="1"/>
    </font>
    <font>
      <b/>
      <vertAlign val="superscript"/>
      <sz val="10"/>
      <name val="Times New Roman"/>
      <family val="1"/>
    </font>
    <font>
      <b/>
      <vertAlign val="superscript"/>
      <sz val="8"/>
      <name val="Times New Roman"/>
      <family val="1"/>
    </font>
    <font>
      <sz val="9"/>
      <name val="Times New Roman"/>
      <family val="1"/>
    </font>
    <font>
      <vertAlign val="superscript"/>
      <sz val="9"/>
      <name val="Times New Roman"/>
      <family val="1"/>
    </font>
    <font>
      <sz val="8"/>
      <name val="Times New Roman"/>
      <family val="1"/>
    </font>
    <font>
      <vertAlign val="superscript"/>
      <sz val="8"/>
      <name val="Times New Roman"/>
      <family val="1"/>
    </font>
  </fonts>
  <fills count="3">
    <fill>
      <patternFill patternType="none"/>
    </fill>
    <fill>
      <patternFill patternType="gray125"/>
    </fill>
    <fill>
      <patternFill patternType="solid">
        <fgColor rgb="FFD8D8D8"/>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1" fillId="0" borderId="0" applyFont="0" applyFill="0" applyBorder="0" applyAlignment="0" applyProtection="0"/>
  </cellStyleXfs>
  <cellXfs count="65">
    <xf numFmtId="0" fontId="0" fillId="0" borderId="0" xfId="0"/>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2" xfId="0" applyFont="1" applyBorder="1" applyAlignment="1">
      <alignment vertical="center"/>
    </xf>
    <xf numFmtId="0" fontId="3" fillId="0" borderId="5" xfId="0" applyFont="1" applyBorder="1" applyAlignment="1">
      <alignment horizontal="center" vertical="center"/>
    </xf>
    <xf numFmtId="6" fontId="3" fillId="0" borderId="5" xfId="0" applyNumberFormat="1" applyFont="1" applyBorder="1" applyAlignment="1">
      <alignment horizontal="right" vertical="center"/>
    </xf>
    <xf numFmtId="0" fontId="1" fillId="0" borderId="0" xfId="0" applyFont="1"/>
    <xf numFmtId="3" fontId="3" fillId="0" borderId="5" xfId="0" applyNumberFormat="1" applyFont="1" applyBorder="1" applyAlignment="1">
      <alignment horizontal="center" vertical="center"/>
    </xf>
    <xf numFmtId="8" fontId="3" fillId="0" borderId="5" xfId="0" applyNumberFormat="1" applyFont="1" applyBorder="1" applyAlignment="1">
      <alignment horizontal="right" vertical="center"/>
    </xf>
    <xf numFmtId="0" fontId="1" fillId="0" borderId="5" xfId="0" applyFont="1" applyBorder="1"/>
    <xf numFmtId="0" fontId="3" fillId="0" borderId="5" xfId="0" applyFont="1" applyBorder="1" applyAlignment="1">
      <alignment vertical="center"/>
    </xf>
    <xf numFmtId="0" fontId="7" fillId="0" borderId="13" xfId="0" applyFont="1" applyBorder="1" applyAlignment="1">
      <alignment horizontal="center" vertical="center" wrapText="1"/>
    </xf>
    <xf numFmtId="0" fontId="7" fillId="0" borderId="13" xfId="0" applyFont="1" applyBorder="1" applyAlignment="1">
      <alignment vertical="center" wrapText="1"/>
    </xf>
    <xf numFmtId="0" fontId="0" fillId="0" borderId="12" xfId="0" applyBorder="1" applyAlignment="1">
      <alignment vertical="top" wrapText="1"/>
    </xf>
    <xf numFmtId="0" fontId="7" fillId="0" borderId="14" xfId="0" applyFont="1" applyBorder="1" applyAlignment="1">
      <alignment vertical="center" wrapText="1"/>
    </xf>
    <xf numFmtId="0" fontId="7" fillId="0" borderId="14" xfId="0" applyFont="1" applyBorder="1" applyAlignment="1">
      <alignment horizontal="center" vertical="center" wrapText="1"/>
    </xf>
    <xf numFmtId="0" fontId="0" fillId="0" borderId="11" xfId="0" applyBorder="1" applyAlignment="1">
      <alignment vertical="top" wrapText="1"/>
    </xf>
    <xf numFmtId="0" fontId="7" fillId="0" borderId="11" xfId="0" applyFont="1" applyBorder="1" applyAlignment="1">
      <alignment vertical="center" wrapText="1"/>
    </xf>
    <xf numFmtId="0" fontId="0" fillId="0" borderId="0" xfId="0" applyAlignment="1">
      <alignment horizontal="center"/>
    </xf>
    <xf numFmtId="6" fontId="7"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0" fontId="2" fillId="0" borderId="15" xfId="0" applyFont="1" applyBorder="1" applyAlignment="1">
      <alignment horizontal="left" vertical="center" wrapText="1"/>
    </xf>
    <xf numFmtId="0" fontId="0" fillId="0" borderId="7" xfId="0" applyBorder="1" applyAlignment="1">
      <alignment horizontal="center"/>
    </xf>
    <xf numFmtId="6" fontId="8" fillId="0" borderId="3" xfId="0" applyNumberFormat="1" applyFont="1" applyBorder="1" applyAlignment="1">
      <alignment horizontal="center"/>
    </xf>
    <xf numFmtId="1" fontId="0" fillId="0" borderId="0" xfId="0" applyNumberFormat="1"/>
    <xf numFmtId="0" fontId="2" fillId="2" borderId="16" xfId="0" applyFont="1" applyFill="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right" vertical="center"/>
    </xf>
    <xf numFmtId="0" fontId="3" fillId="0" borderId="16" xfId="0" applyFont="1" applyBorder="1" applyAlignment="1">
      <alignment vertical="center"/>
    </xf>
    <xf numFmtId="0" fontId="3" fillId="2" borderId="16" xfId="0" applyFont="1" applyFill="1" applyBorder="1" applyAlignment="1">
      <alignment horizontal="right" vertical="center"/>
    </xf>
    <xf numFmtId="0" fontId="3" fillId="0" borderId="16" xfId="0" applyFont="1" applyBorder="1" applyAlignment="1">
      <alignment horizontal="center" vertical="center"/>
    </xf>
    <xf numFmtId="3" fontId="3" fillId="0" borderId="16" xfId="0" applyNumberFormat="1" applyFont="1" applyBorder="1" applyAlignment="1">
      <alignment horizontal="center" vertical="center"/>
    </xf>
    <xf numFmtId="8" fontId="3" fillId="0" borderId="16" xfId="0" applyNumberFormat="1" applyFont="1" applyBorder="1" applyAlignment="1">
      <alignment horizontal="right" vertical="center"/>
    </xf>
    <xf numFmtId="0" fontId="1" fillId="2" borderId="16" xfId="0" applyFont="1" applyFill="1" applyBorder="1"/>
    <xf numFmtId="0" fontId="1" fillId="0" borderId="16" xfId="0" applyFont="1" applyBorder="1"/>
    <xf numFmtId="6" fontId="3" fillId="0" borderId="16" xfId="0" applyNumberFormat="1" applyFont="1" applyBorder="1" applyAlignment="1">
      <alignment horizontal="right" vertical="center"/>
    </xf>
    <xf numFmtId="0" fontId="4" fillId="0" borderId="16" xfId="0" applyFont="1" applyBorder="1" applyAlignment="1">
      <alignment vertical="center" wrapText="1"/>
    </xf>
    <xf numFmtId="6" fontId="4" fillId="0" borderId="16" xfId="0" applyNumberFormat="1" applyFont="1" applyBorder="1" applyAlignment="1">
      <alignment horizontal="right" vertical="center"/>
    </xf>
    <xf numFmtId="3" fontId="4" fillId="0" borderId="16" xfId="0" applyNumberFormat="1"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xf>
    <xf numFmtId="37" fontId="3" fillId="0" borderId="16" xfId="1" applyNumberFormat="1" applyFont="1" applyBorder="1" applyAlignment="1">
      <alignment horizontal="center"/>
    </xf>
    <xf numFmtId="6" fontId="4" fillId="0" borderId="5" xfId="0" applyNumberFormat="1" applyFont="1" applyBorder="1" applyAlignment="1">
      <alignment horizontal="right" vertical="center"/>
    </xf>
    <xf numFmtId="8" fontId="4" fillId="0" borderId="16" xfId="0" applyNumberFormat="1" applyFont="1" applyBorder="1" applyAlignment="1">
      <alignment horizontal="right" vertical="center"/>
    </xf>
    <xf numFmtId="0" fontId="15" fillId="0" borderId="16" xfId="0" applyFont="1" applyBorder="1" applyAlignment="1">
      <alignment vertical="center" wrapText="1"/>
    </xf>
    <xf numFmtId="0" fontId="21" fillId="0" borderId="16" xfId="0" applyFont="1" applyBorder="1" applyAlignment="1">
      <alignment vertical="center" wrapText="1"/>
    </xf>
    <xf numFmtId="0" fontId="21" fillId="0" borderId="2" xfId="0" applyFont="1" applyBorder="1" applyAlignment="1">
      <alignment vertical="center"/>
    </xf>
    <xf numFmtId="0" fontId="2" fillId="2" borderId="16" xfId="0" applyFont="1" applyFill="1" applyBorder="1" applyAlignment="1">
      <alignment vertical="center"/>
    </xf>
    <xf numFmtId="3" fontId="4" fillId="0" borderId="16" xfId="0" applyNumberFormat="1" applyFont="1" applyBorder="1" applyAlignment="1">
      <alignment horizontal="center" vertical="center"/>
    </xf>
    <xf numFmtId="0" fontId="19" fillId="0" borderId="0" xfId="0" applyFont="1" applyAlignment="1">
      <alignment vertical="center"/>
    </xf>
    <xf numFmtId="0" fontId="4" fillId="0" borderId="16"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19"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3" fontId="4" fillId="0" borderId="6" xfId="0" applyNumberFormat="1" applyFont="1" applyBorder="1" applyAlignment="1">
      <alignment horizontal="center" vertical="center"/>
    </xf>
    <xf numFmtId="3" fontId="4" fillId="0" borderId="7" xfId="0" applyNumberFormat="1" applyFont="1" applyBorder="1" applyAlignment="1">
      <alignment horizontal="center" vertical="center"/>
    </xf>
    <xf numFmtId="3" fontId="4" fillId="0" borderId="8" xfId="0" applyNumberFormat="1"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abSelected="1" zoomScale="80" zoomScaleNormal="80" workbookViewId="0">
      <selection activeCell="J2" sqref="J2"/>
    </sheetView>
  </sheetViews>
  <sheetFormatPr defaultRowHeight="15" x14ac:dyDescent="0.25"/>
  <cols>
    <col min="1" max="1" width="43.42578125" bestFit="1" customWidth="1"/>
    <col min="2" max="2" width="9.85546875" bestFit="1" customWidth="1"/>
    <col min="3" max="3" width="13.140625" customWidth="1"/>
    <col min="4" max="4" width="12.42578125" customWidth="1"/>
    <col min="5" max="5" width="16.140625" customWidth="1"/>
    <col min="6" max="6" width="15.42578125" customWidth="1"/>
    <col min="7" max="7" width="15.140625" customWidth="1"/>
    <col min="8" max="8" width="17.42578125" customWidth="1"/>
    <col min="9" max="9" width="14.42578125" bestFit="1" customWidth="1"/>
  </cols>
  <sheetData>
    <row r="1" spans="1:9" x14ac:dyDescent="0.25">
      <c r="F1" s="18">
        <v>117.92</v>
      </c>
      <c r="G1" s="18">
        <v>147.4</v>
      </c>
      <c r="H1" s="18">
        <v>57.02</v>
      </c>
    </row>
    <row r="2" spans="1:9" ht="76.5" x14ac:dyDescent="0.25">
      <c r="A2" s="48" t="s">
        <v>0</v>
      </c>
      <c r="B2" s="25" t="s">
        <v>76</v>
      </c>
      <c r="C2" s="25" t="s">
        <v>77</v>
      </c>
      <c r="D2" s="25" t="s">
        <v>78</v>
      </c>
      <c r="E2" s="25" t="s">
        <v>4</v>
      </c>
      <c r="F2" s="25" t="s">
        <v>5</v>
      </c>
      <c r="G2" s="25" t="s">
        <v>6</v>
      </c>
      <c r="H2" s="25" t="s">
        <v>7</v>
      </c>
      <c r="I2" s="25" t="s">
        <v>79</v>
      </c>
    </row>
    <row r="3" spans="1:9" x14ac:dyDescent="0.25">
      <c r="A3" s="26" t="s">
        <v>10</v>
      </c>
      <c r="B3" s="27"/>
      <c r="C3" s="27"/>
      <c r="D3" s="27"/>
      <c r="E3" s="27"/>
      <c r="F3" s="27"/>
      <c r="G3" s="27"/>
      <c r="H3" s="27"/>
      <c r="I3" s="27"/>
    </row>
    <row r="4" spans="1:9" x14ac:dyDescent="0.25">
      <c r="A4" s="26" t="s">
        <v>11</v>
      </c>
      <c r="B4" s="27"/>
      <c r="C4" s="27"/>
      <c r="D4" s="27"/>
      <c r="E4" s="27"/>
      <c r="F4" s="27"/>
      <c r="G4" s="27"/>
      <c r="H4" s="27"/>
      <c r="I4" s="27"/>
    </row>
    <row r="5" spans="1:9" x14ac:dyDescent="0.25">
      <c r="A5" s="28" t="s">
        <v>12</v>
      </c>
      <c r="B5" s="27"/>
      <c r="C5" s="27"/>
      <c r="D5" s="27"/>
      <c r="E5" s="27"/>
      <c r="F5" s="27"/>
      <c r="G5" s="27"/>
      <c r="H5" s="27"/>
      <c r="I5" s="27"/>
    </row>
    <row r="6" spans="1:9" x14ac:dyDescent="0.25">
      <c r="A6" s="26" t="s">
        <v>13</v>
      </c>
      <c r="B6" s="29"/>
      <c r="C6" s="29"/>
      <c r="D6" s="29"/>
      <c r="E6" s="29"/>
      <c r="F6" s="29"/>
      <c r="G6" s="29"/>
      <c r="H6" s="29"/>
      <c r="I6" s="29"/>
    </row>
    <row r="7" spans="1:9" x14ac:dyDescent="0.25">
      <c r="A7" s="26" t="s">
        <v>60</v>
      </c>
      <c r="B7" s="30">
        <v>1</v>
      </c>
      <c r="C7" s="30">
        <v>1</v>
      </c>
      <c r="D7" s="30">
        <f>B7*C7</f>
        <v>1</v>
      </c>
      <c r="E7" s="31">
        <f>E16</f>
        <v>1800</v>
      </c>
      <c r="F7" s="31">
        <f>D7*E7</f>
        <v>1800</v>
      </c>
      <c r="G7" s="30">
        <f>F7*0.05</f>
        <v>90</v>
      </c>
      <c r="H7" s="30">
        <f>F7*0.1</f>
        <v>180</v>
      </c>
      <c r="I7" s="32">
        <f>F7*$F$1+G7*$G$1+H7*$H$1</f>
        <v>235785.60000000001</v>
      </c>
    </row>
    <row r="8" spans="1:9" x14ac:dyDescent="0.25">
      <c r="A8" s="46" t="s">
        <v>71</v>
      </c>
      <c r="B8" s="33"/>
      <c r="C8" s="33"/>
      <c r="D8" s="33"/>
      <c r="E8" s="33"/>
      <c r="F8" s="33"/>
      <c r="G8" s="33"/>
      <c r="H8" s="33"/>
      <c r="I8" s="29"/>
    </row>
    <row r="9" spans="1:9" x14ac:dyDescent="0.25">
      <c r="A9" s="26" t="s">
        <v>63</v>
      </c>
      <c r="B9" s="30">
        <v>1</v>
      </c>
      <c r="C9" s="30">
        <v>4</v>
      </c>
      <c r="D9" s="30">
        <f>B9*C9</f>
        <v>4</v>
      </c>
      <c r="E9" s="31">
        <v>1284</v>
      </c>
      <c r="F9" s="31">
        <f>D9*E9</f>
        <v>5136</v>
      </c>
      <c r="G9" s="30">
        <f>F9*0.05</f>
        <v>256.8</v>
      </c>
      <c r="H9" s="30">
        <f>F9*0.1</f>
        <v>513.6</v>
      </c>
      <c r="I9" s="32">
        <f>F9*$F$1+G9*$G$1+H9*$H$1</f>
        <v>672774.91199999989</v>
      </c>
    </row>
    <row r="10" spans="1:9" x14ac:dyDescent="0.25">
      <c r="A10" s="26" t="s">
        <v>64</v>
      </c>
      <c r="B10" s="30">
        <v>0.1</v>
      </c>
      <c r="C10" s="30">
        <v>365</v>
      </c>
      <c r="D10" s="30">
        <f>B10*C10</f>
        <v>36.5</v>
      </c>
      <c r="E10" s="31">
        <v>1284</v>
      </c>
      <c r="F10" s="31">
        <f>D10*E10</f>
        <v>46866</v>
      </c>
      <c r="G10" s="30">
        <f>F10*0.05</f>
        <v>2343.3000000000002</v>
      </c>
      <c r="H10" s="30">
        <f>F10*0.1</f>
        <v>4686.6000000000004</v>
      </c>
      <c r="I10" s="32">
        <f>F10*$F$1+G10*$G$1+H10*$H$1</f>
        <v>6139071.0719999997</v>
      </c>
    </row>
    <row r="11" spans="1:9" x14ac:dyDescent="0.25">
      <c r="A11" s="26" t="s">
        <v>14</v>
      </c>
      <c r="B11" s="34"/>
      <c r="C11" s="34"/>
      <c r="D11" s="34"/>
      <c r="E11" s="34"/>
      <c r="F11" s="34"/>
      <c r="G11" s="34"/>
      <c r="H11" s="34"/>
      <c r="I11" s="27"/>
    </row>
    <row r="12" spans="1:9" x14ac:dyDescent="0.25">
      <c r="A12" s="26" t="s">
        <v>15</v>
      </c>
      <c r="B12" s="34"/>
      <c r="C12" s="34"/>
      <c r="D12" s="34"/>
      <c r="E12" s="34"/>
      <c r="F12" s="34"/>
      <c r="G12" s="34"/>
      <c r="H12" s="34"/>
      <c r="I12" s="27"/>
    </row>
    <row r="13" spans="1:9" x14ac:dyDescent="0.25">
      <c r="A13" s="26" t="s">
        <v>16</v>
      </c>
      <c r="B13" s="33"/>
      <c r="C13" s="33"/>
      <c r="D13" s="33"/>
      <c r="E13" s="33"/>
      <c r="F13" s="33"/>
      <c r="G13" s="33"/>
      <c r="H13" s="33"/>
      <c r="I13" s="29"/>
    </row>
    <row r="14" spans="1:9" x14ac:dyDescent="0.25">
      <c r="A14" s="26" t="s">
        <v>61</v>
      </c>
      <c r="B14" s="30">
        <v>0.5</v>
      </c>
      <c r="C14" s="30">
        <v>1</v>
      </c>
      <c r="D14" s="30">
        <f>B14*C14</f>
        <v>0.5</v>
      </c>
      <c r="E14" s="30">
        <v>0</v>
      </c>
      <c r="F14" s="31">
        <f>D14*E14</f>
        <v>0</v>
      </c>
      <c r="G14" s="30">
        <f>F14*0.05</f>
        <v>0</v>
      </c>
      <c r="H14" s="30">
        <f>F14*0.1</f>
        <v>0</v>
      </c>
      <c r="I14" s="35">
        <f>F14*$F$1+G14*$G$1+H14*$H$1</f>
        <v>0</v>
      </c>
    </row>
    <row r="15" spans="1:9" x14ac:dyDescent="0.25">
      <c r="A15" s="26" t="s">
        <v>62</v>
      </c>
      <c r="B15" s="30">
        <v>1</v>
      </c>
      <c r="C15" s="30">
        <v>1</v>
      </c>
      <c r="D15" s="30">
        <f>B15*C15</f>
        <v>1</v>
      </c>
      <c r="E15" s="30">
        <v>0</v>
      </c>
      <c r="F15" s="31">
        <f>D15*E15</f>
        <v>0</v>
      </c>
      <c r="G15" s="30">
        <f>F15*0.05</f>
        <v>0</v>
      </c>
      <c r="H15" s="30">
        <f>F15*0.1</f>
        <v>0</v>
      </c>
      <c r="I15" s="35">
        <f>F15*$F$1+G15*$G$1+H15*$H$1</f>
        <v>0</v>
      </c>
    </row>
    <row r="16" spans="1:9" x14ac:dyDescent="0.25">
      <c r="A16" s="26" t="s">
        <v>17</v>
      </c>
      <c r="B16" s="30">
        <v>1</v>
      </c>
      <c r="C16" s="30">
        <v>1</v>
      </c>
      <c r="D16" s="30">
        <f>B16*C16</f>
        <v>1</v>
      </c>
      <c r="E16" s="31">
        <v>1800</v>
      </c>
      <c r="F16" s="31">
        <f>D16*E16</f>
        <v>1800</v>
      </c>
      <c r="G16" s="30">
        <f>F16*0.05</f>
        <v>90</v>
      </c>
      <c r="H16" s="30">
        <f>F16*0.1</f>
        <v>180</v>
      </c>
      <c r="I16" s="32">
        <f>F16*$F$1+G16*$G$1+H16*$H$1</f>
        <v>235785.60000000001</v>
      </c>
    </row>
    <row r="17" spans="1:12" x14ac:dyDescent="0.25">
      <c r="A17" s="36" t="s">
        <v>18</v>
      </c>
      <c r="B17" s="34"/>
      <c r="C17" s="34"/>
      <c r="D17" s="34"/>
      <c r="E17" s="34"/>
      <c r="F17" s="49">
        <f>SUM(F7:H16)</f>
        <v>63942.3</v>
      </c>
      <c r="G17" s="49"/>
      <c r="H17" s="49"/>
      <c r="I17" s="44">
        <f>SUM(I7:I16)</f>
        <v>7283417.1839999994</v>
      </c>
    </row>
    <row r="18" spans="1:12" x14ac:dyDescent="0.25">
      <c r="A18" s="26" t="s">
        <v>19</v>
      </c>
      <c r="B18" s="33"/>
      <c r="C18" s="33"/>
      <c r="D18" s="33"/>
      <c r="E18" s="33"/>
      <c r="F18" s="33"/>
      <c r="G18" s="33"/>
      <c r="H18" s="33"/>
      <c r="I18" s="29"/>
    </row>
    <row r="19" spans="1:12" x14ac:dyDescent="0.25">
      <c r="A19" s="26" t="s">
        <v>65</v>
      </c>
      <c r="B19" s="30" t="s">
        <v>52</v>
      </c>
      <c r="C19" s="30"/>
      <c r="D19" s="30"/>
      <c r="E19" s="30"/>
      <c r="F19" s="31"/>
      <c r="G19" s="30"/>
      <c r="H19" s="30"/>
      <c r="I19" s="35"/>
    </row>
    <row r="20" spans="1:12" x14ac:dyDescent="0.25">
      <c r="A20" s="26" t="s">
        <v>20</v>
      </c>
      <c r="B20" s="34"/>
      <c r="C20" s="34"/>
      <c r="D20" s="34"/>
      <c r="E20" s="34"/>
      <c r="F20" s="34"/>
      <c r="G20" s="34"/>
      <c r="H20" s="34"/>
      <c r="I20" s="27"/>
    </row>
    <row r="21" spans="1:12" x14ac:dyDescent="0.25">
      <c r="A21" s="26" t="s">
        <v>21</v>
      </c>
      <c r="B21" s="34"/>
      <c r="C21" s="34"/>
      <c r="D21" s="34"/>
      <c r="E21" s="34"/>
      <c r="F21" s="34"/>
      <c r="G21" s="34"/>
      <c r="H21" s="34"/>
      <c r="I21" s="27"/>
    </row>
    <row r="22" spans="1:12" x14ac:dyDescent="0.25">
      <c r="A22" s="26" t="s">
        <v>22</v>
      </c>
      <c r="B22" s="27"/>
      <c r="C22" s="27"/>
      <c r="D22" s="27"/>
      <c r="E22" s="27"/>
      <c r="F22" s="27"/>
      <c r="G22" s="27"/>
      <c r="H22" s="27"/>
      <c r="I22" s="27"/>
    </row>
    <row r="23" spans="1:12" x14ac:dyDescent="0.25">
      <c r="A23" s="26" t="s">
        <v>23</v>
      </c>
      <c r="B23" s="34"/>
      <c r="C23" s="34"/>
      <c r="D23" s="34"/>
      <c r="E23" s="34"/>
      <c r="F23" s="34"/>
      <c r="G23" s="34"/>
      <c r="H23" s="34"/>
      <c r="I23" s="27"/>
    </row>
    <row r="24" spans="1:12" x14ac:dyDescent="0.25">
      <c r="A24" s="26" t="s">
        <v>24</v>
      </c>
      <c r="B24" s="34"/>
      <c r="C24" s="34"/>
      <c r="D24" s="34"/>
      <c r="E24" s="34"/>
      <c r="F24" s="34"/>
      <c r="G24" s="34"/>
      <c r="H24" s="34"/>
      <c r="I24" s="27"/>
    </row>
    <row r="25" spans="1:12" x14ac:dyDescent="0.25">
      <c r="A25" s="46" t="s">
        <v>72</v>
      </c>
      <c r="B25" s="30">
        <v>0.1</v>
      </c>
      <c r="C25" s="30">
        <v>1</v>
      </c>
      <c r="D25" s="30">
        <f>B25*C25</f>
        <v>0.1</v>
      </c>
      <c r="E25" s="42">
        <v>1800</v>
      </c>
      <c r="F25" s="31">
        <f>D25*E25</f>
        <v>180</v>
      </c>
      <c r="G25" s="30">
        <f>F25*0.05</f>
        <v>9</v>
      </c>
      <c r="H25" s="30">
        <f>F25*0.1</f>
        <v>18</v>
      </c>
      <c r="I25" s="32">
        <f>F25*$F$1+G25*$G$1+H25*$H$1</f>
        <v>23578.559999999998</v>
      </c>
    </row>
    <row r="26" spans="1:12" x14ac:dyDescent="0.25">
      <c r="A26" s="26" t="s">
        <v>25</v>
      </c>
      <c r="B26" s="30">
        <v>0.1</v>
      </c>
      <c r="C26" s="30">
        <v>1</v>
      </c>
      <c r="D26" s="30">
        <f>B26*C26</f>
        <v>0.1</v>
      </c>
      <c r="E26" s="30">
        <v>0</v>
      </c>
      <c r="F26" s="31">
        <f>D26*E26</f>
        <v>0</v>
      </c>
      <c r="G26" s="30">
        <f>F26*0.05</f>
        <v>0</v>
      </c>
      <c r="H26" s="30">
        <f>F26*0.1</f>
        <v>0</v>
      </c>
      <c r="I26" s="35">
        <f>F26*$F$1+G26*$G$1+H26*$H$1</f>
        <v>0</v>
      </c>
    </row>
    <row r="27" spans="1:12" x14ac:dyDescent="0.25">
      <c r="A27" s="36" t="s">
        <v>26</v>
      </c>
      <c r="B27" s="34"/>
      <c r="C27" s="34"/>
      <c r="D27" s="34"/>
      <c r="E27" s="34"/>
      <c r="F27" s="49">
        <f>SUM(F19:H26)</f>
        <v>207</v>
      </c>
      <c r="G27" s="51"/>
      <c r="H27" s="51"/>
      <c r="I27" s="44">
        <f>SUM(I19:I26)</f>
        <v>23578.559999999998</v>
      </c>
      <c r="K27" s="24">
        <f>F28/1800</f>
        <v>35.611111111111114</v>
      </c>
      <c r="L27" t="s">
        <v>51</v>
      </c>
    </row>
    <row r="28" spans="1:12" ht="27" customHeight="1" x14ac:dyDescent="0.25">
      <c r="A28" s="45" t="s">
        <v>67</v>
      </c>
      <c r="B28" s="34"/>
      <c r="C28" s="34"/>
      <c r="D28" s="34"/>
      <c r="E28" s="34"/>
      <c r="F28" s="49">
        <f>ROUND(F17+F27, -2)</f>
        <v>64100</v>
      </c>
      <c r="G28" s="49"/>
      <c r="H28" s="49"/>
      <c r="I28" s="37">
        <f>ROUND(I17+I27, -4)</f>
        <v>7310000</v>
      </c>
      <c r="K28" t="s">
        <v>59</v>
      </c>
    </row>
    <row r="29" spans="1:12" ht="27" customHeight="1" x14ac:dyDescent="0.25">
      <c r="A29" s="45" t="s">
        <v>68</v>
      </c>
      <c r="B29" s="34"/>
      <c r="C29" s="34"/>
      <c r="D29" s="34"/>
      <c r="E29" s="34"/>
      <c r="F29" s="38"/>
      <c r="G29" s="38"/>
      <c r="H29" s="38"/>
      <c r="I29" s="37">
        <f>'O&amp;M'!G6</f>
        <v>37200</v>
      </c>
    </row>
    <row r="30" spans="1:12" ht="27" customHeight="1" x14ac:dyDescent="0.25">
      <c r="A30" s="45" t="s">
        <v>69</v>
      </c>
      <c r="B30" s="34"/>
      <c r="C30" s="34"/>
      <c r="D30" s="34"/>
      <c r="E30" s="34"/>
      <c r="F30" s="38"/>
      <c r="G30" s="38"/>
      <c r="H30" s="38"/>
      <c r="I30" s="37">
        <f>ROUND(I28+I29, -4)</f>
        <v>7350000</v>
      </c>
    </row>
    <row r="31" spans="1:12" x14ac:dyDescent="0.25">
      <c r="A31" s="52"/>
      <c r="B31" s="52"/>
      <c r="C31" s="52"/>
      <c r="D31" s="52"/>
      <c r="E31" s="52"/>
      <c r="F31" s="52"/>
      <c r="G31" s="52"/>
      <c r="H31" s="52"/>
      <c r="I31" s="52"/>
    </row>
    <row r="32" spans="1:12" ht="48" customHeight="1" x14ac:dyDescent="0.25">
      <c r="A32" s="53" t="s">
        <v>53</v>
      </c>
      <c r="B32" s="53"/>
      <c r="C32" s="53"/>
      <c r="D32" s="53"/>
      <c r="E32" s="53"/>
      <c r="F32" s="53"/>
      <c r="G32" s="53"/>
      <c r="H32" s="53"/>
      <c r="I32" s="53"/>
    </row>
    <row r="33" spans="1:9" ht="30" customHeight="1" x14ac:dyDescent="0.25">
      <c r="A33" s="53" t="s">
        <v>58</v>
      </c>
      <c r="B33" s="53"/>
      <c r="C33" s="53"/>
      <c r="D33" s="53"/>
      <c r="E33" s="53"/>
      <c r="F33" s="53"/>
      <c r="G33" s="53"/>
      <c r="H33" s="53"/>
      <c r="I33" s="53"/>
    </row>
    <row r="34" spans="1:9" ht="30" customHeight="1" x14ac:dyDescent="0.25">
      <c r="A34" s="54" t="s">
        <v>70</v>
      </c>
      <c r="B34" s="54"/>
      <c r="C34" s="54"/>
      <c r="D34" s="54"/>
      <c r="E34" s="54"/>
      <c r="F34" s="54"/>
      <c r="G34" s="54"/>
      <c r="H34" s="54"/>
      <c r="I34" s="54"/>
    </row>
    <row r="35" spans="1:9" x14ac:dyDescent="0.25">
      <c r="A35" s="50" t="s">
        <v>73</v>
      </c>
      <c r="B35" s="50"/>
      <c r="C35" s="50"/>
      <c r="D35" s="50"/>
      <c r="E35" s="50"/>
      <c r="F35" s="50"/>
      <c r="G35" s="50"/>
      <c r="H35" s="50"/>
      <c r="I35" s="50"/>
    </row>
    <row r="36" spans="1:9" x14ac:dyDescent="0.25">
      <c r="A36" s="50" t="s">
        <v>74</v>
      </c>
      <c r="B36" s="50"/>
      <c r="C36" s="50"/>
      <c r="D36" s="50"/>
      <c r="E36" s="50"/>
      <c r="F36" s="50"/>
      <c r="G36" s="50"/>
      <c r="H36" s="50"/>
      <c r="I36" s="50"/>
    </row>
  </sheetData>
  <mergeCells count="9">
    <mergeCell ref="F17:H17"/>
    <mergeCell ref="A36:I36"/>
    <mergeCell ref="F27:H27"/>
    <mergeCell ref="F28:H28"/>
    <mergeCell ref="A31:I31"/>
    <mergeCell ref="A32:I32"/>
    <mergeCell ref="A33:I33"/>
    <mergeCell ref="A35:I35"/>
    <mergeCell ref="A34:I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topLeftCell="A4" workbookViewId="0">
      <selection activeCell="A7" sqref="A7"/>
    </sheetView>
  </sheetViews>
  <sheetFormatPr defaultRowHeight="15" x14ac:dyDescent="0.25"/>
  <cols>
    <col min="1" max="1" width="31.85546875" customWidth="1"/>
    <col min="2" max="2" width="10.7109375" customWidth="1"/>
    <col min="3" max="3" width="12" customWidth="1"/>
    <col min="4" max="4" width="12.42578125" customWidth="1"/>
    <col min="5" max="5" width="11.7109375" customWidth="1"/>
    <col min="6" max="6" width="11.140625" customWidth="1"/>
    <col min="7" max="7" width="12.7109375" customWidth="1"/>
    <col min="8" max="8" width="11" customWidth="1"/>
    <col min="9" max="9" width="12.140625" customWidth="1"/>
  </cols>
  <sheetData>
    <row r="1" spans="1:9" x14ac:dyDescent="0.25">
      <c r="A1" s="55" t="s">
        <v>0</v>
      </c>
      <c r="B1" s="1" t="s">
        <v>1</v>
      </c>
      <c r="C1" s="1" t="s">
        <v>2</v>
      </c>
      <c r="D1" s="1" t="s">
        <v>3</v>
      </c>
      <c r="E1" s="57" t="s">
        <v>30</v>
      </c>
      <c r="F1" s="57" t="s">
        <v>5</v>
      </c>
      <c r="G1" s="57" t="s">
        <v>6</v>
      </c>
      <c r="H1" s="57" t="s">
        <v>7</v>
      </c>
      <c r="I1" s="1" t="s">
        <v>8</v>
      </c>
    </row>
    <row r="2" spans="1:9" ht="51.75" thickBot="1" x14ac:dyDescent="0.3">
      <c r="A2" s="56"/>
      <c r="B2" s="2" t="s">
        <v>27</v>
      </c>
      <c r="C2" s="2" t="s">
        <v>28</v>
      </c>
      <c r="D2" s="2" t="s">
        <v>29</v>
      </c>
      <c r="E2" s="58"/>
      <c r="F2" s="58"/>
      <c r="G2" s="58"/>
      <c r="H2" s="58"/>
      <c r="I2" s="2" t="s">
        <v>9</v>
      </c>
    </row>
    <row r="3" spans="1:9" ht="15.75" thickBot="1" x14ac:dyDescent="0.3">
      <c r="A3" s="3" t="s">
        <v>31</v>
      </c>
      <c r="B3" s="10"/>
      <c r="C3" s="10"/>
      <c r="D3" s="10"/>
      <c r="E3" s="10"/>
      <c r="F3" s="10"/>
      <c r="G3" s="10"/>
      <c r="H3" s="10"/>
      <c r="I3" s="10"/>
    </row>
    <row r="4" spans="1:9" ht="15.75" thickBot="1" x14ac:dyDescent="0.3">
      <c r="A4" s="3" t="s">
        <v>61</v>
      </c>
      <c r="B4" s="4">
        <v>1</v>
      </c>
      <c r="C4" s="4">
        <v>1</v>
      </c>
      <c r="D4" s="4">
        <f>B4*C4</f>
        <v>1</v>
      </c>
      <c r="E4" s="4">
        <v>0</v>
      </c>
      <c r="F4" s="4">
        <v>0</v>
      </c>
      <c r="G4" s="4">
        <v>0</v>
      </c>
      <c r="H4" s="4">
        <v>0</v>
      </c>
      <c r="I4" s="5">
        <v>0</v>
      </c>
    </row>
    <row r="5" spans="1:9" ht="15.75" thickBot="1" x14ac:dyDescent="0.3">
      <c r="A5" s="3" t="s">
        <v>66</v>
      </c>
      <c r="B5" s="4">
        <v>2</v>
      </c>
      <c r="C5" s="4">
        <v>1</v>
      </c>
      <c r="D5" s="4">
        <f t="shared" ref="D5:D6" si="0">B5*C5</f>
        <v>2</v>
      </c>
      <c r="E5" s="4">
        <v>0</v>
      </c>
      <c r="F5" s="4">
        <v>0</v>
      </c>
      <c r="G5" s="4">
        <v>0</v>
      </c>
      <c r="H5" s="4">
        <v>0</v>
      </c>
      <c r="I5" s="5">
        <v>0</v>
      </c>
    </row>
    <row r="6" spans="1:9" ht="15.75" thickBot="1" x14ac:dyDescent="0.3">
      <c r="A6" s="3" t="s">
        <v>17</v>
      </c>
      <c r="B6" s="4">
        <v>2</v>
      </c>
      <c r="C6" s="4">
        <v>1</v>
      </c>
      <c r="D6" s="4">
        <f t="shared" si="0"/>
        <v>2</v>
      </c>
      <c r="E6" s="7">
        <v>1800</v>
      </c>
      <c r="F6" s="7">
        <f>D6*E6</f>
        <v>3600</v>
      </c>
      <c r="G6" s="4">
        <f>F6*0.05</f>
        <v>180</v>
      </c>
      <c r="H6" s="4">
        <f>F6*0.1</f>
        <v>360</v>
      </c>
      <c r="I6" s="8">
        <f>F6*$F$14+G6*$G$14+H6*$H$14</f>
        <v>196824.59999999998</v>
      </c>
    </row>
    <row r="7" spans="1:9" ht="15.75" thickBot="1" x14ac:dyDescent="0.3">
      <c r="A7" s="47" t="s">
        <v>75</v>
      </c>
      <c r="B7" s="9"/>
      <c r="C7" s="9"/>
      <c r="D7" s="9"/>
      <c r="E7" s="9"/>
      <c r="F7" s="59">
        <f>SUM(F4:H6)</f>
        <v>4140</v>
      </c>
      <c r="G7" s="60"/>
      <c r="H7" s="61"/>
      <c r="I7" s="43">
        <f>ROUND(I6, -3)</f>
        <v>197000</v>
      </c>
    </row>
    <row r="8" spans="1:9" ht="46.5" customHeight="1" x14ac:dyDescent="0.25">
      <c r="A8" s="40"/>
      <c r="B8" s="6"/>
      <c r="C8" s="6"/>
      <c r="D8" s="6"/>
      <c r="E8" s="6"/>
      <c r="F8" s="6"/>
      <c r="G8" s="6"/>
      <c r="H8" s="6"/>
      <c r="I8" s="6"/>
    </row>
    <row r="9" spans="1:9" x14ac:dyDescent="0.25">
      <c r="A9" s="39" t="s">
        <v>57</v>
      </c>
      <c r="B9" s="39"/>
      <c r="C9" s="39"/>
      <c r="D9" s="39"/>
      <c r="E9" s="39"/>
      <c r="F9" s="39"/>
      <c r="G9" s="6"/>
      <c r="H9" s="6"/>
      <c r="I9" s="6"/>
    </row>
    <row r="10" spans="1:9" x14ac:dyDescent="0.25">
      <c r="A10" s="52" t="s">
        <v>56</v>
      </c>
      <c r="B10" s="52"/>
      <c r="C10" s="52"/>
      <c r="D10" s="52"/>
      <c r="E10" s="52"/>
      <c r="F10" s="52"/>
      <c r="G10" s="52"/>
      <c r="H10" s="6"/>
      <c r="I10" s="6"/>
    </row>
    <row r="11" spans="1:9" x14ac:dyDescent="0.25">
      <c r="A11" s="52" t="s">
        <v>55</v>
      </c>
      <c r="B11" s="52"/>
      <c r="C11" s="52"/>
      <c r="D11" s="52"/>
      <c r="E11" s="52"/>
      <c r="F11" s="52"/>
      <c r="G11" s="52"/>
      <c r="H11" s="52"/>
      <c r="I11" s="52"/>
    </row>
    <row r="12" spans="1:9" ht="15.75" x14ac:dyDescent="0.25">
      <c r="A12" s="41" t="s">
        <v>54</v>
      </c>
    </row>
    <row r="14" spans="1:9" x14ac:dyDescent="0.25">
      <c r="E14" t="s">
        <v>50</v>
      </c>
      <c r="F14">
        <v>48.75</v>
      </c>
      <c r="G14">
        <v>65.709999999999994</v>
      </c>
      <c r="H14">
        <v>26.38</v>
      </c>
    </row>
  </sheetData>
  <mergeCells count="8">
    <mergeCell ref="A10:G10"/>
    <mergeCell ref="A11:I11"/>
    <mergeCell ref="A1:A2"/>
    <mergeCell ref="E1:E2"/>
    <mergeCell ref="F1:F2"/>
    <mergeCell ref="G1:G2"/>
    <mergeCell ref="H1:H2"/>
    <mergeCell ref="F7: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workbookViewId="0">
      <selection activeCell="G6" sqref="G6"/>
    </sheetView>
  </sheetViews>
  <sheetFormatPr defaultRowHeight="15" x14ac:dyDescent="0.25"/>
  <cols>
    <col min="1" max="1" width="16.42578125" customWidth="1"/>
    <col min="2" max="2" width="14.140625" customWidth="1"/>
    <col min="3" max="3" width="13.5703125" customWidth="1"/>
    <col min="4" max="4" width="13.7109375" customWidth="1"/>
    <col min="5" max="5" width="13.42578125" customWidth="1"/>
    <col min="6" max="6" width="14.7109375" customWidth="1"/>
    <col min="7" max="7" width="13.85546875" customWidth="1"/>
  </cols>
  <sheetData>
    <row r="1" spans="1:7" ht="16.5" thickBot="1" x14ac:dyDescent="0.3">
      <c r="A1" s="62" t="s">
        <v>32</v>
      </c>
      <c r="B1" s="63"/>
      <c r="C1" s="63"/>
      <c r="D1" s="63"/>
      <c r="E1" s="63"/>
      <c r="F1" s="63"/>
      <c r="G1" s="64"/>
    </row>
    <row r="2" spans="1:7" x14ac:dyDescent="0.25">
      <c r="A2" s="11" t="s">
        <v>33</v>
      </c>
      <c r="B2" s="15" t="s">
        <v>35</v>
      </c>
      <c r="C2" s="15" t="s">
        <v>37</v>
      </c>
      <c r="D2" s="15" t="s">
        <v>39</v>
      </c>
      <c r="E2" s="15" t="s">
        <v>41</v>
      </c>
      <c r="F2" s="15" t="s">
        <v>43</v>
      </c>
      <c r="G2" s="15" t="s">
        <v>45</v>
      </c>
    </row>
    <row r="3" spans="1:7" ht="38.25" x14ac:dyDescent="0.25">
      <c r="A3" s="12" t="s">
        <v>34</v>
      </c>
      <c r="B3" s="14" t="s">
        <v>36</v>
      </c>
      <c r="C3" s="14" t="s">
        <v>38</v>
      </c>
      <c r="D3" s="14" t="s">
        <v>40</v>
      </c>
      <c r="E3" s="14" t="s">
        <v>42</v>
      </c>
      <c r="F3" s="14" t="s">
        <v>44</v>
      </c>
      <c r="G3" s="14" t="s">
        <v>46</v>
      </c>
    </row>
    <row r="4" spans="1:7" ht="15.75" thickBot="1" x14ac:dyDescent="0.3">
      <c r="A4" s="13"/>
      <c r="B4" s="16"/>
      <c r="C4" s="16"/>
      <c r="D4" s="16"/>
      <c r="E4" s="16"/>
      <c r="F4" s="16"/>
      <c r="G4" s="17" t="s">
        <v>47</v>
      </c>
    </row>
    <row r="5" spans="1:7" ht="15.75" thickBot="1" x14ac:dyDescent="0.3">
      <c r="A5" s="12" t="s">
        <v>48</v>
      </c>
      <c r="B5" s="19">
        <v>295</v>
      </c>
      <c r="C5" s="15">
        <v>0</v>
      </c>
      <c r="D5" s="19">
        <v>0</v>
      </c>
      <c r="E5" s="19">
        <v>29</v>
      </c>
      <c r="F5" s="20">
        <v>1284</v>
      </c>
      <c r="G5" s="19">
        <f>E5*F5</f>
        <v>37236</v>
      </c>
    </row>
    <row r="6" spans="1:7" s="18" customFormat="1" ht="15.75" thickBot="1" x14ac:dyDescent="0.3">
      <c r="A6" s="21" t="s">
        <v>49</v>
      </c>
      <c r="B6" s="22"/>
      <c r="C6" s="22"/>
      <c r="D6" s="22"/>
      <c r="E6" s="22"/>
      <c r="F6" s="22"/>
      <c r="G6" s="23">
        <f>ROUND(G5, -2)</f>
        <v>37200</v>
      </c>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wwrigley</cp:lastModifiedBy>
  <dcterms:created xsi:type="dcterms:W3CDTF">2016-01-13T19:40:39Z</dcterms:created>
  <dcterms:modified xsi:type="dcterms:W3CDTF">2019-06-04T17:10:44Z</dcterms:modified>
</cp:coreProperties>
</file>