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defaultThemeVersion="166925"/>
  <mc:AlternateContent xmlns:mc="http://schemas.openxmlformats.org/markup-compatibility/2006">
    <mc:Choice Requires="x15">
      <x15ac:absPath xmlns:x15ac="http://schemas.microsoft.com/office/spreadsheetml/2010/11/ac" url="S:\Amanda S\ICR Renewals - 041317\OIRA COMMENTS 12-2019\"/>
    </mc:Choice>
  </mc:AlternateContent>
  <xr:revisionPtr revIDLastSave="0" documentId="13_ncr:1_{6AF40AF0-DBCF-4180-8DAD-A14083226FB9}" xr6:coauthVersionLast="45" xr6:coauthVersionMax="45" xr10:uidLastSave="{00000000-0000-0000-0000-000000000000}"/>
  <bookViews>
    <workbookView xWindow="700" yWindow="5120" windowWidth="18430" windowHeight="8140" activeTab="1" xr2:uid="{A77AC78C-60E4-4106-85DD-F81F805A1C89}"/>
  </bookViews>
  <sheets>
    <sheet name="Respondents" sheetId="1" r:id="rId1"/>
    <sheet name="Responses" sheetId="2" r:id="rId2"/>
    <sheet name="Respondent Burden" sheetId="3" r:id="rId3"/>
    <sheet name="Agency Burden" sheetId="4" r:id="rId4"/>
    <sheet name="Capital &amp; O&amp;M"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23" i="4" l="1"/>
  <c r="G23" i="4"/>
  <c r="J22" i="4"/>
  <c r="G21" i="4"/>
  <c r="H21" i="4" l="1"/>
  <c r="J21" i="4" s="1"/>
  <c r="I21" i="4"/>
  <c r="F12" i="2"/>
  <c r="J40" i="3"/>
  <c r="G40" i="3"/>
  <c r="J28" i="3"/>
  <c r="G28" i="3"/>
  <c r="G41" i="3" l="1"/>
  <c r="F22" i="4"/>
  <c r="E21" i="4"/>
  <c r="F20" i="4"/>
  <c r="F21" i="4"/>
  <c r="F19" i="4"/>
  <c r="E18" i="4"/>
  <c r="G18" i="4" s="1"/>
  <c r="F18" i="4"/>
  <c r="F17" i="4"/>
  <c r="E17" i="4"/>
  <c r="G17" i="4" s="1"/>
  <c r="F16" i="4"/>
  <c r="F15" i="4"/>
  <c r="F14" i="4"/>
  <c r="F13" i="4"/>
  <c r="F12" i="4"/>
  <c r="F11" i="4"/>
  <c r="F10" i="4"/>
  <c r="F9" i="4"/>
  <c r="E19" i="4"/>
  <c r="G19" i="4" s="1"/>
  <c r="F26" i="3"/>
  <c r="F27" i="3"/>
  <c r="F25" i="3"/>
  <c r="J22" i="3"/>
  <c r="G24" i="3"/>
  <c r="F24" i="3"/>
  <c r="E24" i="3"/>
  <c r="F21" i="3"/>
  <c r="F22" i="3"/>
  <c r="F20" i="3"/>
  <c r="F17" i="3"/>
  <c r="F16" i="3"/>
  <c r="F12" i="3"/>
  <c r="F11" i="3"/>
  <c r="F9" i="3"/>
  <c r="H18" i="4" l="1"/>
  <c r="J18" i="4" s="1"/>
  <c r="I18" i="4"/>
  <c r="H17" i="4"/>
  <c r="I17" i="4"/>
  <c r="J17" i="4" s="1"/>
  <c r="I19" i="4"/>
  <c r="H19" i="4"/>
  <c r="H24" i="3"/>
  <c r="J24" i="3" s="1"/>
  <c r="I24" i="3"/>
  <c r="C10" i="1"/>
  <c r="F35" i="3"/>
  <c r="M3" i="3"/>
  <c r="F36" i="3" s="1"/>
  <c r="C4" i="2"/>
  <c r="D10" i="1"/>
  <c r="D9" i="1"/>
  <c r="D8" i="1"/>
  <c r="P9" i="3" l="1"/>
  <c r="P8" i="3"/>
  <c r="P7" i="3"/>
  <c r="O9" i="4" l="1"/>
  <c r="I3" i="4" s="1"/>
  <c r="O8" i="4"/>
  <c r="H3" i="4" s="1"/>
  <c r="O7" i="4"/>
  <c r="G3" i="4" s="1"/>
  <c r="J19" i="4" s="1"/>
  <c r="G3" i="3"/>
  <c r="I3" i="3"/>
  <c r="H3" i="3"/>
  <c r="E22" i="4"/>
  <c r="E20" i="4"/>
  <c r="E16" i="4"/>
  <c r="E15" i="4"/>
  <c r="E14" i="4"/>
  <c r="E13" i="4"/>
  <c r="E12" i="4"/>
  <c r="E11" i="4"/>
  <c r="E10" i="4"/>
  <c r="E9" i="4" l="1"/>
  <c r="E36" i="3"/>
  <c r="E35" i="3"/>
  <c r="E27" i="3"/>
  <c r="E26" i="3"/>
  <c r="E25" i="3"/>
  <c r="E22" i="3"/>
  <c r="E21" i="3"/>
  <c r="E20" i="3"/>
  <c r="E17" i="3"/>
  <c r="E16" i="3"/>
  <c r="E12" i="3"/>
  <c r="E11" i="3"/>
  <c r="E9" i="3"/>
  <c r="F10" i="1"/>
  <c r="E10" i="1"/>
  <c r="G7" i="1"/>
  <c r="G35" i="3" l="1"/>
  <c r="I35" i="3" s="1"/>
  <c r="G36" i="3"/>
  <c r="H36" i="3" s="1"/>
  <c r="G8" i="1"/>
  <c r="H35" i="3" l="1"/>
  <c r="J35" i="3" s="1"/>
  <c r="I36" i="3"/>
  <c r="G9" i="1"/>
  <c r="G10" i="1" s="1"/>
  <c r="J36" i="3" l="1"/>
  <c r="C12" i="2"/>
  <c r="F9" i="2"/>
  <c r="C17" i="2"/>
  <c r="F17" i="2" s="1"/>
  <c r="F8" i="2"/>
  <c r="F4" i="2"/>
  <c r="G20" i="4"/>
  <c r="C16" i="2"/>
  <c r="F16" i="2" s="1"/>
  <c r="C7" i="2"/>
  <c r="F7" i="2" s="1"/>
  <c r="C6" i="2"/>
  <c r="F6" i="2" s="1"/>
  <c r="C14" i="2"/>
  <c r="F14" i="2" s="1"/>
  <c r="C5" i="2"/>
  <c r="F5" i="2" s="1"/>
  <c r="C15" i="2"/>
  <c r="F15" i="2" s="1"/>
  <c r="F13" i="2"/>
  <c r="C10" i="2"/>
  <c r="F10" i="2" s="1"/>
  <c r="C11" i="2"/>
  <c r="F11" i="2" s="1"/>
  <c r="G16" i="4"/>
  <c r="G22" i="4"/>
  <c r="G15" i="4"/>
  <c r="G14" i="4"/>
  <c r="G10" i="4"/>
  <c r="G13" i="4"/>
  <c r="G12" i="4"/>
  <c r="G11" i="4"/>
  <c r="G9" i="4"/>
  <c r="I12" i="4" l="1"/>
  <c r="H12" i="4"/>
  <c r="H10" i="4"/>
  <c r="I10" i="4"/>
  <c r="I14" i="4"/>
  <c r="H14" i="4"/>
  <c r="I13" i="4"/>
  <c r="H13" i="4"/>
  <c r="F18" i="2"/>
  <c r="F19" i="2" s="1"/>
  <c r="H15" i="4"/>
  <c r="I15" i="4"/>
  <c r="G22" i="3"/>
  <c r="G26" i="3"/>
  <c r="G16" i="3"/>
  <c r="G11" i="3"/>
  <c r="G20" i="3"/>
  <c r="G27" i="3"/>
  <c r="G17" i="3"/>
  <c r="G21" i="3"/>
  <c r="G12" i="3"/>
  <c r="I9" i="4"/>
  <c r="H9" i="4"/>
  <c r="H22" i="4"/>
  <c r="I22" i="4"/>
  <c r="I11" i="4"/>
  <c r="H11" i="4"/>
  <c r="I16" i="4"/>
  <c r="H16" i="4"/>
  <c r="G9" i="3"/>
  <c r="G25" i="3"/>
  <c r="H20" i="4"/>
  <c r="I20" i="4"/>
  <c r="J15" i="4" l="1"/>
  <c r="J12" i="4"/>
  <c r="J14" i="4"/>
  <c r="J13" i="4"/>
  <c r="J10" i="4"/>
  <c r="J16" i="4"/>
  <c r="J9" i="4"/>
  <c r="J11" i="4"/>
  <c r="H27" i="3"/>
  <c r="I27" i="3"/>
  <c r="I20" i="3"/>
  <c r="H20" i="3"/>
  <c r="H11" i="3"/>
  <c r="I11" i="3"/>
  <c r="H16" i="3"/>
  <c r="I16" i="3"/>
  <c r="H17" i="3"/>
  <c r="I17" i="3"/>
  <c r="H12" i="3"/>
  <c r="I12" i="3"/>
  <c r="I26" i="3"/>
  <c r="H26" i="3"/>
  <c r="I21" i="3"/>
  <c r="H21" i="3"/>
  <c r="I22" i="3"/>
  <c r="H22" i="3"/>
  <c r="H9" i="3"/>
  <c r="I9" i="3"/>
  <c r="H25" i="3"/>
  <c r="I25" i="3"/>
  <c r="J20" i="4"/>
  <c r="J20" i="3" l="1"/>
  <c r="J16" i="3"/>
  <c r="J17" i="3"/>
  <c r="J27" i="3"/>
  <c r="J12" i="3"/>
  <c r="J26" i="3"/>
  <c r="J11" i="3"/>
  <c r="J21" i="3"/>
  <c r="J9" i="3"/>
  <c r="J25" i="3"/>
  <c r="J41" i="3" l="1"/>
  <c r="J43"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Tracy Curtis</author>
  </authors>
  <commentList>
    <comment ref="F3" authorId="0" shapeId="0" xr:uid="{AA7BF6F2-CBEF-4010-B98F-C4B9AA8AE876}">
      <text>
        <r>
          <rPr>
            <b/>
            <sz val="9"/>
            <color indexed="81"/>
            <rFont val="Tahoma"/>
            <charset val="1"/>
          </rPr>
          <t>Tracy Curtis:</t>
        </r>
        <r>
          <rPr>
            <sz val="9"/>
            <color indexed="81"/>
            <rFont val="Tahoma"/>
            <charset val="1"/>
          </rPr>
          <t xml:space="preserve">
Labor rates have been updated to reflect that these are publically owned facilities.
</t>
        </r>
      </text>
    </comment>
  </commentList>
</comments>
</file>

<file path=xl/sharedStrings.xml><?xml version="1.0" encoding="utf-8"?>
<sst xmlns="http://schemas.openxmlformats.org/spreadsheetml/2006/main" count="190" uniqueCount="145">
  <si>
    <t>Number of Respondents</t>
  </si>
  <si>
    <t>Respondents That Submit Reports</t>
  </si>
  <si>
    <t>Respondents That Do Not Submit Any Reports</t>
  </si>
  <si>
    <t>(A)</t>
  </si>
  <si>
    <t>(B)</t>
  </si>
  <si>
    <t>(C)</t>
  </si>
  <si>
    <t>(D)</t>
  </si>
  <si>
    <t>(E)</t>
  </si>
  <si>
    <t>Year</t>
  </si>
  <si>
    <t>Number of New Respondents</t>
  </si>
  <si>
    <t>Number of Existing Respondents</t>
  </si>
  <si>
    <t>Number of Existing  Respondents that keep records but do not submit reports</t>
  </si>
  <si>
    <t>Number of Existing Respondents That Are Also New Respondents</t>
  </si>
  <si>
    <t>(E=A+B+C-D)</t>
  </si>
  <si>
    <t>Average</t>
  </si>
  <si>
    <t>Total Annual Responses</t>
  </si>
  <si>
    <t>(A)
Information Collection Activity</t>
  </si>
  <si>
    <t xml:space="preserve">(B)
Number of Respondents  </t>
  </si>
  <si>
    <t>(C)
Number of Responses</t>
  </si>
  <si>
    <t>(D)
Number of Existing Respondents That Keep Records But Do Not Submit Reports</t>
  </si>
  <si>
    <t>(E)
Total Annual Responses
E=(BxC)+D</t>
  </si>
  <si>
    <t>Initial notification</t>
  </si>
  <si>
    <t>Notification of compliance status</t>
  </si>
  <si>
    <t>Request for extension of compliance</t>
  </si>
  <si>
    <t>Notification of special compliance requirements</t>
  </si>
  <si>
    <t>Notification of initial performance test</t>
  </si>
  <si>
    <t>Additional notification requirements for sources with CMS</t>
  </si>
  <si>
    <t>Notification of adjustments to time periods</t>
  </si>
  <si>
    <t>Notification of changes to information provided</t>
  </si>
  <si>
    <t>Initial performance test report</t>
  </si>
  <si>
    <t>Inspection and monitoring plan</t>
  </si>
  <si>
    <t>Initial report on compliance approach</t>
  </si>
  <si>
    <t>Total</t>
  </si>
  <si>
    <t>CMS - Continuous Monitoring System</t>
  </si>
  <si>
    <t>hrs/response:</t>
  </si>
  <si>
    <t>Table 1: Annual Respondent Burden and Cost – NESHAP for Publicly Owned Treatment Works (40 CFR Part 63, Subpart VVV) (Renewal)</t>
  </si>
  <si>
    <t>Source Type</t>
  </si>
  <si>
    <t>No.</t>
  </si>
  <si>
    <t>Existing</t>
  </si>
  <si>
    <t>Labor Rates:</t>
  </si>
  <si>
    <t>New (other sectors)</t>
  </si>
  <si>
    <t>Burden item</t>
  </si>
  <si>
    <t>A</t>
  </si>
  <si>
    <t>B</t>
  </si>
  <si>
    <t>C</t>
  </si>
  <si>
    <t>D</t>
  </si>
  <si>
    <t>E</t>
  </si>
  <si>
    <t>F</t>
  </si>
  <si>
    <t>G</t>
  </si>
  <si>
    <t>H</t>
  </si>
  <si>
    <t>Person-hours
per occurrence</t>
  </si>
  <si>
    <t>Annual occurrences
per respondent</t>
  </si>
  <si>
    <t>Person-hours
per respondent
per year (AxB)</t>
  </si>
  <si>
    <r>
      <t xml:space="preserve">Respondents
per year </t>
    </r>
    <r>
      <rPr>
        <b/>
        <vertAlign val="superscript"/>
        <sz val="10"/>
        <rFont val="Times New Roman"/>
        <family val="1"/>
      </rPr>
      <t>a</t>
    </r>
  </si>
  <si>
    <t>Technical hours per
year (CxD)</t>
  </si>
  <si>
    <t>Management hours per year (Ex0.05)</t>
  </si>
  <si>
    <t>Clerical hours
per year
(Ex0.10)</t>
  </si>
  <si>
    <r>
      <t xml:space="preserve">Annual cost
($) </t>
    </r>
    <r>
      <rPr>
        <b/>
        <vertAlign val="superscript"/>
        <sz val="10"/>
        <rFont val="Times New Roman"/>
        <family val="1"/>
      </rPr>
      <t>b</t>
    </r>
  </si>
  <si>
    <t>1.  Applications</t>
  </si>
  <si>
    <t>N/A</t>
  </si>
  <si>
    <t>2.  Surveys and studies</t>
  </si>
  <si>
    <t>3.  Reporting requirements</t>
  </si>
  <si>
    <t>B.  Required activities</t>
  </si>
  <si>
    <r>
      <t xml:space="preserve">Notification of compliance status </t>
    </r>
    <r>
      <rPr>
        <vertAlign val="superscript"/>
        <sz val="10"/>
        <rFont val="Times New Roman"/>
        <family val="1"/>
      </rPr>
      <t>d</t>
    </r>
  </si>
  <si>
    <t>C.  Create information</t>
  </si>
  <si>
    <t>See 3B</t>
  </si>
  <si>
    <t>D.  Gather existing information</t>
  </si>
  <si>
    <t>E.  Write reports</t>
  </si>
  <si>
    <r>
      <t xml:space="preserve">Notification of initial performance test </t>
    </r>
    <r>
      <rPr>
        <vertAlign val="superscript"/>
        <sz val="10"/>
        <rFont val="Times New Roman"/>
        <family val="1"/>
      </rPr>
      <t>d</t>
    </r>
  </si>
  <si>
    <t>Reporting Subtotal</t>
  </si>
  <si>
    <t>4.  Recordkeeping</t>
  </si>
  <si>
    <t>See 3A</t>
  </si>
  <si>
    <t>B.  Plan activities</t>
  </si>
  <si>
    <t>See 3E</t>
  </si>
  <si>
    <t>C.  Implement activities</t>
  </si>
  <si>
    <t>D.  Develop record system</t>
  </si>
  <si>
    <t>E.  Time to enter information</t>
  </si>
  <si>
    <r>
      <t xml:space="preserve">Records of inspections, defects, and repair delays </t>
    </r>
    <r>
      <rPr>
        <vertAlign val="superscript"/>
        <sz val="10"/>
        <rFont val="Times New Roman"/>
        <family val="1"/>
      </rPr>
      <t>d</t>
    </r>
  </si>
  <si>
    <t>F.  Time to transmit or disclose information</t>
  </si>
  <si>
    <t>G.  Time to train personnel</t>
  </si>
  <si>
    <t>H.  Time for audits</t>
  </si>
  <si>
    <t>Recordkeeping Subtotal</t>
  </si>
  <si>
    <t>N/A - Not Applicable</t>
  </si>
  <si>
    <t>Assumptions:</t>
  </si>
  <si>
    <t>Table 2: Average Annual EPA Burden and Cost – NESHAP for Publicly Owned Treatment Works (40 CFR Part 63, Subpart VVV) (Renewal)</t>
  </si>
  <si>
    <t>EPA
person-hours
per occurrence</t>
  </si>
  <si>
    <t>EPA
person-hours
per respondent
per year (AxB)</t>
  </si>
  <si>
    <t>Technical hours
per year
(CxD)</t>
  </si>
  <si>
    <t>Management
hours per year
(Ex0.05)</t>
  </si>
  <si>
    <r>
      <t xml:space="preserve">Initial performance test </t>
    </r>
    <r>
      <rPr>
        <vertAlign val="superscript"/>
        <sz val="10"/>
        <rFont val="Times New Roman"/>
        <family val="1"/>
      </rPr>
      <t>c</t>
    </r>
  </si>
  <si>
    <r>
      <t xml:space="preserve">Repeat initial performance test </t>
    </r>
    <r>
      <rPr>
        <vertAlign val="superscript"/>
        <sz val="10"/>
        <rFont val="Times New Roman"/>
        <family val="1"/>
      </rPr>
      <t>c</t>
    </r>
  </si>
  <si>
    <t>Report review</t>
  </si>
  <si>
    <r>
      <t xml:space="preserve">Notification of compliance status </t>
    </r>
    <r>
      <rPr>
        <vertAlign val="superscript"/>
        <sz val="10"/>
        <rFont val="Times New Roman"/>
        <family val="1"/>
      </rPr>
      <t>c</t>
    </r>
  </si>
  <si>
    <r>
      <t xml:space="preserve">Notification of initial performance test </t>
    </r>
    <r>
      <rPr>
        <vertAlign val="superscript"/>
        <sz val="10"/>
        <rFont val="Times New Roman"/>
        <family val="1"/>
      </rPr>
      <t>c</t>
    </r>
  </si>
  <si>
    <r>
      <t xml:space="preserve">Initial performance test report </t>
    </r>
    <r>
      <rPr>
        <vertAlign val="superscript"/>
        <sz val="10"/>
        <rFont val="Times New Roman"/>
        <family val="1"/>
      </rPr>
      <t>c</t>
    </r>
  </si>
  <si>
    <r>
      <t xml:space="preserve">Inspection and monitoring plan </t>
    </r>
    <r>
      <rPr>
        <vertAlign val="superscript"/>
        <sz val="10"/>
        <rFont val="Times New Roman"/>
        <family val="1"/>
      </rPr>
      <t>c</t>
    </r>
  </si>
  <si>
    <t>30-day notification of excess emissions</t>
  </si>
  <si>
    <r>
      <t xml:space="preserve">Additional notification requirements for sources with CMS </t>
    </r>
    <r>
      <rPr>
        <vertAlign val="superscript"/>
        <sz val="10"/>
        <color rgb="FFFF0000"/>
        <rFont val="Times New Roman"/>
        <family val="1"/>
      </rPr>
      <t>c</t>
    </r>
  </si>
  <si>
    <r>
      <t>Notification of adjustments to time periods</t>
    </r>
    <r>
      <rPr>
        <vertAlign val="superscript"/>
        <sz val="10"/>
        <color rgb="FFFF0000"/>
        <rFont val="Times New Roman"/>
        <family val="1"/>
      </rPr>
      <t xml:space="preserve"> c</t>
    </r>
  </si>
  <si>
    <r>
      <t xml:space="preserve">Notification of special compliance requirements </t>
    </r>
    <r>
      <rPr>
        <vertAlign val="superscript"/>
        <sz val="10"/>
        <color rgb="FFFF0000"/>
        <rFont val="Times New Roman"/>
        <family val="1"/>
      </rPr>
      <t>c</t>
    </r>
  </si>
  <si>
    <t>Labor Type</t>
  </si>
  <si>
    <t>Hourly Mean Wage</t>
  </si>
  <si>
    <t>With  Fringe &amp; Overhead</t>
  </si>
  <si>
    <t>(GS- 12, step 1) - Tech.</t>
  </si>
  <si>
    <t>(GS- 13, step 5) - Mgmt.</t>
  </si>
  <si>
    <t>(GS-6, step 3) - Cler.</t>
  </si>
  <si>
    <t>A.  Familiarization with regulatory requirements</t>
  </si>
  <si>
    <r>
      <t>TOTAL LABOR BURDEN AND COSTS  (rounded)</t>
    </r>
    <r>
      <rPr>
        <b/>
        <vertAlign val="superscript"/>
        <sz val="10"/>
        <rFont val="Times New Roman"/>
        <family val="1"/>
      </rPr>
      <t>f</t>
    </r>
  </si>
  <si>
    <r>
      <t xml:space="preserve">Agency Rates
</t>
    </r>
    <r>
      <rPr>
        <sz val="10"/>
        <rFont val="Times New Roman"/>
        <family val="1"/>
      </rPr>
      <t>Source: Office of Personnel Management (OPM), 2017 General Schedule</t>
    </r>
  </si>
  <si>
    <r>
      <t>Total Compensation ($/hr)</t>
    </r>
    <r>
      <rPr>
        <sz val="10"/>
        <rFont val="Times New Roman"/>
        <family val="1"/>
      </rPr>
      <t xml:space="preserve"> </t>
    </r>
  </si>
  <si>
    <r>
      <t>Loaded Rate</t>
    </r>
    <r>
      <rPr>
        <sz val="10"/>
        <rFont val="Times New Roman"/>
        <family val="1"/>
      </rPr>
      <t xml:space="preserve"> (Rate + 110%rate)</t>
    </r>
  </si>
  <si>
    <r>
      <t xml:space="preserve">A.  Familiarization with regulatory requirements </t>
    </r>
    <r>
      <rPr>
        <vertAlign val="superscript"/>
        <sz val="10"/>
        <rFont val="Times New Roman"/>
        <family val="1"/>
      </rPr>
      <t>c</t>
    </r>
  </si>
  <si>
    <r>
      <t xml:space="preserve">Additional notification requirements for source with CMS </t>
    </r>
    <r>
      <rPr>
        <vertAlign val="superscript"/>
        <sz val="10"/>
        <rFont val="Times New Roman"/>
        <family val="1"/>
      </rPr>
      <t>d</t>
    </r>
  </si>
  <si>
    <r>
      <t xml:space="preserve">30-day notification of excess emissions </t>
    </r>
    <r>
      <rPr>
        <vertAlign val="superscript"/>
        <sz val="10"/>
        <rFont val="Times New Roman"/>
        <family val="1"/>
      </rPr>
      <t>d</t>
    </r>
  </si>
  <si>
    <r>
      <t xml:space="preserve">Initial performance test report </t>
    </r>
    <r>
      <rPr>
        <vertAlign val="superscript"/>
        <sz val="10"/>
        <rFont val="Times New Roman"/>
        <family val="1"/>
      </rPr>
      <t>d</t>
    </r>
  </si>
  <si>
    <r>
      <t xml:space="preserve">Inspection and monitoring plan </t>
    </r>
    <r>
      <rPr>
        <vertAlign val="superscript"/>
        <sz val="10"/>
        <rFont val="Times New Roman"/>
        <family val="1"/>
      </rPr>
      <t>d</t>
    </r>
  </si>
  <si>
    <r>
      <t xml:space="preserve">Annual report </t>
    </r>
    <r>
      <rPr>
        <vertAlign val="superscript"/>
        <sz val="10"/>
        <rFont val="Times New Roman"/>
        <family val="1"/>
      </rPr>
      <t>d</t>
    </r>
  </si>
  <si>
    <r>
      <t xml:space="preserve">Annual excess emissions report </t>
    </r>
    <r>
      <rPr>
        <vertAlign val="superscript"/>
        <sz val="10"/>
        <rFont val="Times New Roman"/>
        <family val="1"/>
      </rPr>
      <t>d</t>
    </r>
  </si>
  <si>
    <r>
      <t xml:space="preserve">Initial report on compliance approach </t>
    </r>
    <r>
      <rPr>
        <vertAlign val="superscript"/>
        <sz val="10"/>
        <rFont val="Times New Roman"/>
        <family val="1"/>
      </rPr>
      <t>d, e</t>
    </r>
  </si>
  <si>
    <r>
      <t xml:space="preserve">Records of annual inspections </t>
    </r>
    <r>
      <rPr>
        <vertAlign val="superscript"/>
        <sz val="10"/>
        <rFont val="Times New Roman"/>
        <family val="1"/>
      </rPr>
      <t>d</t>
    </r>
  </si>
  <si>
    <r>
      <t>GRAND TOTAL (rounded)</t>
    </r>
    <r>
      <rPr>
        <b/>
        <vertAlign val="superscript"/>
        <sz val="10"/>
        <rFont val="Times New Roman"/>
        <family val="1"/>
      </rPr>
      <t>f</t>
    </r>
  </si>
  <si>
    <t>Annual report</t>
  </si>
  <si>
    <t>Annual excess emissions report</t>
  </si>
  <si>
    <r>
      <rPr>
        <vertAlign val="superscript"/>
        <sz val="10"/>
        <rFont val="Times New Roman"/>
        <family val="1"/>
      </rPr>
      <t>b</t>
    </r>
    <r>
      <rPr>
        <sz val="10"/>
        <rFont val="Times New Roman"/>
        <family val="1"/>
      </rPr>
      <t xml:space="preserve">  This ICR uses the following labor rates: $48.08 (technical), $64.80 (managerial), and $26.02 (clerical).  These rates are from the Office of Personnel Management (OPM), 2017 General Schedule, which excludes locality rates of pay.  The rates have been increased by 60 percent to account for the benefit packages available to government employees.</t>
    </r>
  </si>
  <si>
    <r>
      <t xml:space="preserve">Annual report </t>
    </r>
    <r>
      <rPr>
        <vertAlign val="superscript"/>
        <sz val="10"/>
        <rFont val="Times New Roman"/>
        <family val="1"/>
      </rPr>
      <t>c</t>
    </r>
  </si>
  <si>
    <r>
      <t>Annual excess emissions report</t>
    </r>
    <r>
      <rPr>
        <vertAlign val="superscript"/>
        <sz val="10"/>
        <rFont val="Times New Roman"/>
        <family val="1"/>
      </rPr>
      <t xml:space="preserve"> c</t>
    </r>
  </si>
  <si>
    <r>
      <t xml:space="preserve">Initial report on compliance approach </t>
    </r>
    <r>
      <rPr>
        <vertAlign val="superscript"/>
        <sz val="10"/>
        <rFont val="Times New Roman"/>
        <family val="1"/>
      </rPr>
      <t>c</t>
    </r>
  </si>
  <si>
    <t>Revised from semiannual to annual per RTR. Does not apply to existing sources.</t>
  </si>
  <si>
    <t>Revised to annual report. Not required of existing sources.</t>
  </si>
  <si>
    <r>
      <rPr>
        <vertAlign val="superscript"/>
        <sz val="10"/>
        <color theme="1"/>
        <rFont val="Times New Roman"/>
        <family val="1"/>
      </rPr>
      <t>d</t>
    </r>
    <r>
      <rPr>
        <sz val="10"/>
        <color theme="1"/>
        <rFont val="Times New Roman"/>
        <family val="1"/>
      </rPr>
      <t xml:space="preserve">  Totals have been rounded to three significant digits. Figures may not add exactly due to rounding. </t>
    </r>
  </si>
  <si>
    <r>
      <rPr>
        <vertAlign val="superscript"/>
        <sz val="10"/>
        <rFont val="Times New Roman"/>
        <family val="1"/>
      </rPr>
      <t xml:space="preserve">f </t>
    </r>
    <r>
      <rPr>
        <sz val="10"/>
        <rFont val="Times New Roman"/>
        <family val="1"/>
      </rPr>
      <t xml:space="preserve"> Totals have been rounded to three significant digits. Figures may not add exactly due to rounding. </t>
    </r>
  </si>
  <si>
    <r>
      <rPr>
        <vertAlign val="superscript"/>
        <sz val="10"/>
        <rFont val="Times New Roman"/>
        <family val="1"/>
      </rPr>
      <t>e</t>
    </r>
    <r>
      <rPr>
        <sz val="10"/>
        <rFont val="Times New Roman"/>
        <family val="1"/>
      </rPr>
      <t xml:space="preserve">  The NESHAP specifies that existing facilities are subject to the initial report; however, all existing facilities previously submitted the required information, so none will submit an initial report.</t>
    </r>
  </si>
  <si>
    <r>
      <rPr>
        <vertAlign val="superscript"/>
        <sz val="10"/>
        <rFont val="Times New Roman"/>
        <family val="1"/>
      </rPr>
      <t>c</t>
    </r>
    <r>
      <rPr>
        <sz val="10"/>
        <rFont val="Times New Roman"/>
        <family val="1"/>
      </rPr>
      <t xml:space="preserve">  This burden represents the time existing respondents spend familiarizing themselves with the regulatory requirements.</t>
    </r>
  </si>
  <si>
    <r>
      <rPr>
        <vertAlign val="superscript"/>
        <sz val="10"/>
        <rFont val="Times New Roman"/>
        <family val="1"/>
      </rPr>
      <t>b</t>
    </r>
    <r>
      <rPr>
        <sz val="10"/>
        <rFont val="Times New Roman"/>
        <family val="1"/>
      </rPr>
      <t xml:space="preserve">  This ICR uses the following labor rates for publicly owned facilities: $48.08 (technical), $64.80 (managerial), and $26.02 (clerical).  These rates are from the Office of Personnel Management (OPM), 2017 General Schedule, which excludes locality rates of pay.  The rates have been increased by 60 percent to account for the benefit packages available to government employees.</t>
    </r>
  </si>
  <si>
    <r>
      <rPr>
        <vertAlign val="superscript"/>
        <sz val="10"/>
        <color rgb="FFFF0000"/>
        <rFont val="Times New Roman"/>
        <family val="1"/>
      </rPr>
      <t>a</t>
    </r>
    <r>
      <rPr>
        <sz val="10"/>
        <color rgb="FFFF0000"/>
        <rFont val="Times New Roman"/>
        <family val="1"/>
      </rPr>
      <t xml:space="preserve">  EPA estimates 12 existing sources and one new/reconstructed source will be subject to the standard over the three-year period of this ICR. </t>
    </r>
  </si>
  <si>
    <r>
      <rPr>
        <vertAlign val="superscript"/>
        <sz val="10"/>
        <color rgb="FFFF0000"/>
        <rFont val="Times New Roman"/>
        <family val="1"/>
      </rPr>
      <t xml:space="preserve">a </t>
    </r>
    <r>
      <rPr>
        <sz val="10"/>
        <color rgb="FFFF0000"/>
        <rFont val="Times New Roman"/>
        <family val="1"/>
      </rPr>
      <t xml:space="preserve"> EPA estimates 12 existing sources and one new/reconstructed source will be subject to the standard over the three-year period of this ICR.</t>
    </r>
  </si>
  <si>
    <r>
      <rPr>
        <vertAlign val="superscript"/>
        <sz val="10"/>
        <rFont val="Times New Roman"/>
        <family val="1"/>
      </rPr>
      <t>c</t>
    </r>
    <r>
      <rPr>
        <sz val="10"/>
        <rFont val="Times New Roman"/>
        <family val="1"/>
      </rPr>
      <t xml:space="preserve">  Existing sources have no notification and reporting activities </t>
    </r>
    <r>
      <rPr>
        <sz val="10"/>
        <color rgb="FFFF0000"/>
        <rFont val="Times New Roman"/>
        <family val="1"/>
      </rPr>
      <t>under this NESHAP and demonstrate compliance with the rule by operating treatment and control devices that meet all requirements specified in the appropriate industrial NESHAP(s).</t>
    </r>
    <r>
      <rPr>
        <sz val="10"/>
        <rFont val="Times New Roman"/>
        <family val="1"/>
      </rPr>
      <t xml:space="preserve"> </t>
    </r>
    <r>
      <rPr>
        <sz val="10"/>
        <color rgb="FFFF0000"/>
        <rFont val="Times New Roman"/>
        <family val="1"/>
      </rPr>
      <t>New sources</t>
    </r>
    <r>
      <rPr>
        <sz val="10"/>
        <rFont val="Times New Roman"/>
        <family val="1"/>
      </rPr>
      <t xml:space="preserve"> are subject to rule emission limits, control requirements, and related performance testing, plan development, and reporting activities. </t>
    </r>
    <r>
      <rPr>
        <sz val="10"/>
        <color rgb="FFFF0000"/>
        <rFont val="Times New Roman"/>
        <family val="1"/>
      </rPr>
      <t xml:space="preserve"> There is one new source expected to be subject to these requirements over the three-year period of this ICR</t>
    </r>
    <r>
      <rPr>
        <sz val="10"/>
        <rFont val="Times New Roman"/>
        <family val="1"/>
      </rPr>
      <t xml:space="preserve">. </t>
    </r>
  </si>
  <si>
    <r>
      <t xml:space="preserve">Initial notification </t>
    </r>
    <r>
      <rPr>
        <vertAlign val="superscript"/>
        <sz val="10"/>
        <rFont val="Times New Roman"/>
        <family val="1"/>
      </rPr>
      <t>d</t>
    </r>
  </si>
  <si>
    <t>Added burden item because this is an existing requirement for new sources only that was missing in the last ICR table.</t>
  </si>
  <si>
    <r>
      <t xml:space="preserve">TOTAL </t>
    </r>
    <r>
      <rPr>
        <b/>
        <vertAlign val="superscript"/>
        <sz val="10"/>
        <rFont val="Times New Roman"/>
        <family val="1"/>
      </rPr>
      <t>d</t>
    </r>
  </si>
  <si>
    <r>
      <t>TOTAL CAPITAL AND O&amp;M COSTS (rounded)</t>
    </r>
    <r>
      <rPr>
        <b/>
        <vertAlign val="superscript"/>
        <sz val="10"/>
        <rFont val="Times New Roman"/>
        <family val="1"/>
      </rPr>
      <t>f</t>
    </r>
  </si>
  <si>
    <t>EPA expects the new/reconstructed source to demonstrate compliance using the HAP fraction emitted standard, utilizing a combination of pretreatment and wastewater treatment plant modifications to achieve this performance standard. No new control or monitoring equipment (CMS) is expected.</t>
  </si>
  <si>
    <t>Capital/Startup vs. Operation and Maintenance (O&amp;M) Costs</t>
  </si>
  <si>
    <t>Assumes the new/reconstructed source to demonstrate compliance using the HAP fraction emitted standard, utilizing a combination of pretreatment and wastewater treatment plant modifications to achieve this performance standard. This compliance option does not require performance testing or a CMS.</t>
  </si>
  <si>
    <r>
      <rPr>
        <vertAlign val="superscript"/>
        <sz val="10"/>
        <color rgb="FFFF0000"/>
        <rFont val="Times New Roman"/>
        <family val="1"/>
      </rPr>
      <t>d</t>
    </r>
    <r>
      <rPr>
        <sz val="10"/>
        <color rgb="FFFF0000"/>
        <rFont val="Times New Roman"/>
        <family val="1"/>
      </rPr>
      <t xml:space="preserve">  New sources must install covers and controls, or comply with the HAP fraction emitted standard. Assumes one new/reconstructed source will demonstrate compliance using the HAP fraction emitted standard over the next three years, utilizing a combination of pretreatment and wastewater treatment plant modifications to achieve this performance standard. This compliance option does not require performance testing or a CMS, but does require initial notifications, monitoring, recordkeeping and reporting.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</si>
</sst>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
    <numFmt numFmtId="165" formatCode="#,##0.0"/>
    <numFmt numFmtId="166" formatCode="General_)"/>
    <numFmt numFmtId="167" formatCode="0.0"/>
    <numFmt numFmtId="168" formatCode="&quot;$&quot;#,##0"/>
  </numFmts>
  <fonts count="31" x14ac:knownFonts="1">
    <font>
      <sz val="11"/>
      <color theme="1"/>
      <name val="Calibri"/>
      <family val="2"/>
      <scheme val="minor"/>
    </font>
    <font>
      <sz val="11"/>
      <color rgb="FFFF0000"/>
      <name val="Calibri"/>
      <family val="2"/>
      <scheme val="minor"/>
    </font>
    <font>
      <sz val="10"/>
      <color theme="1"/>
      <name val="Arial"/>
      <family val="2"/>
    </font>
    <font>
      <b/>
      <sz val="12"/>
      <color rgb="FF000000"/>
      <name val="Times New Roman"/>
      <family val="1"/>
    </font>
    <font>
      <sz val="9"/>
      <color rgb="FF000000"/>
      <name val="Times New Roman"/>
      <family val="1"/>
    </font>
    <font>
      <sz val="10"/>
      <color rgb="FF000000"/>
      <name val="Times New Roman"/>
      <family val="1"/>
    </font>
    <font>
      <sz val="10"/>
      <name val="Times New Roman"/>
      <family val="1"/>
    </font>
    <font>
      <vertAlign val="superscript"/>
      <sz val="10"/>
      <color theme="1"/>
      <name val="Times New Roman"/>
      <family val="1"/>
    </font>
    <font>
      <sz val="10"/>
      <color theme="1"/>
      <name val="Times New Roman"/>
      <family val="1"/>
    </font>
    <font>
      <sz val="9"/>
      <color theme="1"/>
      <name val="Times New Roman"/>
      <family val="1"/>
    </font>
    <font>
      <sz val="9"/>
      <name val="Times New Roman"/>
      <family val="1"/>
    </font>
    <font>
      <b/>
      <i/>
      <sz val="10"/>
      <name val="Times New Roman"/>
      <family val="1"/>
    </font>
    <font>
      <i/>
      <sz val="10"/>
      <color theme="1"/>
      <name val="Times New Roman"/>
      <family val="1"/>
    </font>
    <font>
      <sz val="10"/>
      <color rgb="FFFF0000"/>
      <name val="Arial"/>
      <family val="2"/>
    </font>
    <font>
      <sz val="10"/>
      <color rgb="FFFF0000"/>
      <name val="Times New Roman"/>
      <family val="1"/>
    </font>
    <font>
      <b/>
      <sz val="12"/>
      <name val="Times New Roman"/>
      <family val="1"/>
    </font>
    <font>
      <b/>
      <sz val="10"/>
      <name val="Times New Roman"/>
      <family val="1"/>
    </font>
    <font>
      <b/>
      <vertAlign val="superscript"/>
      <sz val="10"/>
      <name val="Times New Roman"/>
      <family val="1"/>
    </font>
    <font>
      <vertAlign val="superscript"/>
      <sz val="10"/>
      <name val="Times New Roman"/>
      <family val="1"/>
    </font>
    <font>
      <vertAlign val="superscript"/>
      <sz val="10"/>
      <color rgb="FFFF0000"/>
      <name val="Times New Roman"/>
      <family val="1"/>
    </font>
    <font>
      <sz val="11"/>
      <name val="Calibri"/>
      <family val="2"/>
      <scheme val="minor"/>
    </font>
    <font>
      <b/>
      <i/>
      <sz val="10"/>
      <color rgb="FFFF0000"/>
      <name val="Times New Roman"/>
      <family val="1"/>
    </font>
    <font>
      <i/>
      <sz val="10"/>
      <name val="Arial"/>
      <family val="2"/>
    </font>
    <font>
      <sz val="8"/>
      <name val="Helv"/>
    </font>
    <font>
      <sz val="10"/>
      <name val="Arial"/>
      <family val="2"/>
    </font>
    <font>
      <sz val="8"/>
      <name val="Courier"/>
      <family val="3"/>
    </font>
    <font>
      <b/>
      <u/>
      <sz val="10"/>
      <name val="Times New Roman"/>
      <family val="1"/>
    </font>
    <font>
      <sz val="9"/>
      <color indexed="81"/>
      <name val="Tahoma"/>
      <charset val="1"/>
    </font>
    <font>
      <b/>
      <sz val="9"/>
      <color indexed="81"/>
      <name val="Tahoma"/>
      <charset val="1"/>
    </font>
    <font>
      <b/>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249977111117893"/>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0" fontId="2" fillId="0" borderId="0"/>
    <xf numFmtId="166" fontId="23" fillId="0" borderId="0"/>
    <xf numFmtId="0" fontId="24" fillId="0" borderId="0"/>
    <xf numFmtId="0" fontId="25" fillId="0" borderId="0"/>
  </cellStyleXfs>
  <cellXfs count="141">
    <xf numFmtId="0" fontId="0" fillId="0" borderId="0" xfId="0"/>
    <xf numFmtId="0" fontId="2" fillId="0" borderId="0" xfId="1"/>
    <xf numFmtId="0" fontId="3" fillId="0" borderId="4" xfId="1" applyFont="1" applyBorder="1" applyAlignment="1">
      <alignment vertical="top" wrapText="1"/>
    </xf>
    <xf numFmtId="0" fontId="4" fillId="0" borderId="5" xfId="1" applyFont="1" applyBorder="1" applyAlignment="1">
      <alignment vertical="top" wrapText="1"/>
    </xf>
    <xf numFmtId="0" fontId="5" fillId="0" borderId="6" xfId="1" applyFont="1" applyBorder="1" applyAlignment="1">
      <alignment horizontal="center" vertical="top" wrapText="1"/>
    </xf>
    <xf numFmtId="0" fontId="5" fillId="0" borderId="7" xfId="1" applyFont="1" applyBorder="1" applyAlignment="1">
      <alignment horizontal="center" vertical="top" wrapText="1"/>
    </xf>
    <xf numFmtId="0" fontId="5" fillId="0" borderId="7" xfId="1" applyFont="1" applyFill="1" applyBorder="1" applyAlignment="1">
      <alignment horizontal="center" vertical="top" wrapText="1"/>
    </xf>
    <xf numFmtId="0" fontId="6" fillId="0" borderId="5" xfId="1" applyFont="1" applyBorder="1" applyAlignment="1">
      <alignment horizontal="center" vertical="top" wrapText="1"/>
    </xf>
    <xf numFmtId="3" fontId="6" fillId="0" borderId="5" xfId="1" applyNumberFormat="1" applyFont="1" applyFill="1" applyBorder="1" applyAlignment="1">
      <alignment horizontal="center" vertical="top" wrapText="1"/>
    </xf>
    <xf numFmtId="1" fontId="6" fillId="0" borderId="5" xfId="1" applyNumberFormat="1" applyFont="1" applyFill="1" applyBorder="1" applyAlignment="1">
      <alignment horizontal="center" vertical="top" wrapText="1"/>
    </xf>
    <xf numFmtId="0" fontId="6" fillId="0" borderId="5" xfId="1" applyFont="1" applyFill="1" applyBorder="1" applyAlignment="1">
      <alignment horizontal="center" vertical="top" wrapText="1"/>
    </xf>
    <xf numFmtId="0" fontId="2" fillId="0" borderId="0" xfId="1" applyFont="1"/>
    <xf numFmtId="0" fontId="2" fillId="0" borderId="0" xfId="1" applyFill="1"/>
    <xf numFmtId="0" fontId="3" fillId="0" borderId="0" xfId="1" applyFont="1" applyBorder="1" applyAlignment="1">
      <alignment horizontal="center" vertical="top" wrapText="1"/>
    </xf>
    <xf numFmtId="0" fontId="9" fillId="0" borderId="5" xfId="1" applyFont="1" applyFill="1" applyBorder="1" applyAlignment="1">
      <alignment horizontal="center" vertical="top" wrapText="1"/>
    </xf>
    <xf numFmtId="0" fontId="10" fillId="0" borderId="5" xfId="1" applyFont="1" applyBorder="1" applyAlignment="1">
      <alignment horizontal="center" vertical="top" wrapText="1"/>
    </xf>
    <xf numFmtId="0" fontId="9" fillId="0" borderId="5" xfId="1" applyFont="1" applyBorder="1" applyAlignment="1">
      <alignment horizontal="center" vertical="top" wrapText="1"/>
    </xf>
    <xf numFmtId="0" fontId="9" fillId="0" borderId="0" xfId="1" applyFont="1" applyFill="1" applyBorder="1" applyAlignment="1">
      <alignment horizontal="center" vertical="top" wrapText="1"/>
    </xf>
    <xf numFmtId="0" fontId="11" fillId="0" borderId="0" xfId="0" applyFont="1" applyFill="1" applyAlignment="1">
      <alignment horizontal="left"/>
    </xf>
    <xf numFmtId="0" fontId="6" fillId="0" borderId="5" xfId="0" applyFont="1" applyFill="1" applyBorder="1" applyAlignment="1">
      <alignment horizontal="left" vertical="top" wrapText="1" indent="1"/>
    </xf>
    <xf numFmtId="3" fontId="6" fillId="0" borderId="5" xfId="0" applyNumberFormat="1" applyFont="1" applyFill="1" applyBorder="1" applyAlignment="1">
      <alignment horizontal="center" vertical="top" wrapText="1"/>
    </xf>
    <xf numFmtId="0" fontId="6" fillId="0" borderId="5" xfId="0" applyFont="1" applyFill="1" applyBorder="1" applyAlignment="1">
      <alignment horizontal="center" vertical="top" wrapText="1"/>
    </xf>
    <xf numFmtId="0" fontId="10" fillId="0" borderId="5" xfId="1" applyFont="1" applyFill="1" applyBorder="1" applyAlignment="1">
      <alignment horizontal="center" vertical="top" wrapText="1"/>
    </xf>
    <xf numFmtId="0" fontId="10" fillId="0" borderId="5" xfId="1" applyFont="1" applyFill="1" applyBorder="1" applyAlignment="1">
      <alignment vertical="top" wrapText="1"/>
    </xf>
    <xf numFmtId="0" fontId="6" fillId="0" borderId="0" xfId="0" quotePrefix="1" applyFont="1"/>
    <xf numFmtId="0" fontId="6" fillId="0" borderId="0" xfId="0" applyFont="1" applyFill="1" applyBorder="1" applyAlignment="1">
      <alignment horizontal="left" vertical="top" wrapText="1"/>
    </xf>
    <xf numFmtId="0" fontId="12" fillId="0" borderId="0" xfId="1" applyFont="1" applyAlignment="1">
      <alignment horizontal="right"/>
    </xf>
    <xf numFmtId="0" fontId="13" fillId="0" borderId="0" xfId="1" applyFont="1"/>
    <xf numFmtId="0" fontId="14" fillId="0" borderId="0" xfId="0" quotePrefix="1" applyFont="1"/>
    <xf numFmtId="0" fontId="6" fillId="0" borderId="0" xfId="0" applyFont="1" applyFill="1"/>
    <xf numFmtId="0" fontId="15" fillId="0" borderId="0" xfId="0" applyFont="1" applyFill="1"/>
    <xf numFmtId="4" fontId="6" fillId="0" borderId="0" xfId="0" applyNumberFormat="1" applyFont="1" applyFill="1"/>
    <xf numFmtId="0" fontId="6" fillId="0" borderId="0" xfId="0" applyFont="1"/>
    <xf numFmtId="0" fontId="16" fillId="2" borderId="5" xfId="0" applyFont="1" applyFill="1" applyBorder="1"/>
    <xf numFmtId="0" fontId="6" fillId="0" borderId="5" xfId="0" applyFont="1" applyBorder="1"/>
    <xf numFmtId="0" fontId="14" fillId="0" borderId="0" xfId="0" applyFont="1"/>
    <xf numFmtId="0" fontId="6" fillId="0" borderId="0" xfId="0" applyFont="1" applyAlignment="1">
      <alignment horizontal="right" vertical="top"/>
    </xf>
    <xf numFmtId="4" fontId="6" fillId="0" borderId="0" xfId="0" applyNumberFormat="1" applyFont="1"/>
    <xf numFmtId="0" fontId="6" fillId="0" borderId="5" xfId="0" applyNumberFormat="1" applyFont="1" applyBorder="1" applyAlignment="1"/>
    <xf numFmtId="0" fontId="6" fillId="0" borderId="0" xfId="0" applyNumberFormat="1" applyFont="1" applyFill="1" applyAlignment="1"/>
    <xf numFmtId="0" fontId="16" fillId="0" borderId="5" xfId="0" applyNumberFormat="1" applyFont="1" applyFill="1" applyBorder="1" applyAlignment="1">
      <alignment horizontal="center"/>
    </xf>
    <xf numFmtId="4" fontId="16" fillId="0" borderId="5" xfId="0" applyNumberFormat="1" applyFont="1" applyFill="1" applyBorder="1" applyAlignment="1">
      <alignment horizontal="center"/>
    </xf>
    <xf numFmtId="0" fontId="6" fillId="0" borderId="0" xfId="0" applyNumberFormat="1" applyFont="1" applyAlignment="1"/>
    <xf numFmtId="0" fontId="6" fillId="0" borderId="0" xfId="0" applyNumberFormat="1" applyFont="1" applyFill="1" applyAlignment="1">
      <alignment wrapText="1"/>
    </xf>
    <xf numFmtId="0" fontId="16" fillId="0" borderId="5" xfId="0" applyNumberFormat="1" applyFont="1" applyFill="1" applyBorder="1" applyAlignment="1">
      <alignment horizontal="center" wrapText="1"/>
    </xf>
    <xf numFmtId="4" fontId="16" fillId="0" borderId="5" xfId="0" applyNumberFormat="1" applyFont="1" applyFill="1" applyBorder="1" applyAlignment="1">
      <alignment horizontal="center" wrapText="1"/>
    </xf>
    <xf numFmtId="0" fontId="6" fillId="0" borderId="0" xfId="0" applyNumberFormat="1" applyFont="1" applyAlignment="1">
      <alignment wrapText="1"/>
    </xf>
    <xf numFmtId="0" fontId="6" fillId="0" borderId="5" xfId="0" applyFont="1" applyFill="1" applyBorder="1" applyAlignment="1">
      <alignment vertical="top" wrapText="1"/>
    </xf>
    <xf numFmtId="4" fontId="6" fillId="0" borderId="5" xfId="0" applyNumberFormat="1" applyFont="1" applyFill="1" applyBorder="1" applyAlignment="1">
      <alignment horizontal="right" vertical="top" wrapText="1"/>
    </xf>
    <xf numFmtId="165" fontId="6" fillId="0" borderId="5" xfId="0" applyNumberFormat="1" applyFont="1" applyFill="1" applyBorder="1" applyAlignment="1">
      <alignment horizontal="center" vertical="top" wrapText="1"/>
    </xf>
    <xf numFmtId="0" fontId="6" fillId="0" borderId="5" xfId="0" applyFont="1" applyFill="1" applyBorder="1" applyAlignment="1">
      <alignment horizontal="left" vertical="top" wrapText="1" indent="3"/>
    </xf>
    <xf numFmtId="0" fontId="6" fillId="0" borderId="3" xfId="0" applyFont="1" applyFill="1" applyBorder="1" applyAlignment="1">
      <alignment horizontal="center" vertical="top" wrapText="1"/>
    </xf>
    <xf numFmtId="1" fontId="6" fillId="0" borderId="5" xfId="0" applyNumberFormat="1" applyFont="1" applyFill="1" applyBorder="1" applyAlignment="1">
      <alignment horizontal="center" vertical="top" wrapText="1"/>
    </xf>
    <xf numFmtId="3" fontId="6" fillId="0" borderId="5" xfId="0" applyNumberFormat="1" applyFont="1" applyFill="1" applyBorder="1" applyAlignment="1">
      <alignment horizontal="right" vertical="top" wrapText="1"/>
    </xf>
    <xf numFmtId="0" fontId="14" fillId="0" borderId="0" xfId="0" applyFont="1" applyFill="1"/>
    <xf numFmtId="0" fontId="11" fillId="0" borderId="5" xfId="0" applyFont="1" applyFill="1" applyBorder="1" applyAlignment="1">
      <alignment horizontal="center" vertical="top" wrapText="1"/>
    </xf>
    <xf numFmtId="3" fontId="11" fillId="0" borderId="5" xfId="0" applyNumberFormat="1" applyFont="1" applyFill="1" applyBorder="1" applyAlignment="1">
      <alignment horizontal="center" vertical="top" wrapText="1"/>
    </xf>
    <xf numFmtId="0" fontId="16" fillId="0" borderId="5" xfId="0" applyFont="1" applyFill="1" applyBorder="1" applyAlignment="1">
      <alignment vertical="top" wrapText="1"/>
    </xf>
    <xf numFmtId="0" fontId="16" fillId="0" borderId="5" xfId="0" applyFont="1" applyFill="1" applyBorder="1" applyAlignment="1">
      <alignment horizontal="center" vertical="top" wrapText="1"/>
    </xf>
    <xf numFmtId="0" fontId="16" fillId="0" borderId="0" xfId="0" applyFont="1" applyFill="1" applyBorder="1" applyAlignment="1">
      <alignment vertical="top" wrapText="1"/>
    </xf>
    <xf numFmtId="3" fontId="16" fillId="0" borderId="0" xfId="0" applyNumberFormat="1" applyFont="1" applyFill="1" applyBorder="1" applyAlignment="1">
      <alignment horizontal="center" vertical="top" wrapText="1"/>
    </xf>
    <xf numFmtId="3" fontId="16" fillId="0" borderId="0" xfId="0" applyNumberFormat="1" applyFont="1" applyFill="1" applyBorder="1" applyAlignment="1">
      <alignment horizontal="right" vertical="top" wrapText="1"/>
    </xf>
    <xf numFmtId="0" fontId="6" fillId="0" borderId="0" xfId="0" quotePrefix="1" applyFont="1" applyFill="1"/>
    <xf numFmtId="0" fontId="16" fillId="0" borderId="0" xfId="0" applyFont="1" applyFill="1" applyBorder="1" applyAlignment="1">
      <alignment horizontal="center" vertical="top" wrapText="1"/>
    </xf>
    <xf numFmtId="0" fontId="16" fillId="0" borderId="0" xfId="0" applyFont="1" applyFill="1"/>
    <xf numFmtId="0" fontId="8" fillId="0" borderId="0" xfId="0" applyFont="1" applyFill="1"/>
    <xf numFmtId="0" fontId="20" fillId="0" borderId="0" xfId="0" applyFont="1"/>
    <xf numFmtId="0" fontId="16" fillId="0" borderId="5" xfId="0" applyNumberFormat="1" applyFont="1" applyFill="1" applyBorder="1" applyAlignment="1">
      <alignment horizontal="center" vertical="center"/>
    </xf>
    <xf numFmtId="0" fontId="6" fillId="0" borderId="0" xfId="0" applyFont="1" applyFill="1" applyBorder="1" applyAlignment="1">
      <alignment horizontal="center"/>
    </xf>
    <xf numFmtId="0" fontId="6" fillId="0" borderId="0" xfId="0" applyNumberFormat="1" applyFont="1" applyFill="1" applyBorder="1" applyAlignment="1"/>
    <xf numFmtId="0" fontId="6" fillId="0" borderId="5" xfId="0" applyFont="1" applyFill="1" applyBorder="1" applyAlignment="1">
      <alignment horizontal="left" vertical="top" wrapText="1"/>
    </xf>
    <xf numFmtId="4" fontId="6" fillId="0" borderId="5" xfId="0" applyNumberFormat="1" applyFont="1" applyFill="1" applyBorder="1" applyAlignment="1">
      <alignment horizontal="center" vertical="top" wrapText="1"/>
    </xf>
    <xf numFmtId="0" fontId="16" fillId="0" borderId="0" xfId="0" applyFont="1" applyFill="1" applyBorder="1" applyAlignment="1">
      <alignment horizontal="left" vertical="center" wrapText="1"/>
    </xf>
    <xf numFmtId="0" fontId="20" fillId="0" borderId="0" xfId="0" applyFont="1" applyFill="1"/>
    <xf numFmtId="0" fontId="6" fillId="0" borderId="0" xfId="0" applyNumberFormat="1" applyFont="1" applyFill="1" applyAlignment="1">
      <alignment vertical="top" wrapText="1"/>
    </xf>
    <xf numFmtId="2" fontId="6" fillId="0" borderId="0" xfId="0" applyNumberFormat="1" applyFont="1" applyFill="1" applyAlignment="1">
      <alignment vertical="top"/>
    </xf>
    <xf numFmtId="0" fontId="21" fillId="0" borderId="0" xfId="0" applyFont="1" applyFill="1" applyAlignment="1">
      <alignment horizontal="left"/>
    </xf>
    <xf numFmtId="0" fontId="1" fillId="0" borderId="0" xfId="0" applyFont="1"/>
    <xf numFmtId="0" fontId="8" fillId="0" borderId="5" xfId="0" applyFont="1" applyFill="1" applyBorder="1" applyAlignment="1">
      <alignment horizontal="center" vertical="top" wrapText="1"/>
    </xf>
    <xf numFmtId="0" fontId="8" fillId="0" borderId="3" xfId="0" applyFont="1" applyFill="1" applyBorder="1" applyAlignment="1">
      <alignment horizontal="center" vertical="top" wrapText="1"/>
    </xf>
    <xf numFmtId="3" fontId="8" fillId="0" borderId="5" xfId="0" applyNumberFormat="1" applyFont="1" applyFill="1" applyBorder="1" applyAlignment="1">
      <alignment horizontal="center" vertical="top" wrapText="1"/>
    </xf>
    <xf numFmtId="4" fontId="8" fillId="0" borderId="5" xfId="0" applyNumberFormat="1" applyFont="1" applyFill="1" applyBorder="1" applyAlignment="1">
      <alignment horizontal="right" vertical="top" wrapText="1"/>
    </xf>
    <xf numFmtId="165" fontId="8" fillId="0" borderId="5" xfId="0" applyNumberFormat="1" applyFont="1" applyFill="1" applyBorder="1" applyAlignment="1">
      <alignment horizontal="center" vertical="top" wrapText="1"/>
    </xf>
    <xf numFmtId="3" fontId="16" fillId="0" borderId="5" xfId="0" applyNumberFormat="1" applyFont="1" applyFill="1" applyBorder="1" applyAlignment="1">
      <alignment horizontal="center" vertical="top" wrapText="1"/>
    </xf>
    <xf numFmtId="0" fontId="14" fillId="0" borderId="0" xfId="0" applyFont="1" applyFill="1" applyAlignment="1">
      <alignment wrapText="1"/>
    </xf>
    <xf numFmtId="0" fontId="0" fillId="0" borderId="0" xfId="0" applyAlignment="1">
      <alignment wrapText="1"/>
    </xf>
    <xf numFmtId="164" fontId="6" fillId="0" borderId="0" xfId="0" applyNumberFormat="1" applyFont="1" applyFill="1" applyAlignment="1">
      <alignment vertical="top"/>
    </xf>
    <xf numFmtId="166" fontId="26" fillId="0" borderId="5" xfId="2" applyFont="1" applyFill="1" applyBorder="1" applyAlignment="1">
      <alignment horizontal="center" vertical="center" wrapText="1"/>
    </xf>
    <xf numFmtId="0" fontId="6" fillId="0" borderId="5" xfId="4" applyFont="1" applyFill="1" applyBorder="1"/>
    <xf numFmtId="164" fontId="6" fillId="0" borderId="5" xfId="4" applyNumberFormat="1" applyFont="1" applyBorder="1"/>
    <xf numFmtId="0" fontId="6" fillId="0" borderId="9" xfId="3" applyFont="1" applyFill="1" applyBorder="1"/>
    <xf numFmtId="164" fontId="6" fillId="0" borderId="9" xfId="4" applyNumberFormat="1" applyFont="1" applyBorder="1"/>
    <xf numFmtId="0" fontId="6" fillId="0" borderId="5" xfId="3" applyFont="1" applyFill="1" applyBorder="1"/>
    <xf numFmtId="0" fontId="11" fillId="0" borderId="5" xfId="0" applyFont="1" applyFill="1" applyBorder="1"/>
    <xf numFmtId="164" fontId="6" fillId="0" borderId="0" xfId="0" applyNumberFormat="1" applyFont="1" applyFill="1" applyAlignment="1">
      <alignment horizontal="right" vertical="top"/>
    </xf>
    <xf numFmtId="0" fontId="6" fillId="0" borderId="11" xfId="3" applyFont="1" applyFill="1" applyBorder="1" applyAlignment="1">
      <alignment wrapText="1"/>
    </xf>
    <xf numFmtId="0" fontId="16" fillId="0" borderId="12" xfId="3" applyFont="1" applyFill="1" applyBorder="1" applyAlignment="1">
      <alignment vertical="center" wrapText="1"/>
    </xf>
    <xf numFmtId="0" fontId="16" fillId="0" borderId="13" xfId="3" applyFont="1" applyFill="1" applyBorder="1" applyAlignment="1">
      <alignment vertical="center" wrapText="1"/>
    </xf>
    <xf numFmtId="4" fontId="6" fillId="0" borderId="5" xfId="1" applyNumberFormat="1" applyFont="1" applyFill="1" applyBorder="1" applyAlignment="1">
      <alignment horizontal="center" vertical="top" wrapText="1"/>
    </xf>
    <xf numFmtId="167" fontId="6" fillId="0" borderId="5" xfId="1" applyNumberFormat="1" applyFont="1" applyFill="1" applyBorder="1" applyAlignment="1">
      <alignment horizontal="center" vertical="top" wrapText="1"/>
    </xf>
    <xf numFmtId="4" fontId="6" fillId="0" borderId="5" xfId="0" applyNumberFormat="1" applyFont="1" applyFill="1" applyBorder="1" applyAlignment="1"/>
    <xf numFmtId="165" fontId="6" fillId="0" borderId="5" xfId="0" applyNumberFormat="1" applyFont="1" applyFill="1" applyBorder="1"/>
    <xf numFmtId="4" fontId="8" fillId="0" borderId="5" xfId="0" applyNumberFormat="1" applyFont="1" applyFill="1" applyBorder="1" applyAlignment="1">
      <alignment horizontal="center" vertical="top" wrapText="1"/>
    </xf>
    <xf numFmtId="4" fontId="11" fillId="0" borderId="5" xfId="0" applyNumberFormat="1" applyFont="1" applyFill="1" applyBorder="1" applyAlignment="1">
      <alignment horizontal="center" vertical="top" wrapText="1"/>
    </xf>
    <xf numFmtId="165" fontId="10" fillId="0" borderId="5" xfId="1" applyNumberFormat="1" applyFont="1" applyFill="1" applyBorder="1" applyAlignment="1">
      <alignment horizontal="center" vertical="top" wrapText="1"/>
    </xf>
    <xf numFmtId="167" fontId="22" fillId="0" borderId="0" xfId="1" applyNumberFormat="1" applyFont="1" applyFill="1" applyAlignment="1">
      <alignment horizontal="center"/>
    </xf>
    <xf numFmtId="0" fontId="6" fillId="0" borderId="0" xfId="0" applyFont="1" applyFill="1" applyBorder="1" applyAlignment="1">
      <alignment horizontal="left" vertical="top"/>
    </xf>
    <xf numFmtId="0" fontId="29" fillId="0" borderId="0" xfId="0" applyFont="1"/>
    <xf numFmtId="164" fontId="8" fillId="0" borderId="5" xfId="0" applyNumberFormat="1" applyFont="1" applyFill="1" applyBorder="1" applyAlignment="1">
      <alignment horizontal="right" vertical="top" wrapText="1"/>
    </xf>
    <xf numFmtId="164" fontId="6" fillId="0" borderId="5" xfId="0" applyNumberFormat="1" applyFont="1" applyFill="1" applyBorder="1" applyAlignment="1">
      <alignment horizontal="right" vertical="top" wrapText="1"/>
    </xf>
    <xf numFmtId="168" fontId="16" fillId="0" borderId="5" xfId="0" applyNumberFormat="1" applyFont="1" applyFill="1" applyBorder="1" applyAlignment="1">
      <alignment horizontal="right" vertical="top" wrapText="1"/>
    </xf>
    <xf numFmtId="168" fontId="6" fillId="0" borderId="5" xfId="0" applyNumberFormat="1" applyFont="1" applyFill="1" applyBorder="1" applyAlignment="1">
      <alignment horizontal="right" vertical="top" wrapText="1"/>
    </xf>
    <xf numFmtId="164" fontId="11" fillId="0" borderId="5" xfId="0" applyNumberFormat="1" applyFont="1" applyFill="1" applyBorder="1" applyAlignment="1">
      <alignment horizontal="right" vertical="top" wrapText="1"/>
    </xf>
    <xf numFmtId="0" fontId="3" fillId="0" borderId="1" xfId="1" applyFont="1" applyBorder="1" applyAlignment="1">
      <alignment horizontal="center" vertical="top" wrapText="1"/>
    </xf>
    <xf numFmtId="0" fontId="3" fillId="0" borderId="2" xfId="1" applyFont="1" applyBorder="1" applyAlignment="1">
      <alignment horizontal="center" vertical="top" wrapText="1"/>
    </xf>
    <xf numFmtId="0" fontId="3" fillId="0" borderId="3" xfId="1" applyFont="1" applyBorder="1" applyAlignment="1">
      <alignment horizontal="center" vertical="top" wrapText="1"/>
    </xf>
    <xf numFmtId="0" fontId="4" fillId="0" borderId="1" xfId="1" applyFont="1" applyBorder="1" applyAlignment="1">
      <alignment horizontal="center" vertical="top" wrapText="1"/>
    </xf>
    <xf numFmtId="0" fontId="4" fillId="0" borderId="3" xfId="1" applyFont="1" applyBorder="1" applyAlignment="1">
      <alignment horizontal="center" vertical="top" wrapText="1"/>
    </xf>
    <xf numFmtId="0" fontId="7" fillId="0" borderId="8" xfId="0" applyFont="1" applyFill="1" applyBorder="1" applyAlignment="1">
      <alignment horizontal="left" vertical="top" wrapText="1"/>
    </xf>
    <xf numFmtId="0" fontId="3" fillId="0" borderId="5" xfId="1" applyFont="1" applyBorder="1" applyAlignment="1">
      <alignment horizontal="center" vertical="top" wrapText="1"/>
    </xf>
    <xf numFmtId="0" fontId="6" fillId="0" borderId="0" xfId="0" applyFont="1" applyFill="1" applyBorder="1" applyAlignment="1">
      <alignment horizontal="left" vertical="top" wrapText="1"/>
    </xf>
    <xf numFmtId="0" fontId="6" fillId="0" borderId="0" xfId="0" applyNumberFormat="1" applyFont="1" applyFill="1" applyAlignment="1">
      <alignment horizontal="left" vertical="top" wrapText="1"/>
    </xf>
    <xf numFmtId="0" fontId="14" fillId="0" borderId="0" xfId="0" applyNumberFormat="1" applyFont="1" applyFill="1" applyAlignment="1">
      <alignment horizontal="left" vertical="top" wrapText="1"/>
    </xf>
    <xf numFmtId="0" fontId="6" fillId="0" borderId="0" xfId="0" applyFont="1" applyFill="1" applyAlignment="1">
      <alignment horizontal="left" wrapText="1"/>
    </xf>
    <xf numFmtId="0" fontId="18" fillId="0" borderId="0" xfId="0" applyFont="1" applyFill="1" applyAlignment="1">
      <alignment horizontal="left" wrapText="1"/>
    </xf>
    <xf numFmtId="0" fontId="16" fillId="0" borderId="10" xfId="3" applyFont="1" applyFill="1" applyBorder="1" applyAlignment="1">
      <alignment horizontal="left" wrapText="1"/>
    </xf>
    <xf numFmtId="0" fontId="16" fillId="0" borderId="6" xfId="0" applyNumberFormat="1" applyFont="1" applyFill="1" applyBorder="1" applyAlignment="1">
      <alignment horizontal="left" wrapText="1"/>
    </xf>
    <xf numFmtId="0" fontId="16" fillId="0" borderId="9" xfId="0" applyNumberFormat="1" applyFont="1" applyFill="1" applyBorder="1" applyAlignment="1">
      <alignment horizontal="left" wrapText="1"/>
    </xf>
    <xf numFmtId="165" fontId="11" fillId="0" borderId="1" xfId="0" applyNumberFormat="1" applyFont="1" applyFill="1" applyBorder="1" applyAlignment="1">
      <alignment horizontal="center" vertical="top" wrapText="1"/>
    </xf>
    <xf numFmtId="165" fontId="11" fillId="0" borderId="2" xfId="0" applyNumberFormat="1" applyFont="1" applyFill="1" applyBorder="1" applyAlignment="1">
      <alignment horizontal="center" vertical="top" wrapText="1"/>
    </xf>
    <xf numFmtId="165" fontId="11" fillId="0" borderId="3" xfId="0" applyNumberFormat="1" applyFont="1" applyFill="1" applyBorder="1" applyAlignment="1">
      <alignment horizontal="center" vertical="top" wrapText="1"/>
    </xf>
    <xf numFmtId="3" fontId="16" fillId="0" borderId="5" xfId="0" applyNumberFormat="1" applyFont="1" applyFill="1" applyBorder="1" applyAlignment="1">
      <alignment horizontal="center" vertical="top" wrapText="1"/>
    </xf>
    <xf numFmtId="2" fontId="6" fillId="0" borderId="0" xfId="0" applyNumberFormat="1" applyFont="1" applyFill="1" applyAlignment="1">
      <alignment horizontal="left" vertical="top" wrapText="1"/>
    </xf>
    <xf numFmtId="0" fontId="20" fillId="0" borderId="0" xfId="0" applyFont="1" applyAlignment="1">
      <alignment horizontal="left" vertical="top" wrapText="1"/>
    </xf>
    <xf numFmtId="0" fontId="8" fillId="0" borderId="0" xfId="0" applyFont="1" applyAlignment="1">
      <alignment wrapText="1"/>
    </xf>
    <xf numFmtId="0" fontId="0" fillId="0" borderId="0" xfId="0" applyAlignment="1">
      <alignment wrapText="1"/>
    </xf>
    <xf numFmtId="0" fontId="16" fillId="0" borderId="5" xfId="0" applyNumberFormat="1" applyFont="1" applyFill="1" applyBorder="1" applyAlignment="1">
      <alignment horizontal="left"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30" fillId="0" borderId="0" xfId="0" applyFont="1" applyAlignment="1">
      <alignment horizontal="left" vertical="top" wrapText="1"/>
    </xf>
  </cellXfs>
  <cellStyles count="5">
    <cellStyle name="Normal" xfId="0" builtinId="0"/>
    <cellStyle name="Normal 2" xfId="1" xr:uid="{DC1E0B18-AADB-4848-AD90-007DD3A7FFA9}"/>
    <cellStyle name="Normal_HMIWI EG SS" xfId="4" xr:uid="{9478D950-98BE-4F2A-B919-662209D3FB3C}"/>
    <cellStyle name="Normal_ICR Cost Inputs" xfId="3" xr:uid="{D7836E9D-F1BA-4205-9EF9-69BA6ACA2F93}"/>
    <cellStyle name="Normal_SSI Burden Estimate BML 060710" xfId="2" xr:uid="{4A49C66D-7FA2-45F7-A4CC-D00A87DFD9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CBF55-219E-46D3-B68B-9F8AA1972179}">
  <dimension ref="A1:G12"/>
  <sheetViews>
    <sheetView workbookViewId="0">
      <selection activeCell="G8" sqref="G8"/>
    </sheetView>
  </sheetViews>
  <sheetFormatPr defaultRowHeight="14.5" x14ac:dyDescent="0.35"/>
  <cols>
    <col min="1" max="1" width="2.54296875" customWidth="1"/>
    <col min="2" max="2" width="13.453125" customWidth="1"/>
    <col min="3" max="3" width="16.1796875" customWidth="1"/>
    <col min="4" max="4" width="11.1796875" customWidth="1"/>
    <col min="5" max="5" width="21.1796875" customWidth="1"/>
    <col min="6" max="6" width="16.26953125" customWidth="1"/>
    <col min="7" max="7" width="17.54296875" customWidth="1"/>
  </cols>
  <sheetData>
    <row r="1" spans="1:7" x14ac:dyDescent="0.35">
      <c r="A1" s="1"/>
      <c r="B1" s="1"/>
      <c r="C1" s="1"/>
      <c r="D1" s="1"/>
      <c r="E1" s="1"/>
      <c r="F1" s="1"/>
      <c r="G1" s="1"/>
    </row>
    <row r="2" spans="1:7" ht="15" x14ac:dyDescent="0.35">
      <c r="A2" s="1"/>
      <c r="B2" s="113" t="s">
        <v>0</v>
      </c>
      <c r="C2" s="114"/>
      <c r="D2" s="114"/>
      <c r="E2" s="114"/>
      <c r="F2" s="114"/>
      <c r="G2" s="115"/>
    </row>
    <row r="3" spans="1:7" ht="23" x14ac:dyDescent="0.35">
      <c r="A3" s="1"/>
      <c r="B3" s="2"/>
      <c r="C3" s="116" t="s">
        <v>1</v>
      </c>
      <c r="D3" s="117"/>
      <c r="E3" s="3" t="s">
        <v>2</v>
      </c>
      <c r="F3" s="116"/>
      <c r="G3" s="117"/>
    </row>
    <row r="4" spans="1:7" x14ac:dyDescent="0.35">
      <c r="A4" s="1"/>
      <c r="B4" s="4"/>
      <c r="C4" s="5" t="s">
        <v>3</v>
      </c>
      <c r="D4" s="5" t="s">
        <v>4</v>
      </c>
      <c r="E4" s="5" t="s">
        <v>5</v>
      </c>
      <c r="F4" s="5" t="s">
        <v>6</v>
      </c>
      <c r="G4" s="5" t="s">
        <v>7</v>
      </c>
    </row>
    <row r="5" spans="1:7" ht="52" x14ac:dyDescent="0.35">
      <c r="A5" s="1"/>
      <c r="B5" s="5" t="s">
        <v>8</v>
      </c>
      <c r="C5" s="5" t="s">
        <v>9</v>
      </c>
      <c r="D5" s="5" t="s">
        <v>10</v>
      </c>
      <c r="E5" s="6" t="s">
        <v>11</v>
      </c>
      <c r="F5" s="5" t="s">
        <v>12</v>
      </c>
      <c r="G5" s="5" t="s">
        <v>0</v>
      </c>
    </row>
    <row r="6" spans="1:7" x14ac:dyDescent="0.35">
      <c r="A6" s="1"/>
      <c r="B6" s="5"/>
      <c r="C6" s="5"/>
      <c r="D6" s="5"/>
      <c r="E6" s="5"/>
      <c r="F6" s="5"/>
      <c r="G6" s="5" t="s">
        <v>13</v>
      </c>
    </row>
    <row r="7" spans="1:7" x14ac:dyDescent="0.35">
      <c r="A7" s="1"/>
      <c r="B7" s="7">
        <v>1</v>
      </c>
      <c r="C7" s="98">
        <v>0.33</v>
      </c>
      <c r="D7" s="9">
        <v>12</v>
      </c>
      <c r="E7" s="10">
        <v>0</v>
      </c>
      <c r="F7" s="8">
        <v>0</v>
      </c>
      <c r="G7" s="99">
        <f>C7+D7+E7-F7</f>
        <v>12.33</v>
      </c>
    </row>
    <row r="8" spans="1:7" x14ac:dyDescent="0.35">
      <c r="A8" s="1"/>
      <c r="B8" s="7">
        <v>2</v>
      </c>
      <c r="C8" s="98">
        <v>0.33</v>
      </c>
      <c r="D8" s="99">
        <f>D7+C7</f>
        <v>12.33</v>
      </c>
      <c r="E8" s="10">
        <v>0</v>
      </c>
      <c r="F8" s="10">
        <v>0</v>
      </c>
      <c r="G8" s="99">
        <f t="shared" ref="G8:G9" si="0">C8+D8+E8-F8</f>
        <v>12.66</v>
      </c>
    </row>
    <row r="9" spans="1:7" x14ac:dyDescent="0.35">
      <c r="A9" s="1"/>
      <c r="B9" s="7">
        <v>3</v>
      </c>
      <c r="C9" s="98">
        <v>0.33</v>
      </c>
      <c r="D9" s="99">
        <f>D8+C8</f>
        <v>12.66</v>
      </c>
      <c r="E9" s="10">
        <v>0</v>
      </c>
      <c r="F9" s="10">
        <v>0</v>
      </c>
      <c r="G9" s="99">
        <f t="shared" si="0"/>
        <v>12.99</v>
      </c>
    </row>
    <row r="10" spans="1:7" x14ac:dyDescent="0.35">
      <c r="A10" s="11"/>
      <c r="B10" s="7" t="s">
        <v>14</v>
      </c>
      <c r="C10" s="98">
        <f>AVERAGE(C7:C9)</f>
        <v>0.33</v>
      </c>
      <c r="D10" s="99">
        <f>AVERAGE(D7:D9)</f>
        <v>12.329999999999998</v>
      </c>
      <c r="E10" s="8">
        <f t="shared" ref="E10:F10" si="1">AVERAGE(E7:E9)</f>
        <v>0</v>
      </c>
      <c r="F10" s="8">
        <f t="shared" si="1"/>
        <v>0</v>
      </c>
      <c r="G10" s="99">
        <f>AVERAGE(G7:G9)</f>
        <v>12.660000000000002</v>
      </c>
    </row>
    <row r="11" spans="1:7" ht="15.5" x14ac:dyDescent="0.35">
      <c r="A11" s="12"/>
      <c r="B11" s="118"/>
      <c r="C11" s="118"/>
      <c r="D11" s="118"/>
      <c r="E11" s="118"/>
      <c r="F11" s="118"/>
      <c r="G11" s="118"/>
    </row>
    <row r="12" spans="1:7" x14ac:dyDescent="0.35">
      <c r="D12" s="77"/>
    </row>
  </sheetData>
  <mergeCells count="4">
    <mergeCell ref="B2:G2"/>
    <mergeCell ref="C3:D3"/>
    <mergeCell ref="F3:G3"/>
    <mergeCell ref="B11:G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1B74A-4C9D-47E9-B420-79D5C67F9BFE}">
  <dimension ref="A1:H20"/>
  <sheetViews>
    <sheetView tabSelected="1" topLeftCell="A13" workbookViewId="0">
      <selection activeCell="F19" sqref="F19"/>
    </sheetView>
  </sheetViews>
  <sheetFormatPr defaultRowHeight="14.5" x14ac:dyDescent="0.35"/>
  <cols>
    <col min="1" max="1" width="1.54296875" customWidth="1"/>
    <col min="2" max="2" width="34.26953125" customWidth="1"/>
    <col min="3" max="3" width="11.453125" customWidth="1"/>
    <col min="4" max="4" width="11.54296875" customWidth="1"/>
    <col min="5" max="5" width="16" customWidth="1"/>
    <col min="6" max="6" width="11.26953125" customWidth="1"/>
  </cols>
  <sheetData>
    <row r="1" spans="1:8" x14ac:dyDescent="0.35">
      <c r="A1" s="11"/>
      <c r="B1" s="11"/>
      <c r="C1" s="11"/>
      <c r="D1" s="11"/>
      <c r="E1" s="11"/>
      <c r="F1" s="11"/>
      <c r="G1" s="11"/>
      <c r="H1" s="11"/>
    </row>
    <row r="2" spans="1:8" ht="15" x14ac:dyDescent="0.35">
      <c r="A2" s="11"/>
      <c r="B2" s="119" t="s">
        <v>15</v>
      </c>
      <c r="C2" s="119"/>
      <c r="D2" s="119"/>
      <c r="E2" s="119"/>
      <c r="F2" s="119"/>
      <c r="G2" s="13"/>
      <c r="H2" s="11"/>
    </row>
    <row r="3" spans="1:8" ht="57.5" x14ac:dyDescent="0.35">
      <c r="A3" s="11"/>
      <c r="B3" s="14" t="s">
        <v>16</v>
      </c>
      <c r="C3" s="15" t="s">
        <v>17</v>
      </c>
      <c r="D3" s="15" t="s">
        <v>18</v>
      </c>
      <c r="E3" s="16" t="s">
        <v>19</v>
      </c>
      <c r="F3" s="14" t="s">
        <v>20</v>
      </c>
      <c r="G3" s="17"/>
      <c r="H3" s="18"/>
    </row>
    <row r="4" spans="1:8" x14ac:dyDescent="0.35">
      <c r="A4" s="11"/>
      <c r="B4" s="19" t="s">
        <v>21</v>
      </c>
      <c r="C4" s="71">
        <f>Respondents!C$10</f>
        <v>0.33</v>
      </c>
      <c r="D4" s="21">
        <v>1</v>
      </c>
      <c r="E4" s="22">
        <v>0</v>
      </c>
      <c r="F4" s="71">
        <f>(C4*D4)+E4</f>
        <v>0.33</v>
      </c>
      <c r="G4" s="11"/>
      <c r="H4" s="11"/>
    </row>
    <row r="5" spans="1:8" x14ac:dyDescent="0.35">
      <c r="A5" s="11"/>
      <c r="B5" s="19" t="s">
        <v>22</v>
      </c>
      <c r="C5" s="71">
        <f>Respondents!C$10</f>
        <v>0.33</v>
      </c>
      <c r="D5" s="21">
        <v>1</v>
      </c>
      <c r="E5" s="22">
        <v>0</v>
      </c>
      <c r="F5" s="71">
        <f t="shared" ref="F5:F17" si="0">(C5*D5)+E5</f>
        <v>0.33</v>
      </c>
      <c r="G5" s="11"/>
      <c r="H5" s="11"/>
    </row>
    <row r="6" spans="1:8" x14ac:dyDescent="0.35">
      <c r="A6" s="11"/>
      <c r="B6" s="19" t="s">
        <v>23</v>
      </c>
      <c r="C6" s="71">
        <f>Respondents!C$10</f>
        <v>0.33</v>
      </c>
      <c r="D6" s="21">
        <v>1</v>
      </c>
      <c r="E6" s="22">
        <v>0</v>
      </c>
      <c r="F6" s="71">
        <f t="shared" si="0"/>
        <v>0.33</v>
      </c>
      <c r="G6" s="11"/>
      <c r="H6" s="11"/>
    </row>
    <row r="7" spans="1:8" ht="26" x14ac:dyDescent="0.35">
      <c r="A7" s="11"/>
      <c r="B7" s="19" t="s">
        <v>24</v>
      </c>
      <c r="C7" s="71">
        <f>Respondents!C$10</f>
        <v>0.33</v>
      </c>
      <c r="D7" s="21">
        <v>1</v>
      </c>
      <c r="E7" s="22">
        <v>0</v>
      </c>
      <c r="F7" s="71">
        <f t="shared" si="0"/>
        <v>0.33</v>
      </c>
      <c r="G7" s="11"/>
      <c r="H7" s="11"/>
    </row>
    <row r="8" spans="1:8" x14ac:dyDescent="0.35">
      <c r="A8" s="11"/>
      <c r="B8" s="19" t="s">
        <v>25</v>
      </c>
      <c r="C8" s="20">
        <v>0</v>
      </c>
      <c r="D8" s="21">
        <v>1</v>
      </c>
      <c r="E8" s="22">
        <v>0</v>
      </c>
      <c r="F8" s="20">
        <f t="shared" si="0"/>
        <v>0</v>
      </c>
      <c r="G8" s="11"/>
      <c r="H8" s="11"/>
    </row>
    <row r="9" spans="1:8" ht="26" x14ac:dyDescent="0.35">
      <c r="A9" s="11"/>
      <c r="B9" s="19" t="s">
        <v>26</v>
      </c>
      <c r="C9" s="20">
        <v>0</v>
      </c>
      <c r="D9" s="21">
        <v>1</v>
      </c>
      <c r="E9" s="22">
        <v>0</v>
      </c>
      <c r="F9" s="20">
        <f t="shared" si="0"/>
        <v>0</v>
      </c>
      <c r="G9" s="11"/>
      <c r="H9" s="11"/>
    </row>
    <row r="10" spans="1:8" x14ac:dyDescent="0.35">
      <c r="A10" s="11"/>
      <c r="B10" s="19" t="s">
        <v>27</v>
      </c>
      <c r="C10" s="71">
        <f>Respondents!C$10</f>
        <v>0.33</v>
      </c>
      <c r="D10" s="21">
        <v>1</v>
      </c>
      <c r="E10" s="22">
        <v>0</v>
      </c>
      <c r="F10" s="71">
        <f t="shared" si="0"/>
        <v>0.33</v>
      </c>
      <c r="G10" s="11"/>
      <c r="H10" s="11"/>
    </row>
    <row r="11" spans="1:8" ht="26" x14ac:dyDescent="0.35">
      <c r="A11" s="11"/>
      <c r="B11" s="19" t="s">
        <v>28</v>
      </c>
      <c r="C11" s="71">
        <f>Respondents!C$10</f>
        <v>0.33</v>
      </c>
      <c r="D11" s="21">
        <v>1</v>
      </c>
      <c r="E11" s="22">
        <v>0</v>
      </c>
      <c r="F11" s="71">
        <f t="shared" si="0"/>
        <v>0.33</v>
      </c>
      <c r="G11" s="11"/>
      <c r="H11" s="11"/>
    </row>
    <row r="12" spans="1:8" x14ac:dyDescent="0.35">
      <c r="A12" s="11"/>
      <c r="B12" s="19" t="s">
        <v>96</v>
      </c>
      <c r="C12" s="71">
        <f>Respondents!C$10</f>
        <v>0.33</v>
      </c>
      <c r="D12" s="21">
        <v>1</v>
      </c>
      <c r="E12" s="22">
        <v>0</v>
      </c>
      <c r="F12" s="71">
        <f t="shared" si="0"/>
        <v>0.33</v>
      </c>
      <c r="G12" s="35" t="s">
        <v>138</v>
      </c>
      <c r="H12" s="11"/>
    </row>
    <row r="13" spans="1:8" x14ac:dyDescent="0.35">
      <c r="A13" s="11"/>
      <c r="B13" s="19" t="s">
        <v>29</v>
      </c>
      <c r="C13" s="20">
        <v>0</v>
      </c>
      <c r="D13" s="21">
        <v>1</v>
      </c>
      <c r="E13" s="22">
        <v>0</v>
      </c>
      <c r="F13" s="20">
        <f t="shared" si="0"/>
        <v>0</v>
      </c>
      <c r="G13" s="11"/>
      <c r="H13" s="11"/>
    </row>
    <row r="14" spans="1:8" x14ac:dyDescent="0.35">
      <c r="A14" s="11"/>
      <c r="B14" s="19" t="s">
        <v>30</v>
      </c>
      <c r="C14" s="71">
        <f>Respondents!C$10</f>
        <v>0.33</v>
      </c>
      <c r="D14" s="21">
        <v>1</v>
      </c>
      <c r="E14" s="22">
        <v>0</v>
      </c>
      <c r="F14" s="71">
        <f t="shared" si="0"/>
        <v>0.33</v>
      </c>
      <c r="G14" s="11"/>
      <c r="H14" s="11"/>
    </row>
    <row r="15" spans="1:8" x14ac:dyDescent="0.35">
      <c r="A15" s="11"/>
      <c r="B15" s="19" t="s">
        <v>121</v>
      </c>
      <c r="C15" s="71">
        <f>Respondents!C$10</f>
        <v>0.33</v>
      </c>
      <c r="D15" s="21">
        <v>1</v>
      </c>
      <c r="E15" s="22">
        <v>0</v>
      </c>
      <c r="F15" s="71">
        <f t="shared" si="0"/>
        <v>0.33</v>
      </c>
      <c r="G15" s="35" t="s">
        <v>127</v>
      </c>
      <c r="H15" s="11"/>
    </row>
    <row r="16" spans="1:8" x14ac:dyDescent="0.35">
      <c r="A16" s="11"/>
      <c r="B16" s="19" t="s">
        <v>122</v>
      </c>
      <c r="C16" s="71">
        <f>Respondents!C$10</f>
        <v>0.33</v>
      </c>
      <c r="D16" s="21">
        <v>1</v>
      </c>
      <c r="E16" s="22">
        <v>0</v>
      </c>
      <c r="F16" s="71">
        <f t="shared" si="0"/>
        <v>0.33</v>
      </c>
      <c r="G16" s="35" t="s">
        <v>127</v>
      </c>
      <c r="H16" s="11"/>
    </row>
    <row r="17" spans="1:8" x14ac:dyDescent="0.35">
      <c r="A17" s="11"/>
      <c r="B17" s="19" t="s">
        <v>31</v>
      </c>
      <c r="C17" s="71">
        <f>Respondents!C$10</f>
        <v>0.33</v>
      </c>
      <c r="D17" s="21">
        <v>1</v>
      </c>
      <c r="E17" s="22">
        <v>0</v>
      </c>
      <c r="F17" s="71">
        <f t="shared" si="0"/>
        <v>0.33</v>
      </c>
      <c r="G17" s="11"/>
      <c r="H17" s="11"/>
    </row>
    <row r="18" spans="1:8" x14ac:dyDescent="0.35">
      <c r="A18" s="11"/>
      <c r="B18" s="23"/>
      <c r="C18" s="23"/>
      <c r="D18" s="23"/>
      <c r="E18" s="22" t="s">
        <v>32</v>
      </c>
      <c r="F18" s="104">
        <f>SUM(F4:F17)</f>
        <v>3.6300000000000003</v>
      </c>
      <c r="G18" s="27"/>
      <c r="H18" s="28"/>
    </row>
    <row r="19" spans="1:8" x14ac:dyDescent="0.35">
      <c r="A19" s="11"/>
      <c r="B19" s="25" t="s">
        <v>33</v>
      </c>
      <c r="C19" s="11"/>
      <c r="D19" s="11"/>
      <c r="E19" s="26" t="s">
        <v>34</v>
      </c>
      <c r="F19" s="105">
        <f>'Respondent Burden'!G41/Responses!F18</f>
        <v>4.4132231404958659</v>
      </c>
      <c r="G19" s="27"/>
      <c r="H19" s="27"/>
    </row>
    <row r="20" spans="1:8" ht="43.5" customHeight="1" x14ac:dyDescent="0.35">
      <c r="A20" s="11"/>
      <c r="B20" s="120" t="s">
        <v>143</v>
      </c>
      <c r="C20" s="120"/>
      <c r="D20" s="120"/>
      <c r="E20" s="120"/>
      <c r="F20" s="120"/>
      <c r="G20" s="11"/>
      <c r="H20" s="11"/>
    </row>
  </sheetData>
  <mergeCells count="2">
    <mergeCell ref="B2:F2"/>
    <mergeCell ref="B20:F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8BE8B-76DA-4B25-8555-7FA328CB9018}">
  <dimension ref="A1:P53"/>
  <sheetViews>
    <sheetView topLeftCell="A53" workbookViewId="0">
      <selection activeCell="G40" sqref="G40:I40"/>
    </sheetView>
  </sheetViews>
  <sheetFormatPr defaultRowHeight="14.5" x14ac:dyDescent="0.35"/>
  <cols>
    <col min="1" max="1" width="1.81640625" customWidth="1"/>
    <col min="2" max="2" width="39.26953125" customWidth="1"/>
    <col min="3" max="3" width="11.26953125" customWidth="1"/>
    <col min="4" max="4" width="11.453125" customWidth="1"/>
    <col min="5" max="5" width="11.54296875" customWidth="1"/>
    <col min="6" max="6" width="10.26953125" customWidth="1"/>
    <col min="7" max="7" width="10.453125" customWidth="1"/>
    <col min="8" max="8" width="11" customWidth="1"/>
    <col min="9" max="9" width="10" customWidth="1"/>
    <col min="10" max="10" width="10.1796875" customWidth="1"/>
    <col min="11" max="11" width="8.1796875" customWidth="1"/>
    <col min="12" max="12" width="16.81640625" customWidth="1"/>
    <col min="13" max="13" width="6.26953125" customWidth="1"/>
    <col min="14" max="14" width="22.26953125" customWidth="1"/>
    <col min="15" max="15" width="13.7265625" customWidth="1"/>
    <col min="16" max="16" width="15.26953125" customWidth="1"/>
  </cols>
  <sheetData>
    <row r="1" spans="1:16" ht="15.5" x14ac:dyDescent="0.35">
      <c r="A1" s="29"/>
      <c r="B1" s="30" t="s">
        <v>35</v>
      </c>
      <c r="C1" s="29"/>
      <c r="D1" s="29"/>
      <c r="E1" s="29"/>
      <c r="F1" s="29"/>
      <c r="G1" s="29"/>
      <c r="H1" s="29"/>
      <c r="I1" s="29"/>
      <c r="J1" s="31"/>
      <c r="K1" s="32"/>
      <c r="L1" s="33" t="s">
        <v>36</v>
      </c>
      <c r="M1" s="33" t="s">
        <v>37</v>
      </c>
      <c r="N1" s="32"/>
    </row>
    <row r="2" spans="1:16" ht="15.5" x14ac:dyDescent="0.35">
      <c r="A2" s="29"/>
      <c r="B2" s="30"/>
      <c r="C2" s="29"/>
      <c r="D2" s="29"/>
      <c r="E2" s="29"/>
      <c r="F2" s="29"/>
      <c r="G2" s="29"/>
      <c r="H2" s="29"/>
      <c r="I2" s="29"/>
      <c r="J2" s="31"/>
      <c r="K2" s="32"/>
      <c r="L2" s="34" t="s">
        <v>38</v>
      </c>
      <c r="M2" s="101">
        <v>12</v>
      </c>
      <c r="N2" s="32"/>
    </row>
    <row r="3" spans="1:16" x14ac:dyDescent="0.35">
      <c r="A3" s="29"/>
      <c r="B3" s="32"/>
      <c r="C3" s="32"/>
      <c r="D3" s="32"/>
      <c r="E3" s="32"/>
      <c r="F3" s="36" t="s">
        <v>39</v>
      </c>
      <c r="G3" s="86">
        <f>P8</f>
        <v>48.080000000000005</v>
      </c>
      <c r="H3" s="86">
        <f>P7</f>
        <v>64.8</v>
      </c>
      <c r="I3" s="86">
        <f>P9</f>
        <v>26.016000000000005</v>
      </c>
      <c r="J3" s="37"/>
      <c r="K3" s="32"/>
      <c r="L3" s="38" t="s">
        <v>40</v>
      </c>
      <c r="M3" s="100">
        <f>Respondents!C10</f>
        <v>0.33</v>
      </c>
      <c r="N3" s="32"/>
    </row>
    <row r="4" spans="1:16" x14ac:dyDescent="0.35">
      <c r="A4" s="39"/>
      <c r="B4" s="126" t="s">
        <v>41</v>
      </c>
      <c r="C4" s="40" t="s">
        <v>42</v>
      </c>
      <c r="D4" s="40" t="s">
        <v>43</v>
      </c>
      <c r="E4" s="40" t="s">
        <v>44</v>
      </c>
      <c r="F4" s="40" t="s">
        <v>45</v>
      </c>
      <c r="G4" s="40" t="s">
        <v>46</v>
      </c>
      <c r="H4" s="40" t="s">
        <v>47</v>
      </c>
      <c r="I4" s="40" t="s">
        <v>48</v>
      </c>
      <c r="J4" s="41" t="s">
        <v>49</v>
      </c>
      <c r="K4" s="42"/>
      <c r="L4" s="42"/>
      <c r="M4" s="42"/>
      <c r="N4" s="42"/>
    </row>
    <row r="5" spans="1:16" ht="67.5" customHeight="1" thickBot="1" x14ac:dyDescent="0.4">
      <c r="A5" s="43"/>
      <c r="B5" s="127"/>
      <c r="C5" s="44" t="s">
        <v>50</v>
      </c>
      <c r="D5" s="44" t="s">
        <v>51</v>
      </c>
      <c r="E5" s="44" t="s">
        <v>52</v>
      </c>
      <c r="F5" s="44" t="s">
        <v>53</v>
      </c>
      <c r="G5" s="44" t="s">
        <v>54</v>
      </c>
      <c r="H5" s="44" t="s">
        <v>55</v>
      </c>
      <c r="I5" s="44" t="s">
        <v>56</v>
      </c>
      <c r="J5" s="45" t="s">
        <v>57</v>
      </c>
      <c r="K5" s="46"/>
      <c r="L5" s="76"/>
      <c r="M5" s="46"/>
      <c r="N5" s="125" t="s">
        <v>108</v>
      </c>
      <c r="O5" s="125"/>
      <c r="P5" s="125"/>
    </row>
    <row r="6" spans="1:16" ht="36.75" customHeight="1" x14ac:dyDescent="0.35">
      <c r="A6" s="29"/>
      <c r="B6" s="47" t="s">
        <v>58</v>
      </c>
      <c r="C6" s="21" t="s">
        <v>59</v>
      </c>
      <c r="D6" s="21"/>
      <c r="E6" s="21"/>
      <c r="F6" s="21"/>
      <c r="G6" s="21"/>
      <c r="H6" s="21"/>
      <c r="I6" s="21"/>
      <c r="J6" s="48"/>
      <c r="K6" s="29"/>
      <c r="L6" s="29"/>
      <c r="M6" s="29"/>
      <c r="N6" s="87" t="s">
        <v>100</v>
      </c>
      <c r="O6" s="87" t="s">
        <v>109</v>
      </c>
      <c r="P6" s="87" t="s">
        <v>110</v>
      </c>
    </row>
    <row r="7" spans="1:16" x14ac:dyDescent="0.35">
      <c r="A7" s="29"/>
      <c r="B7" s="47" t="s">
        <v>60</v>
      </c>
      <c r="C7" s="21" t="s">
        <v>59</v>
      </c>
      <c r="D7" s="21"/>
      <c r="E7" s="21"/>
      <c r="F7" s="21"/>
      <c r="G7" s="21"/>
      <c r="H7" s="21"/>
      <c r="I7" s="21"/>
      <c r="J7" s="48"/>
      <c r="K7" s="32"/>
      <c r="L7" s="32"/>
      <c r="M7" s="32"/>
      <c r="N7" s="88" t="s">
        <v>104</v>
      </c>
      <c r="O7" s="88">
        <v>40.5</v>
      </c>
      <c r="P7" s="89">
        <f>O7*1.6</f>
        <v>64.8</v>
      </c>
    </row>
    <row r="8" spans="1:16" x14ac:dyDescent="0.35">
      <c r="A8" s="29"/>
      <c r="B8" s="47" t="s">
        <v>61</v>
      </c>
      <c r="C8" s="78"/>
      <c r="D8" s="78"/>
      <c r="E8" s="78"/>
      <c r="F8" s="78"/>
      <c r="G8" s="78"/>
      <c r="H8" s="78"/>
      <c r="I8" s="78"/>
      <c r="J8" s="81"/>
      <c r="K8" s="32"/>
      <c r="L8" s="29"/>
      <c r="M8" s="29"/>
      <c r="N8" s="90" t="s">
        <v>103</v>
      </c>
      <c r="O8" s="90">
        <v>30.05</v>
      </c>
      <c r="P8" s="91">
        <f>O8*1.6</f>
        <v>48.080000000000005</v>
      </c>
    </row>
    <row r="9" spans="1:16" ht="17.25" customHeight="1" x14ac:dyDescent="0.35">
      <c r="A9" s="29"/>
      <c r="B9" s="19" t="s">
        <v>111</v>
      </c>
      <c r="C9" s="78">
        <v>0.5</v>
      </c>
      <c r="D9" s="78">
        <v>1</v>
      </c>
      <c r="E9" s="80">
        <f>C9*D9</f>
        <v>0.5</v>
      </c>
      <c r="F9" s="80">
        <f>M2</f>
        <v>12</v>
      </c>
      <c r="G9" s="80">
        <f>ROUND(E9*F9,2)</f>
        <v>6</v>
      </c>
      <c r="H9" s="82">
        <f>ROUND(G9*0.05,2)</f>
        <v>0.3</v>
      </c>
      <c r="I9" s="82">
        <f>ROUND(G9*0.1, 2)</f>
        <v>0.6</v>
      </c>
      <c r="J9" s="108">
        <f>ROUND(G9*$G$3+H9*$H$3+I9*$I$3, 2)</f>
        <v>323.52999999999997</v>
      </c>
      <c r="K9" s="32"/>
      <c r="L9" s="32"/>
      <c r="M9" s="32"/>
      <c r="N9" s="92" t="s">
        <v>105</v>
      </c>
      <c r="O9" s="92">
        <v>16.260000000000002</v>
      </c>
      <c r="P9" s="89">
        <f>O9*1.6</f>
        <v>26.016000000000005</v>
      </c>
    </row>
    <row r="10" spans="1:16" x14ac:dyDescent="0.35">
      <c r="A10" s="29"/>
      <c r="B10" s="19" t="s">
        <v>62</v>
      </c>
      <c r="C10" s="78"/>
      <c r="D10" s="78"/>
      <c r="E10" s="78"/>
      <c r="F10" s="78"/>
      <c r="G10" s="78"/>
      <c r="H10" s="78"/>
      <c r="I10" s="78"/>
      <c r="J10" s="108"/>
      <c r="K10" s="32"/>
      <c r="L10" s="32"/>
      <c r="M10" s="32"/>
      <c r="N10" s="32"/>
    </row>
    <row r="11" spans="1:16" ht="15.5" x14ac:dyDescent="0.35">
      <c r="A11" s="29"/>
      <c r="B11" s="50" t="s">
        <v>137</v>
      </c>
      <c r="C11" s="78">
        <v>2</v>
      </c>
      <c r="D11" s="79">
        <v>1</v>
      </c>
      <c r="E11" s="80">
        <f t="shared" ref="E11:E12" si="0">C11*D11</f>
        <v>2</v>
      </c>
      <c r="F11" s="102">
        <f>Responses!C4</f>
        <v>0.33</v>
      </c>
      <c r="G11" s="102">
        <f t="shared" ref="G11:G12" si="1">ROUND(E11*F11,2)</f>
        <v>0.66</v>
      </c>
      <c r="H11" s="102">
        <f t="shared" ref="H11:H12" si="2">ROUND(G11*0.05,2)</f>
        <v>0.03</v>
      </c>
      <c r="I11" s="102">
        <f t="shared" ref="I11:I12" si="3">ROUND(G11*0.1, 2)</f>
        <v>7.0000000000000007E-2</v>
      </c>
      <c r="J11" s="108">
        <f>ROUND(G11*$G$3+H11*$H$3+I11*$I$3, 2)</f>
        <v>35.5</v>
      </c>
      <c r="K11" s="32"/>
      <c r="L11" s="32"/>
      <c r="M11" s="32"/>
      <c r="N11" s="32"/>
    </row>
    <row r="12" spans="1:16" ht="15.5" x14ac:dyDescent="0.35">
      <c r="A12" s="29"/>
      <c r="B12" s="50" t="s">
        <v>63</v>
      </c>
      <c r="C12" s="78">
        <v>2</v>
      </c>
      <c r="D12" s="79">
        <v>1</v>
      </c>
      <c r="E12" s="80">
        <f t="shared" si="0"/>
        <v>2</v>
      </c>
      <c r="F12" s="102">
        <f>Responses!C5</f>
        <v>0.33</v>
      </c>
      <c r="G12" s="102">
        <f t="shared" si="1"/>
        <v>0.66</v>
      </c>
      <c r="H12" s="102">
        <f t="shared" si="2"/>
        <v>0.03</v>
      </c>
      <c r="I12" s="102">
        <f t="shared" si="3"/>
        <v>7.0000000000000007E-2</v>
      </c>
      <c r="J12" s="108">
        <f>ROUND(G12*$G$3+H12*$H$3+I12*$I$3, 2)</f>
        <v>35.5</v>
      </c>
      <c r="K12" s="35"/>
      <c r="L12" s="35"/>
      <c r="M12" s="32"/>
      <c r="N12" s="32"/>
    </row>
    <row r="13" spans="1:16" x14ac:dyDescent="0.35">
      <c r="A13" s="29"/>
      <c r="B13" s="19" t="s">
        <v>64</v>
      </c>
      <c r="C13" s="78" t="s">
        <v>65</v>
      </c>
      <c r="D13" s="78"/>
      <c r="E13" s="80"/>
      <c r="F13" s="102"/>
      <c r="G13" s="102"/>
      <c r="H13" s="102"/>
      <c r="I13" s="102"/>
      <c r="J13" s="108"/>
      <c r="K13" s="32"/>
      <c r="L13" s="32"/>
      <c r="M13" s="32"/>
      <c r="N13" s="32"/>
    </row>
    <row r="14" spans="1:16" x14ac:dyDescent="0.35">
      <c r="A14" s="29"/>
      <c r="B14" s="19" t="s">
        <v>66</v>
      </c>
      <c r="C14" s="78" t="s">
        <v>65</v>
      </c>
      <c r="D14" s="78"/>
      <c r="E14" s="80"/>
      <c r="F14" s="102"/>
      <c r="G14" s="102"/>
      <c r="H14" s="102"/>
      <c r="I14" s="102"/>
      <c r="J14" s="108"/>
      <c r="K14" s="32"/>
      <c r="L14" s="32"/>
      <c r="M14" s="32"/>
      <c r="N14" s="32"/>
    </row>
    <row r="15" spans="1:16" x14ac:dyDescent="0.35">
      <c r="A15" s="29"/>
      <c r="B15" s="19" t="s">
        <v>67</v>
      </c>
      <c r="C15" s="78"/>
      <c r="D15" s="78"/>
      <c r="E15" s="80"/>
      <c r="F15" s="102"/>
      <c r="G15" s="102"/>
      <c r="H15" s="102"/>
      <c r="I15" s="102"/>
      <c r="J15" s="108"/>
      <c r="K15" s="32"/>
      <c r="L15" s="32"/>
      <c r="M15" s="32"/>
      <c r="N15" s="32"/>
    </row>
    <row r="16" spans="1:16" x14ac:dyDescent="0.35">
      <c r="A16" s="29"/>
      <c r="B16" s="50" t="s">
        <v>23</v>
      </c>
      <c r="C16" s="21">
        <v>2</v>
      </c>
      <c r="D16" s="51">
        <v>1</v>
      </c>
      <c r="E16" s="20">
        <f t="shared" ref="E16:E17" si="4">C16*D16</f>
        <v>2</v>
      </c>
      <c r="F16" s="71">
        <f>Responses!C6</f>
        <v>0.33</v>
      </c>
      <c r="G16" s="71">
        <f t="shared" ref="G16:G17" si="5">ROUND(E16*F16,2)</f>
        <v>0.66</v>
      </c>
      <c r="H16" s="71">
        <f t="shared" ref="H16:H17" si="6">ROUND(G16*0.05,2)</f>
        <v>0.03</v>
      </c>
      <c r="I16" s="71">
        <f t="shared" ref="I16:I17" si="7">ROUND(G16*0.1, 2)</f>
        <v>7.0000000000000007E-2</v>
      </c>
      <c r="J16" s="109">
        <f t="shared" ref="J16:J21" si="8">ROUND(G16*$G$3+H16*$H$3+I16*$I$3, 2)</f>
        <v>35.5</v>
      </c>
      <c r="K16" s="32"/>
      <c r="L16" s="32"/>
      <c r="M16" s="32"/>
      <c r="N16" s="32"/>
    </row>
    <row r="17" spans="1:14" ht="26" x14ac:dyDescent="0.35">
      <c r="A17" s="29"/>
      <c r="B17" s="50" t="s">
        <v>24</v>
      </c>
      <c r="C17" s="21">
        <v>2</v>
      </c>
      <c r="D17" s="51">
        <v>1</v>
      </c>
      <c r="E17" s="20">
        <f t="shared" si="4"/>
        <v>2</v>
      </c>
      <c r="F17" s="71">
        <f>Responses!C7</f>
        <v>0.33</v>
      </c>
      <c r="G17" s="71">
        <f t="shared" si="5"/>
        <v>0.66</v>
      </c>
      <c r="H17" s="71">
        <f t="shared" si="6"/>
        <v>0.03</v>
      </c>
      <c r="I17" s="71">
        <f t="shared" si="7"/>
        <v>7.0000000000000007E-2</v>
      </c>
      <c r="J17" s="109">
        <f t="shared" si="8"/>
        <v>35.5</v>
      </c>
      <c r="K17" s="32"/>
      <c r="L17" s="32"/>
      <c r="M17" s="32"/>
      <c r="N17" s="32"/>
    </row>
    <row r="18" spans="1:14" ht="15.5" x14ac:dyDescent="0.35">
      <c r="A18" s="29"/>
      <c r="B18" s="50" t="s">
        <v>68</v>
      </c>
      <c r="C18" s="21" t="s">
        <v>59</v>
      </c>
      <c r="D18" s="51"/>
      <c r="E18" s="20"/>
      <c r="F18" s="71"/>
      <c r="G18" s="71"/>
      <c r="H18" s="71"/>
      <c r="I18" s="71"/>
      <c r="J18" s="109"/>
      <c r="K18" s="32"/>
      <c r="L18" s="32"/>
      <c r="M18" s="32"/>
      <c r="N18" s="32"/>
    </row>
    <row r="19" spans="1:14" ht="28.5" x14ac:dyDescent="0.35">
      <c r="A19" s="29"/>
      <c r="B19" s="50" t="s">
        <v>112</v>
      </c>
      <c r="C19" s="21" t="s">
        <v>59</v>
      </c>
      <c r="D19" s="51"/>
      <c r="E19" s="20"/>
      <c r="F19" s="71"/>
      <c r="G19" s="71"/>
      <c r="H19" s="71"/>
      <c r="I19" s="71"/>
      <c r="J19" s="109"/>
      <c r="K19" s="32"/>
      <c r="L19" s="32"/>
      <c r="M19" s="32"/>
      <c r="N19" s="32"/>
    </row>
    <row r="20" spans="1:14" x14ac:dyDescent="0.35">
      <c r="A20" s="29"/>
      <c r="B20" s="50" t="s">
        <v>27</v>
      </c>
      <c r="C20" s="78">
        <v>2</v>
      </c>
      <c r="D20" s="79">
        <v>1</v>
      </c>
      <c r="E20" s="80">
        <f t="shared" ref="E20:E22" si="9">C20*D20</f>
        <v>2</v>
      </c>
      <c r="F20" s="102">
        <f>Responses!C10</f>
        <v>0.33</v>
      </c>
      <c r="G20" s="102">
        <f t="shared" ref="G20:G22" si="10">ROUND(E20*F20,2)</f>
        <v>0.66</v>
      </c>
      <c r="H20" s="102">
        <f t="shared" ref="H20:H22" si="11">ROUND(G20*0.05,2)</f>
        <v>0.03</v>
      </c>
      <c r="I20" s="102">
        <f t="shared" ref="I20:I22" si="12">ROUND(G20*0.1, 2)</f>
        <v>7.0000000000000007E-2</v>
      </c>
      <c r="J20" s="108">
        <f t="shared" si="8"/>
        <v>35.5</v>
      </c>
      <c r="K20" s="32"/>
      <c r="L20" s="32"/>
      <c r="M20" s="32"/>
      <c r="N20" s="32"/>
    </row>
    <row r="21" spans="1:14" ht="26" x14ac:dyDescent="0.35">
      <c r="A21" s="29"/>
      <c r="B21" s="50" t="s">
        <v>28</v>
      </c>
      <c r="C21" s="21">
        <v>2</v>
      </c>
      <c r="D21" s="51">
        <v>1</v>
      </c>
      <c r="E21" s="20">
        <f t="shared" si="9"/>
        <v>2</v>
      </c>
      <c r="F21" s="102">
        <f>Responses!C11</f>
        <v>0.33</v>
      </c>
      <c r="G21" s="71">
        <f t="shared" si="10"/>
        <v>0.66</v>
      </c>
      <c r="H21" s="71">
        <f t="shared" si="11"/>
        <v>0.03</v>
      </c>
      <c r="I21" s="71">
        <f t="shared" si="12"/>
        <v>7.0000000000000007E-2</v>
      </c>
      <c r="J21" s="109">
        <f t="shared" si="8"/>
        <v>35.5</v>
      </c>
      <c r="K21" s="32"/>
      <c r="L21" s="32"/>
      <c r="M21" s="32"/>
      <c r="N21" s="32"/>
    </row>
    <row r="22" spans="1:14" ht="15.5" x14ac:dyDescent="0.35">
      <c r="A22" s="29"/>
      <c r="B22" s="50" t="s">
        <v>113</v>
      </c>
      <c r="C22" s="21">
        <v>1</v>
      </c>
      <c r="D22" s="51">
        <v>1</v>
      </c>
      <c r="E22" s="20">
        <f t="shared" si="9"/>
        <v>1</v>
      </c>
      <c r="F22" s="102">
        <f>Responses!C12</f>
        <v>0.33</v>
      </c>
      <c r="G22" s="71">
        <f t="shared" si="10"/>
        <v>0.33</v>
      </c>
      <c r="H22" s="71">
        <f t="shared" si="11"/>
        <v>0.02</v>
      </c>
      <c r="I22" s="71">
        <f t="shared" si="12"/>
        <v>0.03</v>
      </c>
      <c r="J22" s="109">
        <f>ROUND(G22*$G$3+H22*$H$3+I22*$I$3, 2)</f>
        <v>17.940000000000001</v>
      </c>
      <c r="K22" s="35"/>
      <c r="L22" s="35"/>
      <c r="M22" s="32"/>
      <c r="N22" s="32"/>
    </row>
    <row r="23" spans="1:14" ht="15.5" x14ac:dyDescent="0.35">
      <c r="A23" s="29"/>
      <c r="B23" s="50" t="s">
        <v>114</v>
      </c>
      <c r="C23" s="21" t="s">
        <v>59</v>
      </c>
      <c r="D23" s="51"/>
      <c r="E23" s="20"/>
      <c r="F23" s="71"/>
      <c r="G23" s="71"/>
      <c r="H23" s="71"/>
      <c r="I23" s="71"/>
      <c r="J23" s="109"/>
      <c r="K23" s="32"/>
      <c r="L23" s="32"/>
      <c r="M23" s="32"/>
      <c r="N23" s="32"/>
    </row>
    <row r="24" spans="1:14" ht="15.5" x14ac:dyDescent="0.35">
      <c r="A24" s="29"/>
      <c r="B24" s="50" t="s">
        <v>115</v>
      </c>
      <c r="C24" s="21">
        <v>2</v>
      </c>
      <c r="D24" s="51">
        <v>1</v>
      </c>
      <c r="E24" s="20">
        <f t="shared" ref="E24" si="13">C24*D24</f>
        <v>2</v>
      </c>
      <c r="F24" s="71">
        <f>Responses!C14</f>
        <v>0.33</v>
      </c>
      <c r="G24" s="71">
        <f t="shared" ref="G24" si="14">ROUND(E24*F24,2)</f>
        <v>0.66</v>
      </c>
      <c r="H24" s="71">
        <f t="shared" ref="H24" si="15">ROUND(G24*0.05,2)</f>
        <v>0.03</v>
      </c>
      <c r="I24" s="71">
        <f t="shared" ref="I24" si="16">ROUND(G24*0.1, 2)</f>
        <v>7.0000000000000007E-2</v>
      </c>
      <c r="J24" s="109">
        <f t="shared" ref="J24" si="17">ROUND(G24*$G$3+H24*$H$3+I24*$I$3, 2)</f>
        <v>35.5</v>
      </c>
      <c r="K24" s="32"/>
      <c r="L24" s="32"/>
      <c r="M24" s="32"/>
      <c r="N24" s="32"/>
    </row>
    <row r="25" spans="1:14" ht="18" customHeight="1" x14ac:dyDescent="0.35">
      <c r="A25" s="29"/>
      <c r="B25" s="50" t="s">
        <v>116</v>
      </c>
      <c r="C25" s="21">
        <v>1</v>
      </c>
      <c r="D25" s="51">
        <v>1</v>
      </c>
      <c r="E25" s="20">
        <f>C25*D25</f>
        <v>1</v>
      </c>
      <c r="F25" s="71">
        <f>Responses!C15</f>
        <v>0.33</v>
      </c>
      <c r="G25" s="71">
        <f>ROUND(E25*F25,2)</f>
        <v>0.33</v>
      </c>
      <c r="H25" s="71">
        <f>ROUND(G25*0.05,2)</f>
        <v>0.02</v>
      </c>
      <c r="I25" s="71">
        <f>ROUND(G25*0.1, 2)</f>
        <v>0.03</v>
      </c>
      <c r="J25" s="109">
        <f t="shared" ref="J25" si="18">ROUND(G25*$G$3+H25*$H$3+I25*$I$3, 2)</f>
        <v>17.940000000000001</v>
      </c>
      <c r="K25" s="35"/>
      <c r="L25" s="84"/>
      <c r="M25" s="85"/>
      <c r="N25" s="32"/>
    </row>
    <row r="26" spans="1:14" ht="15.5" x14ac:dyDescent="0.35">
      <c r="A26" s="29"/>
      <c r="B26" s="50" t="s">
        <v>117</v>
      </c>
      <c r="C26" s="21">
        <v>2</v>
      </c>
      <c r="D26" s="51">
        <v>1</v>
      </c>
      <c r="E26" s="20">
        <f t="shared" ref="E26:E27" si="19">C26*D26</f>
        <v>2</v>
      </c>
      <c r="F26" s="71">
        <f>Responses!C16</f>
        <v>0.33</v>
      </c>
      <c r="G26" s="71">
        <f t="shared" ref="G26:G27" si="20">ROUND(E26*F26,2)</f>
        <v>0.66</v>
      </c>
      <c r="H26" s="71">
        <f t="shared" ref="H26:H27" si="21">ROUND(G26*0.05,2)</f>
        <v>0.03</v>
      </c>
      <c r="I26" s="71">
        <f t="shared" ref="I26:I27" si="22">ROUND(G26*0.1, 2)</f>
        <v>7.0000000000000007E-2</v>
      </c>
      <c r="J26" s="109">
        <f t="shared" ref="J26" si="23">ROUND(G26*$G$3+H26*$H$3+I26*$I$3, 2)</f>
        <v>35.5</v>
      </c>
      <c r="K26" s="32"/>
      <c r="L26" s="32"/>
      <c r="M26" s="32"/>
      <c r="N26" s="32"/>
    </row>
    <row r="27" spans="1:14" ht="15.5" x14ac:dyDescent="0.35">
      <c r="A27" s="29"/>
      <c r="B27" s="50" t="s">
        <v>118</v>
      </c>
      <c r="C27" s="21">
        <v>2</v>
      </c>
      <c r="D27" s="51">
        <v>1</v>
      </c>
      <c r="E27" s="20">
        <f t="shared" si="19"/>
        <v>2</v>
      </c>
      <c r="F27" s="71">
        <f>Responses!C17</f>
        <v>0.33</v>
      </c>
      <c r="G27" s="71">
        <f t="shared" si="20"/>
        <v>0.66</v>
      </c>
      <c r="H27" s="71">
        <f t="shared" si="21"/>
        <v>0.03</v>
      </c>
      <c r="I27" s="71">
        <f t="shared" si="22"/>
        <v>7.0000000000000007E-2</v>
      </c>
      <c r="J27" s="109">
        <f>ROUND(G27*$G$3+H27*$H$3+I27*$I$3, 2)</f>
        <v>35.5</v>
      </c>
      <c r="K27" s="32"/>
      <c r="L27" s="32"/>
      <c r="M27" s="32"/>
      <c r="N27" s="32"/>
    </row>
    <row r="28" spans="1:14" x14ac:dyDescent="0.35">
      <c r="A28" s="29"/>
      <c r="B28" s="93" t="s">
        <v>69</v>
      </c>
      <c r="C28" s="55"/>
      <c r="D28" s="55"/>
      <c r="E28" s="56"/>
      <c r="F28" s="103"/>
      <c r="G28" s="128">
        <f>SUM(G9:I27)</f>
        <v>14.499999999999996</v>
      </c>
      <c r="H28" s="129"/>
      <c r="I28" s="130"/>
      <c r="J28" s="112">
        <f>SUM(J9:J27)</f>
        <v>678.91000000000008</v>
      </c>
      <c r="K28" s="32"/>
      <c r="L28" s="35"/>
      <c r="M28" s="32"/>
      <c r="N28" s="32"/>
    </row>
    <row r="29" spans="1:14" x14ac:dyDescent="0.35">
      <c r="A29" s="29"/>
      <c r="B29" s="47" t="s">
        <v>70</v>
      </c>
      <c r="C29" s="21"/>
      <c r="D29" s="21"/>
      <c r="E29" s="21"/>
      <c r="F29" s="71"/>
      <c r="G29" s="21"/>
      <c r="H29" s="21"/>
      <c r="I29" s="21"/>
      <c r="J29" s="48"/>
      <c r="K29" s="29"/>
      <c r="L29" s="29"/>
      <c r="M29" s="29"/>
      <c r="N29" s="29"/>
    </row>
    <row r="30" spans="1:14" x14ac:dyDescent="0.35">
      <c r="A30" s="29"/>
      <c r="B30" s="19" t="s">
        <v>106</v>
      </c>
      <c r="C30" s="21" t="s">
        <v>71</v>
      </c>
      <c r="D30" s="51"/>
      <c r="E30" s="20"/>
      <c r="F30" s="71"/>
      <c r="G30" s="20"/>
      <c r="H30" s="49"/>
      <c r="I30" s="49"/>
      <c r="J30" s="48"/>
      <c r="K30" s="32"/>
      <c r="L30" s="32"/>
      <c r="M30" s="32"/>
      <c r="N30" s="32"/>
    </row>
    <row r="31" spans="1:14" x14ac:dyDescent="0.35">
      <c r="A31" s="29"/>
      <c r="B31" s="19" t="s">
        <v>72</v>
      </c>
      <c r="C31" s="21" t="s">
        <v>73</v>
      </c>
      <c r="D31" s="21"/>
      <c r="E31" s="20"/>
      <c r="F31" s="71"/>
      <c r="G31" s="20"/>
      <c r="H31" s="20"/>
      <c r="I31" s="20"/>
      <c r="J31" s="53"/>
      <c r="K31" s="29"/>
      <c r="L31" s="29"/>
      <c r="M31" s="29"/>
      <c r="N31" s="29"/>
    </row>
    <row r="32" spans="1:14" x14ac:dyDescent="0.35">
      <c r="A32" s="29"/>
      <c r="B32" s="19" t="s">
        <v>74</v>
      </c>
      <c r="C32" s="21" t="s">
        <v>73</v>
      </c>
      <c r="D32" s="21"/>
      <c r="E32" s="20"/>
      <c r="F32" s="71"/>
      <c r="G32" s="20"/>
      <c r="H32" s="20"/>
      <c r="I32" s="20"/>
      <c r="J32" s="53"/>
      <c r="K32" s="29"/>
      <c r="L32" s="29"/>
      <c r="M32" s="29"/>
      <c r="N32" s="29"/>
    </row>
    <row r="33" spans="1:14" x14ac:dyDescent="0.35">
      <c r="A33" s="29"/>
      <c r="B33" s="19" t="s">
        <v>75</v>
      </c>
      <c r="C33" s="21" t="s">
        <v>73</v>
      </c>
      <c r="D33" s="21"/>
      <c r="E33" s="20"/>
      <c r="F33" s="71"/>
      <c r="G33" s="20"/>
      <c r="H33" s="20"/>
      <c r="I33" s="20"/>
      <c r="J33" s="53"/>
      <c r="K33" s="29"/>
      <c r="L33" s="29"/>
      <c r="M33" s="29"/>
      <c r="N33" s="29"/>
    </row>
    <row r="34" spans="1:14" x14ac:dyDescent="0.35">
      <c r="A34" s="29"/>
      <c r="B34" s="19" t="s">
        <v>76</v>
      </c>
      <c r="C34" s="21"/>
      <c r="D34" s="21"/>
      <c r="E34" s="20"/>
      <c r="F34" s="71"/>
      <c r="G34" s="20"/>
      <c r="H34" s="20"/>
      <c r="I34" s="20"/>
      <c r="J34" s="53"/>
      <c r="K34" s="29"/>
      <c r="L34" s="29"/>
      <c r="M34" s="29"/>
      <c r="N34" s="29"/>
    </row>
    <row r="35" spans="1:14" ht="15.5" x14ac:dyDescent="0.35">
      <c r="A35" s="29"/>
      <c r="B35" s="50" t="s">
        <v>119</v>
      </c>
      <c r="C35" s="21">
        <v>2</v>
      </c>
      <c r="D35" s="51">
        <v>1</v>
      </c>
      <c r="E35" s="20">
        <f t="shared" ref="E35:E36" si="24">C35*D35</f>
        <v>2</v>
      </c>
      <c r="F35" s="71">
        <f>M3</f>
        <v>0.33</v>
      </c>
      <c r="G35" s="71">
        <f t="shared" ref="G35:G36" si="25">ROUND(E35*F35,2)</f>
        <v>0.66</v>
      </c>
      <c r="H35" s="71">
        <f t="shared" ref="H35:H36" si="26">ROUND(G35*0.05,2)</f>
        <v>0.03</v>
      </c>
      <c r="I35" s="71">
        <f t="shared" ref="I35:I36" si="27">ROUND(G35*0.1, 2)</f>
        <v>7.0000000000000007E-2</v>
      </c>
      <c r="J35" s="109">
        <f t="shared" ref="J35:J36" si="28">ROUND(G35*$G$3+H35*$H$3+I35*$I$3, 2)</f>
        <v>35.5</v>
      </c>
      <c r="K35" s="35"/>
      <c r="L35" s="35"/>
      <c r="M35" s="32"/>
      <c r="N35" s="32"/>
    </row>
    <row r="36" spans="1:14" ht="28.5" x14ac:dyDescent="0.35">
      <c r="A36" s="29"/>
      <c r="B36" s="50" t="s">
        <v>77</v>
      </c>
      <c r="C36" s="21">
        <v>2</v>
      </c>
      <c r="D36" s="51">
        <v>1</v>
      </c>
      <c r="E36" s="20">
        <f t="shared" si="24"/>
        <v>2</v>
      </c>
      <c r="F36" s="71">
        <f>M3</f>
        <v>0.33</v>
      </c>
      <c r="G36" s="71">
        <f t="shared" si="25"/>
        <v>0.66</v>
      </c>
      <c r="H36" s="71">
        <f t="shared" si="26"/>
        <v>0.03</v>
      </c>
      <c r="I36" s="71">
        <f t="shared" si="27"/>
        <v>7.0000000000000007E-2</v>
      </c>
      <c r="J36" s="109">
        <f t="shared" si="28"/>
        <v>35.5</v>
      </c>
      <c r="K36" s="35"/>
      <c r="L36" s="35"/>
      <c r="M36" s="32"/>
      <c r="N36" s="32"/>
    </row>
    <row r="37" spans="1:14" x14ac:dyDescent="0.35">
      <c r="A37" s="29"/>
      <c r="B37" s="19" t="s">
        <v>78</v>
      </c>
      <c r="C37" s="21" t="s">
        <v>59</v>
      </c>
      <c r="D37" s="21"/>
      <c r="E37" s="20"/>
      <c r="F37" s="20"/>
      <c r="G37" s="20"/>
      <c r="H37" s="49"/>
      <c r="I37" s="49"/>
      <c r="J37" s="48"/>
      <c r="K37" s="29"/>
      <c r="L37" s="29"/>
      <c r="M37" s="29"/>
      <c r="N37" s="29"/>
    </row>
    <row r="38" spans="1:14" x14ac:dyDescent="0.35">
      <c r="A38" s="29"/>
      <c r="B38" s="19" t="s">
        <v>79</v>
      </c>
      <c r="C38" s="21" t="s">
        <v>59</v>
      </c>
      <c r="D38" s="21"/>
      <c r="E38" s="20"/>
      <c r="F38" s="20"/>
      <c r="G38" s="20"/>
      <c r="H38" s="49"/>
      <c r="I38" s="49"/>
      <c r="J38" s="48"/>
      <c r="K38" s="29"/>
      <c r="L38" s="29"/>
      <c r="M38" s="29"/>
      <c r="N38" s="29"/>
    </row>
    <row r="39" spans="1:14" x14ac:dyDescent="0.35">
      <c r="A39" s="29"/>
      <c r="B39" s="19" t="s">
        <v>80</v>
      </c>
      <c r="C39" s="21" t="s">
        <v>59</v>
      </c>
      <c r="D39" s="21"/>
      <c r="E39" s="20"/>
      <c r="F39" s="20"/>
      <c r="G39" s="20"/>
      <c r="H39" s="49"/>
      <c r="I39" s="49"/>
      <c r="J39" s="48"/>
      <c r="K39" s="29"/>
      <c r="L39" s="29"/>
      <c r="M39" s="29"/>
      <c r="N39" s="29"/>
    </row>
    <row r="40" spans="1:14" x14ac:dyDescent="0.35">
      <c r="A40" s="29"/>
      <c r="B40" s="93" t="s">
        <v>81</v>
      </c>
      <c r="C40" s="55"/>
      <c r="D40" s="55"/>
      <c r="E40" s="56"/>
      <c r="F40" s="56"/>
      <c r="G40" s="128">
        <f>SUM(G30:I39)</f>
        <v>1.52</v>
      </c>
      <c r="H40" s="129"/>
      <c r="I40" s="130"/>
      <c r="J40" s="112">
        <f>SUM(J30:J39)</f>
        <v>71</v>
      </c>
      <c r="K40" s="32"/>
      <c r="L40" s="35"/>
      <c r="M40" s="32"/>
      <c r="N40" s="32"/>
    </row>
    <row r="41" spans="1:14" ht="28" x14ac:dyDescent="0.35">
      <c r="A41" s="29"/>
      <c r="B41" s="57" t="s">
        <v>107</v>
      </c>
      <c r="C41" s="55"/>
      <c r="D41" s="58"/>
      <c r="E41" s="57"/>
      <c r="F41" s="58"/>
      <c r="G41" s="131">
        <f>G28+G40</f>
        <v>16.019999999999996</v>
      </c>
      <c r="H41" s="131"/>
      <c r="I41" s="131"/>
      <c r="J41" s="110">
        <f>ROUND(J28+J40, 0)</f>
        <v>750</v>
      </c>
      <c r="K41" s="32"/>
      <c r="L41" s="54"/>
      <c r="M41" s="32"/>
      <c r="N41" s="32"/>
    </row>
    <row r="42" spans="1:14" ht="28" x14ac:dyDescent="0.35">
      <c r="A42" s="29"/>
      <c r="B42" s="57" t="s">
        <v>140</v>
      </c>
      <c r="C42" s="55"/>
      <c r="D42" s="58"/>
      <c r="E42" s="57"/>
      <c r="F42" s="58"/>
      <c r="G42" s="83"/>
      <c r="H42" s="83"/>
      <c r="I42" s="83"/>
      <c r="J42" s="110">
        <v>0</v>
      </c>
      <c r="K42" s="24"/>
      <c r="L42" s="35"/>
      <c r="M42" s="32"/>
      <c r="N42" s="32"/>
    </row>
    <row r="43" spans="1:14" ht="15" x14ac:dyDescent="0.35">
      <c r="A43" s="29"/>
      <c r="B43" s="57" t="s">
        <v>120</v>
      </c>
      <c r="C43" s="55"/>
      <c r="D43" s="58"/>
      <c r="E43" s="57"/>
      <c r="F43" s="58"/>
      <c r="G43" s="83"/>
      <c r="H43" s="83"/>
      <c r="I43" s="83"/>
      <c r="J43" s="110">
        <f>J41+J42</f>
        <v>750</v>
      </c>
      <c r="K43" s="24"/>
      <c r="L43" s="32"/>
      <c r="M43" s="32"/>
      <c r="N43" s="32"/>
    </row>
    <row r="44" spans="1:14" x14ac:dyDescent="0.35">
      <c r="A44" s="29"/>
      <c r="B44" s="25" t="s">
        <v>33</v>
      </c>
      <c r="C44" s="59"/>
      <c r="D44" s="60"/>
      <c r="E44" s="60"/>
      <c r="F44" s="61"/>
      <c r="G44" s="62"/>
      <c r="H44" s="29"/>
      <c r="I44" s="29"/>
      <c r="J44" s="29"/>
      <c r="K44" s="24"/>
      <c r="L44" s="29"/>
      <c r="M44" s="29"/>
      <c r="N44" s="29"/>
    </row>
    <row r="45" spans="1:14" x14ac:dyDescent="0.35">
      <c r="A45" s="29"/>
      <c r="B45" s="25" t="s">
        <v>82</v>
      </c>
      <c r="C45" s="59"/>
      <c r="D45" s="60"/>
      <c r="E45" s="60"/>
      <c r="F45" s="61"/>
      <c r="G45" s="62"/>
      <c r="H45" s="29"/>
      <c r="I45" s="29"/>
      <c r="J45" s="29"/>
      <c r="K45" s="24"/>
      <c r="L45" s="29"/>
      <c r="M45" s="29"/>
      <c r="N45" s="29"/>
    </row>
    <row r="46" spans="1:14" x14ac:dyDescent="0.35">
      <c r="A46" s="29"/>
      <c r="B46" s="63"/>
      <c r="C46" s="59"/>
      <c r="D46" s="60"/>
      <c r="E46" s="60"/>
      <c r="F46" s="61"/>
      <c r="G46" s="62"/>
      <c r="H46" s="29"/>
      <c r="I46" s="29"/>
      <c r="J46" s="29"/>
      <c r="K46" s="24"/>
      <c r="L46" s="29"/>
      <c r="M46" s="29"/>
      <c r="N46" s="29"/>
    </row>
    <row r="47" spans="1:14" x14ac:dyDescent="0.35">
      <c r="A47" s="29"/>
      <c r="B47" s="64" t="s">
        <v>83</v>
      </c>
      <c r="C47" s="29"/>
      <c r="D47" s="29"/>
      <c r="E47" s="29"/>
      <c r="F47" s="29"/>
      <c r="G47" s="29"/>
      <c r="H47" s="29"/>
      <c r="I47" s="29"/>
      <c r="J47" s="29"/>
      <c r="K47" s="32"/>
      <c r="L47" s="32"/>
      <c r="M47" s="32"/>
      <c r="N47" s="32"/>
    </row>
    <row r="48" spans="1:14" ht="18" customHeight="1" x14ac:dyDescent="0.35">
      <c r="A48" s="29"/>
      <c r="B48" s="122" t="s">
        <v>134</v>
      </c>
      <c r="C48" s="122"/>
      <c r="D48" s="122"/>
      <c r="E48" s="122"/>
      <c r="F48" s="122"/>
      <c r="G48" s="122"/>
      <c r="H48" s="122"/>
      <c r="I48" s="122"/>
      <c r="J48" s="122"/>
      <c r="K48" s="32"/>
      <c r="L48" s="32"/>
      <c r="M48" s="32"/>
      <c r="N48" s="32"/>
    </row>
    <row r="49" spans="1:14" ht="44.25" customHeight="1" x14ac:dyDescent="0.35">
      <c r="A49" s="29"/>
      <c r="B49" s="132" t="s">
        <v>133</v>
      </c>
      <c r="C49" s="132"/>
      <c r="D49" s="132"/>
      <c r="E49" s="132"/>
      <c r="F49" s="132"/>
      <c r="G49" s="132"/>
      <c r="H49" s="132"/>
      <c r="I49" s="132"/>
      <c r="J49" s="132"/>
      <c r="K49" s="29"/>
      <c r="L49" s="29"/>
      <c r="M49" s="29"/>
      <c r="N49" s="29"/>
    </row>
    <row r="50" spans="1:14" ht="17.25" customHeight="1" x14ac:dyDescent="0.35">
      <c r="A50" s="29"/>
      <c r="B50" s="121" t="s">
        <v>132</v>
      </c>
      <c r="C50" s="121"/>
      <c r="D50" s="121"/>
      <c r="E50" s="121"/>
      <c r="F50" s="121"/>
      <c r="G50" s="121"/>
      <c r="H50" s="121"/>
      <c r="I50" s="121"/>
      <c r="J50" s="121"/>
      <c r="K50" s="29"/>
      <c r="L50" s="29"/>
      <c r="M50" s="29"/>
      <c r="N50" s="29"/>
    </row>
    <row r="51" spans="1:14" ht="49" customHeight="1" x14ac:dyDescent="0.35">
      <c r="A51" s="29"/>
      <c r="B51" s="122" t="s">
        <v>144</v>
      </c>
      <c r="C51" s="122"/>
      <c r="D51" s="122"/>
      <c r="E51" s="122"/>
      <c r="F51" s="122"/>
      <c r="G51" s="122"/>
      <c r="H51" s="122"/>
      <c r="I51" s="122"/>
      <c r="J51" s="122"/>
      <c r="K51" s="29"/>
      <c r="L51" s="29"/>
      <c r="M51" s="29"/>
      <c r="N51" s="29"/>
    </row>
    <row r="52" spans="1:14" ht="31.5" customHeight="1" x14ac:dyDescent="0.35">
      <c r="A52" s="29"/>
      <c r="B52" s="121" t="s">
        <v>131</v>
      </c>
      <c r="C52" s="133"/>
      <c r="D52" s="133"/>
      <c r="E52" s="133"/>
      <c r="F52" s="133"/>
      <c r="G52" s="133"/>
      <c r="H52" s="133"/>
      <c r="I52" s="133"/>
      <c r="J52" s="133"/>
      <c r="K52" s="29"/>
      <c r="L52" s="29"/>
      <c r="M52" s="29"/>
      <c r="N52" s="29"/>
    </row>
    <row r="53" spans="1:14" ht="16" x14ac:dyDescent="0.35">
      <c r="A53" s="65"/>
      <c r="B53" s="123" t="s">
        <v>130</v>
      </c>
      <c r="C53" s="124"/>
      <c r="D53" s="124"/>
      <c r="E53" s="124"/>
      <c r="F53" s="124"/>
      <c r="G53" s="124"/>
      <c r="H53" s="124"/>
      <c r="I53" s="124"/>
      <c r="J53" s="124"/>
      <c r="K53" s="29"/>
      <c r="L53" s="29"/>
      <c r="M53" s="29"/>
      <c r="N53" s="65"/>
    </row>
  </sheetData>
  <mergeCells count="11">
    <mergeCell ref="B50:J50"/>
    <mergeCell ref="B51:J51"/>
    <mergeCell ref="B53:J53"/>
    <mergeCell ref="N5:P5"/>
    <mergeCell ref="B4:B5"/>
    <mergeCell ref="G28:I28"/>
    <mergeCell ref="G40:I40"/>
    <mergeCell ref="G41:I41"/>
    <mergeCell ref="B48:J48"/>
    <mergeCell ref="B49:J49"/>
    <mergeCell ref="B52:J52"/>
  </mergeCells>
  <pageMargins left="0.7" right="0.7" top="0.75" bottom="0.75" header="0.3" footer="0.3"/>
  <pageSetup orientation="portrait" horizontalDpi="4294967293"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FB664-0B9F-4C85-A324-BACEB6887B5C}">
  <dimension ref="A1:O31"/>
  <sheetViews>
    <sheetView topLeftCell="A21" workbookViewId="0">
      <selection activeCell="J24" sqref="J24"/>
    </sheetView>
  </sheetViews>
  <sheetFormatPr defaultRowHeight="14.5" x14ac:dyDescent="0.35"/>
  <cols>
    <col min="1" max="1" width="1.81640625" customWidth="1"/>
    <col min="2" max="2" width="30" customWidth="1"/>
    <col min="3" max="3" width="12.81640625" customWidth="1"/>
    <col min="4" max="4" width="12.453125" customWidth="1"/>
    <col min="5" max="5" width="12.81640625" customWidth="1"/>
    <col min="6" max="6" width="11.1796875" customWidth="1"/>
    <col min="7" max="7" width="10.7265625" customWidth="1"/>
    <col min="8" max="8" width="12.26953125" customWidth="1"/>
    <col min="9" max="9" width="12.1796875" customWidth="1"/>
    <col min="10" max="10" width="8.453125" customWidth="1"/>
    <col min="11" max="11" width="4" customWidth="1"/>
    <col min="13" max="13" width="20.54296875" customWidth="1"/>
  </cols>
  <sheetData>
    <row r="1" spans="1:15" ht="15.5" x14ac:dyDescent="0.35">
      <c r="B1" s="30" t="s">
        <v>84</v>
      </c>
      <c r="K1" s="66"/>
    </row>
    <row r="2" spans="1:15" ht="15.5" x14ac:dyDescent="0.35">
      <c r="B2" s="30"/>
      <c r="K2" s="66"/>
    </row>
    <row r="3" spans="1:15" x14ac:dyDescent="0.35">
      <c r="F3" s="36" t="s">
        <v>39</v>
      </c>
      <c r="G3" s="94">
        <f>O7</f>
        <v>48.080000000000005</v>
      </c>
      <c r="H3" s="94">
        <f>O8</f>
        <v>64.8</v>
      </c>
      <c r="I3" s="94">
        <f>O9</f>
        <v>26.016000000000005</v>
      </c>
      <c r="K3" s="66"/>
    </row>
    <row r="4" spans="1:15" x14ac:dyDescent="0.35">
      <c r="A4" s="39"/>
      <c r="B4" s="136" t="s">
        <v>41</v>
      </c>
      <c r="C4" s="67" t="s">
        <v>42</v>
      </c>
      <c r="D4" s="67" t="s">
        <v>43</v>
      </c>
      <c r="E4" s="67" t="s">
        <v>44</v>
      </c>
      <c r="F4" s="67" t="s">
        <v>45</v>
      </c>
      <c r="G4" s="67" t="s">
        <v>46</v>
      </c>
      <c r="H4" s="67" t="s">
        <v>47</v>
      </c>
      <c r="I4" s="67" t="s">
        <v>48</v>
      </c>
      <c r="J4" s="67" t="s">
        <v>49</v>
      </c>
      <c r="K4" s="68"/>
    </row>
    <row r="5" spans="1:15" ht="53" thickBot="1" x14ac:dyDescent="0.4">
      <c r="A5" s="43"/>
      <c r="B5" s="136"/>
      <c r="C5" s="44" t="s">
        <v>85</v>
      </c>
      <c r="D5" s="44" t="s">
        <v>51</v>
      </c>
      <c r="E5" s="44" t="s">
        <v>86</v>
      </c>
      <c r="F5" s="44" t="s">
        <v>53</v>
      </c>
      <c r="G5" s="44" t="s">
        <v>87</v>
      </c>
      <c r="H5" s="44" t="s">
        <v>88</v>
      </c>
      <c r="I5" s="44" t="s">
        <v>56</v>
      </c>
      <c r="J5" s="44" t="s">
        <v>57</v>
      </c>
      <c r="K5" s="69"/>
      <c r="M5" s="125" t="s">
        <v>108</v>
      </c>
      <c r="N5" s="125"/>
      <c r="O5" s="125"/>
    </row>
    <row r="6" spans="1:15" ht="39.5" thickBot="1" x14ac:dyDescent="0.4">
      <c r="A6" s="29"/>
      <c r="B6" s="70" t="s">
        <v>89</v>
      </c>
      <c r="C6" s="21" t="s">
        <v>59</v>
      </c>
      <c r="D6" s="52"/>
      <c r="E6" s="52"/>
      <c r="F6" s="49"/>
      <c r="G6" s="49"/>
      <c r="H6" s="71"/>
      <c r="I6" s="71"/>
      <c r="J6" s="48"/>
      <c r="K6" s="29"/>
      <c r="M6" s="95"/>
      <c r="N6" s="96" t="s">
        <v>101</v>
      </c>
      <c r="O6" s="97" t="s">
        <v>102</v>
      </c>
    </row>
    <row r="7" spans="1:15" ht="15.5" x14ac:dyDescent="0.35">
      <c r="A7" s="29"/>
      <c r="B7" s="70" t="s">
        <v>90</v>
      </c>
      <c r="C7" s="21" t="s">
        <v>59</v>
      </c>
      <c r="D7" s="52"/>
      <c r="E7" s="52"/>
      <c r="F7" s="49"/>
      <c r="G7" s="49"/>
      <c r="H7" s="71"/>
      <c r="I7" s="71"/>
      <c r="J7" s="48"/>
      <c r="K7" s="29"/>
      <c r="M7" s="90" t="s">
        <v>103</v>
      </c>
      <c r="N7" s="90">
        <v>30.05</v>
      </c>
      <c r="O7" s="91">
        <f>N7*1.6</f>
        <v>48.080000000000005</v>
      </c>
    </row>
    <row r="8" spans="1:15" x14ac:dyDescent="0.35">
      <c r="A8" s="29"/>
      <c r="B8" s="70" t="s">
        <v>91</v>
      </c>
      <c r="C8" s="21"/>
      <c r="D8" s="21"/>
      <c r="E8" s="52"/>
      <c r="F8" s="20"/>
      <c r="G8" s="20"/>
      <c r="H8" s="20"/>
      <c r="I8" s="20"/>
      <c r="J8" s="53"/>
      <c r="K8" s="29"/>
      <c r="M8" s="88" t="s">
        <v>104</v>
      </c>
      <c r="N8" s="88">
        <v>40.5</v>
      </c>
      <c r="O8" s="89">
        <f>N8*1.6</f>
        <v>64.8</v>
      </c>
    </row>
    <row r="9" spans="1:15" x14ac:dyDescent="0.35">
      <c r="A9" s="29"/>
      <c r="B9" s="19" t="s">
        <v>21</v>
      </c>
      <c r="C9" s="21">
        <v>2</v>
      </c>
      <c r="D9" s="21">
        <v>1</v>
      </c>
      <c r="E9" s="52">
        <f t="shared" ref="E9:E15" si="0">C9*D9</f>
        <v>2</v>
      </c>
      <c r="F9" s="71">
        <f>Responses!C4</f>
        <v>0.33</v>
      </c>
      <c r="G9" s="71">
        <f t="shared" ref="G9" si="1">ROUND(E9*F9, 2)</f>
        <v>0.66</v>
      </c>
      <c r="H9" s="71">
        <f t="shared" ref="H9" si="2">ROUND(G9*0.05, 2)</f>
        <v>0.03</v>
      </c>
      <c r="I9" s="71">
        <f t="shared" ref="I9" si="3">ROUND(G9*0.1, 2)</f>
        <v>7.0000000000000007E-2</v>
      </c>
      <c r="J9" s="109">
        <f t="shared" ref="J9:J15" si="4">ROUND(G9*$G$3+H9*$H$3+I9*$I$3, 2)</f>
        <v>35.5</v>
      </c>
      <c r="K9" s="29"/>
      <c r="M9" s="92" t="s">
        <v>105</v>
      </c>
      <c r="N9" s="92">
        <v>16.260000000000002</v>
      </c>
      <c r="O9" s="89">
        <f>N9*1.6</f>
        <v>26.016000000000005</v>
      </c>
    </row>
    <row r="10" spans="1:15" ht="15.5" x14ac:dyDescent="0.35">
      <c r="A10" s="29"/>
      <c r="B10" s="19" t="s">
        <v>92</v>
      </c>
      <c r="C10" s="21">
        <v>2</v>
      </c>
      <c r="D10" s="21">
        <v>1</v>
      </c>
      <c r="E10" s="52">
        <f t="shared" si="0"/>
        <v>2</v>
      </c>
      <c r="F10" s="71">
        <f>Responses!C5</f>
        <v>0.33</v>
      </c>
      <c r="G10" s="71">
        <f t="shared" ref="G10:G15" si="5">ROUND(E10*F10, 2)</f>
        <v>0.66</v>
      </c>
      <c r="H10" s="71">
        <f t="shared" ref="H10:H15" si="6">ROUND(G10*0.05, 2)</f>
        <v>0.03</v>
      </c>
      <c r="I10" s="71">
        <f t="shared" ref="I10:I15" si="7">ROUND(G10*0.1, 2)</f>
        <v>7.0000000000000007E-2</v>
      </c>
      <c r="J10" s="109">
        <f t="shared" si="4"/>
        <v>35.5</v>
      </c>
      <c r="K10" s="29"/>
    </row>
    <row r="11" spans="1:15" x14ac:dyDescent="0.35">
      <c r="A11" s="29"/>
      <c r="B11" s="19" t="s">
        <v>23</v>
      </c>
      <c r="C11" s="21">
        <v>0.5</v>
      </c>
      <c r="D11" s="21">
        <v>1</v>
      </c>
      <c r="E11" s="52">
        <f t="shared" si="0"/>
        <v>0.5</v>
      </c>
      <c r="F11" s="71">
        <f>Responses!C6</f>
        <v>0.33</v>
      </c>
      <c r="G11" s="71">
        <f t="shared" si="5"/>
        <v>0.17</v>
      </c>
      <c r="H11" s="71">
        <f t="shared" si="6"/>
        <v>0.01</v>
      </c>
      <c r="I11" s="71">
        <f t="shared" si="7"/>
        <v>0.02</v>
      </c>
      <c r="J11" s="109">
        <f t="shared" si="4"/>
        <v>9.34</v>
      </c>
      <c r="K11" s="29"/>
    </row>
    <row r="12" spans="1:15" ht="28.5" x14ac:dyDescent="0.35">
      <c r="A12" s="29"/>
      <c r="B12" s="19" t="s">
        <v>99</v>
      </c>
      <c r="C12" s="21">
        <v>2</v>
      </c>
      <c r="D12" s="21">
        <v>1</v>
      </c>
      <c r="E12" s="52">
        <f t="shared" si="0"/>
        <v>2</v>
      </c>
      <c r="F12" s="71">
        <f>Responses!C7</f>
        <v>0.33</v>
      </c>
      <c r="G12" s="71">
        <f t="shared" si="5"/>
        <v>0.66</v>
      </c>
      <c r="H12" s="71">
        <f t="shared" si="6"/>
        <v>0.03</v>
      </c>
      <c r="I12" s="71">
        <f t="shared" si="7"/>
        <v>7.0000000000000007E-2</v>
      </c>
      <c r="J12" s="109">
        <f t="shared" si="4"/>
        <v>35.5</v>
      </c>
      <c r="K12" s="29"/>
    </row>
    <row r="13" spans="1:15" ht="28.5" x14ac:dyDescent="0.35">
      <c r="A13" s="29"/>
      <c r="B13" s="19" t="s">
        <v>93</v>
      </c>
      <c r="C13" s="21">
        <v>2</v>
      </c>
      <c r="D13" s="21">
        <v>1</v>
      </c>
      <c r="E13" s="52">
        <f t="shared" si="0"/>
        <v>2</v>
      </c>
      <c r="F13" s="20">
        <f>Responses!C8</f>
        <v>0</v>
      </c>
      <c r="G13" s="20">
        <f t="shared" si="5"/>
        <v>0</v>
      </c>
      <c r="H13" s="20">
        <f t="shared" si="6"/>
        <v>0</v>
      </c>
      <c r="I13" s="20">
        <f t="shared" si="7"/>
        <v>0</v>
      </c>
      <c r="J13" s="111">
        <f t="shared" si="4"/>
        <v>0</v>
      </c>
      <c r="K13" s="29"/>
    </row>
    <row r="14" spans="1:15" ht="28.5" x14ac:dyDescent="0.35">
      <c r="A14" s="29"/>
      <c r="B14" s="19" t="s">
        <v>97</v>
      </c>
      <c r="C14" s="21">
        <v>2</v>
      </c>
      <c r="D14" s="21">
        <v>1</v>
      </c>
      <c r="E14" s="52">
        <f t="shared" si="0"/>
        <v>2</v>
      </c>
      <c r="F14" s="20">
        <f>Responses!C9</f>
        <v>0</v>
      </c>
      <c r="G14" s="20">
        <f t="shared" si="5"/>
        <v>0</v>
      </c>
      <c r="H14" s="20">
        <f t="shared" si="6"/>
        <v>0</v>
      </c>
      <c r="I14" s="20">
        <f t="shared" si="7"/>
        <v>0</v>
      </c>
      <c r="J14" s="111">
        <f t="shared" si="4"/>
        <v>0</v>
      </c>
      <c r="K14" s="29"/>
    </row>
    <row r="15" spans="1:15" ht="28.5" x14ac:dyDescent="0.35">
      <c r="A15" s="29"/>
      <c r="B15" s="19" t="s">
        <v>98</v>
      </c>
      <c r="C15" s="21">
        <v>2</v>
      </c>
      <c r="D15" s="21">
        <v>1</v>
      </c>
      <c r="E15" s="52">
        <f t="shared" si="0"/>
        <v>2</v>
      </c>
      <c r="F15" s="71">
        <f>Responses!C10</f>
        <v>0.33</v>
      </c>
      <c r="G15" s="71">
        <f t="shared" si="5"/>
        <v>0.66</v>
      </c>
      <c r="H15" s="71">
        <f t="shared" si="6"/>
        <v>0.03</v>
      </c>
      <c r="I15" s="71">
        <f t="shared" si="7"/>
        <v>7.0000000000000007E-2</v>
      </c>
      <c r="J15" s="109">
        <f t="shared" si="4"/>
        <v>35.5</v>
      </c>
      <c r="K15" s="29"/>
    </row>
    <row r="16" spans="1:15" ht="26" x14ac:dyDescent="0.35">
      <c r="A16" s="29"/>
      <c r="B16" s="19" t="s">
        <v>28</v>
      </c>
      <c r="C16" s="21">
        <v>2</v>
      </c>
      <c r="D16" s="21">
        <v>1</v>
      </c>
      <c r="E16" s="52">
        <f>C16*D16</f>
        <v>2</v>
      </c>
      <c r="F16" s="71">
        <f>Responses!C11</f>
        <v>0.33</v>
      </c>
      <c r="G16" s="71">
        <f>ROUND(E16*F16, 2)</f>
        <v>0.66</v>
      </c>
      <c r="H16" s="71">
        <f>ROUND(G16*0.05, 2)</f>
        <v>0.03</v>
      </c>
      <c r="I16" s="71">
        <f>ROUND(G16*0.1, 2)</f>
        <v>7.0000000000000007E-2</v>
      </c>
      <c r="J16" s="109">
        <f>ROUND(G16*$G$3+H16*$H$3+I16*$I$3, 2)</f>
        <v>35.5</v>
      </c>
      <c r="K16" s="29"/>
    </row>
    <row r="17" spans="1:11" ht="26" x14ac:dyDescent="0.35">
      <c r="A17" s="29"/>
      <c r="B17" s="19" t="s">
        <v>96</v>
      </c>
      <c r="C17" s="21">
        <v>2</v>
      </c>
      <c r="D17" s="21">
        <v>1</v>
      </c>
      <c r="E17" s="52">
        <f>C17*D17</f>
        <v>2</v>
      </c>
      <c r="F17" s="71">
        <f>Responses!C12</f>
        <v>0.33</v>
      </c>
      <c r="G17" s="71">
        <f>ROUND(E17*F17, 2)</f>
        <v>0.66</v>
      </c>
      <c r="H17" s="71">
        <f>ROUND(G17*0.05, 2)</f>
        <v>0.03</v>
      </c>
      <c r="I17" s="71">
        <f>ROUND(G17*0.1, 2)</f>
        <v>7.0000000000000007E-2</v>
      </c>
      <c r="J17" s="109">
        <f>ROUND(G17*$G$3+H17*$H$3+I17*$I$3, 2)</f>
        <v>35.5</v>
      </c>
      <c r="K17" s="29"/>
    </row>
    <row r="18" spans="1:11" ht="15.5" x14ac:dyDescent="0.35">
      <c r="A18" s="29"/>
      <c r="B18" s="19" t="s">
        <v>94</v>
      </c>
      <c r="C18" s="21">
        <v>2</v>
      </c>
      <c r="D18" s="21">
        <v>1</v>
      </c>
      <c r="E18" s="52">
        <f>C18*D18</f>
        <v>2</v>
      </c>
      <c r="F18" s="20">
        <f>Responses!C13</f>
        <v>0</v>
      </c>
      <c r="G18" s="20">
        <f>ROUND(E18*F18, 2)</f>
        <v>0</v>
      </c>
      <c r="H18" s="20">
        <f>ROUND(G18*0.05, 2)</f>
        <v>0</v>
      </c>
      <c r="I18" s="20">
        <f>ROUND(G18*0.1, 2)</f>
        <v>0</v>
      </c>
      <c r="J18" s="111">
        <f>ROUND(G18*$G$3+H18*$H$3+I18*$I$3, 2)</f>
        <v>0</v>
      </c>
      <c r="K18" s="29"/>
    </row>
    <row r="19" spans="1:11" ht="15.5" x14ac:dyDescent="0.35">
      <c r="A19" s="29"/>
      <c r="B19" s="19" t="s">
        <v>95</v>
      </c>
      <c r="C19" s="21">
        <v>2</v>
      </c>
      <c r="D19" s="21">
        <v>1</v>
      </c>
      <c r="E19" s="52">
        <f t="shared" ref="E19" si="8">C19*D19</f>
        <v>2</v>
      </c>
      <c r="F19" s="71">
        <f>Responses!C14</f>
        <v>0.33</v>
      </c>
      <c r="G19" s="71">
        <f t="shared" ref="G19" si="9">ROUND(E19*F19, 2)</f>
        <v>0.66</v>
      </c>
      <c r="H19" s="71">
        <f t="shared" ref="H19" si="10">ROUND(G19*0.05, 2)</f>
        <v>0.03</v>
      </c>
      <c r="I19" s="71">
        <f t="shared" ref="I19" si="11">ROUND(G19*0.1, 2)</f>
        <v>7.0000000000000007E-2</v>
      </c>
      <c r="J19" s="109">
        <f t="shared" ref="J19" si="12">ROUND(G19*$G$3+H19*$H$3+I19*$I$3, 2)</f>
        <v>35.5</v>
      </c>
      <c r="K19" s="29"/>
    </row>
    <row r="20" spans="1:11" ht="15.5" x14ac:dyDescent="0.35">
      <c r="A20" s="29"/>
      <c r="B20" s="19" t="s">
        <v>124</v>
      </c>
      <c r="C20" s="21">
        <v>1</v>
      </c>
      <c r="D20" s="21">
        <v>1</v>
      </c>
      <c r="E20" s="52">
        <f t="shared" ref="E20" si="13">C20*D20</f>
        <v>1</v>
      </c>
      <c r="F20" s="71">
        <f>Responses!C15</f>
        <v>0.33</v>
      </c>
      <c r="G20" s="71">
        <f t="shared" ref="G20" si="14">ROUND(E20*F20, 2)</f>
        <v>0.33</v>
      </c>
      <c r="H20" s="71">
        <f t="shared" ref="H20" si="15">ROUND(G20*0.05, 2)</f>
        <v>0.02</v>
      </c>
      <c r="I20" s="71">
        <f t="shared" ref="I20" si="16">ROUND(G20*0.1, 2)</f>
        <v>0.03</v>
      </c>
      <c r="J20" s="109">
        <f t="shared" ref="J20" si="17">ROUND(G20*$G$3+H20*$H$3+I20*$I$3, 2)</f>
        <v>17.940000000000001</v>
      </c>
      <c r="K20" s="54" t="s">
        <v>128</v>
      </c>
    </row>
    <row r="21" spans="1:11" ht="15.5" x14ac:dyDescent="0.35">
      <c r="A21" s="29"/>
      <c r="B21" s="19" t="s">
        <v>125</v>
      </c>
      <c r="C21" s="21">
        <v>1</v>
      </c>
      <c r="D21" s="21">
        <v>1</v>
      </c>
      <c r="E21" s="52">
        <f t="shared" ref="E21" si="18">C21*D21</f>
        <v>1</v>
      </c>
      <c r="F21" s="71">
        <f>Responses!C16</f>
        <v>0.33</v>
      </c>
      <c r="G21" s="71">
        <f t="shared" ref="G21" si="19">ROUND(E21*F21, 2)</f>
        <v>0.33</v>
      </c>
      <c r="H21" s="71">
        <f t="shared" ref="H21" si="20">ROUND(G21*0.05, 2)</f>
        <v>0.02</v>
      </c>
      <c r="I21" s="71">
        <f t="shared" ref="I21" si="21">ROUND(G21*0.1, 2)</f>
        <v>0.03</v>
      </c>
      <c r="J21" s="109">
        <f t="shared" ref="J21" si="22">ROUND(G21*$G$3+H21*$H$3+I21*$I$3, 2)</f>
        <v>17.940000000000001</v>
      </c>
      <c r="K21" s="54" t="s">
        <v>128</v>
      </c>
    </row>
    <row r="22" spans="1:11" ht="28.5" x14ac:dyDescent="0.35">
      <c r="A22" s="29"/>
      <c r="B22" s="19" t="s">
        <v>126</v>
      </c>
      <c r="C22" s="21">
        <v>2</v>
      </c>
      <c r="D22" s="21">
        <v>1</v>
      </c>
      <c r="E22" s="52">
        <f t="shared" ref="E22" si="23">C22*D22</f>
        <v>2</v>
      </c>
      <c r="F22" s="71">
        <f>Responses!C17</f>
        <v>0.33</v>
      </c>
      <c r="G22" s="71">
        <f t="shared" ref="G22" si="24">ROUND(E22*F22, 2)</f>
        <v>0.66</v>
      </c>
      <c r="H22" s="71">
        <f t="shared" ref="H22" si="25">ROUND(G22*0.05, 2)</f>
        <v>0.03</v>
      </c>
      <c r="I22" s="71">
        <f t="shared" ref="I22" si="26">ROUND(G22*0.1, 2)</f>
        <v>7.0000000000000007E-2</v>
      </c>
      <c r="J22" s="109">
        <f>ROUND(G22*$G$3+H22*$H$3+I22*$I$3, 2)</f>
        <v>35.5</v>
      </c>
      <c r="K22" s="29"/>
    </row>
    <row r="23" spans="1:11" x14ac:dyDescent="0.35">
      <c r="A23" s="29"/>
      <c r="B23" s="137" t="s">
        <v>139</v>
      </c>
      <c r="C23" s="138"/>
      <c r="D23" s="138"/>
      <c r="E23" s="138"/>
      <c r="F23" s="139"/>
      <c r="G23" s="131">
        <f>SUM(G6:I22)</f>
        <v>7.0400000000000009</v>
      </c>
      <c r="H23" s="131"/>
      <c r="I23" s="131"/>
      <c r="J23" s="110">
        <f>SUM(J6:J22)</f>
        <v>329.22</v>
      </c>
      <c r="K23" s="62"/>
    </row>
    <row r="24" spans="1:11" x14ac:dyDescent="0.35">
      <c r="A24" s="29"/>
      <c r="B24" s="106" t="s">
        <v>33</v>
      </c>
      <c r="C24" s="72"/>
      <c r="D24" s="72"/>
      <c r="E24" s="72"/>
      <c r="F24" s="72"/>
      <c r="G24" s="60"/>
      <c r="H24" s="60"/>
      <c r="I24" s="60"/>
      <c r="J24" s="61"/>
      <c r="K24" s="62"/>
    </row>
    <row r="25" spans="1:11" x14ac:dyDescent="0.35">
      <c r="A25" s="29"/>
      <c r="B25" s="25" t="s">
        <v>82</v>
      </c>
      <c r="C25" s="72"/>
      <c r="D25" s="72"/>
      <c r="E25" s="72"/>
      <c r="F25" s="72"/>
      <c r="G25" s="60"/>
      <c r="H25" s="60"/>
      <c r="I25" s="60"/>
      <c r="J25" s="61"/>
      <c r="K25" s="62"/>
    </row>
    <row r="26" spans="1:11" x14ac:dyDescent="0.35">
      <c r="A26" s="66"/>
      <c r="B26" s="73"/>
      <c r="C26" s="73"/>
      <c r="D26" s="73"/>
      <c r="E26" s="73"/>
      <c r="F26" s="73"/>
      <c r="G26" s="73"/>
      <c r="H26" s="73"/>
      <c r="I26" s="73"/>
      <c r="J26" s="73"/>
      <c r="K26" s="62"/>
    </row>
    <row r="27" spans="1:11" x14ac:dyDescent="0.35">
      <c r="A27" s="66"/>
      <c r="B27" s="64" t="s">
        <v>83</v>
      </c>
      <c r="C27" s="29"/>
      <c r="D27" s="29"/>
      <c r="E27" s="29"/>
      <c r="F27" s="29"/>
      <c r="G27" s="29"/>
      <c r="H27" s="29"/>
      <c r="I27" s="29"/>
      <c r="J27" s="29"/>
      <c r="K27" s="66"/>
    </row>
    <row r="28" spans="1:11" x14ac:dyDescent="0.35">
      <c r="A28" s="66"/>
      <c r="B28" s="122" t="s">
        <v>135</v>
      </c>
      <c r="C28" s="122"/>
      <c r="D28" s="122"/>
      <c r="E28" s="122"/>
      <c r="F28" s="122"/>
      <c r="G28" s="122"/>
      <c r="H28" s="122"/>
      <c r="I28" s="122"/>
      <c r="J28" s="122"/>
      <c r="K28" s="74"/>
    </row>
    <row r="29" spans="1:11" ht="45" customHeight="1" x14ac:dyDescent="0.35">
      <c r="B29" s="132" t="s">
        <v>123</v>
      </c>
      <c r="C29" s="132"/>
      <c r="D29" s="132"/>
      <c r="E29" s="132"/>
      <c r="F29" s="132"/>
      <c r="G29" s="132"/>
      <c r="H29" s="132"/>
      <c r="I29" s="132"/>
      <c r="J29" s="132"/>
      <c r="K29" s="75"/>
    </row>
    <row r="30" spans="1:11" ht="56.25" customHeight="1" x14ac:dyDescent="0.35">
      <c r="A30" s="29"/>
      <c r="B30" s="121" t="s">
        <v>136</v>
      </c>
      <c r="C30" s="121"/>
      <c r="D30" s="121"/>
      <c r="E30" s="121"/>
      <c r="F30" s="121"/>
      <c r="G30" s="121"/>
      <c r="H30" s="121"/>
      <c r="I30" s="121"/>
      <c r="J30" s="121"/>
      <c r="K30" s="29"/>
    </row>
    <row r="31" spans="1:11" x14ac:dyDescent="0.35">
      <c r="B31" s="134" t="s">
        <v>129</v>
      </c>
      <c r="C31" s="135"/>
      <c r="D31" s="135"/>
      <c r="E31" s="135"/>
      <c r="F31" s="135"/>
      <c r="G31" s="135"/>
      <c r="H31" s="135"/>
      <c r="I31" s="135"/>
      <c r="J31" s="135"/>
    </row>
  </sheetData>
  <mergeCells count="8">
    <mergeCell ref="B31:J31"/>
    <mergeCell ref="M5:O5"/>
    <mergeCell ref="B4:B5"/>
    <mergeCell ref="B23:F23"/>
    <mergeCell ref="G23:I23"/>
    <mergeCell ref="B28:J28"/>
    <mergeCell ref="B29:J29"/>
    <mergeCell ref="B30:J3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5B70F-C169-4E19-A3F1-93BF1D45C7AD}">
  <dimension ref="B1:I2"/>
  <sheetViews>
    <sheetView workbookViewId="0">
      <selection activeCell="D16" sqref="D16"/>
    </sheetView>
  </sheetViews>
  <sheetFormatPr defaultRowHeight="14.5" x14ac:dyDescent="0.35"/>
  <cols>
    <col min="1" max="1" width="2.453125" customWidth="1"/>
  </cols>
  <sheetData>
    <row r="1" spans="2:9" x14ac:dyDescent="0.35">
      <c r="B1" s="107" t="s">
        <v>142</v>
      </c>
    </row>
    <row r="2" spans="2:9" ht="59.25" customHeight="1" x14ac:dyDescent="0.35">
      <c r="B2" s="140" t="s">
        <v>141</v>
      </c>
      <c r="C2" s="140"/>
      <c r="D2" s="140"/>
      <c r="E2" s="140"/>
      <c r="F2" s="140"/>
      <c r="G2" s="140"/>
      <c r="H2" s="140"/>
      <c r="I2" s="140"/>
    </row>
  </sheetData>
  <mergeCells count="1">
    <mergeCell ref="B2:I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Respondents</vt:lpstr>
      <vt:lpstr>Responses</vt:lpstr>
      <vt:lpstr>Respondent Burden</vt:lpstr>
      <vt:lpstr>Agency Burden</vt:lpstr>
      <vt:lpstr>Capital &amp; O&amp;M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Bevington</dc:creator>
  <cp:lastModifiedBy>Tracy Curtis</cp:lastModifiedBy>
  <dcterms:created xsi:type="dcterms:W3CDTF">2018-07-06T16:55:42Z</dcterms:created>
  <dcterms:modified xsi:type="dcterms:W3CDTF">2020-01-14T23:34:01Z</dcterms:modified>
</cp:coreProperties>
</file>