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730"/>
  <workbookPr/>
  <mc:AlternateContent xmlns:mc="http://schemas.openxmlformats.org/markup-compatibility/2006">
    <mc:Choice Requires="x15">
      <x15ac:absPath xmlns:x15ac="http://schemas.microsoft.com/office/spreadsheetml/2010/11/ac" url="F:\New ICRs\"/>
    </mc:Choice>
  </mc:AlternateContent>
  <xr:revisionPtr revIDLastSave="0" documentId="8_{E12A674B-724B-4DE1-B53A-6B767DE65A7E}" xr6:coauthVersionLast="36" xr6:coauthVersionMax="36" xr10:uidLastSave="{00000000-0000-0000-0000-000000000000}"/>
  <bookViews>
    <workbookView xWindow="0" yWindow="0" windowWidth="19200" windowHeight="8100" xr2:uid="{00000000-000D-0000-FFFF-FFFF00000000}"/>
  </bookViews>
  <sheets>
    <sheet name="Table 1" sheetId="1" r:id="rId1"/>
    <sheet name="Table 2" sheetId="2" r:id="rId2"/>
  </sheet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28" i="1" l="1"/>
  <c r="F28" i="1" s="1"/>
  <c r="D20" i="1"/>
  <c r="F20" i="1" s="1"/>
  <c r="D18" i="1"/>
  <c r="F18" i="1" s="1"/>
  <c r="D17" i="1"/>
  <c r="F17" i="1" s="1"/>
  <c r="D16" i="1"/>
  <c r="F16" i="1" s="1"/>
  <c r="H16" i="1" s="1"/>
  <c r="D12" i="1"/>
  <c r="F12" i="1" s="1"/>
  <c r="D11" i="1"/>
  <c r="F11" i="1" s="1"/>
  <c r="F12" i="2"/>
  <c r="F11" i="2"/>
  <c r="F10" i="2"/>
  <c r="F9" i="2"/>
  <c r="F7" i="2"/>
  <c r="D6" i="2"/>
  <c r="F6" i="2" s="1"/>
  <c r="D9" i="1"/>
  <c r="F9" i="1" s="1"/>
  <c r="H6" i="2" l="1"/>
  <c r="H9" i="1"/>
  <c r="G9" i="1"/>
  <c r="G9" i="2"/>
  <c r="G10" i="2"/>
  <c r="G11" i="2"/>
  <c r="G12" i="2"/>
  <c r="H9" i="2"/>
  <c r="H10" i="2"/>
  <c r="H11" i="2"/>
  <c r="H12" i="2"/>
  <c r="G7" i="2"/>
  <c r="H7" i="2"/>
  <c r="G6" i="2"/>
  <c r="G28" i="1"/>
  <c r="H28" i="1"/>
  <c r="G20" i="1"/>
  <c r="H20" i="1"/>
  <c r="G18" i="1"/>
  <c r="H18" i="1"/>
  <c r="G17" i="1"/>
  <c r="H17" i="1"/>
  <c r="G16" i="1"/>
  <c r="I16" i="1" s="1"/>
  <c r="G12" i="1"/>
  <c r="H12" i="1"/>
  <c r="G11" i="1"/>
  <c r="H11" i="1"/>
  <c r="F13" i="2" l="1"/>
  <c r="I13" i="2" s="1"/>
  <c r="I9" i="1"/>
  <c r="I11" i="2"/>
  <c r="I18" i="1"/>
  <c r="I28" i="1"/>
  <c r="I31" i="1" s="1"/>
  <c r="I17" i="1"/>
  <c r="I7" i="2"/>
  <c r="I9" i="2"/>
  <c r="I6" i="2"/>
  <c r="I12" i="2"/>
  <c r="I10" i="2"/>
  <c r="F31" i="1"/>
  <c r="I20" i="1"/>
  <c r="I11" i="1"/>
  <c r="F21" i="1"/>
  <c r="I12" i="1"/>
  <c r="I21" i="1" l="1"/>
  <c r="I32" i="1" s="1"/>
  <c r="I34" i="1" s="1"/>
  <c r="F32" i="1"/>
  <c r="K34" i="1" s="1"/>
</calcChain>
</file>

<file path=xl/sharedStrings.xml><?xml version="1.0" encoding="utf-8"?>
<sst xmlns="http://schemas.openxmlformats.org/spreadsheetml/2006/main" count="117" uniqueCount="90">
  <si>
    <t>Burden item</t>
  </si>
  <si>
    <t>(A)</t>
  </si>
  <si>
    <t>Person hours per occurrence</t>
  </si>
  <si>
    <t>(B)</t>
  </si>
  <si>
    <t>No. of occurrences per respondent per year</t>
  </si>
  <si>
    <t>(C)</t>
  </si>
  <si>
    <t>Person hours per respondent per year</t>
  </si>
  <si>
    <t>(C=AxB)</t>
  </si>
  <si>
    <t>(D)</t>
  </si>
  <si>
    <r>
      <t xml:space="preserve">Respondents per year  </t>
    </r>
    <r>
      <rPr>
        <b/>
        <vertAlign val="superscript"/>
        <sz val="12"/>
        <color theme="1"/>
        <rFont val="Times New Roman"/>
        <family val="1"/>
      </rPr>
      <t>a</t>
    </r>
  </si>
  <si>
    <t>(E)</t>
  </si>
  <si>
    <t>Technical person- hours per year</t>
  </si>
  <si>
    <t>(E=CxD)</t>
  </si>
  <si>
    <t>(F)</t>
  </si>
  <si>
    <t>Management person hours per year</t>
  </si>
  <si>
    <t>(Ex0.05)</t>
  </si>
  <si>
    <t>(G)</t>
  </si>
  <si>
    <t>Clerical person hours per year</t>
  </si>
  <si>
    <t>(Ex0.1)</t>
  </si>
  <si>
    <t>(H)</t>
  </si>
  <si>
    <t>1.  Applications</t>
  </si>
  <si>
    <t>N/A</t>
  </si>
  <si>
    <t>2.  Survey and Studies</t>
  </si>
  <si>
    <t>3.  Reporting requirements</t>
  </si>
  <si>
    <t xml:space="preserve">     B.  Required activities</t>
  </si>
  <si>
    <r>
      <t xml:space="preserve">        Initial performance tests </t>
    </r>
    <r>
      <rPr>
        <vertAlign val="superscript"/>
        <sz val="10"/>
        <color theme="1"/>
        <rFont val="Times New Roman"/>
        <family val="1"/>
      </rPr>
      <t>c</t>
    </r>
    <r>
      <rPr>
        <sz val="10"/>
        <color theme="1"/>
        <rFont val="Times New Roman"/>
        <family val="1"/>
      </rPr>
      <t xml:space="preserve"> </t>
    </r>
  </si>
  <si>
    <r>
      <t xml:space="preserve">        Repeat performance tests </t>
    </r>
    <r>
      <rPr>
        <vertAlign val="superscript"/>
        <sz val="10"/>
        <color theme="1"/>
        <rFont val="Times New Roman"/>
        <family val="1"/>
      </rPr>
      <t>d</t>
    </r>
  </si>
  <si>
    <t xml:space="preserve">     C.  Create information</t>
  </si>
  <si>
    <t xml:space="preserve">See 3B </t>
  </si>
  <si>
    <t xml:space="preserve">     D.  Gather existing information</t>
  </si>
  <si>
    <t>See 3B</t>
  </si>
  <si>
    <t xml:space="preserve">        Notification of  construction/reconstruction</t>
  </si>
  <si>
    <t xml:space="preserve">        Notification of actual startup</t>
  </si>
  <si>
    <t xml:space="preserve">        Report of performance test results</t>
  </si>
  <si>
    <t>Subtotal  for Reporting  Requirements</t>
  </si>
  <si>
    <t>4.  Recordkeeping requirements</t>
  </si>
  <si>
    <t>See 3A</t>
  </si>
  <si>
    <t xml:space="preserve">     B.  Plan activities</t>
  </si>
  <si>
    <t xml:space="preserve">     C.  Implement Activities </t>
  </si>
  <si>
    <t xml:space="preserve">     D.  Develop record system</t>
  </si>
  <si>
    <t xml:space="preserve">     E.  Time to enter and transmit information</t>
  </si>
  <si>
    <r>
      <t xml:space="preserve">        Records of startup, shutdown, malfunction </t>
    </r>
    <r>
      <rPr>
        <vertAlign val="superscript"/>
        <sz val="10"/>
        <color theme="1"/>
        <rFont val="Times New Roman"/>
        <family val="1"/>
      </rPr>
      <t>f</t>
    </r>
  </si>
  <si>
    <t xml:space="preserve">     F.  Time to train personnel </t>
  </si>
  <si>
    <t xml:space="preserve">     G.  Time for audits</t>
  </si>
  <si>
    <t xml:space="preserve">Subtotal  for Recordkeeping Requirements  </t>
  </si>
  <si>
    <t xml:space="preserve">        Notification of repeat performance test results</t>
  </si>
  <si>
    <t xml:space="preserve">        Notification of initial performance test results </t>
  </si>
  <si>
    <t>Assumptions:</t>
  </si>
  <si>
    <r>
      <t>c</t>
    </r>
    <r>
      <rPr>
        <sz val="10"/>
        <color theme="1"/>
        <rFont val="Times New Roman"/>
        <family val="1"/>
      </rPr>
      <t xml:space="preserve">  We have assumed that it will take twenty-eight hours for each new respondent to perform the initial performance test.</t>
    </r>
  </si>
  <si>
    <r>
      <t>d</t>
    </r>
    <r>
      <rPr>
        <sz val="10"/>
        <color theme="1"/>
        <rFont val="Times New Roman"/>
        <family val="1"/>
      </rPr>
      <t xml:space="preserve">  We have assumed that 20 percent of respondents would repeat performance test due to failure.</t>
    </r>
  </si>
  <si>
    <r>
      <t>f</t>
    </r>
    <r>
      <rPr>
        <sz val="10"/>
        <color theme="1"/>
        <rFont val="Times New Roman"/>
        <family val="1"/>
      </rPr>
      <t xml:space="preserve">  We have assumed that each respondent will take one hour to record information on startup, shutdown, malfunction.</t>
    </r>
  </si>
  <si>
    <r>
      <t>a</t>
    </r>
    <r>
      <rPr>
        <sz val="10"/>
        <color theme="1"/>
        <rFont val="Times New Roman"/>
        <family val="1"/>
      </rPr>
      <t xml:space="preserve">  We have assumed that there are approximately 200 respondents, with no additional new or reconstructed sources becoming subject to the rule over the next three years. </t>
    </r>
  </si>
  <si>
    <t>Table 1:  Annual Respondent Burden and Cost – NSPS for Grain Elevators (40 CFR Part 60, Subpart DD) (Renewal)</t>
  </si>
  <si>
    <t>Table 2:  Average Annual EPA Burden and Cost - NSPS for Grain Elevators (40 CFR Part 60, Subpart DD) (Renewal)</t>
  </si>
  <si>
    <t>Activity</t>
  </si>
  <si>
    <t>EPA person- hours per occurrence</t>
  </si>
  <si>
    <t>No. of occurrences per plant per year</t>
  </si>
  <si>
    <t>EPA person- hours per plant per year</t>
  </si>
  <si>
    <t>Management person-hours per year</t>
  </si>
  <si>
    <t>Clerical person-hours per year</t>
  </si>
  <si>
    <r>
      <t xml:space="preserve">    Initial performance tests </t>
    </r>
    <r>
      <rPr>
        <vertAlign val="superscript"/>
        <sz val="10"/>
        <color theme="1"/>
        <rFont val="Times New Roman"/>
        <family val="1"/>
      </rPr>
      <t>c</t>
    </r>
  </si>
  <si>
    <r>
      <t xml:space="preserve">    Repeat performance test </t>
    </r>
    <r>
      <rPr>
        <vertAlign val="superscript"/>
        <sz val="10"/>
        <color theme="1"/>
        <rFont val="Times New Roman"/>
        <family val="1"/>
      </rPr>
      <t>d</t>
    </r>
  </si>
  <si>
    <t xml:space="preserve">    Report Review</t>
  </si>
  <si>
    <t xml:space="preserve">         Notification of construction</t>
  </si>
  <si>
    <t xml:space="preserve">         Notification of actual startup</t>
  </si>
  <si>
    <t xml:space="preserve">         Notification of initial test</t>
  </si>
  <si>
    <t xml:space="preserve">         Review test results</t>
  </si>
  <si>
    <r>
      <t>c</t>
    </r>
    <r>
      <rPr>
        <sz val="10"/>
        <color theme="1"/>
        <rFont val="Times New Roman"/>
        <family val="1"/>
      </rPr>
      <t xml:space="preserve">  We have assumed that it will take twenty-four hours for each new respondent to perform the initial performance test.</t>
    </r>
  </si>
  <si>
    <r>
      <t xml:space="preserve">Total Cost per year </t>
    </r>
    <r>
      <rPr>
        <b/>
        <vertAlign val="superscript"/>
        <sz val="10"/>
        <color theme="1"/>
        <rFont val="Times New Roman"/>
        <family val="1"/>
      </rPr>
      <t>b</t>
    </r>
  </si>
  <si>
    <r>
      <rPr>
        <vertAlign val="superscript"/>
        <sz val="10"/>
        <color theme="1"/>
        <rFont val="Times New Roman"/>
        <family val="1"/>
      </rPr>
      <t>g</t>
    </r>
    <r>
      <rPr>
        <sz val="10"/>
        <color theme="1"/>
        <rFont val="Times New Roman"/>
        <family val="1"/>
      </rPr>
      <t xml:space="preserve">  Totals have been rounded to 3 significant figures.  Figures may not add exactly due to rounding.</t>
    </r>
  </si>
  <si>
    <t xml:space="preserve">     A.  Read and understand rule requirement</t>
  </si>
  <si>
    <t>hr/response</t>
  </si>
  <si>
    <t>Labor Rates:</t>
  </si>
  <si>
    <t>Management</t>
  </si>
  <si>
    <t>These rates were updated 12/26/18 to match the United States Department of Labor, Bureau of Labor Statistics, June 2018, “Table 2. Civilian Workers, by occupational and industry group</t>
  </si>
  <si>
    <t>Technical</t>
  </si>
  <si>
    <t>Clerical</t>
  </si>
  <si>
    <r>
      <t>b</t>
    </r>
    <r>
      <rPr>
        <sz val="10"/>
        <color theme="1"/>
        <rFont val="Times New Roman"/>
        <family val="1"/>
      </rPr>
      <t xml:space="preserve">  This ICR uses the following labor rates: $147.40 per hour for Executive, Administrative, and Managerial labor; $117.92 per hour for Technical labor, and $57.02 per hour for Clerical labor.  These rates are from the United States Department of Labor, Bureau of Labor Statistics, June 2018, “Table 2. Civilian Workers, by Occupational and Industry group.”  The rates are from column 1, “Total Compensation.”  The rates have been increased by 110% to account for the benefit packages available to those employed by private industry.</t>
    </r>
  </si>
  <si>
    <t>These rates were updated 12/26/18 to match the rates from the Office of Personnel Management (OPM), 2018 General Schedule.</t>
  </si>
  <si>
    <r>
      <t>b</t>
    </r>
    <r>
      <rPr>
        <sz val="10"/>
        <color theme="1"/>
        <rFont val="Times New Roman"/>
        <family val="1"/>
      </rPr>
      <t xml:space="preserve">  This cost is based on the following labor rates which incorporates a 1.6 benefits multiplication factor to account for government overhead expenses:  Managerial rate of $65.71 (GS-13, Step 5, $41.07 + 60%), Technical rate of $48.75 (GS-12, Step 1, $30.47 + 60%), and Clerical rate of $26.38 (GS-6, Step 3, $16.49 + 60%).  These rates are from the Office of Personnel Management (OPM) “2018 General Schedule” which excludes locality rates of pay. </t>
    </r>
  </si>
  <si>
    <r>
      <t xml:space="preserve">Plants per year  </t>
    </r>
    <r>
      <rPr>
        <b/>
        <vertAlign val="superscript"/>
        <sz val="10"/>
        <color theme="1"/>
        <rFont val="Times New Roman"/>
        <family val="1"/>
      </rPr>
      <t>a</t>
    </r>
  </si>
  <si>
    <r>
      <t xml:space="preserve">Cost, $ </t>
    </r>
    <r>
      <rPr>
        <b/>
        <vertAlign val="superscript"/>
        <sz val="10"/>
        <color theme="1"/>
        <rFont val="Times New Roman"/>
        <family val="1"/>
      </rPr>
      <t>b</t>
    </r>
  </si>
  <si>
    <r>
      <t xml:space="preserve">Total Labor Burden and Costs (rounded) </t>
    </r>
    <r>
      <rPr>
        <b/>
        <vertAlign val="superscript"/>
        <sz val="10"/>
        <color theme="1"/>
        <rFont val="Times New Roman"/>
        <family val="1"/>
      </rPr>
      <t>g</t>
    </r>
  </si>
  <si>
    <r>
      <t xml:space="preserve">Total Capital and O&amp;M Cost (rounded) </t>
    </r>
    <r>
      <rPr>
        <b/>
        <vertAlign val="superscript"/>
        <sz val="10"/>
        <color theme="1"/>
        <rFont val="Times New Roman"/>
        <family val="1"/>
      </rPr>
      <t>g</t>
    </r>
  </si>
  <si>
    <r>
      <t xml:space="preserve">GRAND TOTAL (rounded) </t>
    </r>
    <r>
      <rPr>
        <b/>
        <vertAlign val="superscript"/>
        <sz val="10"/>
        <color theme="1"/>
        <rFont val="Times New Roman"/>
        <family val="1"/>
      </rPr>
      <t>g</t>
    </r>
  </si>
  <si>
    <r>
      <t xml:space="preserve">     E.  Write report </t>
    </r>
    <r>
      <rPr>
        <vertAlign val="superscript"/>
        <sz val="10"/>
        <color theme="1"/>
        <rFont val="Times New Roman"/>
        <family val="1"/>
      </rPr>
      <t>e</t>
    </r>
  </si>
  <si>
    <r>
      <rPr>
        <vertAlign val="superscript"/>
        <sz val="10"/>
        <color theme="1"/>
        <rFont val="Times New Roman"/>
        <family val="1"/>
      </rPr>
      <t>e</t>
    </r>
    <r>
      <rPr>
        <sz val="10"/>
        <color theme="1"/>
        <rFont val="Times New Roman"/>
        <family val="1"/>
      </rPr>
      <t xml:space="preserve">  Totals have been rounded to 3 significant figures.  Figures may not add exactly due to rounding.</t>
    </r>
  </si>
  <si>
    <r>
      <t xml:space="preserve">Total Annual Burden and Cost (rounded) </t>
    </r>
    <r>
      <rPr>
        <b/>
        <vertAlign val="superscript"/>
        <sz val="10"/>
        <color theme="1"/>
        <rFont val="Times New Roman"/>
        <family val="1"/>
      </rPr>
      <t>e</t>
    </r>
  </si>
  <si>
    <r>
      <t>d</t>
    </r>
    <r>
      <rPr>
        <sz val="10"/>
        <color theme="1"/>
        <rFont val="Times New Roman"/>
        <family val="1"/>
      </rPr>
      <t xml:space="preserve">  We have assumed that 20 percent of new respondents would repeat performance test due to failure.</t>
    </r>
  </si>
  <si>
    <r>
      <t>e</t>
    </r>
    <r>
      <rPr>
        <sz val="10"/>
        <color theme="1"/>
        <rFont val="Times New Roman"/>
        <family val="1"/>
      </rPr>
      <t xml:space="preserve">  Applies to new or reconstructed sources. There are no additional new or reconstructed sources anticipated to become subject to the rule over the next three years.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</si>
</sst>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_);[Red]\(&quot;$&quot;#,##0\)"/>
    <numFmt numFmtId="164" formatCode="&quot;$&quot;#,##0.00"/>
  </numFmts>
  <fonts count="14" x14ac:knownFonts="1">
    <font>
      <sz val="11"/>
      <color theme="1"/>
      <name val="Calibri"/>
      <family val="2"/>
      <scheme val="minor"/>
    </font>
    <font>
      <sz val="10"/>
      <color theme="1"/>
      <name val="Times New Roman"/>
      <family val="1"/>
    </font>
    <font>
      <b/>
      <sz val="12"/>
      <color theme="1"/>
      <name val="Times New Roman"/>
      <family val="1"/>
    </font>
    <font>
      <b/>
      <sz val="10"/>
      <color theme="1"/>
      <name val="Times New Roman"/>
      <family val="1"/>
    </font>
    <font>
      <b/>
      <vertAlign val="superscript"/>
      <sz val="12"/>
      <color theme="1"/>
      <name val="Times New Roman"/>
      <family val="1"/>
    </font>
    <font>
      <b/>
      <vertAlign val="superscript"/>
      <sz val="10"/>
      <color theme="1"/>
      <name val="Times New Roman"/>
      <family val="1"/>
    </font>
    <font>
      <vertAlign val="superscript"/>
      <sz val="10"/>
      <color theme="1"/>
      <name val="Times New Roman"/>
      <family val="1"/>
    </font>
    <font>
      <vertAlign val="superscript"/>
      <sz val="12"/>
      <color theme="1"/>
      <name val="Times New Roman"/>
      <family val="1"/>
    </font>
    <font>
      <sz val="11"/>
      <color theme="1"/>
      <name val="Times New Roman"/>
      <family val="1"/>
    </font>
    <font>
      <sz val="11"/>
      <color rgb="FFFF0000"/>
      <name val="Calibri"/>
      <family val="2"/>
      <scheme val="minor"/>
    </font>
    <font>
      <sz val="10"/>
      <name val="Times New Roman"/>
      <family val="1"/>
    </font>
    <font>
      <sz val="10"/>
      <color rgb="FFFF0000"/>
      <name val="Times New Roman"/>
      <family val="1"/>
    </font>
    <font>
      <sz val="10"/>
      <color theme="1"/>
      <name val="Calibri"/>
      <family val="2"/>
      <scheme val="minor"/>
    </font>
    <font>
      <b/>
      <i/>
      <sz val="10"/>
      <color theme="1"/>
      <name val="Times New Roman"/>
      <family val="1"/>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53">
    <xf numFmtId="0" fontId="0" fillId="0" borderId="0" xfId="0"/>
    <xf numFmtId="0" fontId="3" fillId="0" borderId="0" xfId="0" applyFont="1" applyAlignment="1">
      <alignment vertical="center"/>
    </xf>
    <xf numFmtId="0" fontId="1" fillId="0" borderId="0" xfId="0" applyFont="1" applyAlignment="1">
      <alignment horizontal="justify" vertical="center"/>
    </xf>
    <xf numFmtId="0" fontId="8" fillId="0" borderId="1" xfId="0" applyFont="1" applyBorder="1"/>
    <xf numFmtId="6" fontId="8" fillId="0" borderId="1" xfId="0" applyNumberFormat="1" applyFont="1" applyBorder="1"/>
    <xf numFmtId="6" fontId="3" fillId="0" borderId="1" xfId="0" applyNumberFormat="1" applyFont="1" applyBorder="1"/>
    <xf numFmtId="0" fontId="3" fillId="0" borderId="1" xfId="0" applyFont="1" applyBorder="1" applyAlignment="1">
      <alignment horizontal="center" vertical="center" wrapText="1"/>
    </xf>
    <xf numFmtId="0" fontId="0" fillId="0" borderId="1" xfId="0" applyBorder="1" applyAlignment="1">
      <alignment vertical="top" wrapText="1" indent="1"/>
    </xf>
    <xf numFmtId="0" fontId="3" fillId="0" borderId="1" xfId="0" applyFont="1" applyBorder="1" applyAlignment="1">
      <alignment horizontal="left" vertical="center" wrapText="1" indent="1"/>
    </xf>
    <xf numFmtId="0" fontId="1" fillId="0" borderId="1" xfId="0" applyFont="1" applyBorder="1" applyAlignment="1">
      <alignment horizontal="left" vertical="center" wrapText="1" indent="1"/>
    </xf>
    <xf numFmtId="0" fontId="1" fillId="0" borderId="1" xfId="0" applyFont="1" applyBorder="1" applyAlignment="1">
      <alignment horizontal="center" vertical="center" wrapText="1"/>
    </xf>
    <xf numFmtId="0" fontId="1" fillId="0" borderId="1" xfId="0" applyFont="1" applyBorder="1" applyAlignment="1">
      <alignment horizontal="right" vertical="center" wrapText="1" indent="1"/>
    </xf>
    <xf numFmtId="6" fontId="1" fillId="0" borderId="1" xfId="0" applyNumberFormat="1" applyFont="1" applyBorder="1" applyAlignment="1">
      <alignment horizontal="right" vertical="center" wrapText="1" indent="1"/>
    </xf>
    <xf numFmtId="0" fontId="9" fillId="0" borderId="0" xfId="0" applyFont="1"/>
    <xf numFmtId="0" fontId="10" fillId="0" borderId="0" xfId="0" applyFont="1" applyFill="1"/>
    <xf numFmtId="0" fontId="10" fillId="0" borderId="1" xfId="0" applyFont="1" applyFill="1" applyBorder="1"/>
    <xf numFmtId="0" fontId="11" fillId="0" borderId="0" xfId="0" applyFont="1"/>
    <xf numFmtId="164" fontId="1" fillId="0" borderId="1" xfId="0" applyNumberFormat="1" applyFont="1" applyBorder="1"/>
    <xf numFmtId="0" fontId="11" fillId="0" borderId="0" xfId="0" applyFont="1" applyFill="1"/>
    <xf numFmtId="164" fontId="1" fillId="0" borderId="1" xfId="0" applyNumberFormat="1" applyFont="1" applyBorder="1" applyAlignment="1">
      <alignment horizontal="right"/>
    </xf>
    <xf numFmtId="164" fontId="1" fillId="0" borderId="1" xfId="0" applyNumberFormat="1" applyFont="1" applyFill="1" applyBorder="1" applyAlignment="1">
      <alignment horizontal="right" vertical="center" wrapText="1"/>
    </xf>
    <xf numFmtId="0" fontId="12" fillId="0" borderId="0" xfId="0" applyFont="1"/>
    <xf numFmtId="0" fontId="3" fillId="0" borderId="1" xfId="0" applyFont="1" applyBorder="1" applyAlignment="1">
      <alignment vertical="center" wrapText="1"/>
    </xf>
    <xf numFmtId="6" fontId="3" fillId="0" borderId="1" xfId="0" applyNumberFormat="1" applyFont="1" applyBorder="1" applyAlignment="1">
      <alignment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12" fillId="0" borderId="4" xfId="0" applyFont="1" applyBorder="1" applyAlignment="1">
      <alignment vertical="top" wrapText="1" indent="1"/>
    </xf>
    <xf numFmtId="0" fontId="3" fillId="0" borderId="4" xfId="0" applyFont="1" applyBorder="1" applyAlignment="1">
      <alignment horizontal="center" vertical="center" wrapText="1"/>
    </xf>
    <xf numFmtId="0" fontId="3" fillId="0" borderId="1" xfId="0" applyFont="1" applyFill="1" applyBorder="1" applyAlignment="1">
      <alignment horizontal="left" vertical="center" wrapText="1"/>
    </xf>
    <xf numFmtId="0" fontId="13" fillId="0" borderId="1" xfId="0" applyFont="1" applyBorder="1" applyAlignment="1">
      <alignment horizontal="left" vertical="center" wrapText="1" indent="1"/>
    </xf>
    <xf numFmtId="0" fontId="13" fillId="0" borderId="1" xfId="0" applyFont="1" applyBorder="1" applyAlignment="1">
      <alignment horizontal="center" vertical="center" wrapText="1"/>
    </xf>
    <xf numFmtId="6" fontId="13" fillId="0" borderId="1" xfId="0" applyNumberFormat="1" applyFont="1" applyBorder="1" applyAlignment="1">
      <alignment horizontal="right" vertical="center" wrapText="1" indent="1"/>
    </xf>
    <xf numFmtId="0" fontId="2" fillId="0" borderId="0" xfId="0" applyFont="1" applyAlignment="1">
      <alignment horizontal="left" vertical="center"/>
    </xf>
    <xf numFmtId="0" fontId="7" fillId="0" borderId="0" xfId="0" applyFont="1" applyAlignment="1">
      <alignment horizontal="left" vertical="center"/>
    </xf>
    <xf numFmtId="0" fontId="1" fillId="0" borderId="0" xfId="0" applyFont="1" applyAlignment="1">
      <alignment horizontal="left" vertical="center"/>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3" fontId="3" fillId="0" borderId="5" xfId="0" applyNumberFormat="1" applyFont="1" applyBorder="1" applyAlignment="1">
      <alignment horizontal="center" vertical="center" wrapText="1"/>
    </xf>
    <xf numFmtId="3" fontId="3" fillId="0" borderId="6" xfId="0" applyNumberFormat="1" applyFont="1" applyBorder="1" applyAlignment="1">
      <alignment horizontal="center" vertical="center" wrapText="1"/>
    </xf>
    <xf numFmtId="3" fontId="3" fillId="0" borderId="7" xfId="0" applyNumberFormat="1" applyFont="1" applyBorder="1" applyAlignment="1">
      <alignment horizontal="center" vertical="center" wrapText="1"/>
    </xf>
    <xf numFmtId="0" fontId="10" fillId="0" borderId="1" xfId="0" applyFont="1" applyFill="1" applyBorder="1" applyAlignment="1">
      <alignment horizontal="center" vertical="top"/>
    </xf>
    <xf numFmtId="0" fontId="7" fillId="0" borderId="0" xfId="0" applyFont="1" applyAlignment="1">
      <alignment horizontal="left" vertical="center" wrapText="1"/>
    </xf>
    <xf numFmtId="3" fontId="13" fillId="0" borderId="1" xfId="0" applyNumberFormat="1" applyFont="1" applyBorder="1" applyAlignment="1">
      <alignment horizontal="center" vertical="center" wrapText="1"/>
    </xf>
    <xf numFmtId="0" fontId="13" fillId="0" borderId="1" xfId="0" applyFont="1" applyBorder="1" applyAlignment="1">
      <alignment horizontal="center" vertical="center" wrapText="1"/>
    </xf>
    <xf numFmtId="0" fontId="7" fillId="0" borderId="0" xfId="0" applyFont="1" applyAlignment="1">
      <alignment horizontal="left" wrapText="1"/>
    </xf>
    <xf numFmtId="0" fontId="2" fillId="0" borderId="0" xfId="0" applyFont="1" applyAlignment="1">
      <alignment horizontal="center" vertical="center"/>
    </xf>
    <xf numFmtId="0" fontId="10" fillId="0" borderId="1" xfId="0" applyFont="1" applyBorder="1" applyAlignment="1">
      <alignment horizontal="center" vertical="top"/>
    </xf>
    <xf numFmtId="0" fontId="6" fillId="0" borderId="0" xfId="0" applyFont="1" applyAlignment="1">
      <alignment horizontal="left" vertical="center"/>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6" fillId="0" borderId="0" xfId="0" applyFont="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42"/>
  <sheetViews>
    <sheetView tabSelected="1" workbookViewId="0">
      <selection activeCell="A46" sqref="A46"/>
    </sheetView>
  </sheetViews>
  <sheetFormatPr defaultRowHeight="15" x14ac:dyDescent="0.25"/>
  <cols>
    <col min="1" max="1" width="46.85546875" customWidth="1"/>
    <col min="2" max="2" width="10.5703125" customWidth="1"/>
    <col min="3" max="3" width="12.140625" customWidth="1"/>
    <col min="4" max="4" width="10.5703125" customWidth="1"/>
    <col min="5" max="5" width="11.85546875" customWidth="1"/>
    <col min="7" max="7" width="11.7109375" customWidth="1"/>
    <col min="9" max="9" width="10.140625" bestFit="1" customWidth="1"/>
    <col min="11" max="11" width="12.85546875" customWidth="1"/>
  </cols>
  <sheetData>
    <row r="1" spans="1:13" ht="15.75" x14ac:dyDescent="0.25">
      <c r="A1" s="32" t="s">
        <v>52</v>
      </c>
      <c r="B1" s="32"/>
      <c r="C1" s="32"/>
      <c r="D1" s="32"/>
      <c r="E1" s="32"/>
      <c r="F1" s="32"/>
      <c r="G1" s="32"/>
      <c r="H1" s="32"/>
      <c r="I1" s="32"/>
    </row>
    <row r="3" spans="1:13" x14ac:dyDescent="0.25">
      <c r="A3" s="35" t="s">
        <v>0</v>
      </c>
      <c r="B3" s="6" t="s">
        <v>1</v>
      </c>
      <c r="C3" s="6" t="s">
        <v>3</v>
      </c>
      <c r="D3" s="6" t="s">
        <v>5</v>
      </c>
      <c r="E3" s="6" t="s">
        <v>8</v>
      </c>
      <c r="F3" s="6" t="s">
        <v>10</v>
      </c>
      <c r="G3" s="6" t="s">
        <v>13</v>
      </c>
      <c r="H3" s="6" t="s">
        <v>16</v>
      </c>
      <c r="I3" s="6" t="s">
        <v>19</v>
      </c>
    </row>
    <row r="4" spans="1:13" ht="63.75" x14ac:dyDescent="0.25">
      <c r="A4" s="36"/>
      <c r="B4" s="6" t="s">
        <v>2</v>
      </c>
      <c r="C4" s="6" t="s">
        <v>4</v>
      </c>
      <c r="D4" s="6" t="s">
        <v>6</v>
      </c>
      <c r="E4" s="6" t="s">
        <v>9</v>
      </c>
      <c r="F4" s="6" t="s">
        <v>11</v>
      </c>
      <c r="G4" s="6" t="s">
        <v>14</v>
      </c>
      <c r="H4" s="6" t="s">
        <v>17</v>
      </c>
      <c r="I4" s="6" t="s">
        <v>68</v>
      </c>
    </row>
    <row r="5" spans="1:13" x14ac:dyDescent="0.25">
      <c r="A5" s="37"/>
      <c r="B5" s="7"/>
      <c r="C5" s="7"/>
      <c r="D5" s="6" t="s">
        <v>7</v>
      </c>
      <c r="E5" s="7"/>
      <c r="F5" s="6" t="s">
        <v>12</v>
      </c>
      <c r="G5" s="6" t="s">
        <v>15</v>
      </c>
      <c r="H5" s="8" t="s">
        <v>18</v>
      </c>
      <c r="I5" s="6"/>
      <c r="K5" s="41" t="s">
        <v>72</v>
      </c>
      <c r="L5" s="41"/>
      <c r="M5" s="14"/>
    </row>
    <row r="6" spans="1:13" x14ac:dyDescent="0.25">
      <c r="A6" s="9" t="s">
        <v>20</v>
      </c>
      <c r="B6" s="10" t="s">
        <v>21</v>
      </c>
      <c r="C6" s="9"/>
      <c r="D6" s="10"/>
      <c r="E6" s="10"/>
      <c r="F6" s="10"/>
      <c r="G6" s="10"/>
      <c r="H6" s="10"/>
      <c r="I6" s="11"/>
      <c r="K6" s="15" t="s">
        <v>73</v>
      </c>
      <c r="L6" s="17">
        <v>147.4</v>
      </c>
      <c r="M6" s="16" t="s">
        <v>74</v>
      </c>
    </row>
    <row r="7" spans="1:13" x14ac:dyDescent="0.25">
      <c r="A7" s="9" t="s">
        <v>22</v>
      </c>
      <c r="B7" s="10" t="s">
        <v>21</v>
      </c>
      <c r="C7" s="9"/>
      <c r="D7" s="10"/>
      <c r="E7" s="10"/>
      <c r="F7" s="10"/>
      <c r="G7" s="10"/>
      <c r="H7" s="10"/>
      <c r="I7" s="11"/>
      <c r="K7" s="15" t="s">
        <v>75</v>
      </c>
      <c r="L7" s="17">
        <v>117.92</v>
      </c>
      <c r="M7" s="16"/>
    </row>
    <row r="8" spans="1:13" x14ac:dyDescent="0.25">
      <c r="A8" s="9" t="s">
        <v>23</v>
      </c>
      <c r="B8" s="10"/>
      <c r="C8" s="10"/>
      <c r="D8" s="10"/>
      <c r="E8" s="10"/>
      <c r="F8" s="10"/>
      <c r="G8" s="10"/>
      <c r="H8" s="10"/>
      <c r="I8" s="11"/>
      <c r="K8" s="15" t="s">
        <v>76</v>
      </c>
      <c r="L8" s="17">
        <v>57.02</v>
      </c>
      <c r="M8" s="16"/>
    </row>
    <row r="9" spans="1:13" x14ac:dyDescent="0.25">
      <c r="A9" s="9" t="s">
        <v>70</v>
      </c>
      <c r="B9" s="10">
        <v>1</v>
      </c>
      <c r="C9" s="10">
        <v>1</v>
      </c>
      <c r="D9" s="10">
        <f>B9*C9</f>
        <v>1</v>
      </c>
      <c r="E9" s="10">
        <v>200</v>
      </c>
      <c r="F9" s="10">
        <f>D9*E9</f>
        <v>200</v>
      </c>
      <c r="G9" s="10">
        <f>F9*0.05</f>
        <v>10</v>
      </c>
      <c r="H9" s="10">
        <f>F9*0.1</f>
        <v>20</v>
      </c>
      <c r="I9" s="12">
        <f>(F9*$L$7)+(G9*$L$6)+(H9*$L$8)</f>
        <v>26198.400000000001</v>
      </c>
    </row>
    <row r="10" spans="1:13" x14ac:dyDescent="0.25">
      <c r="A10" s="9" t="s">
        <v>24</v>
      </c>
      <c r="B10" s="10"/>
      <c r="C10" s="10"/>
      <c r="D10" s="10"/>
      <c r="E10" s="10"/>
      <c r="F10" s="10"/>
      <c r="G10" s="10"/>
      <c r="H10" s="10"/>
      <c r="I10" s="11"/>
    </row>
    <row r="11" spans="1:13" ht="15.75" x14ac:dyDescent="0.25">
      <c r="A11" s="9" t="s">
        <v>25</v>
      </c>
      <c r="B11" s="10">
        <v>28</v>
      </c>
      <c r="C11" s="10">
        <v>1</v>
      </c>
      <c r="D11" s="10">
        <f t="shared" ref="D11:D12" si="0">B11*C11</f>
        <v>28</v>
      </c>
      <c r="E11" s="10">
        <v>0</v>
      </c>
      <c r="F11" s="10">
        <f>D11*E11</f>
        <v>0</v>
      </c>
      <c r="G11" s="10">
        <f>F11*0.05</f>
        <v>0</v>
      </c>
      <c r="H11" s="10">
        <f>F11*0.1</f>
        <v>0</v>
      </c>
      <c r="I11" s="12">
        <f>(F11*$L$7)+(G11*$L$6)+(H11*$L$8)</f>
        <v>0</v>
      </c>
    </row>
    <row r="12" spans="1:13" ht="15.75" x14ac:dyDescent="0.25">
      <c r="A12" s="9" t="s">
        <v>26</v>
      </c>
      <c r="B12" s="10">
        <v>28</v>
      </c>
      <c r="C12" s="10">
        <v>0.2</v>
      </c>
      <c r="D12" s="10">
        <f t="shared" si="0"/>
        <v>5.6000000000000005</v>
      </c>
      <c r="E12" s="10">
        <v>0</v>
      </c>
      <c r="F12" s="10">
        <f>D12*E12</f>
        <v>0</v>
      </c>
      <c r="G12" s="10">
        <f>F12*0.05</f>
        <v>0</v>
      </c>
      <c r="H12" s="10">
        <f>F12*0.1</f>
        <v>0</v>
      </c>
      <c r="I12" s="12">
        <f>(F12*$L$7)+(G12*$L$6)+(H12*$L$8)</f>
        <v>0</v>
      </c>
    </row>
    <row r="13" spans="1:13" x14ac:dyDescent="0.25">
      <c r="A13" s="9" t="s">
        <v>27</v>
      </c>
      <c r="B13" s="10" t="s">
        <v>28</v>
      </c>
      <c r="C13" s="10"/>
      <c r="D13" s="10"/>
      <c r="E13" s="10"/>
      <c r="F13" s="10"/>
      <c r="G13" s="10"/>
      <c r="H13" s="10"/>
      <c r="I13" s="11"/>
    </row>
    <row r="14" spans="1:13" x14ac:dyDescent="0.25">
      <c r="A14" s="9" t="s">
        <v>29</v>
      </c>
      <c r="B14" s="10" t="s">
        <v>30</v>
      </c>
      <c r="C14" s="10"/>
      <c r="D14" s="10"/>
      <c r="E14" s="10"/>
      <c r="F14" s="10"/>
      <c r="G14" s="10"/>
      <c r="H14" s="10"/>
      <c r="I14" s="11"/>
    </row>
    <row r="15" spans="1:13" ht="15.75" x14ac:dyDescent="0.25">
      <c r="A15" s="9" t="s">
        <v>85</v>
      </c>
      <c r="B15" s="10"/>
      <c r="C15" s="10"/>
      <c r="D15" s="10"/>
      <c r="E15" s="10"/>
      <c r="F15" s="10"/>
      <c r="G15" s="10"/>
      <c r="H15" s="10"/>
      <c r="I15" s="11"/>
    </row>
    <row r="16" spans="1:13" x14ac:dyDescent="0.25">
      <c r="A16" s="9" t="s">
        <v>31</v>
      </c>
      <c r="B16" s="10">
        <v>2</v>
      </c>
      <c r="C16" s="10">
        <v>1</v>
      </c>
      <c r="D16" s="10">
        <f t="shared" ref="D16:D18" si="1">B16*C16</f>
        <v>2</v>
      </c>
      <c r="E16" s="10">
        <v>0</v>
      </c>
      <c r="F16" s="10">
        <f>D16*E16</f>
        <v>0</v>
      </c>
      <c r="G16" s="10">
        <f>F16*0.05</f>
        <v>0</v>
      </c>
      <c r="H16" s="10">
        <f>F16*0.1</f>
        <v>0</v>
      </c>
      <c r="I16" s="12">
        <f>(F16*$L$7)+(G16*$L$6)+(H16*$L$8)</f>
        <v>0</v>
      </c>
    </row>
    <row r="17" spans="1:11" x14ac:dyDescent="0.25">
      <c r="A17" s="9" t="s">
        <v>32</v>
      </c>
      <c r="B17" s="10">
        <v>2</v>
      </c>
      <c r="C17" s="10">
        <v>1</v>
      </c>
      <c r="D17" s="10">
        <f t="shared" si="1"/>
        <v>2</v>
      </c>
      <c r="E17" s="10">
        <v>0</v>
      </c>
      <c r="F17" s="10">
        <f>D17*E17</f>
        <v>0</v>
      </c>
      <c r="G17" s="10">
        <f>F17*0.05</f>
        <v>0</v>
      </c>
      <c r="H17" s="10">
        <f>F17*0.1</f>
        <v>0</v>
      </c>
      <c r="I17" s="12">
        <f>(F17*$L$7)+(G17*$L$6)+(H17*$L$8)</f>
        <v>0</v>
      </c>
    </row>
    <row r="18" spans="1:11" x14ac:dyDescent="0.25">
      <c r="A18" s="9" t="s">
        <v>46</v>
      </c>
      <c r="B18" s="10">
        <v>2</v>
      </c>
      <c r="C18" s="10">
        <v>1</v>
      </c>
      <c r="D18" s="10">
        <f t="shared" si="1"/>
        <v>2</v>
      </c>
      <c r="E18" s="10">
        <v>0</v>
      </c>
      <c r="F18" s="10">
        <f>D18*E18</f>
        <v>0</v>
      </c>
      <c r="G18" s="10">
        <f>F18*0.05</f>
        <v>0</v>
      </c>
      <c r="H18" s="10">
        <f>F18*0.1</f>
        <v>0</v>
      </c>
      <c r="I18" s="12">
        <f>(F18*$L$7)+(G18*$L$6)+(H18*$L$8)</f>
        <v>0</v>
      </c>
    </row>
    <row r="19" spans="1:11" x14ac:dyDescent="0.25">
      <c r="A19" s="9" t="s">
        <v>45</v>
      </c>
      <c r="B19" s="10" t="s">
        <v>30</v>
      </c>
      <c r="C19" s="10"/>
      <c r="D19" s="10"/>
      <c r="E19" s="10"/>
      <c r="F19" s="10"/>
      <c r="G19" s="10"/>
      <c r="H19" s="10"/>
      <c r="I19" s="12"/>
    </row>
    <row r="20" spans="1:11" x14ac:dyDescent="0.25">
      <c r="A20" s="9" t="s">
        <v>33</v>
      </c>
      <c r="B20" s="10">
        <v>8</v>
      </c>
      <c r="C20" s="10">
        <v>1.2</v>
      </c>
      <c r="D20" s="10">
        <f t="shared" ref="D20" si="2">B20*C20</f>
        <v>9.6</v>
      </c>
      <c r="E20" s="10">
        <v>0</v>
      </c>
      <c r="F20" s="10">
        <f>D20*E20</f>
        <v>0</v>
      </c>
      <c r="G20" s="10">
        <f>F20*0.05</f>
        <v>0</v>
      </c>
      <c r="H20" s="10">
        <f>F20*0.1</f>
        <v>0</v>
      </c>
      <c r="I20" s="12">
        <f>(F20*$L$7)+(G20*$L$6)+(H20*$L$8)</f>
        <v>0</v>
      </c>
    </row>
    <row r="21" spans="1:11" x14ac:dyDescent="0.25">
      <c r="A21" s="29" t="s">
        <v>34</v>
      </c>
      <c r="B21" s="30"/>
      <c r="C21" s="30"/>
      <c r="D21" s="30"/>
      <c r="E21" s="30"/>
      <c r="F21" s="43">
        <f>SUM(F9:F20)+SUM(G9:G20)+SUM(H9:H20)</f>
        <v>230</v>
      </c>
      <c r="G21" s="43"/>
      <c r="H21" s="43"/>
      <c r="I21" s="31">
        <f>SUM(I9:I20)</f>
        <v>26198.400000000001</v>
      </c>
      <c r="K21" s="13"/>
    </row>
    <row r="22" spans="1:11" x14ac:dyDescent="0.25">
      <c r="A22" s="9" t="s">
        <v>35</v>
      </c>
      <c r="B22" s="10"/>
      <c r="C22" s="10"/>
      <c r="D22" s="10"/>
      <c r="E22" s="10"/>
      <c r="F22" s="10"/>
      <c r="G22" s="10"/>
      <c r="H22" s="10"/>
      <c r="I22" s="11"/>
    </row>
    <row r="23" spans="1:11" x14ac:dyDescent="0.25">
      <c r="A23" s="9" t="s">
        <v>70</v>
      </c>
      <c r="B23" s="10" t="s">
        <v>36</v>
      </c>
      <c r="C23" s="10"/>
      <c r="D23" s="10"/>
      <c r="E23" s="10"/>
      <c r="F23" s="10"/>
      <c r="G23" s="10"/>
      <c r="H23" s="10"/>
      <c r="I23" s="11"/>
    </row>
    <row r="24" spans="1:11" x14ac:dyDescent="0.25">
      <c r="A24" s="9" t="s">
        <v>37</v>
      </c>
      <c r="B24" s="10" t="s">
        <v>30</v>
      </c>
      <c r="C24" s="10"/>
      <c r="D24" s="10"/>
      <c r="E24" s="10"/>
      <c r="F24" s="10"/>
      <c r="G24" s="10"/>
      <c r="H24" s="10"/>
      <c r="I24" s="11"/>
    </row>
    <row r="25" spans="1:11" x14ac:dyDescent="0.25">
      <c r="A25" s="9" t="s">
        <v>38</v>
      </c>
      <c r="B25" s="10" t="s">
        <v>30</v>
      </c>
      <c r="C25" s="10"/>
      <c r="D25" s="10"/>
      <c r="E25" s="10"/>
      <c r="F25" s="10"/>
      <c r="G25" s="10"/>
      <c r="H25" s="10"/>
      <c r="I25" s="11"/>
    </row>
    <row r="26" spans="1:11" x14ac:dyDescent="0.25">
      <c r="A26" s="9" t="s">
        <v>39</v>
      </c>
      <c r="B26" s="10" t="s">
        <v>21</v>
      </c>
      <c r="C26" s="10"/>
      <c r="D26" s="10"/>
      <c r="E26" s="10"/>
      <c r="F26" s="10"/>
      <c r="G26" s="10"/>
      <c r="H26" s="10"/>
      <c r="I26" s="11"/>
    </row>
    <row r="27" spans="1:11" x14ac:dyDescent="0.25">
      <c r="A27" s="9" t="s">
        <v>40</v>
      </c>
      <c r="B27" s="10"/>
      <c r="C27" s="10"/>
      <c r="D27" s="10"/>
      <c r="E27" s="10"/>
      <c r="F27" s="10"/>
      <c r="G27" s="10"/>
      <c r="H27" s="10"/>
      <c r="I27" s="11"/>
    </row>
    <row r="28" spans="1:11" ht="15.75" x14ac:dyDescent="0.25">
      <c r="A28" s="9" t="s">
        <v>41</v>
      </c>
      <c r="B28" s="10">
        <v>1</v>
      </c>
      <c r="C28" s="10">
        <v>1</v>
      </c>
      <c r="D28" s="10">
        <f>B28*C28</f>
        <v>1</v>
      </c>
      <c r="E28" s="10">
        <v>200</v>
      </c>
      <c r="F28" s="10">
        <f>D28*E28</f>
        <v>200</v>
      </c>
      <c r="G28" s="10">
        <f>F28*0.05</f>
        <v>10</v>
      </c>
      <c r="H28" s="10">
        <f>F28*0.1</f>
        <v>20</v>
      </c>
      <c r="I28" s="12">
        <f>(F28*$L$7)+(G28*$L$6)+(H28*$L$8)</f>
        <v>26198.400000000001</v>
      </c>
    </row>
    <row r="29" spans="1:11" x14ac:dyDescent="0.25">
      <c r="A29" s="9" t="s">
        <v>42</v>
      </c>
      <c r="B29" s="10" t="s">
        <v>21</v>
      </c>
      <c r="C29" s="10"/>
      <c r="D29" s="10"/>
      <c r="E29" s="10"/>
      <c r="F29" s="10"/>
      <c r="G29" s="10"/>
      <c r="H29" s="10"/>
      <c r="I29" s="11"/>
    </row>
    <row r="30" spans="1:11" x14ac:dyDescent="0.25">
      <c r="A30" s="9" t="s">
        <v>43</v>
      </c>
      <c r="B30" s="10" t="s">
        <v>21</v>
      </c>
      <c r="C30" s="10"/>
      <c r="D30" s="10"/>
      <c r="E30" s="10"/>
      <c r="F30" s="10"/>
      <c r="G30" s="10"/>
      <c r="H30" s="10"/>
      <c r="I30" s="11"/>
    </row>
    <row r="31" spans="1:11" x14ac:dyDescent="0.25">
      <c r="A31" s="29" t="s">
        <v>44</v>
      </c>
      <c r="B31" s="30"/>
      <c r="C31" s="30"/>
      <c r="D31" s="30"/>
      <c r="E31" s="30"/>
      <c r="F31" s="44">
        <f>F28+G28+H28</f>
        <v>230</v>
      </c>
      <c r="G31" s="44"/>
      <c r="H31" s="44"/>
      <c r="I31" s="31">
        <f>SUM(I28:I30)</f>
        <v>26198.400000000001</v>
      </c>
    </row>
    <row r="32" spans="1:11" ht="15" customHeight="1" x14ac:dyDescent="0.25">
      <c r="A32" s="22" t="s">
        <v>82</v>
      </c>
      <c r="B32" s="22"/>
      <c r="C32" s="22"/>
      <c r="D32" s="22"/>
      <c r="E32" s="22"/>
      <c r="F32" s="38">
        <f>F31+F21</f>
        <v>460</v>
      </c>
      <c r="G32" s="39"/>
      <c r="H32" s="40"/>
      <c r="I32" s="23">
        <f>ROUND(I21+I31,-3)</f>
        <v>52000</v>
      </c>
    </row>
    <row r="33" spans="1:11" ht="15.75" x14ac:dyDescent="0.25">
      <c r="A33" s="28" t="s">
        <v>83</v>
      </c>
      <c r="B33" s="3"/>
      <c r="C33" s="3"/>
      <c r="D33" s="3"/>
      <c r="E33" s="3"/>
      <c r="F33" s="3"/>
      <c r="G33" s="3"/>
      <c r="H33" s="3"/>
      <c r="I33" s="4">
        <v>0</v>
      </c>
    </row>
    <row r="34" spans="1:11" ht="15.75" x14ac:dyDescent="0.25">
      <c r="A34" s="28" t="s">
        <v>84</v>
      </c>
      <c r="B34" s="3"/>
      <c r="C34" s="3"/>
      <c r="D34" s="3"/>
      <c r="E34" s="3"/>
      <c r="F34" s="3"/>
      <c r="G34" s="3"/>
      <c r="H34" s="3"/>
      <c r="I34" s="5">
        <f>I32+I33</f>
        <v>52000</v>
      </c>
      <c r="K34">
        <f>F32/200</f>
        <v>2.2999999999999998</v>
      </c>
    </row>
    <row r="35" spans="1:11" x14ac:dyDescent="0.25">
      <c r="A35" s="1" t="s">
        <v>47</v>
      </c>
      <c r="K35" t="s">
        <v>71</v>
      </c>
    </row>
    <row r="36" spans="1:11" ht="18.75" x14ac:dyDescent="0.25">
      <c r="A36" s="42" t="s">
        <v>51</v>
      </c>
      <c r="B36" s="42"/>
      <c r="C36" s="42"/>
      <c r="D36" s="42"/>
      <c r="E36" s="42"/>
      <c r="F36" s="42"/>
      <c r="G36" s="42"/>
      <c r="H36" s="42"/>
      <c r="I36" s="42"/>
    </row>
    <row r="37" spans="1:11" ht="64.5" customHeight="1" x14ac:dyDescent="0.25">
      <c r="A37" s="45" t="s">
        <v>77</v>
      </c>
      <c r="B37" s="45"/>
      <c r="C37" s="45"/>
      <c r="D37" s="45"/>
      <c r="E37" s="45"/>
      <c r="F37" s="45"/>
      <c r="G37" s="45"/>
      <c r="H37" s="45"/>
      <c r="I37" s="45"/>
    </row>
    <row r="38" spans="1:11" ht="17.25" customHeight="1" x14ac:dyDescent="0.25">
      <c r="A38" s="33" t="s">
        <v>48</v>
      </c>
      <c r="B38" s="33"/>
      <c r="C38" s="33"/>
      <c r="D38" s="33"/>
      <c r="E38" s="33"/>
      <c r="F38" s="33"/>
      <c r="G38" s="33"/>
      <c r="H38" s="33"/>
      <c r="I38" s="33"/>
    </row>
    <row r="39" spans="1:11" ht="18.75" x14ac:dyDescent="0.25">
      <c r="A39" s="33" t="s">
        <v>49</v>
      </c>
      <c r="B39" s="33"/>
      <c r="C39" s="33"/>
      <c r="D39" s="33"/>
      <c r="E39" s="33"/>
      <c r="F39" s="33"/>
      <c r="G39" s="33"/>
      <c r="H39" s="33"/>
      <c r="I39" s="33"/>
    </row>
    <row r="40" spans="1:11" ht="18.75" x14ac:dyDescent="0.25">
      <c r="A40" s="33" t="s">
        <v>89</v>
      </c>
      <c r="B40" s="33"/>
      <c r="C40" s="33"/>
      <c r="D40" s="33"/>
      <c r="E40" s="33"/>
      <c r="F40" s="33"/>
      <c r="G40" s="33"/>
      <c r="H40" s="33"/>
      <c r="I40" s="33"/>
      <c r="K40" s="13"/>
    </row>
    <row r="41" spans="1:11" ht="18.75" x14ac:dyDescent="0.25">
      <c r="A41" s="33" t="s">
        <v>50</v>
      </c>
      <c r="B41" s="33"/>
      <c r="C41" s="33"/>
      <c r="D41" s="33"/>
      <c r="E41" s="33"/>
      <c r="F41" s="33"/>
      <c r="G41" s="33"/>
      <c r="H41" s="33"/>
      <c r="I41" s="33"/>
      <c r="K41" s="13"/>
    </row>
    <row r="42" spans="1:11" ht="15.75" x14ac:dyDescent="0.25">
      <c r="A42" s="34" t="s">
        <v>69</v>
      </c>
      <c r="B42" s="34"/>
      <c r="C42" s="34"/>
      <c r="D42" s="34"/>
      <c r="E42" s="34"/>
      <c r="F42" s="34"/>
      <c r="G42" s="34"/>
      <c r="H42" s="34"/>
      <c r="I42" s="34"/>
    </row>
  </sheetData>
  <mergeCells count="13">
    <mergeCell ref="K5:L5"/>
    <mergeCell ref="A36:I36"/>
    <mergeCell ref="A38:I38"/>
    <mergeCell ref="A39:I39"/>
    <mergeCell ref="A40:I40"/>
    <mergeCell ref="F21:H21"/>
    <mergeCell ref="F31:H31"/>
    <mergeCell ref="A37:I37"/>
    <mergeCell ref="A1:I1"/>
    <mergeCell ref="A41:I41"/>
    <mergeCell ref="A42:I42"/>
    <mergeCell ref="A3:A5"/>
    <mergeCell ref="F32:H32"/>
  </mergeCells>
  <pageMargins left="0.7" right="0.7" top="0.75" bottom="0.75" header="0.3" footer="0.3"/>
  <pageSetup orientation="portrait" horizontalDpi="4294967293" vertic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20"/>
  <sheetViews>
    <sheetView workbookViewId="0">
      <selection activeCell="B13" sqref="B13"/>
    </sheetView>
  </sheetViews>
  <sheetFormatPr defaultRowHeight="15" x14ac:dyDescent="0.25"/>
  <cols>
    <col min="1" max="1" width="35.28515625" customWidth="1"/>
    <col min="2" max="2" width="11.28515625" customWidth="1"/>
    <col min="3" max="3" width="10.5703125" customWidth="1"/>
    <col min="4" max="4" width="9.7109375" customWidth="1"/>
    <col min="7" max="7" width="10.85546875" customWidth="1"/>
    <col min="8" max="8" width="9.7109375" customWidth="1"/>
    <col min="9" max="9" width="9.140625" bestFit="1" customWidth="1"/>
    <col min="11" max="11" width="12.140625" customWidth="1"/>
    <col min="12" max="12" width="7.28515625" customWidth="1"/>
  </cols>
  <sheetData>
    <row r="1" spans="1:13" ht="15.75" x14ac:dyDescent="0.25">
      <c r="A1" s="46" t="s">
        <v>53</v>
      </c>
      <c r="B1" s="46"/>
      <c r="C1" s="46"/>
      <c r="D1" s="46"/>
      <c r="E1" s="46"/>
      <c r="F1" s="46"/>
      <c r="G1" s="46"/>
      <c r="H1" s="46"/>
      <c r="I1" s="46"/>
    </row>
    <row r="2" spans="1:13" x14ac:dyDescent="0.25">
      <c r="A2" s="2"/>
    </row>
    <row r="3" spans="1:13" s="21" customFormat="1" ht="12.75" x14ac:dyDescent="0.2">
      <c r="A3" s="35" t="s">
        <v>54</v>
      </c>
      <c r="B3" s="24" t="s">
        <v>1</v>
      </c>
      <c r="C3" s="24" t="s">
        <v>3</v>
      </c>
      <c r="D3" s="24" t="s">
        <v>5</v>
      </c>
      <c r="E3" s="24" t="s">
        <v>8</v>
      </c>
      <c r="F3" s="24" t="s">
        <v>10</v>
      </c>
      <c r="G3" s="24" t="s">
        <v>13</v>
      </c>
      <c r="H3" s="24" t="s">
        <v>16</v>
      </c>
      <c r="I3" s="24" t="s">
        <v>19</v>
      </c>
    </row>
    <row r="4" spans="1:13" s="21" customFormat="1" ht="63.75" x14ac:dyDescent="0.2">
      <c r="A4" s="36"/>
      <c r="B4" s="25" t="s">
        <v>55</v>
      </c>
      <c r="C4" s="25" t="s">
        <v>56</v>
      </c>
      <c r="D4" s="25" t="s">
        <v>57</v>
      </c>
      <c r="E4" s="25" t="s">
        <v>80</v>
      </c>
      <c r="F4" s="25" t="s">
        <v>11</v>
      </c>
      <c r="G4" s="25" t="s">
        <v>58</v>
      </c>
      <c r="H4" s="25" t="s">
        <v>59</v>
      </c>
      <c r="I4" s="25" t="s">
        <v>81</v>
      </c>
    </row>
    <row r="5" spans="1:13" s="21" customFormat="1" ht="12.75" x14ac:dyDescent="0.2">
      <c r="A5" s="37"/>
      <c r="B5" s="26"/>
      <c r="C5" s="26"/>
      <c r="D5" s="27" t="s">
        <v>7</v>
      </c>
      <c r="E5" s="26"/>
      <c r="F5" s="27" t="s">
        <v>12</v>
      </c>
      <c r="G5" s="27" t="s">
        <v>15</v>
      </c>
      <c r="H5" s="27" t="s">
        <v>18</v>
      </c>
      <c r="I5" s="26"/>
    </row>
    <row r="6" spans="1:13" s="21" customFormat="1" ht="15.75" x14ac:dyDescent="0.2">
      <c r="A6" s="9" t="s">
        <v>60</v>
      </c>
      <c r="B6" s="10">
        <v>24</v>
      </c>
      <c r="C6" s="10">
        <v>1</v>
      </c>
      <c r="D6" s="10">
        <f>B6*C6</f>
        <v>24</v>
      </c>
      <c r="E6" s="10">
        <v>0</v>
      </c>
      <c r="F6" s="10">
        <f>D6*E6</f>
        <v>0</v>
      </c>
      <c r="G6" s="10">
        <f>F6*0.05</f>
        <v>0</v>
      </c>
      <c r="H6" s="10">
        <f>F6*0.1</f>
        <v>0</v>
      </c>
      <c r="I6" s="12">
        <f>(F6*$L$8)+(G6*$L$7)+(H6*$L$9)</f>
        <v>0</v>
      </c>
      <c r="K6" s="47" t="s">
        <v>72</v>
      </c>
      <c r="L6" s="47"/>
      <c r="M6" s="14"/>
    </row>
    <row r="7" spans="1:13" s="21" customFormat="1" ht="15.75" x14ac:dyDescent="0.2">
      <c r="A7" s="9" t="s">
        <v>61</v>
      </c>
      <c r="B7" s="10">
        <v>24</v>
      </c>
      <c r="C7" s="10">
        <v>0.2</v>
      </c>
      <c r="D7" s="10">
        <v>4.8</v>
      </c>
      <c r="E7" s="10">
        <v>0</v>
      </c>
      <c r="F7" s="10">
        <f>D7*E7</f>
        <v>0</v>
      </c>
      <c r="G7" s="10">
        <f>F7*0.05</f>
        <v>0</v>
      </c>
      <c r="H7" s="10">
        <f>F7*0.1</f>
        <v>0</v>
      </c>
      <c r="I7" s="12">
        <f>(F7*$L$8)+(G7*$L$7)+(H7*$L$9)</f>
        <v>0</v>
      </c>
      <c r="K7" s="15" t="s">
        <v>73</v>
      </c>
      <c r="L7" s="19">
        <v>65.709999999999994</v>
      </c>
      <c r="M7" s="18" t="s">
        <v>78</v>
      </c>
    </row>
    <row r="8" spans="1:13" s="21" customFormat="1" ht="12.75" x14ac:dyDescent="0.2">
      <c r="A8" s="9" t="s">
        <v>62</v>
      </c>
      <c r="B8" s="10"/>
      <c r="C8" s="10"/>
      <c r="D8" s="10"/>
      <c r="E8" s="10"/>
      <c r="F8" s="10"/>
      <c r="G8" s="10"/>
      <c r="H8" s="10"/>
      <c r="I8" s="11"/>
      <c r="K8" s="15" t="s">
        <v>75</v>
      </c>
      <c r="L8" s="20">
        <v>48.75</v>
      </c>
      <c r="M8" s="14"/>
    </row>
    <row r="9" spans="1:13" s="21" customFormat="1" ht="12.75" x14ac:dyDescent="0.2">
      <c r="A9" s="9" t="s">
        <v>63</v>
      </c>
      <c r="B9" s="10">
        <v>2</v>
      </c>
      <c r="C9" s="10">
        <v>1</v>
      </c>
      <c r="D9" s="10">
        <v>2</v>
      </c>
      <c r="E9" s="10">
        <v>0</v>
      </c>
      <c r="F9" s="10">
        <f t="shared" ref="F9:F12" si="0">D9*E9</f>
        <v>0</v>
      </c>
      <c r="G9" s="10">
        <f t="shared" ref="G9:G12" si="1">F9*0.05</f>
        <v>0</v>
      </c>
      <c r="H9" s="10">
        <f t="shared" ref="H9:H12" si="2">F9*0.1</f>
        <v>0</v>
      </c>
      <c r="I9" s="12">
        <f>(F9*$L$8)+(G9*$L$7)+(H9*$L$9)</f>
        <v>0</v>
      </c>
      <c r="K9" s="15" t="s">
        <v>76</v>
      </c>
      <c r="L9" s="20">
        <v>26.38</v>
      </c>
      <c r="M9" s="14"/>
    </row>
    <row r="10" spans="1:13" s="21" customFormat="1" ht="12.75" x14ac:dyDescent="0.2">
      <c r="A10" s="9" t="s">
        <v>64</v>
      </c>
      <c r="B10" s="10">
        <v>0.5</v>
      </c>
      <c r="C10" s="10">
        <v>1</v>
      </c>
      <c r="D10" s="10">
        <v>0.5</v>
      </c>
      <c r="E10" s="10">
        <v>0</v>
      </c>
      <c r="F10" s="10">
        <f t="shared" si="0"/>
        <v>0</v>
      </c>
      <c r="G10" s="10">
        <f t="shared" si="1"/>
        <v>0</v>
      </c>
      <c r="H10" s="10">
        <f t="shared" si="2"/>
        <v>0</v>
      </c>
      <c r="I10" s="12">
        <f>(F10*$L$8)+(G10*$L$7)+(H10*$L$9)</f>
        <v>0</v>
      </c>
    </row>
    <row r="11" spans="1:13" s="21" customFormat="1" ht="12.75" x14ac:dyDescent="0.2">
      <c r="A11" s="9" t="s">
        <v>65</v>
      </c>
      <c r="B11" s="10">
        <v>0.5</v>
      </c>
      <c r="C11" s="10">
        <v>1.2</v>
      </c>
      <c r="D11" s="10">
        <v>0.6</v>
      </c>
      <c r="E11" s="10">
        <v>0</v>
      </c>
      <c r="F11" s="10">
        <f t="shared" si="0"/>
        <v>0</v>
      </c>
      <c r="G11" s="10">
        <f t="shared" si="1"/>
        <v>0</v>
      </c>
      <c r="H11" s="10">
        <f t="shared" si="2"/>
        <v>0</v>
      </c>
      <c r="I11" s="12">
        <f>(F11*$L$8)+(G11*$L$7)+(H11*$L$9)</f>
        <v>0</v>
      </c>
    </row>
    <row r="12" spans="1:13" s="21" customFormat="1" ht="12.75" x14ac:dyDescent="0.2">
      <c r="A12" s="9" t="s">
        <v>66</v>
      </c>
      <c r="B12" s="10">
        <v>8</v>
      </c>
      <c r="C12" s="10">
        <v>1.2</v>
      </c>
      <c r="D12" s="10">
        <v>9.6</v>
      </c>
      <c r="E12" s="10">
        <v>0</v>
      </c>
      <c r="F12" s="10">
        <f t="shared" si="0"/>
        <v>0</v>
      </c>
      <c r="G12" s="10">
        <f t="shared" si="1"/>
        <v>0</v>
      </c>
      <c r="H12" s="10">
        <f t="shared" si="2"/>
        <v>0</v>
      </c>
      <c r="I12" s="12">
        <f>(F12*$L$8)+(G12*$L$7)+(H12*$L$9)</f>
        <v>0</v>
      </c>
    </row>
    <row r="13" spans="1:13" s="21" customFormat="1" ht="12.75" customHeight="1" x14ac:dyDescent="0.2">
      <c r="A13" s="22" t="s">
        <v>87</v>
      </c>
      <c r="B13" s="22"/>
      <c r="C13" s="22"/>
      <c r="D13" s="22"/>
      <c r="E13" s="22"/>
      <c r="F13" s="49">
        <f>SUM(F6:H12)</f>
        <v>0</v>
      </c>
      <c r="G13" s="50"/>
      <c r="H13" s="51"/>
      <c r="I13" s="23">
        <f>ROUND(F13,-3)</f>
        <v>0</v>
      </c>
    </row>
    <row r="14" spans="1:13" s="21" customFormat="1" ht="12.75" x14ac:dyDescent="0.2">
      <c r="A14" s="1"/>
    </row>
    <row r="15" spans="1:13" s="21" customFormat="1" ht="12.75" x14ac:dyDescent="0.2">
      <c r="A15" s="1" t="s">
        <v>47</v>
      </c>
    </row>
    <row r="16" spans="1:13" s="21" customFormat="1" ht="29.25" customHeight="1" x14ac:dyDescent="0.2">
      <c r="A16" s="52" t="s">
        <v>51</v>
      </c>
      <c r="B16" s="52"/>
      <c r="C16" s="52"/>
      <c r="D16" s="52"/>
      <c r="E16" s="52"/>
      <c r="F16" s="52"/>
      <c r="G16" s="52"/>
      <c r="H16" s="52"/>
      <c r="I16" s="52"/>
    </row>
    <row r="17" spans="1:9" s="21" customFormat="1" ht="47.25" customHeight="1" x14ac:dyDescent="0.2">
      <c r="A17" s="52" t="s">
        <v>79</v>
      </c>
      <c r="B17" s="52"/>
      <c r="C17" s="52"/>
      <c r="D17" s="52"/>
      <c r="E17" s="52"/>
      <c r="F17" s="52"/>
      <c r="G17" s="52"/>
      <c r="H17" s="52"/>
      <c r="I17" s="52"/>
    </row>
    <row r="18" spans="1:9" s="21" customFormat="1" ht="15.75" x14ac:dyDescent="0.2">
      <c r="A18" s="48" t="s">
        <v>67</v>
      </c>
      <c r="B18" s="48"/>
      <c r="C18" s="48"/>
      <c r="D18" s="48"/>
      <c r="E18" s="48"/>
      <c r="F18" s="48"/>
      <c r="G18" s="48"/>
      <c r="H18" s="48"/>
      <c r="I18" s="48"/>
    </row>
    <row r="19" spans="1:9" s="21" customFormat="1" ht="15.75" x14ac:dyDescent="0.2">
      <c r="A19" s="48" t="s">
        <v>88</v>
      </c>
      <c r="B19" s="48"/>
      <c r="C19" s="48"/>
      <c r="D19" s="48"/>
      <c r="E19" s="48"/>
      <c r="F19" s="48"/>
      <c r="G19" s="48"/>
      <c r="H19" s="48"/>
      <c r="I19" s="48"/>
    </row>
    <row r="20" spans="1:9" s="21" customFormat="1" ht="15.75" x14ac:dyDescent="0.2">
      <c r="A20" s="34" t="s">
        <v>86</v>
      </c>
      <c r="B20" s="34"/>
      <c r="C20" s="34"/>
      <c r="D20" s="34"/>
      <c r="E20" s="34"/>
      <c r="F20" s="34"/>
      <c r="G20" s="34"/>
      <c r="H20" s="34"/>
      <c r="I20" s="34"/>
    </row>
  </sheetData>
  <mergeCells count="9">
    <mergeCell ref="A1:I1"/>
    <mergeCell ref="A3:A5"/>
    <mergeCell ref="K6:L6"/>
    <mergeCell ref="A20:I20"/>
    <mergeCell ref="A19:I19"/>
    <mergeCell ref="A18:I18"/>
    <mergeCell ref="F13:H13"/>
    <mergeCell ref="A17:I17"/>
    <mergeCell ref="A16:I16"/>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Table 1</vt:lpstr>
      <vt:lpstr>Table 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ERG</dc:creator>
  <cp:lastModifiedBy>wwrigley</cp:lastModifiedBy>
  <dcterms:created xsi:type="dcterms:W3CDTF">2015-09-17T03:31:21Z</dcterms:created>
  <dcterms:modified xsi:type="dcterms:W3CDTF">2019-05-20T15:24:19Z</dcterms:modified>
</cp:coreProperties>
</file>