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S:\Amanda S\ICR Renewals - 041317\2018 Project Work\1847.08 LMWC EG\Send to EPA\"/>
    </mc:Choice>
  </mc:AlternateContent>
  <xr:revisionPtr revIDLastSave="0" documentId="13_ncr:1_{6B58534B-D3B7-45CD-9337-83746117AECC}" xr6:coauthVersionLast="43" xr6:coauthVersionMax="43" xr10:uidLastSave="{00000000-0000-0000-0000-000000000000}"/>
  <bookViews>
    <workbookView xWindow="-110" yWindow="-110" windowWidth="19420" windowHeight="10420" tabRatio="742" activeTab="3" xr2:uid="{00000000-000D-0000-FFFF-FFFF00000000}"/>
  </bookViews>
  <sheets>
    <sheet name="Table 1a" sheetId="1" r:id="rId1"/>
    <sheet name="Table 1b" sheetId="2" r:id="rId2"/>
    <sheet name="Table 1c" sheetId="3" r:id="rId3"/>
    <sheet name="Table 2"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4" i="2" l="1"/>
  <c r="J2" i="1" l="1"/>
  <c r="J42" i="2" l="1"/>
  <c r="E42" i="2"/>
  <c r="G42" i="2" s="1"/>
  <c r="H42" i="2" l="1"/>
  <c r="I42" i="2"/>
  <c r="K42" i="2" s="1"/>
  <c r="D26" i="4"/>
  <c r="F26" i="4" s="1"/>
  <c r="D21" i="4"/>
  <c r="D23" i="3"/>
  <c r="E23" i="3" s="1"/>
  <c r="D28" i="3"/>
  <c r="E28" i="3" s="1"/>
  <c r="D5" i="3"/>
  <c r="J38" i="2"/>
  <c r="E38" i="2"/>
  <c r="G38" i="2" s="1"/>
  <c r="J40" i="2"/>
  <c r="E40" i="2"/>
  <c r="G40" i="2" s="1"/>
  <c r="J41" i="2"/>
  <c r="E41" i="2"/>
  <c r="G41" i="2" s="1"/>
  <c r="I41" i="2" s="1"/>
  <c r="J39" i="1"/>
  <c r="E39" i="1"/>
  <c r="G39" i="1" s="1"/>
  <c r="H39" i="1" s="1"/>
  <c r="J38" i="1"/>
  <c r="E38" i="1"/>
  <c r="G38" i="1" s="1"/>
  <c r="H38" i="1" s="1"/>
  <c r="J42" i="1"/>
  <c r="E42" i="1"/>
  <c r="G42" i="1" s="1"/>
  <c r="E26" i="4" l="1"/>
  <c r="G26" i="4" s="1"/>
  <c r="E21" i="4"/>
  <c r="F21" i="4"/>
  <c r="F23" i="3"/>
  <c r="G23" i="3" s="1"/>
  <c r="F28" i="3"/>
  <c r="G28" i="3" s="1"/>
  <c r="H38" i="2"/>
  <c r="K38" i="2" s="1"/>
  <c r="I38" i="2"/>
  <c r="I40" i="2"/>
  <c r="H40" i="2"/>
  <c r="H41" i="2"/>
  <c r="K41" i="2" s="1"/>
  <c r="I39" i="1"/>
  <c r="K39" i="1" s="1"/>
  <c r="I38" i="1"/>
  <c r="K38" i="1" s="1"/>
  <c r="H42" i="1"/>
  <c r="I42" i="1"/>
  <c r="K40" i="2" l="1"/>
  <c r="G21" i="4"/>
  <c r="K42" i="1"/>
  <c r="D5" i="4"/>
  <c r="D27" i="4"/>
  <c r="D25" i="4"/>
  <c r="D24" i="4"/>
  <c r="D23" i="4"/>
  <c r="D22" i="4"/>
  <c r="D20" i="4"/>
  <c r="D19" i="4"/>
  <c r="D18" i="4"/>
  <c r="D17" i="4"/>
  <c r="D16" i="4"/>
  <c r="D15" i="4"/>
  <c r="D14" i="4"/>
  <c r="D10" i="4"/>
  <c r="D9" i="4"/>
  <c r="D8" i="4"/>
  <c r="D10" i="3"/>
  <c r="F10" i="3" s="1"/>
  <c r="D11" i="3"/>
  <c r="F11" i="3" s="1"/>
  <c r="D12" i="3"/>
  <c r="F12" i="3" s="1"/>
  <c r="D16" i="3"/>
  <c r="F16" i="3" s="1"/>
  <c r="D17" i="3"/>
  <c r="F17" i="3" s="1"/>
  <c r="D18" i="3"/>
  <c r="F18" i="3" s="1"/>
  <c r="D19" i="3"/>
  <c r="F19" i="3" s="1"/>
  <c r="D20" i="3"/>
  <c r="F20" i="3" s="1"/>
  <c r="D21" i="3"/>
  <c r="F21" i="3" s="1"/>
  <c r="D22" i="3"/>
  <c r="F22" i="3" s="1"/>
  <c r="D24" i="3"/>
  <c r="F24" i="3" s="1"/>
  <c r="D25" i="3"/>
  <c r="F25" i="3" s="1"/>
  <c r="D26" i="3"/>
  <c r="F26" i="3" s="1"/>
  <c r="D27" i="3"/>
  <c r="F27" i="3" s="1"/>
  <c r="D29" i="3"/>
  <c r="F29" i="3" s="1"/>
  <c r="E10" i="2"/>
  <c r="G10" i="2" s="1"/>
  <c r="E11" i="2"/>
  <c r="G11" i="2" s="1"/>
  <c r="I11" i="2" s="1"/>
  <c r="E13" i="2"/>
  <c r="G13" i="2" s="1"/>
  <c r="H13" i="2" s="1"/>
  <c r="E14" i="2"/>
  <c r="E15" i="2"/>
  <c r="E17" i="2"/>
  <c r="G17" i="2" s="1"/>
  <c r="H17" i="2" s="1"/>
  <c r="E18" i="2"/>
  <c r="G18" i="2" s="1"/>
  <c r="E19" i="2"/>
  <c r="G19" i="2" s="1"/>
  <c r="I19" i="2" s="1"/>
  <c r="E20" i="2"/>
  <c r="G20" i="2" s="1"/>
  <c r="I20" i="2" s="1"/>
  <c r="E22" i="2"/>
  <c r="G22" i="2" s="1"/>
  <c r="E23" i="2"/>
  <c r="G23" i="2" s="1"/>
  <c r="E24" i="2"/>
  <c r="G24" i="2" s="1"/>
  <c r="E29" i="2"/>
  <c r="G29" i="2" s="1"/>
  <c r="H29" i="2" s="1"/>
  <c r="E30" i="2"/>
  <c r="G30" i="2" s="1"/>
  <c r="I30" i="2" s="1"/>
  <c r="E31" i="2"/>
  <c r="G31" i="2" s="1"/>
  <c r="I31" i="2" s="1"/>
  <c r="E32" i="2"/>
  <c r="G32" i="2" s="1"/>
  <c r="I32" i="2" s="1"/>
  <c r="E33" i="2"/>
  <c r="G33" i="2" s="1"/>
  <c r="H33" i="2" s="1"/>
  <c r="E34" i="2"/>
  <c r="G34" i="2" s="1"/>
  <c r="H34" i="2" s="1"/>
  <c r="E35" i="2"/>
  <c r="G35" i="2" s="1"/>
  <c r="H35" i="2" s="1"/>
  <c r="E36" i="2"/>
  <c r="G36" i="2" s="1"/>
  <c r="I36" i="2" s="1"/>
  <c r="E37" i="2"/>
  <c r="G37" i="2" s="1"/>
  <c r="H37" i="2" s="1"/>
  <c r="E39" i="2"/>
  <c r="G39" i="2" s="1"/>
  <c r="H39" i="2" s="1"/>
  <c r="E50" i="2"/>
  <c r="G50" i="2" s="1"/>
  <c r="E51" i="2"/>
  <c r="G51" i="2" s="1"/>
  <c r="E52" i="2"/>
  <c r="G52" i="2" s="1"/>
  <c r="H52" i="2" s="1"/>
  <c r="E53" i="2"/>
  <c r="G53" i="2" s="1"/>
  <c r="I53" i="2" s="1"/>
  <c r="J50" i="2"/>
  <c r="J51" i="2"/>
  <c r="J52" i="2"/>
  <c r="J53" i="2"/>
  <c r="J10" i="2"/>
  <c r="J11" i="2"/>
  <c r="J13" i="2"/>
  <c r="G14" i="2"/>
  <c r="H14" i="2" s="1"/>
  <c r="J14" i="2"/>
  <c r="G15" i="2"/>
  <c r="H15" i="2" s="1"/>
  <c r="J15" i="2"/>
  <c r="J17" i="2"/>
  <c r="J18" i="2"/>
  <c r="J19" i="2"/>
  <c r="J20" i="2"/>
  <c r="J22" i="2"/>
  <c r="J23" i="2"/>
  <c r="J24" i="2"/>
  <c r="J29" i="2"/>
  <c r="J30" i="2"/>
  <c r="J31" i="2"/>
  <c r="J32" i="2"/>
  <c r="J33" i="2"/>
  <c r="J34" i="2"/>
  <c r="J35" i="2"/>
  <c r="J36" i="2"/>
  <c r="J37" i="2"/>
  <c r="J39" i="2"/>
  <c r="J7" i="2"/>
  <c r="E7" i="2"/>
  <c r="G7" i="2" s="1"/>
  <c r="I7" i="2" l="1"/>
  <c r="H22" i="2"/>
  <c r="I22" i="2"/>
  <c r="I10" i="2"/>
  <c r="H10" i="2"/>
  <c r="I15" i="2"/>
  <c r="K15" i="2" s="1"/>
  <c r="H20" i="2"/>
  <c r="K20" i="2" s="1"/>
  <c r="H23" i="2"/>
  <c r="I23" i="2"/>
  <c r="I18" i="2"/>
  <c r="H18" i="2"/>
  <c r="H31" i="2"/>
  <c r="K31" i="2" s="1"/>
  <c r="I50" i="2"/>
  <c r="H7" i="2"/>
  <c r="K7" i="2" s="1"/>
  <c r="H32" i="2"/>
  <c r="K32" i="2" s="1"/>
  <c r="I14" i="2"/>
  <c r="K14" i="2" s="1"/>
  <c r="H11" i="2"/>
  <c r="K11" i="2" s="1"/>
  <c r="H50" i="2"/>
  <c r="G61" i="2" s="1"/>
  <c r="H30" i="2"/>
  <c r="K30" i="2" s="1"/>
  <c r="H19" i="2"/>
  <c r="K19" i="2" s="1"/>
  <c r="H53" i="2"/>
  <c r="K53" i="2" s="1"/>
  <c r="E5" i="4"/>
  <c r="E8" i="4"/>
  <c r="E9" i="4"/>
  <c r="E10" i="4"/>
  <c r="E14" i="4"/>
  <c r="E15" i="4"/>
  <c r="E16" i="4"/>
  <c r="E17" i="4"/>
  <c r="E18" i="4"/>
  <c r="E19" i="4"/>
  <c r="E20" i="4"/>
  <c r="E22" i="4"/>
  <c r="E23" i="4"/>
  <c r="E24" i="4"/>
  <c r="E25" i="4"/>
  <c r="E27" i="4"/>
  <c r="F5" i="4"/>
  <c r="F8" i="4"/>
  <c r="F9" i="4"/>
  <c r="F10" i="4"/>
  <c r="F14" i="4"/>
  <c r="F15" i="4"/>
  <c r="F16" i="4"/>
  <c r="F17" i="4"/>
  <c r="F18" i="4"/>
  <c r="F19" i="4"/>
  <c r="F20" i="4"/>
  <c r="F22" i="4"/>
  <c r="F23" i="4"/>
  <c r="F24" i="4"/>
  <c r="F25" i="4"/>
  <c r="F27" i="4"/>
  <c r="E27" i="3"/>
  <c r="G27" i="3" s="1"/>
  <c r="E25" i="3"/>
  <c r="G25" i="3" s="1"/>
  <c r="E22" i="3"/>
  <c r="G22" i="3" s="1"/>
  <c r="E20" i="3"/>
  <c r="G20" i="3" s="1"/>
  <c r="E18" i="3"/>
  <c r="G18" i="3" s="1"/>
  <c r="E16" i="3"/>
  <c r="G16" i="3" s="1"/>
  <c r="E11" i="3"/>
  <c r="E29" i="3"/>
  <c r="G29" i="3" s="1"/>
  <c r="E26" i="3"/>
  <c r="G26" i="3" s="1"/>
  <c r="E24" i="3"/>
  <c r="G24" i="3" s="1"/>
  <c r="E21" i="3"/>
  <c r="G21" i="3" s="1"/>
  <c r="E19" i="3"/>
  <c r="G19" i="3" s="1"/>
  <c r="E17" i="3"/>
  <c r="G17" i="3" s="1"/>
  <c r="E12" i="3"/>
  <c r="G12" i="3" s="1"/>
  <c r="E10" i="3"/>
  <c r="G10" i="3" s="1"/>
  <c r="E5" i="3"/>
  <c r="F5" i="3"/>
  <c r="G11" i="3"/>
  <c r="I39" i="2"/>
  <c r="I51" i="2"/>
  <c r="H51" i="2"/>
  <c r="I24" i="2"/>
  <c r="H24" i="2"/>
  <c r="I35" i="2"/>
  <c r="K35" i="2" s="1"/>
  <c r="I34" i="2"/>
  <c r="K34" i="2" s="1"/>
  <c r="H36" i="2"/>
  <c r="K36" i="2" s="1"/>
  <c r="I52" i="2"/>
  <c r="K52" i="2" s="1"/>
  <c r="I37" i="2"/>
  <c r="K37" i="2" s="1"/>
  <c r="I33" i="2"/>
  <c r="K33" i="2" s="1"/>
  <c r="I29" i="2"/>
  <c r="K29" i="2" s="1"/>
  <c r="I17" i="2"/>
  <c r="K17" i="2" s="1"/>
  <c r="I13" i="2"/>
  <c r="K13" i="2" s="1"/>
  <c r="D28" i="4" l="1"/>
  <c r="G15" i="4"/>
  <c r="G16" i="4"/>
  <c r="G43" i="2"/>
  <c r="G62" i="2" s="1"/>
  <c r="G17" i="4"/>
  <c r="G24" i="4"/>
  <c r="K22" i="2"/>
  <c r="K23" i="2"/>
  <c r="K10" i="2"/>
  <c r="K18" i="2"/>
  <c r="K50" i="2"/>
  <c r="K24" i="2"/>
  <c r="K51" i="2"/>
  <c r="G9" i="4"/>
  <c r="G8" i="4"/>
  <c r="G23" i="4"/>
  <c r="G18" i="4"/>
  <c r="G14" i="4"/>
  <c r="G27" i="4"/>
  <c r="G22" i="4"/>
  <c r="G20" i="4"/>
  <c r="G19" i="4"/>
  <c r="G25" i="4"/>
  <c r="G10" i="4"/>
  <c r="G5" i="4"/>
  <c r="G5" i="3"/>
  <c r="G30" i="3" s="1"/>
  <c r="D30" i="3"/>
  <c r="K39" i="2"/>
  <c r="J7" i="1"/>
  <c r="K43" i="2" l="1"/>
  <c r="K61" i="2"/>
  <c r="K62" i="2" s="1"/>
  <c r="G28" i="4"/>
  <c r="J51" i="1"/>
  <c r="J52" i="1"/>
  <c r="J53" i="1"/>
  <c r="J50" i="1"/>
  <c r="J10" i="1"/>
  <c r="J11" i="1"/>
  <c r="J13" i="1"/>
  <c r="J14" i="1"/>
  <c r="J15" i="1"/>
  <c r="J17" i="1"/>
  <c r="J18" i="1"/>
  <c r="J19" i="1"/>
  <c r="J20" i="1"/>
  <c r="J22" i="1"/>
  <c r="J23" i="1"/>
  <c r="J24" i="1"/>
  <c r="J29" i="1"/>
  <c r="J30" i="1"/>
  <c r="J31" i="1"/>
  <c r="J32" i="1"/>
  <c r="J33" i="1"/>
  <c r="J34" i="1"/>
  <c r="J35" i="1"/>
  <c r="J36" i="1"/>
  <c r="J37" i="1"/>
  <c r="J40" i="1"/>
  <c r="J41" i="1"/>
  <c r="E10" i="1"/>
  <c r="G10" i="1" s="1"/>
  <c r="E11" i="1"/>
  <c r="G11" i="1" s="1"/>
  <c r="E13" i="1"/>
  <c r="G13" i="1" s="1"/>
  <c r="E14" i="1"/>
  <c r="G14" i="1" s="1"/>
  <c r="E15" i="1"/>
  <c r="G15" i="1" s="1"/>
  <c r="E17" i="1"/>
  <c r="G17" i="1" s="1"/>
  <c r="E18" i="1"/>
  <c r="G18" i="1" s="1"/>
  <c r="E19" i="1"/>
  <c r="G19" i="1" s="1"/>
  <c r="E20" i="1"/>
  <c r="G20" i="1" s="1"/>
  <c r="E22" i="1"/>
  <c r="G22" i="1" s="1"/>
  <c r="H22" i="1" s="1"/>
  <c r="E23" i="1"/>
  <c r="G23" i="1" s="1"/>
  <c r="E24" i="1"/>
  <c r="G24" i="1" s="1"/>
  <c r="E29" i="1"/>
  <c r="G29" i="1" s="1"/>
  <c r="H29" i="1" s="1"/>
  <c r="E30" i="1"/>
  <c r="G30" i="1" s="1"/>
  <c r="E31" i="1"/>
  <c r="G31" i="1" s="1"/>
  <c r="E32" i="1"/>
  <c r="G32" i="1" s="1"/>
  <c r="E33" i="1"/>
  <c r="G33" i="1" s="1"/>
  <c r="H33" i="1" s="1"/>
  <c r="E34" i="1"/>
  <c r="G34" i="1" s="1"/>
  <c r="E35" i="1"/>
  <c r="G35" i="1" s="1"/>
  <c r="E36" i="1"/>
  <c r="G36" i="1" s="1"/>
  <c r="E37" i="1"/>
  <c r="G37" i="1" s="1"/>
  <c r="H37" i="1" s="1"/>
  <c r="E40" i="1"/>
  <c r="G40" i="1" s="1"/>
  <c r="E41" i="1"/>
  <c r="G41" i="1" s="1"/>
  <c r="E50" i="1"/>
  <c r="G50" i="1" s="1"/>
  <c r="E51" i="1"/>
  <c r="G51" i="1" s="1"/>
  <c r="E52" i="1"/>
  <c r="G52" i="1" s="1"/>
  <c r="E53" i="1"/>
  <c r="G53" i="1" s="1"/>
  <c r="E7" i="1"/>
  <c r="G7" i="1" s="1"/>
  <c r="I51" i="1" l="1"/>
  <c r="K51" i="1"/>
  <c r="I52" i="1"/>
  <c r="H52" i="1"/>
  <c r="K52" i="1" s="1"/>
  <c r="I40" i="1"/>
  <c r="H40" i="1"/>
  <c r="I34" i="1"/>
  <c r="H34" i="1"/>
  <c r="I30" i="1"/>
  <c r="H30" i="1"/>
  <c r="K30" i="1" s="1"/>
  <c r="I50" i="1"/>
  <c r="I36" i="1"/>
  <c r="H36" i="1"/>
  <c r="I32" i="1"/>
  <c r="H32" i="1"/>
  <c r="I24" i="1"/>
  <c r="H24" i="1"/>
  <c r="I53" i="1"/>
  <c r="H53" i="1"/>
  <c r="K53" i="1" s="1"/>
  <c r="I41" i="1"/>
  <c r="H41" i="1"/>
  <c r="I35" i="1"/>
  <c r="H35" i="1"/>
  <c r="I31" i="1"/>
  <c r="H31" i="1"/>
  <c r="K31" i="1" s="1"/>
  <c r="I23" i="1"/>
  <c r="H23" i="1"/>
  <c r="I18" i="1"/>
  <c r="I37" i="1"/>
  <c r="K37" i="1" s="1"/>
  <c r="I33" i="1"/>
  <c r="K33" i="1" s="1"/>
  <c r="I29" i="1"/>
  <c r="K29" i="1" s="1"/>
  <c r="H51" i="1"/>
  <c r="I22" i="1"/>
  <c r="K22" i="1" s="1"/>
  <c r="I7" i="1"/>
  <c r="H7" i="1"/>
  <c r="K7" i="1" s="1"/>
  <c r="I15" i="1"/>
  <c r="H15" i="1"/>
  <c r="I20" i="1"/>
  <c r="H20" i="1"/>
  <c r="I19" i="1"/>
  <c r="H19" i="1"/>
  <c r="H18" i="1"/>
  <c r="I17" i="1"/>
  <c r="H17" i="1"/>
  <c r="I14" i="1"/>
  <c r="H14" i="1"/>
  <c r="K14" i="1" s="1"/>
  <c r="I13" i="1"/>
  <c r="H13" i="1"/>
  <c r="I11" i="1"/>
  <c r="H11" i="1"/>
  <c r="K11" i="1" s="1"/>
  <c r="I10" i="1"/>
  <c r="H10" i="1"/>
  <c r="H50" i="1"/>
  <c r="K50" i="1" s="1"/>
  <c r="K61" i="1" l="1"/>
  <c r="G61" i="1"/>
  <c r="K34" i="1"/>
  <c r="G43" i="1"/>
  <c r="K41" i="1"/>
  <c r="K24" i="1"/>
  <c r="K35" i="1"/>
  <c r="K10" i="1"/>
  <c r="K17" i="1"/>
  <c r="K19" i="1"/>
  <c r="K15" i="1"/>
  <c r="K32" i="1"/>
  <c r="K18" i="1"/>
  <c r="K20" i="1"/>
  <c r="K13" i="1"/>
  <c r="K23" i="1"/>
  <c r="K36" i="1"/>
  <c r="K40" i="1"/>
  <c r="G62" i="1" l="1"/>
  <c r="K43" i="1"/>
  <c r="K62" i="1" s="1"/>
  <c r="K64" i="1" s="1"/>
</calcChain>
</file>

<file path=xl/sharedStrings.xml><?xml version="1.0" encoding="utf-8"?>
<sst xmlns="http://schemas.openxmlformats.org/spreadsheetml/2006/main" count="318" uniqueCount="166">
  <si>
    <t>Burden Item</t>
  </si>
  <si>
    <t>N/A</t>
  </si>
  <si>
    <t>See 3B</t>
  </si>
  <si>
    <t>See 3E</t>
  </si>
  <si>
    <t>Subtotal for Reporting</t>
  </si>
  <si>
    <t>See 3A</t>
  </si>
  <si>
    <t>Subtotal for Recordkeeping</t>
  </si>
  <si>
    <t xml:space="preserve">      </t>
  </si>
  <si>
    <r>
      <t xml:space="preserve">Table 1a: Annual Privately-Owned Respondent Burden and Cost – </t>
    </r>
    <r>
      <rPr>
        <b/>
        <sz val="12"/>
        <color theme="1"/>
        <rFont val="Times New Roman"/>
        <family val="1"/>
      </rPr>
      <t>Emission Guidelines for Large Municipal Waste Combustors Constructed on or Before September 20, 1994 (40 CFR Part 60, Subpart Cb) (Renewal)</t>
    </r>
  </si>
  <si>
    <t>(A)
Respondent Person Hours Per Occurrence</t>
  </si>
  <si>
    <t>(B)
Contractor Person Hours Per Occurrence</t>
  </si>
  <si>
    <t>(C)
Number of Occurrences Per Respondent Per Year</t>
  </si>
  <si>
    <t>(D)
Hours Per Respondent Per Year
(D=AxC)</t>
  </si>
  <si>
    <r>
      <t xml:space="preserve">(E)
Number of Respondents Per Year </t>
    </r>
    <r>
      <rPr>
        <b/>
        <vertAlign val="superscript"/>
        <sz val="8"/>
        <color theme="1"/>
        <rFont val="Times New Roman"/>
        <family val="1"/>
      </rPr>
      <t>a</t>
    </r>
  </si>
  <si>
    <t>(F)
Technical Hours Per Year
(F=DxE)</t>
  </si>
  <si>
    <t>(G)
Management Hours Per Year (G=Fx0.05)</t>
  </si>
  <si>
    <t>(H)
Clerical Hours Per Year
(H=Fx0.1)</t>
  </si>
  <si>
    <t>(I)
Contractor Hours Per Year
(I=BxCxE)</t>
  </si>
  <si>
    <r>
      <t xml:space="preserve">(J)
Total Costs Per Year </t>
    </r>
    <r>
      <rPr>
        <b/>
        <vertAlign val="superscript"/>
        <sz val="8"/>
        <color theme="1"/>
        <rFont val="Times New Roman"/>
        <family val="1"/>
      </rPr>
      <t>b</t>
    </r>
  </si>
  <si>
    <t>1.) Applications</t>
  </si>
  <si>
    <t>2.) Surveys and Studies</t>
  </si>
  <si>
    <t>3.) Reporting Requirements</t>
  </si>
  <si>
    <t xml:space="preserve">   B. Required Activities</t>
  </si>
  <si>
    <t xml:space="preserve">   A. Familiarize with Regulatory Requirements</t>
  </si>
  <si>
    <t xml:space="preserve">      1) Initial performance tests and reports</t>
  </si>
  <si>
    <t xml:space="preserve">         a) Initial performance tests and test reports (PM, dioxins/furans, opacity, fugitives, HCI, Cd, Pb, Hg)</t>
  </si>
  <si>
    <t xml:space="preserve">      2) CEMS demonstration (SO2, NOx, opacity, CO, CO2, O2)</t>
  </si>
  <si>
    <t xml:space="preserve">         a) Installation of CEM units</t>
  </si>
  <si>
    <t xml:space="preserve">         b) Initial demonstration</t>
  </si>
  <si>
    <t xml:space="preserve">      3) Annual performance tests and test reports (PM, dioxins/furans, opacity, fugitives, HCI, Cd, Pb, Hg)</t>
  </si>
  <si>
    <t xml:space="preserve">         a) Plants that do not qualify for reduced D/F testing with 2 units</t>
  </si>
  <si>
    <t xml:space="preserve">         b) Plants that do not qualify for reduced D/F testing with 3 units</t>
  </si>
  <si>
    <t xml:space="preserve">         c) Plants that qualify for reduced D/F testing with 2 units</t>
  </si>
  <si>
    <t xml:space="preserve">         d) Plants that qualify for reduced D/F testing with 3 units</t>
  </si>
  <si>
    <t xml:space="preserve">      4) Quarterly Appendix F audits of CEMS (SO2, NOx, CO)</t>
  </si>
  <si>
    <t xml:space="preserve">         c) Daily calibration and operation</t>
  </si>
  <si>
    <t xml:space="preserve">      1) Plant startup</t>
  </si>
  <si>
    <t xml:space="preserve">   C. Create Information</t>
  </si>
  <si>
    <t xml:space="preserve">   D. Gather Information</t>
  </si>
  <si>
    <t xml:space="preserve">   E. Report Preparation</t>
  </si>
  <si>
    <t xml:space="preserve">         a) Control plan</t>
  </si>
  <si>
    <t xml:space="preserve">         b) Notification of contract awards</t>
  </si>
  <si>
    <t xml:space="preserve">         c) Notification of on-site construction start</t>
  </si>
  <si>
    <t xml:space="preserve">         d) Notification of construction completion</t>
  </si>
  <si>
    <t xml:space="preserve">         e) Notification of final compliance</t>
  </si>
  <si>
    <t xml:space="preserve">      2) Notification of initial performance tests</t>
  </si>
  <si>
    <t xml:space="preserve">      3) Initial compliance reports</t>
  </si>
  <si>
    <t xml:space="preserve">      4) Notification of CEMS demonstration</t>
  </si>
  <si>
    <t xml:space="preserve">      5) Initial CEMS demonstration report</t>
  </si>
  <si>
    <t>4.) Recordkeeping Requirements</t>
  </si>
  <si>
    <t xml:space="preserve">   B. Plan activities</t>
  </si>
  <si>
    <t xml:space="preserve">   C. Implement activities</t>
  </si>
  <si>
    <t xml:space="preserve">   D. Develop record system</t>
  </si>
  <si>
    <t xml:space="preserve">   E. Record information</t>
  </si>
  <si>
    <t xml:space="preserve">      3) Records of employee review of operations manual</t>
  </si>
  <si>
    <t xml:space="preserve">   F. Personnel training</t>
  </si>
  <si>
    <t xml:space="preserve">   G. Time for audits</t>
  </si>
  <si>
    <t>Assumptions:</t>
  </si>
  <si>
    <r>
      <t xml:space="preserve">               </t>
    </r>
    <r>
      <rPr>
        <b/>
        <sz val="12"/>
        <color theme="1"/>
        <rFont val="Times New Roman"/>
        <family val="1"/>
      </rPr>
      <t xml:space="preserve">                            </t>
    </r>
  </si>
  <si>
    <r>
      <t xml:space="preserve"> Table 1b: Annual Publicly-Owned Respondent Burden and Cost – </t>
    </r>
    <r>
      <rPr>
        <b/>
        <sz val="12"/>
        <color theme="1"/>
        <rFont val="Times New Roman"/>
        <family val="1"/>
      </rPr>
      <t xml:space="preserve">Emission Guidelines for Large Municipal Waste Combustors Constructed on or Before September 20, 1994 (40 CFR Part 60, Subpart Cb) (Renewal)                           </t>
    </r>
  </si>
  <si>
    <r>
      <t>h.</t>
    </r>
    <r>
      <rPr>
        <sz val="10"/>
        <color rgb="FF000000"/>
        <rFont val="Times New Roman"/>
        <family val="1"/>
      </rPr>
      <t xml:space="preserve"> </t>
    </r>
    <r>
      <rPr>
        <sz val="8"/>
        <color rgb="FF000000"/>
        <rFont val="Times New Roman"/>
        <family val="1"/>
      </rPr>
      <t>Totals have been rounded to 3 significant figures. Figures may not add exactly due to rounding</t>
    </r>
  </si>
  <si>
    <t xml:space="preserve">   A. Familiarize with Regulatory Requirementsc</t>
  </si>
  <si>
    <r>
      <t xml:space="preserve">         b) Repeat of Initial performance tests </t>
    </r>
    <r>
      <rPr>
        <vertAlign val="superscript"/>
        <sz val="8"/>
        <color theme="1"/>
        <rFont val="Times New Roman"/>
        <family val="1"/>
      </rPr>
      <t>d</t>
    </r>
  </si>
  <si>
    <r>
      <t xml:space="preserve">         c) Repeat of initial demonstration </t>
    </r>
    <r>
      <rPr>
        <vertAlign val="superscript"/>
        <sz val="8"/>
        <color theme="1"/>
        <rFont val="Times New Roman"/>
        <family val="1"/>
      </rPr>
      <t>d</t>
    </r>
  </si>
  <si>
    <r>
      <t xml:space="preserve">         a) RATA audit (one per year)</t>
    </r>
    <r>
      <rPr>
        <vertAlign val="superscript"/>
        <sz val="8"/>
        <color theme="1"/>
        <rFont val="Times New Roman"/>
        <family val="1"/>
      </rPr>
      <t>e</t>
    </r>
  </si>
  <si>
    <r>
      <t xml:space="preserve">         b) RAA audit (three per year)</t>
    </r>
    <r>
      <rPr>
        <vertAlign val="superscript"/>
        <sz val="8"/>
        <color theme="1"/>
        <rFont val="Times New Roman"/>
        <family val="1"/>
      </rPr>
      <t>e</t>
    </r>
  </si>
  <si>
    <r>
      <t xml:space="preserve">      1) Record startups, shutdowns, and malfunctions </t>
    </r>
    <r>
      <rPr>
        <vertAlign val="superscript"/>
        <sz val="8"/>
        <color theme="1"/>
        <rFont val="Times New Roman"/>
        <family val="1"/>
      </rPr>
      <t>g</t>
    </r>
  </si>
  <si>
    <r>
      <t xml:space="preserve">      2) Records of all emission rates, computations, tests </t>
    </r>
    <r>
      <rPr>
        <vertAlign val="superscript"/>
        <sz val="8"/>
        <color theme="1"/>
        <rFont val="Times New Roman"/>
        <family val="1"/>
      </rPr>
      <t>g</t>
    </r>
  </si>
  <si>
    <r>
      <t xml:space="preserve">      4) Record amount of sorbent used for Hg and dioxin/furan control </t>
    </r>
    <r>
      <rPr>
        <vertAlign val="superscript"/>
        <sz val="8"/>
        <color theme="1"/>
        <rFont val="Times New Roman"/>
        <family val="1"/>
      </rPr>
      <t>h</t>
    </r>
  </si>
  <si>
    <r>
      <t>TOTAL LABOR BURDEN AND COST (Rounded)</t>
    </r>
    <r>
      <rPr>
        <b/>
        <vertAlign val="superscript"/>
        <sz val="8"/>
        <color theme="1"/>
        <rFont val="Times New Roman"/>
        <family val="1"/>
      </rPr>
      <t>i</t>
    </r>
  </si>
  <si>
    <r>
      <t xml:space="preserve">g.  </t>
    </r>
    <r>
      <rPr>
        <sz val="8"/>
        <color rgb="FF000000"/>
        <rFont val="Times New Roman"/>
        <family val="1"/>
      </rPr>
      <t>Based on weekly recordkeeping, we assume 47 weeks of operation (90 percent availability) per year per MWC.</t>
    </r>
  </si>
  <si>
    <r>
      <t>h</t>
    </r>
    <r>
      <rPr>
        <vertAlign val="superscript"/>
        <sz val="8"/>
        <color rgb="FF000000"/>
        <rFont val="Times New Roman"/>
        <family val="1"/>
      </rPr>
      <t xml:space="preserve">.  </t>
    </r>
    <r>
      <rPr>
        <sz val="8"/>
        <color rgb="FF000000"/>
        <rFont val="Times New Roman"/>
        <family val="1"/>
      </rPr>
      <t>Based on quarterly calculation of sorbent use for entire plant, regardless of the number of affected facilities at the plant.</t>
    </r>
  </si>
  <si>
    <r>
      <rPr>
        <vertAlign val="superscript"/>
        <sz val="10"/>
        <color rgb="FF000000"/>
        <rFont val="Times New Roman"/>
        <family val="1"/>
      </rPr>
      <t>f.</t>
    </r>
    <r>
      <rPr>
        <vertAlign val="superscript"/>
        <sz val="7"/>
        <color rgb="FF000000"/>
        <rFont val="Times New Roman"/>
        <family val="1"/>
      </rPr>
      <t xml:space="preserve">  </t>
    </r>
    <r>
      <rPr>
        <sz val="8"/>
        <color rgb="FF000000"/>
        <rFont val="Times New Roman"/>
        <family val="1"/>
      </rPr>
      <t>Assume</t>
    </r>
    <r>
      <rPr>
        <b/>
        <sz val="12"/>
        <color rgb="FF000000"/>
        <rFont val="Times New Roman"/>
        <family val="1"/>
      </rPr>
      <t xml:space="preserve"> </t>
    </r>
    <r>
      <rPr>
        <sz val="8"/>
        <color rgb="FF000000"/>
        <rFont val="Times New Roman"/>
        <family val="1"/>
      </rPr>
      <t>20 percent of affected plants must submit two semiannual reports per year due to exceeding one or more pollutant emission limits.</t>
    </r>
  </si>
  <si>
    <r>
      <rPr>
        <vertAlign val="superscript"/>
        <sz val="10"/>
        <color rgb="FF000000"/>
        <rFont val="Times New Roman"/>
        <family val="1"/>
      </rPr>
      <t>e.</t>
    </r>
    <r>
      <rPr>
        <vertAlign val="superscript"/>
        <sz val="7"/>
        <color rgb="FF000000"/>
        <rFont val="Times New Roman"/>
        <family val="1"/>
      </rPr>
      <t xml:space="preserve">  </t>
    </r>
    <r>
      <rPr>
        <sz val="8"/>
        <color rgb="FF000000"/>
        <rFont val="Times New Roman"/>
        <family val="1"/>
      </rPr>
      <t>RATA audits are performed for one of the four quarterly audits.  RAA tests are performed for three of the four quarterly audits.  Audits of the diluent monitor (O2 or CO2) are not required because tests on SO2 and CO monitors will incorporate the use of the diluent monitor.</t>
    </r>
  </si>
  <si>
    <r>
      <rPr>
        <vertAlign val="superscript"/>
        <sz val="10"/>
        <color rgb="FF000000"/>
        <rFont val="Times New Roman"/>
        <family val="1"/>
      </rPr>
      <t>d.</t>
    </r>
    <r>
      <rPr>
        <vertAlign val="superscript"/>
        <sz val="7"/>
        <color rgb="FF000000"/>
        <rFont val="Times New Roman"/>
        <family val="1"/>
      </rPr>
      <t xml:space="preserve">  </t>
    </r>
    <r>
      <rPr>
        <sz val="8"/>
        <color rgb="FF000000"/>
        <rFont val="Times New Roman"/>
        <family val="1"/>
      </rPr>
      <t xml:space="preserve">Assume 20 percent of reporting plants must repeat initial tests due to failure at one unit at the plant.  </t>
    </r>
  </si>
  <si>
    <r>
      <rPr>
        <vertAlign val="superscript"/>
        <sz val="10"/>
        <color rgb="FF000000"/>
        <rFont val="Times New Roman"/>
        <family val="1"/>
      </rPr>
      <t>c.</t>
    </r>
    <r>
      <rPr>
        <vertAlign val="superscript"/>
        <sz val="12"/>
        <color rgb="FF000000"/>
        <rFont val="Times New Roman"/>
        <family val="1"/>
      </rPr>
      <t xml:space="preserve">  </t>
    </r>
    <r>
      <rPr>
        <sz val="8"/>
        <color rgb="FF000000"/>
        <rFont val="Times New Roman"/>
        <family val="1"/>
      </rPr>
      <t>This ICR assumes all respondents will have to familiarize with regulatory requirements</t>
    </r>
  </si>
  <si>
    <t xml:space="preserve"> </t>
  </si>
  <si>
    <t xml:space="preserve">                   </t>
  </si>
  <si>
    <r>
      <t xml:space="preserve">Table 1c: Average Annual Designated Administrator Burden and Cost – </t>
    </r>
    <r>
      <rPr>
        <b/>
        <sz val="12"/>
        <color theme="1"/>
        <rFont val="Times New Roman"/>
        <family val="1"/>
      </rPr>
      <t>Emission Guidelines for Large Municipal Waste Combustors Constructed on or Before September 20, 1994 (40 CFR Part 60, Subpart Cb) (Renewal)</t>
    </r>
  </si>
  <si>
    <t>2.) Familiarize with Regulatory Requirements</t>
  </si>
  <si>
    <t>3.) Required Activities</t>
  </si>
  <si>
    <t xml:space="preserve">   A. Observe initial performance tests</t>
  </si>
  <si>
    <r>
      <t xml:space="preserve">         1) Initial performance tests and test reports (PM, dioxins/furans, opacity, fugitives, HCI, Cd, Pb, Hg)</t>
    </r>
    <r>
      <rPr>
        <vertAlign val="superscript"/>
        <sz val="8"/>
        <color theme="1"/>
        <rFont val="Times New Roman"/>
        <family val="1"/>
      </rPr>
      <t>c</t>
    </r>
  </si>
  <si>
    <r>
      <t xml:space="preserve">   B. Excess emissions -- enforcement activities </t>
    </r>
    <r>
      <rPr>
        <vertAlign val="superscript"/>
        <sz val="8"/>
        <color theme="1"/>
        <rFont val="Times New Roman"/>
        <family val="1"/>
      </rPr>
      <t>f</t>
    </r>
  </si>
  <si>
    <t xml:space="preserve">      1) Control plan</t>
  </si>
  <si>
    <t xml:space="preserve">      2) Notification of contract awards</t>
  </si>
  <si>
    <t xml:space="preserve">      3) Notification of on-site construction start</t>
  </si>
  <si>
    <t xml:space="preserve">      4) Notification of construction completion</t>
  </si>
  <si>
    <t xml:space="preserve">      5) Notification of final compliance</t>
  </si>
  <si>
    <t xml:space="preserve">      6) Review notification of initial performance test</t>
  </si>
  <si>
    <t xml:space="preserve">      7) Review notification of initial CEMS demonstration</t>
  </si>
  <si>
    <t xml:space="preserve">   F. Prepare annual summary report</t>
  </si>
  <si>
    <t xml:space="preserve">   E. Report Reviews</t>
  </si>
  <si>
    <t>(B)
Administrator Hours Per Occurrence</t>
  </si>
  <si>
    <r>
      <t xml:space="preserve">(F)
Administrator Costs Per Year </t>
    </r>
    <r>
      <rPr>
        <b/>
        <vertAlign val="superscript"/>
        <sz val="8"/>
        <color theme="1"/>
        <rFont val="Times New Roman"/>
        <family val="1"/>
      </rPr>
      <t>b</t>
    </r>
  </si>
  <si>
    <r>
      <t xml:space="preserve">(A)
Number of Occurences Per Year </t>
    </r>
    <r>
      <rPr>
        <b/>
        <vertAlign val="superscript"/>
        <sz val="8"/>
        <color theme="1"/>
        <rFont val="Times New Roman"/>
        <family val="1"/>
      </rPr>
      <t>a</t>
    </r>
  </si>
  <si>
    <t>(E)
Clerical Hours Per Year
(E=Cx0.1)</t>
  </si>
  <si>
    <t>(D)
Management Hours Per Year (D=Cx0.05)</t>
  </si>
  <si>
    <t>(C)
Technical Hours Per Year
(C=AxB)</t>
  </si>
  <si>
    <r>
      <t>2.) Familiarize with Regulatory Requirements</t>
    </r>
    <r>
      <rPr>
        <vertAlign val="superscript"/>
        <sz val="8"/>
        <color theme="1"/>
        <rFont val="Times New Roman"/>
        <family val="1"/>
      </rPr>
      <t>c</t>
    </r>
  </si>
  <si>
    <r>
      <t xml:space="preserve">         1) Initial performance tests and test reports (PM, dioxins/furans, opacity, fugitives, HCI, Cd, Pb, Hg)</t>
    </r>
    <r>
      <rPr>
        <vertAlign val="superscript"/>
        <sz val="8"/>
        <color theme="1"/>
        <rFont val="Times New Roman"/>
        <family val="1"/>
      </rPr>
      <t>d</t>
    </r>
  </si>
  <si>
    <r>
      <t xml:space="preserve">      2) Repeat of initial performance tests </t>
    </r>
    <r>
      <rPr>
        <vertAlign val="superscript"/>
        <sz val="8"/>
        <color theme="1"/>
        <rFont val="Times New Roman"/>
        <family val="1"/>
      </rPr>
      <t>e</t>
    </r>
  </si>
  <si>
    <r>
      <t>f.</t>
    </r>
    <r>
      <rPr>
        <vertAlign val="superscript"/>
        <sz val="7"/>
        <color rgb="FF000000"/>
        <rFont val="Times New Roman"/>
        <family val="1"/>
      </rPr>
      <t xml:space="preserve">  </t>
    </r>
    <r>
      <rPr>
        <sz val="8"/>
        <color rgb="FF000000"/>
        <rFont val="Times New Roman"/>
        <family val="1"/>
      </rPr>
      <t>Assume 20 percent of affected plants must submit two semiannual reports per year due to exceeding one or more pollutant emission limits.</t>
    </r>
  </si>
  <si>
    <r>
      <t>g.</t>
    </r>
    <r>
      <rPr>
        <vertAlign val="superscript"/>
        <sz val="7"/>
        <color rgb="FF000000"/>
        <rFont val="Times New Roman"/>
        <family val="1"/>
      </rPr>
      <t xml:space="preserve">  </t>
    </r>
    <r>
      <rPr>
        <sz val="8"/>
        <color rgb="FF000000"/>
        <rFont val="Times New Roman"/>
        <family val="1"/>
      </rPr>
      <t>Burden not incurred until second year of operation and later.</t>
    </r>
  </si>
  <si>
    <r>
      <t>TOTAL ANNUAL BURDEN AND COST (rounded)</t>
    </r>
    <r>
      <rPr>
        <b/>
        <vertAlign val="superscript"/>
        <sz val="8"/>
        <color theme="1"/>
        <rFont val="Times New Roman"/>
        <family val="1"/>
      </rPr>
      <t>h</t>
    </r>
  </si>
  <si>
    <t xml:space="preserve">         </t>
  </si>
  <si>
    <r>
      <t xml:space="preserve">Table 2: Average Annual EPA Burden and Cost – </t>
    </r>
    <r>
      <rPr>
        <b/>
        <sz val="12"/>
        <color theme="1"/>
        <rFont val="Times New Roman"/>
        <family val="1"/>
      </rPr>
      <t>Emission Guidelines for Large Municipal Waste Combustors Constructed on or Before September 20, 1994 (40 CFR Part 60, Subpart Cb) (Renewal)</t>
    </r>
  </si>
  <si>
    <r>
      <t xml:space="preserve">      2) Repeat of initial performance tests </t>
    </r>
    <r>
      <rPr>
        <vertAlign val="superscript"/>
        <sz val="8"/>
        <color theme="1"/>
        <rFont val="Times New Roman"/>
        <family val="1"/>
      </rPr>
      <t>d</t>
    </r>
  </si>
  <si>
    <r>
      <t xml:space="preserve">   B. Excess emissions -- enforcement activities </t>
    </r>
    <r>
      <rPr>
        <vertAlign val="superscript"/>
        <sz val="8"/>
        <color theme="1"/>
        <rFont val="Times New Roman"/>
        <family val="1"/>
      </rPr>
      <t>e</t>
    </r>
  </si>
  <si>
    <t xml:space="preserve">Assumptions:   </t>
  </si>
  <si>
    <r>
      <rPr>
        <vertAlign val="superscript"/>
        <sz val="10"/>
        <color theme="1"/>
        <rFont val="Times New Roman"/>
        <family val="1"/>
      </rPr>
      <t>e.</t>
    </r>
    <r>
      <rPr>
        <sz val="7"/>
        <color theme="1"/>
        <rFont val="Times New Roman"/>
        <family val="1"/>
      </rPr>
      <t xml:space="preserve">  </t>
    </r>
    <r>
      <rPr>
        <sz val="8"/>
        <color theme="1"/>
        <rFont val="Times New Roman"/>
        <family val="1"/>
      </rPr>
      <t>Assumes 20 percent of affected plants must submit two semiannual reports per year due to exceeding one or more pollutant emission limits.</t>
    </r>
  </si>
  <si>
    <r>
      <rPr>
        <vertAlign val="superscript"/>
        <sz val="10"/>
        <color theme="1"/>
        <rFont val="Times New Roman"/>
        <family val="1"/>
      </rPr>
      <t>f.</t>
    </r>
    <r>
      <rPr>
        <sz val="7"/>
        <color theme="1"/>
        <rFont val="Times New Roman"/>
        <family val="1"/>
      </rPr>
      <t xml:space="preserve">  </t>
    </r>
    <r>
      <rPr>
        <sz val="8"/>
        <color theme="1"/>
        <rFont val="Times New Roman"/>
        <family val="1"/>
      </rPr>
      <t>Burden not incurred until second year of operation and later.</t>
    </r>
  </si>
  <si>
    <t xml:space="preserve">      6) Notification of starting or stopping use of the CEMS</t>
  </si>
  <si>
    <t xml:space="preserve">      7) Air Curtain incinerator initial performance tests</t>
  </si>
  <si>
    <t xml:space="preserve">      3) Initial performance tests reports</t>
  </si>
  <si>
    <r>
      <t xml:space="preserve">   A. Familiarize with Regulatory Requirements </t>
    </r>
    <r>
      <rPr>
        <vertAlign val="superscript"/>
        <sz val="8"/>
        <color theme="1"/>
        <rFont val="Times New Roman"/>
        <family val="1"/>
      </rPr>
      <t>c</t>
    </r>
  </si>
  <si>
    <r>
      <t xml:space="preserve">      5) Records of emisssion exceedances and periods when emission data not obtained </t>
    </r>
    <r>
      <rPr>
        <vertAlign val="superscript"/>
        <sz val="8"/>
        <color theme="1"/>
        <rFont val="Times New Roman"/>
        <family val="1"/>
      </rPr>
      <t>f</t>
    </r>
  </si>
  <si>
    <t xml:space="preserve">      6) Records of CEMS drift tests and Appendix F accuracy assessments</t>
  </si>
  <si>
    <t xml:space="preserve">      7) Records of initial performance test</t>
  </si>
  <si>
    <t xml:space="preserve">      8) Records of annual performance tests</t>
  </si>
  <si>
    <t xml:space="preserve">      9) Records of opacity limits for air curtain incinerators</t>
  </si>
  <si>
    <t xml:space="preserve">      8) Annual compliance reports</t>
  </si>
  <si>
    <r>
      <t xml:space="preserve">      9) Semi-annual excess emission reports </t>
    </r>
    <r>
      <rPr>
        <vertAlign val="superscript"/>
        <sz val="8"/>
        <color theme="1"/>
        <rFont val="Times New Roman"/>
        <family val="1"/>
      </rPr>
      <t xml:space="preserve">f </t>
    </r>
  </si>
  <si>
    <t xml:space="preserve">      10) Notification of exemptions</t>
  </si>
  <si>
    <t xml:space="preserve">   A. Develop a state plan</t>
  </si>
  <si>
    <t xml:space="preserve">   B. Public Hearing on state plan</t>
  </si>
  <si>
    <t xml:space="preserve">      8) Review notification of starting or stopping use of the CEMS</t>
  </si>
  <si>
    <t xml:space="preserve">      9) Review initial performance test report</t>
  </si>
  <si>
    <t xml:space="preserve">      10) Review initial CEMS demonstration report</t>
  </si>
  <si>
    <r>
      <t xml:space="preserve">      11) Review annual compliance report </t>
    </r>
    <r>
      <rPr>
        <vertAlign val="superscript"/>
        <sz val="8"/>
        <color theme="1"/>
        <rFont val="Times New Roman"/>
        <family val="1"/>
      </rPr>
      <t>g</t>
    </r>
  </si>
  <si>
    <r>
      <t xml:space="preserve">      12) Review semi-annual excess emission report </t>
    </r>
    <r>
      <rPr>
        <vertAlign val="superscript"/>
        <sz val="8"/>
        <color theme="1"/>
        <rFont val="Times New Roman"/>
        <family val="1"/>
      </rPr>
      <t>f</t>
    </r>
  </si>
  <si>
    <t xml:space="preserve">      13) Review of notifications of exemption</t>
  </si>
  <si>
    <r>
      <t xml:space="preserve">      11) Review annual compliance report </t>
    </r>
    <r>
      <rPr>
        <vertAlign val="superscript"/>
        <sz val="8"/>
        <color theme="1"/>
        <rFont val="Times New Roman"/>
        <family val="1"/>
      </rPr>
      <t>f</t>
    </r>
  </si>
  <si>
    <r>
      <t xml:space="preserve">      12) Review semi-annual excess emission report </t>
    </r>
    <r>
      <rPr>
        <vertAlign val="superscript"/>
        <sz val="8"/>
        <color theme="1"/>
        <rFont val="Times New Roman"/>
        <family val="1"/>
      </rPr>
      <t>e</t>
    </r>
  </si>
  <si>
    <r>
      <t>TOTAL ANNUAL BURDEN AND COST (rounded)</t>
    </r>
    <r>
      <rPr>
        <b/>
        <vertAlign val="superscript"/>
        <sz val="8"/>
        <color theme="1"/>
        <rFont val="Times New Roman"/>
        <family val="1"/>
      </rPr>
      <t>g</t>
    </r>
  </si>
  <si>
    <t>See 4E 1-4</t>
  </si>
  <si>
    <t xml:space="preserve">      5) Records of emisssion exceedances and periods when emission data not obtained</t>
  </si>
  <si>
    <r>
      <rPr>
        <vertAlign val="superscript"/>
        <sz val="10"/>
        <color rgb="FF000000"/>
        <rFont val="Times New Roman"/>
        <family val="1"/>
      </rPr>
      <t>b.</t>
    </r>
    <r>
      <rPr>
        <vertAlign val="superscript"/>
        <sz val="7"/>
        <color rgb="FF000000"/>
        <rFont val="Times New Roman"/>
        <family val="1"/>
      </rPr>
      <t xml:space="preserve">  </t>
    </r>
    <r>
      <rPr>
        <sz val="8"/>
        <color rgb="FF000000"/>
        <rFont val="Times New Roman"/>
        <family val="1"/>
      </rPr>
      <t>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  The contractor rate was derived by taking the contractor rate used in the previous ICR and multiplying by the average increase in managerial, technical, and clerical rates since the previous ICR.</t>
    </r>
  </si>
  <si>
    <r>
      <t>i.</t>
    </r>
    <r>
      <rPr>
        <sz val="10"/>
        <color rgb="FF000000"/>
        <rFont val="Times New Roman"/>
        <family val="1"/>
      </rPr>
      <t xml:space="preserve"> </t>
    </r>
    <r>
      <rPr>
        <sz val="8"/>
        <color rgb="FF000000"/>
        <rFont val="Times New Roman"/>
        <family val="1"/>
      </rPr>
      <t>Totals have been rounded to 3 significant figures. Figures may not add exactly due to rounding</t>
    </r>
    <r>
      <rPr>
        <vertAlign val="superscript"/>
        <sz val="10"/>
        <color rgb="FF000000"/>
        <rFont val="Times New Roman"/>
        <family val="1"/>
      </rPr>
      <t>.</t>
    </r>
  </si>
  <si>
    <r>
      <t>a.</t>
    </r>
    <r>
      <rPr>
        <vertAlign val="superscript"/>
        <sz val="7"/>
        <color rgb="FF000000"/>
        <rFont val="Times New Roman"/>
        <family val="1"/>
      </rPr>
      <t xml:space="preserve">  </t>
    </r>
    <r>
      <rPr>
        <sz val="8"/>
        <color rgb="FF000000"/>
        <rFont val="Times New Roman"/>
        <family val="1"/>
      </rPr>
      <t>Assume 140 affected units as 53 plants in 15 states.</t>
    </r>
  </si>
  <si>
    <r>
      <rPr>
        <vertAlign val="superscript"/>
        <sz val="10"/>
        <color theme="1"/>
        <rFont val="Times New Roman"/>
        <family val="1"/>
      </rPr>
      <t>b.</t>
    </r>
    <r>
      <rPr>
        <vertAlign val="superscript"/>
        <sz val="7"/>
        <color theme="1"/>
        <rFont val="Times New Roman"/>
        <family val="1"/>
      </rPr>
      <t xml:space="preserve"> </t>
    </r>
    <r>
      <rPr>
        <sz val="7"/>
        <color theme="1"/>
        <rFont val="Times New Roman"/>
        <family val="1"/>
      </rPr>
      <t xml:space="preserve"> </t>
    </r>
    <r>
      <rPr>
        <sz val="8"/>
        <color theme="1"/>
        <rFont val="Times New Roman"/>
        <family val="1"/>
      </rPr>
      <t>The cost is based on the following labor rates which incorporates a 1.6 benefits multiplication factor to account for government overhead expenses $65.71 Managerial rate (GS-13, Step 5, $41.07 x 1.6), $48.75 Technical rate (GS-12, Step 1, $30.47 x 1.6), and $26.38 Clerical rate (GS-6, Step 3, $16.49 x 1.6).  These rates are from the Office of Personnel Management (OPM) 2018 General Schedule, which excludes locality rates of pay.</t>
    </r>
  </si>
  <si>
    <r>
      <t>g.</t>
    </r>
    <r>
      <rPr>
        <sz val="10"/>
        <color rgb="FF000000"/>
        <rFont val="Times New Roman"/>
        <family val="1"/>
      </rPr>
      <t xml:space="preserve"> </t>
    </r>
    <r>
      <rPr>
        <sz val="8"/>
        <color rgb="FF000000"/>
        <rFont val="Times New Roman"/>
        <family val="1"/>
      </rPr>
      <t>Totals have been rounded to 3 significant figures. Figures may not add exactly due to rounding</t>
    </r>
    <r>
      <rPr>
        <vertAlign val="superscript"/>
        <sz val="10"/>
        <color rgb="FF000000"/>
        <rFont val="Times New Roman"/>
        <family val="1"/>
      </rPr>
      <t>.</t>
    </r>
  </si>
  <si>
    <r>
      <rPr>
        <vertAlign val="superscript"/>
        <sz val="10"/>
        <color theme="1"/>
        <rFont val="Times New Roman"/>
        <family val="1"/>
      </rPr>
      <t>a.</t>
    </r>
    <r>
      <rPr>
        <sz val="7"/>
        <color theme="1"/>
        <rFont val="Times New Roman"/>
        <family val="1"/>
      </rPr>
      <t xml:space="preserve">  </t>
    </r>
    <r>
      <rPr>
        <sz val="8"/>
        <color theme="1"/>
        <rFont val="Times New Roman"/>
        <family val="1"/>
      </rPr>
      <t xml:space="preserve">Assumes 22 affected units at 9 facilities in 4 states without State Plans and thus are subject to the Federal Plan. </t>
    </r>
  </si>
  <si>
    <t>&lt;-- changed column (a) to 9</t>
  </si>
  <si>
    <t>&lt;--changed column (A) to 0.2*9 = 1.8 occurances per year</t>
  </si>
  <si>
    <t>&lt;--changed to 53 plants in column (a) (fall under State Plan)</t>
  </si>
  <si>
    <t>&lt;--updated to 0.2*53= ~ 11 respondents</t>
  </si>
  <si>
    <t>&lt;--updated column (A) to 0.2*53= ~ 11 occurances per year</t>
  </si>
  <si>
    <t>&lt;-- updated to 15 respondents</t>
  </si>
  <si>
    <t>&lt;--updated to 55 resp</t>
  </si>
  <si>
    <t>&lt;--updated to 23 resp</t>
  </si>
  <si>
    <t>&lt;--updated to 4.6 resp</t>
  </si>
  <si>
    <t>&lt;--updated to 55 resp (units)</t>
  </si>
  <si>
    <t>&lt;--updated to 23 resp (facilities)</t>
  </si>
  <si>
    <t>&lt;--updated to 104 resp (units)</t>
  </si>
  <si>
    <t>&lt;--updated to 39 respondents (facilities)</t>
  </si>
  <si>
    <t>&lt;--updated to 20% of 39</t>
  </si>
  <si>
    <r>
      <rPr>
        <vertAlign val="superscript"/>
        <sz val="10"/>
        <color rgb="FF000000"/>
        <rFont val="Times New Roman"/>
        <family val="1"/>
      </rPr>
      <t>a.</t>
    </r>
    <r>
      <rPr>
        <vertAlign val="superscript"/>
        <sz val="7"/>
        <color rgb="FF000000"/>
        <rFont val="Times New Roman"/>
        <family val="1"/>
      </rPr>
      <t xml:space="preserve">  </t>
    </r>
    <r>
      <rPr>
        <sz val="8"/>
        <color rgb="FF000000"/>
        <rFont val="Times New Roman"/>
        <family val="1"/>
      </rPr>
      <t>There are 159 large MWC units located at 62 MWC plants. Of these, there are 104 large MWC units at 39 plants that are privately owned.</t>
    </r>
  </si>
  <si>
    <r>
      <t xml:space="preserve">a. </t>
    </r>
    <r>
      <rPr>
        <sz val="8"/>
        <color rgb="FF000000"/>
        <rFont val="Times New Roman"/>
        <family val="1"/>
      </rPr>
      <t>There are 159 large MWC units located at 62 MWC plants. Of these, there are 55 large MWC units at 23 plants that are publicly owned.</t>
    </r>
  </si>
  <si>
    <r>
      <t>d.</t>
    </r>
    <r>
      <rPr>
        <vertAlign val="superscript"/>
        <sz val="7"/>
        <color rgb="FF000000"/>
        <rFont val="Times New Roman"/>
        <family val="1"/>
      </rPr>
      <t xml:space="preserve">  </t>
    </r>
    <r>
      <rPr>
        <sz val="8"/>
        <color rgb="FF000000"/>
        <rFont val="Times New Roman"/>
        <family val="1"/>
      </rPr>
      <t>Assume EPA personnel attend about 8 percent of tests.</t>
    </r>
  </si>
  <si>
    <r>
      <t>e.</t>
    </r>
    <r>
      <rPr>
        <vertAlign val="superscript"/>
        <sz val="7"/>
        <color rgb="FF000000"/>
        <rFont val="Times New Roman"/>
        <family val="1"/>
      </rPr>
      <t xml:space="preserve">  </t>
    </r>
    <r>
      <rPr>
        <sz val="8"/>
        <color rgb="FF000000"/>
        <rFont val="Times New Roman"/>
        <family val="1"/>
      </rPr>
      <t>Assume a 20 percent failure rate and that EPA personnel attend 10 percent of the retests.</t>
    </r>
  </si>
  <si>
    <r>
      <rPr>
        <vertAlign val="superscript"/>
        <sz val="10"/>
        <color theme="1"/>
        <rFont val="Times New Roman"/>
        <family val="1"/>
      </rPr>
      <t>c.</t>
    </r>
    <r>
      <rPr>
        <sz val="7"/>
        <color theme="1"/>
        <rFont val="Times New Roman"/>
        <family val="1"/>
      </rPr>
      <t xml:space="preserve"> </t>
    </r>
    <r>
      <rPr>
        <sz val="8"/>
        <color theme="1"/>
        <rFont val="Times New Roman"/>
        <family val="1"/>
      </rPr>
      <t>Assume EPA personnel attend about 8 percent of tests.</t>
    </r>
  </si>
  <si>
    <r>
      <rPr>
        <vertAlign val="superscript"/>
        <sz val="10"/>
        <color theme="1"/>
        <rFont val="Times New Roman"/>
        <family val="1"/>
      </rPr>
      <t>d.</t>
    </r>
    <r>
      <rPr>
        <sz val="7"/>
        <color theme="1"/>
        <rFont val="Times New Roman"/>
        <family val="1"/>
      </rPr>
      <t xml:space="preserve">  </t>
    </r>
    <r>
      <rPr>
        <sz val="8"/>
        <color theme="1"/>
        <rFont val="Times New Roman"/>
        <family val="1"/>
      </rPr>
      <t>Assume a 20 percent failure rate and that EPA personnel attend 10 percent of the retests.</t>
    </r>
  </si>
  <si>
    <t>&lt;--updated per O&amp;M table</t>
  </si>
  <si>
    <r>
      <t xml:space="preserve">Capital and O&amp;M Cost </t>
    </r>
    <r>
      <rPr>
        <b/>
        <vertAlign val="superscript"/>
        <sz val="8"/>
        <color theme="1"/>
        <rFont val="Times New Roman"/>
        <family val="1"/>
      </rPr>
      <t>i</t>
    </r>
  </si>
  <si>
    <r>
      <t xml:space="preserve">GRAND TOTAL </t>
    </r>
    <r>
      <rPr>
        <b/>
        <vertAlign val="superscript"/>
        <sz val="8"/>
        <color theme="1"/>
        <rFont val="Times New Roman"/>
        <family val="1"/>
      </rPr>
      <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</si>
</sst>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0.0"/>
  </numFmts>
  <fonts count="23" x14ac:knownFonts="1">
    <font>
      <sz val="11"/>
      <color theme="1"/>
      <name val="Calibri"/>
      <family val="2"/>
      <scheme val="minor"/>
    </font>
    <font>
      <sz val="10"/>
      <color theme="1"/>
      <name val="Times New Roman"/>
      <family val="1"/>
    </font>
    <font>
      <b/>
      <sz val="12"/>
      <color theme="1"/>
      <name val="Times New Roman"/>
      <family val="1"/>
    </font>
    <font>
      <b/>
      <sz val="8"/>
      <color rgb="FF000000"/>
      <name val="Times New Roman"/>
      <family val="1"/>
    </font>
    <font>
      <b/>
      <sz val="8"/>
      <color theme="1"/>
      <name val="Times New Roman"/>
      <family val="1"/>
    </font>
    <font>
      <sz val="8"/>
      <color theme="1"/>
      <name val="Times New Roman"/>
      <family val="1"/>
    </font>
    <font>
      <vertAlign val="superscript"/>
      <sz val="8"/>
      <color theme="1"/>
      <name val="Times New Roman"/>
      <family val="1"/>
    </font>
    <font>
      <b/>
      <i/>
      <sz val="8"/>
      <color theme="1"/>
      <name val="Times New Roman"/>
      <family val="1"/>
    </font>
    <font>
      <b/>
      <sz val="12"/>
      <color rgb="FF000000"/>
      <name val="Times New Roman"/>
      <family val="1"/>
    </font>
    <font>
      <b/>
      <vertAlign val="superscript"/>
      <sz val="8"/>
      <color theme="1"/>
      <name val="Times New Roman"/>
      <family val="1"/>
    </font>
    <font>
      <vertAlign val="superscript"/>
      <sz val="12"/>
      <color rgb="FF000000"/>
      <name val="Times New Roman"/>
      <family val="1"/>
    </font>
    <font>
      <vertAlign val="superscript"/>
      <sz val="7"/>
      <color rgb="FF000000"/>
      <name val="Times New Roman"/>
      <family val="1"/>
    </font>
    <font>
      <sz val="8"/>
      <color rgb="FF000000"/>
      <name val="Times New Roman"/>
      <family val="1"/>
    </font>
    <font>
      <vertAlign val="superscript"/>
      <sz val="10"/>
      <color rgb="FF000000"/>
      <name val="Times New Roman"/>
      <family val="1"/>
    </font>
    <font>
      <sz val="10"/>
      <color rgb="FF000000"/>
      <name val="Times New Roman"/>
      <family val="1"/>
    </font>
    <font>
      <vertAlign val="superscript"/>
      <sz val="8"/>
      <color rgb="FF000000"/>
      <name val="Times New Roman"/>
      <family val="1"/>
    </font>
    <font>
      <sz val="8"/>
      <color rgb="FF0000FF"/>
      <name val="Times New Roman"/>
      <family val="1"/>
    </font>
    <font>
      <sz val="7"/>
      <color theme="1"/>
      <name val="Times New Roman"/>
      <family val="1"/>
    </font>
    <font>
      <vertAlign val="superscript"/>
      <sz val="7"/>
      <color theme="1"/>
      <name val="Times New Roman"/>
      <family val="1"/>
    </font>
    <font>
      <vertAlign val="superscript"/>
      <sz val="10"/>
      <color theme="1"/>
      <name val="Times New Roman"/>
      <family val="1"/>
    </font>
    <font>
      <sz val="11"/>
      <color rgb="FFFF0000"/>
      <name val="Calibri"/>
      <family val="2"/>
      <scheme val="minor"/>
    </font>
    <font>
      <sz val="12"/>
      <color theme="1"/>
      <name val="Times New Roman"/>
      <family val="1"/>
    </font>
    <font>
      <b/>
      <sz val="11"/>
      <color rgb="FF7030A0"/>
      <name val="Calibri"/>
      <family val="2"/>
      <scheme val="minor"/>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8" fillId="0" borderId="0" xfId="0" applyFont="1" applyAlignment="1">
      <alignment vertical="center"/>
    </xf>
    <xf numFmtId="0" fontId="2"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6" fontId="5" fillId="0" borderId="1" xfId="0" applyNumberFormat="1" applyFont="1" applyBorder="1" applyAlignment="1">
      <alignment horizontal="right" vertical="center"/>
    </xf>
    <xf numFmtId="3" fontId="5" fillId="0" borderId="1" xfId="0" applyNumberFormat="1" applyFont="1" applyBorder="1" applyAlignment="1">
      <alignment horizontal="center" vertical="center"/>
    </xf>
    <xf numFmtId="8" fontId="5" fillId="0" borderId="1" xfId="0" applyNumberFormat="1" applyFont="1" applyBorder="1" applyAlignment="1">
      <alignment horizontal="right" vertical="center"/>
    </xf>
    <xf numFmtId="6" fontId="3" fillId="0" borderId="1" xfId="0" applyNumberFormat="1" applyFont="1" applyBorder="1" applyAlignment="1">
      <alignment horizontal="right" vertical="center"/>
    </xf>
    <xf numFmtId="0" fontId="1" fillId="0" borderId="1" xfId="0" applyFont="1" applyBorder="1" applyAlignment="1">
      <alignment vertical="center"/>
    </xf>
    <xf numFmtId="6" fontId="4" fillId="0" borderId="1" xfId="0" applyNumberFormat="1" applyFont="1" applyBorder="1" applyAlignment="1">
      <alignment horizontal="right" vertical="center"/>
    </xf>
    <xf numFmtId="0" fontId="4" fillId="0" borderId="2" xfId="0" applyFont="1" applyBorder="1" applyAlignment="1">
      <alignment horizontal="center" vertical="center" wrapText="1"/>
    </xf>
    <xf numFmtId="164"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10"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left"/>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0" fontId="5" fillId="2" borderId="1" xfId="0" applyFont="1" applyFill="1" applyBorder="1" applyAlignment="1">
      <alignment vertical="center"/>
    </xf>
    <xf numFmtId="6" fontId="5" fillId="2" borderId="1" xfId="0" applyNumberFormat="1" applyFont="1" applyFill="1" applyBorder="1" applyAlignment="1">
      <alignment horizontal="right" vertical="center"/>
    </xf>
    <xf numFmtId="3" fontId="5" fillId="2" borderId="1" xfId="0" applyNumberFormat="1" applyFont="1" applyFill="1" applyBorder="1" applyAlignment="1">
      <alignment horizontal="center" vertical="center"/>
    </xf>
    <xf numFmtId="8" fontId="5" fillId="2" borderId="1" xfId="0" applyNumberFormat="1" applyFont="1" applyFill="1" applyBorder="1" applyAlignment="1">
      <alignment horizontal="right" vertical="center"/>
    </xf>
    <xf numFmtId="6" fontId="4" fillId="2" borderId="1" xfId="0" applyNumberFormat="1" applyFont="1" applyFill="1" applyBorder="1" applyAlignment="1">
      <alignment horizontal="right" vertical="center"/>
    </xf>
    <xf numFmtId="0" fontId="7" fillId="2" borderId="1" xfId="0" applyFont="1" applyFill="1" applyBorder="1" applyAlignment="1">
      <alignment vertical="center"/>
    </xf>
    <xf numFmtId="0" fontId="3" fillId="2" borderId="1" xfId="0" applyFont="1" applyFill="1" applyBorder="1" applyAlignment="1">
      <alignment horizontal="center" vertical="center"/>
    </xf>
    <xf numFmtId="3" fontId="5" fillId="2" borderId="1" xfId="0" applyNumberFormat="1" applyFont="1" applyFill="1" applyBorder="1" applyAlignment="1">
      <alignment vertical="center"/>
    </xf>
    <xf numFmtId="3" fontId="4" fillId="0" borderId="1" xfId="0" applyNumberFormat="1" applyFont="1" applyBorder="1" applyAlignment="1">
      <alignment horizontal="center" vertical="center"/>
    </xf>
    <xf numFmtId="0" fontId="4" fillId="2" borderId="1" xfId="0" applyFont="1" applyFill="1" applyBorder="1" applyAlignment="1">
      <alignment vertical="center"/>
    </xf>
    <xf numFmtId="0" fontId="4" fillId="0" borderId="1" xfId="0" applyFont="1" applyBorder="1" applyAlignment="1">
      <alignment horizontal="center" vertical="center" wrapText="1"/>
    </xf>
    <xf numFmtId="0" fontId="0" fillId="0" borderId="1" xfId="0" applyBorder="1"/>
    <xf numFmtId="3" fontId="0" fillId="0" borderId="0" xfId="0" applyNumberFormat="1"/>
    <xf numFmtId="0" fontId="8" fillId="0" borderId="0" xfId="0" applyFont="1" applyAlignment="1">
      <alignment horizontal="left" vertical="center"/>
    </xf>
    <xf numFmtId="0" fontId="16" fillId="2" borderId="1" xfId="0" applyFont="1" applyFill="1" applyBorder="1" applyAlignment="1">
      <alignment horizontal="center" vertical="center"/>
    </xf>
    <xf numFmtId="0" fontId="5"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3" fillId="0" borderId="0" xfId="0" applyFont="1" applyAlignment="1">
      <alignment vertical="center"/>
    </xf>
    <xf numFmtId="165" fontId="5" fillId="2" borderId="1" xfId="0" applyNumberFormat="1" applyFont="1" applyFill="1" applyBorder="1" applyAlignment="1">
      <alignment vertical="center"/>
    </xf>
    <xf numFmtId="0" fontId="2" fillId="0" borderId="0" xfId="0" applyFont="1" applyAlignment="1">
      <alignment horizontal="left" vertical="center" indent="5"/>
    </xf>
    <xf numFmtId="0" fontId="5" fillId="0" borderId="0" xfId="0" applyFont="1" applyAlignment="1">
      <alignment vertical="center"/>
    </xf>
    <xf numFmtId="0" fontId="5" fillId="2" borderId="1" xfId="0" applyFont="1" applyFill="1" applyBorder="1" applyAlignment="1">
      <alignment horizontal="left" vertical="center" wrapText="1"/>
    </xf>
    <xf numFmtId="6" fontId="0" fillId="0" borderId="0" xfId="0" applyNumberFormat="1"/>
    <xf numFmtId="0" fontId="20" fillId="0" borderId="0" xfId="0" applyFont="1"/>
    <xf numFmtId="0" fontId="21" fillId="0" borderId="0" xfId="0" applyFont="1"/>
    <xf numFmtId="3" fontId="4" fillId="0" borderId="1" xfId="0" applyNumberFormat="1" applyFont="1" applyBorder="1" applyAlignment="1">
      <alignment horizontal="center" vertical="center"/>
    </xf>
    <xf numFmtId="0" fontId="10" fillId="0" borderId="0" xfId="0" applyFont="1" applyAlignment="1">
      <alignment horizontal="left" vertical="center" wrapText="1"/>
    </xf>
    <xf numFmtId="3" fontId="4" fillId="2" borderId="1" xfId="0" applyNumberFormat="1" applyFont="1" applyFill="1" applyBorder="1" applyAlignment="1">
      <alignment horizontal="center" vertical="center"/>
    </xf>
    <xf numFmtId="3" fontId="4" fillId="2" borderId="3"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3" fontId="4" fillId="2" borderId="5" xfId="0" applyNumberFormat="1" applyFont="1" applyFill="1" applyBorder="1" applyAlignment="1">
      <alignment horizontal="center" vertical="center"/>
    </xf>
    <xf numFmtId="0" fontId="5" fillId="0" borderId="0" xfId="0" applyFont="1" applyAlignment="1">
      <alignment horizontal="left" vertical="center" wrapText="1"/>
    </xf>
    <xf numFmtId="0" fontId="2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Tracy Curtis" id="{B9C2739F-365A-4398-A301-E3684EB2073D}" userId="b17ba48e92a2a2f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opLeftCell="A53" zoomScale="90" zoomScaleNormal="90" workbookViewId="0">
      <selection activeCell="A62" sqref="A62:A64"/>
    </sheetView>
  </sheetViews>
  <sheetFormatPr defaultRowHeight="14.5" x14ac:dyDescent="0.35"/>
  <cols>
    <col min="1" max="1" width="35.81640625" customWidth="1"/>
    <col min="2" max="2" width="10.81640625" customWidth="1"/>
    <col min="3" max="3" width="10.1796875" customWidth="1"/>
    <col min="4" max="4" width="10.54296875" customWidth="1"/>
    <col min="5" max="5" width="9.81640625" customWidth="1"/>
    <col min="6" max="6" width="10.81640625" customWidth="1"/>
    <col min="8" max="8" width="10.81640625" customWidth="1"/>
    <col min="11" max="11" width="15.54296875" customWidth="1"/>
  </cols>
  <sheetData>
    <row r="1" spans="1:12" ht="15" x14ac:dyDescent="0.35">
      <c r="A1" s="1" t="s">
        <v>8</v>
      </c>
    </row>
    <row r="2" spans="1:12" ht="15" x14ac:dyDescent="0.35">
      <c r="A2" s="2" t="s">
        <v>7</v>
      </c>
      <c r="G2">
        <v>117.92</v>
      </c>
      <c r="H2">
        <v>147.4</v>
      </c>
      <c r="I2">
        <v>57.02</v>
      </c>
      <c r="J2">
        <f>176.05+12.21</f>
        <v>188.26000000000002</v>
      </c>
    </row>
    <row r="3" spans="1:12" ht="52.5" x14ac:dyDescent="0.35">
      <c r="A3" s="14" t="s">
        <v>0</v>
      </c>
      <c r="B3" s="11" t="s">
        <v>9</v>
      </c>
      <c r="C3" s="11" t="s">
        <v>10</v>
      </c>
      <c r="D3" s="11" t="s">
        <v>11</v>
      </c>
      <c r="E3" s="11" t="s">
        <v>12</v>
      </c>
      <c r="F3" s="11" t="s">
        <v>13</v>
      </c>
      <c r="G3" s="11" t="s">
        <v>14</v>
      </c>
      <c r="H3" s="11" t="s">
        <v>15</v>
      </c>
      <c r="I3" s="11" t="s">
        <v>16</v>
      </c>
      <c r="J3" s="11" t="s">
        <v>17</v>
      </c>
      <c r="K3" s="11" t="s">
        <v>18</v>
      </c>
    </row>
    <row r="4" spans="1:12" x14ac:dyDescent="0.35">
      <c r="A4" s="15" t="s">
        <v>19</v>
      </c>
      <c r="B4" s="3" t="s">
        <v>1</v>
      </c>
      <c r="C4" s="3"/>
      <c r="D4" s="3"/>
      <c r="E4" s="3"/>
      <c r="F4" s="3"/>
      <c r="G4" s="3"/>
      <c r="H4" s="3"/>
      <c r="I4" s="3"/>
      <c r="J4" s="3"/>
      <c r="K4" s="4"/>
    </row>
    <row r="5" spans="1:12" x14ac:dyDescent="0.35">
      <c r="A5" s="15" t="s">
        <v>20</v>
      </c>
      <c r="B5" s="3" t="s">
        <v>1</v>
      </c>
      <c r="C5" s="3"/>
      <c r="D5" s="3"/>
      <c r="E5" s="3"/>
      <c r="F5" s="3"/>
      <c r="G5" s="3"/>
      <c r="H5" s="3"/>
      <c r="I5" s="3"/>
      <c r="J5" s="3"/>
      <c r="K5" s="4"/>
    </row>
    <row r="6" spans="1:12" x14ac:dyDescent="0.35">
      <c r="A6" s="15" t="s">
        <v>21</v>
      </c>
      <c r="B6" s="3"/>
      <c r="C6" s="3"/>
      <c r="D6" s="3"/>
      <c r="E6" s="3"/>
      <c r="F6" s="3"/>
      <c r="G6" s="3"/>
      <c r="H6" s="3"/>
      <c r="I6" s="3"/>
      <c r="J6" s="3"/>
      <c r="K6" s="4"/>
    </row>
    <row r="7" spans="1:12" x14ac:dyDescent="0.35">
      <c r="A7" s="15" t="s">
        <v>61</v>
      </c>
      <c r="B7" s="3">
        <v>40</v>
      </c>
      <c r="C7" s="3">
        <v>0</v>
      </c>
      <c r="D7" s="3">
        <v>1</v>
      </c>
      <c r="E7" s="3">
        <f>B7*D7</f>
        <v>40</v>
      </c>
      <c r="F7" s="3">
        <v>39</v>
      </c>
      <c r="G7" s="6">
        <f>E7*F7</f>
        <v>1560</v>
      </c>
      <c r="H7" s="13">
        <f>G7*0.05</f>
        <v>78</v>
      </c>
      <c r="I7" s="3">
        <f>G7*0.1</f>
        <v>156</v>
      </c>
      <c r="J7" s="3">
        <f>C7*D7*F7</f>
        <v>0</v>
      </c>
      <c r="K7" s="7">
        <f>$G$2*G7+$H$2*H7+$I$2*I7+$J$2*J7</f>
        <v>204347.52000000002</v>
      </c>
      <c r="L7" s="47" t="s">
        <v>155</v>
      </c>
    </row>
    <row r="8" spans="1:12" x14ac:dyDescent="0.35">
      <c r="A8" s="15" t="s">
        <v>22</v>
      </c>
      <c r="B8" s="3"/>
      <c r="C8" s="3"/>
      <c r="D8" s="3"/>
      <c r="E8" s="3"/>
      <c r="F8" s="3"/>
      <c r="G8" s="3"/>
      <c r="H8" s="3"/>
      <c r="I8" s="3"/>
      <c r="J8" s="3"/>
      <c r="K8" s="5"/>
    </row>
    <row r="9" spans="1:12" x14ac:dyDescent="0.35">
      <c r="A9" s="15" t="s">
        <v>24</v>
      </c>
      <c r="B9" s="3"/>
      <c r="C9" s="3"/>
      <c r="D9" s="3"/>
      <c r="E9" s="3"/>
      <c r="F9" s="3"/>
      <c r="G9" s="3"/>
      <c r="H9" s="3"/>
      <c r="I9" s="3"/>
      <c r="J9" s="3"/>
      <c r="K9" s="5"/>
    </row>
    <row r="10" spans="1:12" ht="21" x14ac:dyDescent="0.35">
      <c r="A10" s="15" t="s">
        <v>25</v>
      </c>
      <c r="B10" s="3">
        <v>24</v>
      </c>
      <c r="C10" s="3">
        <v>750</v>
      </c>
      <c r="D10" s="3">
        <v>1</v>
      </c>
      <c r="E10" s="3">
        <f t="shared" ref="E10:E53" si="0">B10*D10</f>
        <v>24</v>
      </c>
      <c r="F10" s="3">
        <v>0</v>
      </c>
      <c r="G10" s="3">
        <f t="shared" ref="G10:G42" si="1">E10*F10</f>
        <v>0</v>
      </c>
      <c r="H10" s="3">
        <f t="shared" ref="H10:H42" si="2">G10*0.05</f>
        <v>0</v>
      </c>
      <c r="I10" s="3">
        <f t="shared" ref="I10:I42" si="3">G10*0.1</f>
        <v>0</v>
      </c>
      <c r="J10" s="3">
        <f t="shared" ref="J10:J42" si="4">C10*D10*F10</f>
        <v>0</v>
      </c>
      <c r="K10" s="5">
        <f t="shared" ref="K10:K42" si="5">$G$2*G10+$H$2*H10+$I$2*I10+$J$2*J10</f>
        <v>0</v>
      </c>
    </row>
    <row r="11" spans="1:12" x14ac:dyDescent="0.35">
      <c r="A11" s="15" t="s">
        <v>62</v>
      </c>
      <c r="B11" s="3">
        <v>24</v>
      </c>
      <c r="C11" s="3">
        <v>750</v>
      </c>
      <c r="D11" s="3">
        <v>1</v>
      </c>
      <c r="E11" s="3">
        <f t="shared" si="0"/>
        <v>24</v>
      </c>
      <c r="F11" s="3">
        <v>0</v>
      </c>
      <c r="G11" s="3">
        <f t="shared" si="1"/>
        <v>0</v>
      </c>
      <c r="H11" s="3">
        <f t="shared" si="2"/>
        <v>0</v>
      </c>
      <c r="I11" s="3">
        <f t="shared" si="3"/>
        <v>0</v>
      </c>
      <c r="J11" s="3">
        <f t="shared" si="4"/>
        <v>0</v>
      </c>
      <c r="K11" s="5">
        <f t="shared" si="5"/>
        <v>0</v>
      </c>
    </row>
    <row r="12" spans="1:12" ht="21" x14ac:dyDescent="0.35">
      <c r="A12" s="15" t="s">
        <v>26</v>
      </c>
      <c r="B12" s="3"/>
      <c r="C12" s="3"/>
      <c r="D12" s="3"/>
      <c r="E12" s="3"/>
      <c r="F12" s="3"/>
      <c r="G12" s="3"/>
      <c r="H12" s="3"/>
      <c r="I12" s="3"/>
      <c r="J12" s="3"/>
      <c r="K12" s="5"/>
    </row>
    <row r="13" spans="1:12" x14ac:dyDescent="0.35">
      <c r="A13" s="15" t="s">
        <v>27</v>
      </c>
      <c r="B13" s="3">
        <v>24</v>
      </c>
      <c r="C13" s="3">
        <v>200</v>
      </c>
      <c r="D13" s="3">
        <v>1</v>
      </c>
      <c r="E13" s="3">
        <f t="shared" si="0"/>
        <v>24</v>
      </c>
      <c r="F13" s="3">
        <v>0</v>
      </c>
      <c r="G13" s="3">
        <f t="shared" si="1"/>
        <v>0</v>
      </c>
      <c r="H13" s="3">
        <f t="shared" si="2"/>
        <v>0</v>
      </c>
      <c r="I13" s="3">
        <f t="shared" si="3"/>
        <v>0</v>
      </c>
      <c r="J13" s="3">
        <f t="shared" si="4"/>
        <v>0</v>
      </c>
      <c r="K13" s="5">
        <f t="shared" si="5"/>
        <v>0</v>
      </c>
    </row>
    <row r="14" spans="1:12" x14ac:dyDescent="0.35">
      <c r="A14" s="15" t="s">
        <v>28</v>
      </c>
      <c r="B14" s="3">
        <v>24</v>
      </c>
      <c r="C14" s="3">
        <v>430</v>
      </c>
      <c r="D14" s="3">
        <v>1</v>
      </c>
      <c r="E14" s="3">
        <f t="shared" si="0"/>
        <v>24</v>
      </c>
      <c r="F14" s="3">
        <v>0</v>
      </c>
      <c r="G14" s="3">
        <f t="shared" si="1"/>
        <v>0</v>
      </c>
      <c r="H14" s="3">
        <f t="shared" si="2"/>
        <v>0</v>
      </c>
      <c r="I14" s="3">
        <f t="shared" si="3"/>
        <v>0</v>
      </c>
      <c r="J14" s="3">
        <f t="shared" si="4"/>
        <v>0</v>
      </c>
      <c r="K14" s="5">
        <f t="shared" si="5"/>
        <v>0</v>
      </c>
    </row>
    <row r="15" spans="1:12" x14ac:dyDescent="0.35">
      <c r="A15" s="15" t="s">
        <v>63</v>
      </c>
      <c r="B15" s="3">
        <v>24</v>
      </c>
      <c r="C15" s="3">
        <v>430</v>
      </c>
      <c r="D15" s="3">
        <v>1</v>
      </c>
      <c r="E15" s="3">
        <f t="shared" si="0"/>
        <v>24</v>
      </c>
      <c r="F15" s="3">
        <v>0</v>
      </c>
      <c r="G15" s="3">
        <f t="shared" si="1"/>
        <v>0</v>
      </c>
      <c r="H15" s="3">
        <f t="shared" si="2"/>
        <v>0</v>
      </c>
      <c r="I15" s="3">
        <f t="shared" si="3"/>
        <v>0</v>
      </c>
      <c r="J15" s="3">
        <f t="shared" si="4"/>
        <v>0</v>
      </c>
      <c r="K15" s="5">
        <f t="shared" si="5"/>
        <v>0</v>
      </c>
    </row>
    <row r="16" spans="1:12" ht="21" x14ac:dyDescent="0.35">
      <c r="A16" s="15" t="s">
        <v>29</v>
      </c>
      <c r="B16" s="3"/>
      <c r="C16" s="3"/>
      <c r="D16" s="3"/>
      <c r="E16" s="3"/>
      <c r="F16" s="3"/>
      <c r="G16" s="3"/>
      <c r="H16" s="3"/>
      <c r="I16" s="3"/>
      <c r="J16" s="3"/>
      <c r="K16" s="7"/>
    </row>
    <row r="17" spans="1:12" ht="21" x14ac:dyDescent="0.35">
      <c r="A17" s="15" t="s">
        <v>30</v>
      </c>
      <c r="B17" s="3">
        <v>24</v>
      </c>
      <c r="C17" s="6">
        <v>1500</v>
      </c>
      <c r="D17" s="3">
        <v>1</v>
      </c>
      <c r="E17" s="3">
        <f t="shared" si="0"/>
        <v>24</v>
      </c>
      <c r="F17" s="3">
        <v>1</v>
      </c>
      <c r="G17" s="3">
        <f t="shared" si="1"/>
        <v>24</v>
      </c>
      <c r="H17" s="3">
        <f t="shared" si="2"/>
        <v>1.2000000000000002</v>
      </c>
      <c r="I17" s="3">
        <f t="shared" si="3"/>
        <v>2.4000000000000004</v>
      </c>
      <c r="J17" s="6">
        <f t="shared" si="4"/>
        <v>1500</v>
      </c>
      <c r="K17" s="7">
        <f t="shared" si="5"/>
        <v>285533.80800000002</v>
      </c>
    </row>
    <row r="18" spans="1:12" ht="21" x14ac:dyDescent="0.35">
      <c r="A18" s="15" t="s">
        <v>31</v>
      </c>
      <c r="B18" s="3">
        <v>24</v>
      </c>
      <c r="C18" s="6">
        <v>2250</v>
      </c>
      <c r="D18" s="3">
        <v>1</v>
      </c>
      <c r="E18" s="3">
        <f t="shared" si="0"/>
        <v>24</v>
      </c>
      <c r="F18" s="3">
        <v>2</v>
      </c>
      <c r="G18" s="3">
        <f t="shared" si="1"/>
        <v>48</v>
      </c>
      <c r="H18" s="3">
        <f t="shared" si="2"/>
        <v>2.4000000000000004</v>
      </c>
      <c r="I18" s="3">
        <f t="shared" si="3"/>
        <v>4.8000000000000007</v>
      </c>
      <c r="J18" s="6">
        <f t="shared" si="4"/>
        <v>4500</v>
      </c>
      <c r="K18" s="7">
        <f t="shared" si="5"/>
        <v>853457.61600000015</v>
      </c>
    </row>
    <row r="19" spans="1:12" x14ac:dyDescent="0.35">
      <c r="A19" s="15" t="s">
        <v>32</v>
      </c>
      <c r="B19" s="3">
        <v>24</v>
      </c>
      <c r="C19" s="6">
        <v>1428</v>
      </c>
      <c r="D19" s="3">
        <v>1</v>
      </c>
      <c r="E19" s="3">
        <f t="shared" si="0"/>
        <v>24</v>
      </c>
      <c r="F19" s="3">
        <v>13</v>
      </c>
      <c r="G19" s="3">
        <f t="shared" si="1"/>
        <v>312</v>
      </c>
      <c r="H19" s="12">
        <f t="shared" si="2"/>
        <v>15.600000000000001</v>
      </c>
      <c r="I19" s="12">
        <f t="shared" si="3"/>
        <v>31.200000000000003</v>
      </c>
      <c r="J19" s="6">
        <f t="shared" si="4"/>
        <v>18564</v>
      </c>
      <c r="K19" s="7">
        <f t="shared" si="5"/>
        <v>3535728.1440000003</v>
      </c>
    </row>
    <row r="20" spans="1:12" x14ac:dyDescent="0.35">
      <c r="A20" s="15" t="s">
        <v>33</v>
      </c>
      <c r="B20" s="3">
        <v>24</v>
      </c>
      <c r="C20" s="6">
        <v>2106</v>
      </c>
      <c r="D20" s="3">
        <v>1</v>
      </c>
      <c r="E20" s="3">
        <f t="shared" si="0"/>
        <v>24</v>
      </c>
      <c r="F20" s="3">
        <v>15</v>
      </c>
      <c r="G20" s="3">
        <f t="shared" si="1"/>
        <v>360</v>
      </c>
      <c r="H20" s="3">
        <f t="shared" si="2"/>
        <v>18</v>
      </c>
      <c r="I20" s="3">
        <f t="shared" si="3"/>
        <v>36</v>
      </c>
      <c r="J20" s="6">
        <f t="shared" si="4"/>
        <v>31590</v>
      </c>
      <c r="K20" s="7">
        <f t="shared" si="5"/>
        <v>5994290.5200000005</v>
      </c>
    </row>
    <row r="21" spans="1:12" ht="21" x14ac:dyDescent="0.35">
      <c r="A21" s="15" t="s">
        <v>34</v>
      </c>
      <c r="B21" s="3"/>
      <c r="C21" s="3"/>
      <c r="D21" s="3"/>
      <c r="E21" s="3"/>
      <c r="F21" s="3"/>
      <c r="G21" s="3"/>
      <c r="H21" s="3"/>
      <c r="I21" s="3"/>
      <c r="J21" s="3"/>
      <c r="K21" s="7"/>
    </row>
    <row r="22" spans="1:12" x14ac:dyDescent="0.35">
      <c r="A22" s="15" t="s">
        <v>64</v>
      </c>
      <c r="B22" s="3">
        <v>8</v>
      </c>
      <c r="C22" s="3">
        <v>350</v>
      </c>
      <c r="D22" s="3">
        <v>1</v>
      </c>
      <c r="E22" s="3">
        <f t="shared" si="0"/>
        <v>8</v>
      </c>
      <c r="F22" s="3">
        <v>104</v>
      </c>
      <c r="G22" s="3">
        <f>E22*F22</f>
        <v>832</v>
      </c>
      <c r="H22" s="3">
        <f t="shared" si="2"/>
        <v>41.6</v>
      </c>
      <c r="I22" s="3">
        <f t="shared" si="3"/>
        <v>83.2</v>
      </c>
      <c r="J22" s="6">
        <f t="shared" si="4"/>
        <v>36400</v>
      </c>
      <c r="K22" s="7">
        <f t="shared" si="5"/>
        <v>6961649.3440000005</v>
      </c>
      <c r="L22" s="47" t="s">
        <v>154</v>
      </c>
    </row>
    <row r="23" spans="1:12" x14ac:dyDescent="0.35">
      <c r="A23" s="15" t="s">
        <v>65</v>
      </c>
      <c r="B23" s="3">
        <v>8</v>
      </c>
      <c r="C23" s="3">
        <v>130</v>
      </c>
      <c r="D23" s="3">
        <v>3</v>
      </c>
      <c r="E23" s="3">
        <f t="shared" si="0"/>
        <v>24</v>
      </c>
      <c r="F23" s="3">
        <v>104</v>
      </c>
      <c r="G23" s="6">
        <f t="shared" si="1"/>
        <v>2496</v>
      </c>
      <c r="H23" s="3">
        <f t="shared" si="2"/>
        <v>124.80000000000001</v>
      </c>
      <c r="I23" s="3">
        <f t="shared" si="3"/>
        <v>249.60000000000002</v>
      </c>
      <c r="J23" s="6">
        <f t="shared" si="4"/>
        <v>40560</v>
      </c>
      <c r="K23" s="7">
        <f t="shared" si="5"/>
        <v>7962781.6320000002</v>
      </c>
      <c r="L23" s="47" t="s">
        <v>154</v>
      </c>
    </row>
    <row r="24" spans="1:12" x14ac:dyDescent="0.35">
      <c r="A24" s="15" t="s">
        <v>35</v>
      </c>
      <c r="B24" s="3">
        <v>1</v>
      </c>
      <c r="C24" s="3">
        <v>0</v>
      </c>
      <c r="D24" s="3">
        <v>365</v>
      </c>
      <c r="E24" s="3">
        <f t="shared" si="0"/>
        <v>365</v>
      </c>
      <c r="F24" s="3">
        <v>104</v>
      </c>
      <c r="G24" s="6">
        <f t="shared" si="1"/>
        <v>37960</v>
      </c>
      <c r="H24" s="6">
        <f t="shared" si="2"/>
        <v>1898</v>
      </c>
      <c r="I24" s="6">
        <f t="shared" si="3"/>
        <v>3796</v>
      </c>
      <c r="J24" s="3">
        <f t="shared" si="4"/>
        <v>0</v>
      </c>
      <c r="K24" s="7">
        <f t="shared" si="5"/>
        <v>4972456.32</v>
      </c>
      <c r="L24" s="47" t="s">
        <v>154</v>
      </c>
    </row>
    <row r="25" spans="1:12" x14ac:dyDescent="0.35">
      <c r="A25" s="15" t="s">
        <v>37</v>
      </c>
      <c r="B25" s="3" t="s">
        <v>2</v>
      </c>
      <c r="C25" s="3"/>
      <c r="D25" s="3"/>
      <c r="E25" s="3"/>
      <c r="F25" s="3"/>
      <c r="G25" s="3"/>
      <c r="H25" s="3"/>
      <c r="I25" s="3"/>
      <c r="J25" s="3"/>
      <c r="K25" s="7"/>
    </row>
    <row r="26" spans="1:12" x14ac:dyDescent="0.35">
      <c r="A26" s="15" t="s">
        <v>38</v>
      </c>
      <c r="B26" s="3" t="s">
        <v>3</v>
      </c>
      <c r="C26" s="3"/>
      <c r="D26" s="3"/>
      <c r="E26" s="3"/>
      <c r="F26" s="3"/>
      <c r="G26" s="3"/>
      <c r="H26" s="3"/>
      <c r="I26" s="3"/>
      <c r="J26" s="3"/>
      <c r="K26" s="7"/>
    </row>
    <row r="27" spans="1:12" x14ac:dyDescent="0.35">
      <c r="A27" s="15" t="s">
        <v>39</v>
      </c>
      <c r="B27" s="3"/>
      <c r="C27" s="3"/>
      <c r="D27" s="3"/>
      <c r="E27" s="3"/>
      <c r="F27" s="3"/>
      <c r="G27" s="3"/>
      <c r="H27" s="3"/>
      <c r="I27" s="3"/>
      <c r="J27" s="3"/>
      <c r="K27" s="7"/>
    </row>
    <row r="28" spans="1:12" x14ac:dyDescent="0.35">
      <c r="A28" s="15" t="s">
        <v>36</v>
      </c>
      <c r="B28" s="3"/>
      <c r="C28" s="3"/>
      <c r="D28" s="3"/>
      <c r="E28" s="3"/>
      <c r="F28" s="3"/>
      <c r="G28" s="3"/>
      <c r="H28" s="3"/>
      <c r="I28" s="3"/>
      <c r="J28" s="3"/>
      <c r="K28" s="7"/>
    </row>
    <row r="29" spans="1:12" x14ac:dyDescent="0.35">
      <c r="A29" s="15" t="s">
        <v>40</v>
      </c>
      <c r="B29" s="3">
        <v>40</v>
      </c>
      <c r="C29" s="3">
        <v>0</v>
      </c>
      <c r="D29" s="3">
        <v>1</v>
      </c>
      <c r="E29" s="3">
        <f t="shared" si="0"/>
        <v>40</v>
      </c>
      <c r="F29" s="3">
        <v>0</v>
      </c>
      <c r="G29" s="3">
        <f t="shared" si="1"/>
        <v>0</v>
      </c>
      <c r="H29" s="3">
        <f t="shared" si="2"/>
        <v>0</v>
      </c>
      <c r="I29" s="3">
        <f t="shared" si="3"/>
        <v>0</v>
      </c>
      <c r="J29" s="3">
        <f t="shared" si="4"/>
        <v>0</v>
      </c>
      <c r="K29" s="5">
        <f t="shared" si="5"/>
        <v>0</v>
      </c>
    </row>
    <row r="30" spans="1:12" x14ac:dyDescent="0.35">
      <c r="A30" s="15" t="s">
        <v>41</v>
      </c>
      <c r="B30" s="3">
        <v>4</v>
      </c>
      <c r="C30" s="3">
        <v>0</v>
      </c>
      <c r="D30" s="3">
        <v>1</v>
      </c>
      <c r="E30" s="3">
        <f t="shared" si="0"/>
        <v>4</v>
      </c>
      <c r="F30" s="3">
        <v>0</v>
      </c>
      <c r="G30" s="3">
        <f t="shared" si="1"/>
        <v>0</v>
      </c>
      <c r="H30" s="3">
        <f t="shared" si="2"/>
        <v>0</v>
      </c>
      <c r="I30" s="3">
        <f t="shared" si="3"/>
        <v>0</v>
      </c>
      <c r="J30" s="3">
        <f t="shared" si="4"/>
        <v>0</v>
      </c>
      <c r="K30" s="5">
        <f t="shared" si="5"/>
        <v>0</v>
      </c>
    </row>
    <row r="31" spans="1:12" x14ac:dyDescent="0.35">
      <c r="A31" s="15" t="s">
        <v>42</v>
      </c>
      <c r="B31" s="3">
        <v>4</v>
      </c>
      <c r="C31" s="3">
        <v>0</v>
      </c>
      <c r="D31" s="3">
        <v>1</v>
      </c>
      <c r="E31" s="3">
        <f t="shared" si="0"/>
        <v>4</v>
      </c>
      <c r="F31" s="3">
        <v>0</v>
      </c>
      <c r="G31" s="3">
        <f t="shared" si="1"/>
        <v>0</v>
      </c>
      <c r="H31" s="3">
        <f t="shared" si="2"/>
        <v>0</v>
      </c>
      <c r="I31" s="3">
        <f t="shared" si="3"/>
        <v>0</v>
      </c>
      <c r="J31" s="3">
        <f t="shared" si="4"/>
        <v>0</v>
      </c>
      <c r="K31" s="5">
        <f t="shared" si="5"/>
        <v>0</v>
      </c>
    </row>
    <row r="32" spans="1:12" x14ac:dyDescent="0.35">
      <c r="A32" s="15" t="s">
        <v>43</v>
      </c>
      <c r="B32" s="3">
        <v>4</v>
      </c>
      <c r="C32" s="3">
        <v>0</v>
      </c>
      <c r="D32" s="3">
        <v>1</v>
      </c>
      <c r="E32" s="3">
        <f t="shared" si="0"/>
        <v>4</v>
      </c>
      <c r="F32" s="3">
        <v>0</v>
      </c>
      <c r="G32" s="3">
        <f t="shared" si="1"/>
        <v>0</v>
      </c>
      <c r="H32" s="3">
        <f t="shared" si="2"/>
        <v>0</v>
      </c>
      <c r="I32" s="3">
        <f t="shared" si="3"/>
        <v>0</v>
      </c>
      <c r="J32" s="3">
        <f t="shared" si="4"/>
        <v>0</v>
      </c>
      <c r="K32" s="5">
        <f t="shared" si="5"/>
        <v>0</v>
      </c>
    </row>
    <row r="33" spans="1:12" x14ac:dyDescent="0.35">
      <c r="A33" s="15" t="s">
        <v>44</v>
      </c>
      <c r="B33" s="3">
        <v>4</v>
      </c>
      <c r="C33" s="3">
        <v>0</v>
      </c>
      <c r="D33" s="3">
        <v>1</v>
      </c>
      <c r="E33" s="3">
        <f t="shared" si="0"/>
        <v>4</v>
      </c>
      <c r="F33" s="3">
        <v>0</v>
      </c>
      <c r="G33" s="3">
        <f t="shared" si="1"/>
        <v>0</v>
      </c>
      <c r="H33" s="3">
        <f t="shared" si="2"/>
        <v>0</v>
      </c>
      <c r="I33" s="3">
        <f t="shared" si="3"/>
        <v>0</v>
      </c>
      <c r="J33" s="3">
        <f t="shared" si="4"/>
        <v>0</v>
      </c>
      <c r="K33" s="5">
        <f t="shared" si="5"/>
        <v>0</v>
      </c>
    </row>
    <row r="34" spans="1:12" x14ac:dyDescent="0.35">
      <c r="A34" s="15" t="s">
        <v>45</v>
      </c>
      <c r="B34" s="3">
        <v>4</v>
      </c>
      <c r="C34" s="3">
        <v>0</v>
      </c>
      <c r="D34" s="3">
        <v>1</v>
      </c>
      <c r="E34" s="3">
        <f t="shared" si="0"/>
        <v>4</v>
      </c>
      <c r="F34" s="3">
        <v>0</v>
      </c>
      <c r="G34" s="3">
        <f t="shared" si="1"/>
        <v>0</v>
      </c>
      <c r="H34" s="3">
        <f t="shared" si="2"/>
        <v>0</v>
      </c>
      <c r="I34" s="3">
        <f t="shared" si="3"/>
        <v>0</v>
      </c>
      <c r="J34" s="3">
        <f t="shared" si="4"/>
        <v>0</v>
      </c>
      <c r="K34" s="5">
        <f t="shared" si="5"/>
        <v>0</v>
      </c>
    </row>
    <row r="35" spans="1:12" x14ac:dyDescent="0.35">
      <c r="A35" s="15" t="s">
        <v>114</v>
      </c>
      <c r="B35" s="3">
        <v>40</v>
      </c>
      <c r="C35" s="3">
        <v>0</v>
      </c>
      <c r="D35" s="3">
        <v>1</v>
      </c>
      <c r="E35" s="3">
        <f t="shared" si="0"/>
        <v>40</v>
      </c>
      <c r="F35" s="3">
        <v>0</v>
      </c>
      <c r="G35" s="3">
        <f t="shared" si="1"/>
        <v>0</v>
      </c>
      <c r="H35" s="3">
        <f t="shared" si="2"/>
        <v>0</v>
      </c>
      <c r="I35" s="3">
        <f t="shared" si="3"/>
        <v>0</v>
      </c>
      <c r="J35" s="3">
        <f t="shared" si="4"/>
        <v>0</v>
      </c>
      <c r="K35" s="5">
        <f t="shared" si="5"/>
        <v>0</v>
      </c>
    </row>
    <row r="36" spans="1:12" x14ac:dyDescent="0.35">
      <c r="A36" s="15" t="s">
        <v>47</v>
      </c>
      <c r="B36" s="3">
        <v>4</v>
      </c>
      <c r="C36" s="3">
        <v>0</v>
      </c>
      <c r="D36" s="3">
        <v>1</v>
      </c>
      <c r="E36" s="3">
        <f t="shared" si="0"/>
        <v>4</v>
      </c>
      <c r="F36" s="3">
        <v>0</v>
      </c>
      <c r="G36" s="3">
        <f t="shared" si="1"/>
        <v>0</v>
      </c>
      <c r="H36" s="3">
        <f t="shared" si="2"/>
        <v>0</v>
      </c>
      <c r="I36" s="3">
        <f t="shared" si="3"/>
        <v>0</v>
      </c>
      <c r="J36" s="3">
        <f t="shared" si="4"/>
        <v>0</v>
      </c>
      <c r="K36" s="5">
        <f t="shared" si="5"/>
        <v>0</v>
      </c>
    </row>
    <row r="37" spans="1:12" x14ac:dyDescent="0.35">
      <c r="A37" s="15" t="s">
        <v>48</v>
      </c>
      <c r="B37" s="3">
        <v>90</v>
      </c>
      <c r="C37" s="3">
        <v>0</v>
      </c>
      <c r="D37" s="3">
        <v>1</v>
      </c>
      <c r="E37" s="3">
        <f t="shared" si="0"/>
        <v>90</v>
      </c>
      <c r="F37" s="3">
        <v>0</v>
      </c>
      <c r="G37" s="3">
        <f t="shared" si="1"/>
        <v>0</v>
      </c>
      <c r="H37" s="3">
        <f t="shared" si="2"/>
        <v>0</v>
      </c>
      <c r="I37" s="3">
        <f t="shared" si="3"/>
        <v>0</v>
      </c>
      <c r="J37" s="3">
        <f t="shared" si="4"/>
        <v>0</v>
      </c>
      <c r="K37" s="5">
        <f t="shared" si="5"/>
        <v>0</v>
      </c>
    </row>
    <row r="38" spans="1:12" x14ac:dyDescent="0.35">
      <c r="A38" s="15" t="s">
        <v>112</v>
      </c>
      <c r="B38" s="3">
        <v>4</v>
      </c>
      <c r="C38" s="3">
        <v>0</v>
      </c>
      <c r="D38" s="3">
        <v>1</v>
      </c>
      <c r="E38" s="3">
        <f t="shared" si="0"/>
        <v>4</v>
      </c>
      <c r="F38" s="3">
        <v>0</v>
      </c>
      <c r="G38" s="3">
        <f t="shared" si="1"/>
        <v>0</v>
      </c>
      <c r="H38" s="3">
        <f t="shared" si="2"/>
        <v>0</v>
      </c>
      <c r="I38" s="3">
        <f t="shared" si="3"/>
        <v>0</v>
      </c>
      <c r="J38" s="3">
        <f t="shared" si="4"/>
        <v>0</v>
      </c>
      <c r="K38" s="5">
        <f t="shared" si="5"/>
        <v>0</v>
      </c>
    </row>
    <row r="39" spans="1:12" x14ac:dyDescent="0.35">
      <c r="A39" s="15" t="s">
        <v>113</v>
      </c>
      <c r="B39" s="3">
        <v>4</v>
      </c>
      <c r="C39" s="3">
        <v>0</v>
      </c>
      <c r="D39" s="3">
        <v>1</v>
      </c>
      <c r="E39" s="3">
        <f t="shared" si="0"/>
        <v>4</v>
      </c>
      <c r="F39" s="3">
        <v>0</v>
      </c>
      <c r="G39" s="3">
        <f t="shared" si="1"/>
        <v>0</v>
      </c>
      <c r="H39" s="3">
        <f t="shared" si="2"/>
        <v>0</v>
      </c>
      <c r="I39" s="3">
        <f t="shared" si="3"/>
        <v>0</v>
      </c>
      <c r="J39" s="3">
        <f t="shared" si="4"/>
        <v>0</v>
      </c>
      <c r="K39" s="5">
        <f t="shared" si="5"/>
        <v>0</v>
      </c>
    </row>
    <row r="40" spans="1:12" x14ac:dyDescent="0.35">
      <c r="A40" s="15" t="s">
        <v>121</v>
      </c>
      <c r="B40" s="3">
        <v>40</v>
      </c>
      <c r="C40" s="3">
        <v>0</v>
      </c>
      <c r="D40" s="3">
        <v>1</v>
      </c>
      <c r="E40" s="3">
        <f t="shared" si="0"/>
        <v>40</v>
      </c>
      <c r="F40" s="3">
        <v>39</v>
      </c>
      <c r="G40" s="6">
        <f t="shared" si="1"/>
        <v>1560</v>
      </c>
      <c r="H40" s="3">
        <f t="shared" si="2"/>
        <v>78</v>
      </c>
      <c r="I40" s="3">
        <f t="shared" si="3"/>
        <v>156</v>
      </c>
      <c r="J40" s="3">
        <f t="shared" si="4"/>
        <v>0</v>
      </c>
      <c r="K40" s="7">
        <f t="shared" si="5"/>
        <v>204347.52000000002</v>
      </c>
      <c r="L40" s="47" t="s">
        <v>155</v>
      </c>
    </row>
    <row r="41" spans="1:12" x14ac:dyDescent="0.35">
      <c r="A41" s="15" t="s">
        <v>122</v>
      </c>
      <c r="B41" s="3">
        <v>40</v>
      </c>
      <c r="C41" s="3">
        <v>0</v>
      </c>
      <c r="D41" s="3">
        <v>2</v>
      </c>
      <c r="E41" s="3">
        <f t="shared" si="0"/>
        <v>80</v>
      </c>
      <c r="F41" s="3">
        <v>8</v>
      </c>
      <c r="G41" s="3">
        <f t="shared" si="1"/>
        <v>640</v>
      </c>
      <c r="H41" s="3">
        <f t="shared" si="2"/>
        <v>32</v>
      </c>
      <c r="I41" s="3">
        <f t="shared" si="3"/>
        <v>64</v>
      </c>
      <c r="J41" s="3">
        <f t="shared" si="4"/>
        <v>0</v>
      </c>
      <c r="K41" s="7">
        <f t="shared" si="5"/>
        <v>83834.880000000005</v>
      </c>
      <c r="L41" s="47" t="s">
        <v>156</v>
      </c>
    </row>
    <row r="42" spans="1:12" x14ac:dyDescent="0.35">
      <c r="A42" s="15" t="s">
        <v>123</v>
      </c>
      <c r="B42" s="3">
        <v>4</v>
      </c>
      <c r="C42" s="3">
        <v>0</v>
      </c>
      <c r="D42" s="3">
        <v>1</v>
      </c>
      <c r="E42" s="3">
        <f t="shared" si="0"/>
        <v>4</v>
      </c>
      <c r="F42" s="3">
        <v>0</v>
      </c>
      <c r="G42" s="3">
        <f t="shared" si="1"/>
        <v>0</v>
      </c>
      <c r="H42" s="3">
        <f t="shared" si="2"/>
        <v>0</v>
      </c>
      <c r="I42" s="3">
        <f t="shared" si="3"/>
        <v>0</v>
      </c>
      <c r="J42" s="3">
        <f t="shared" si="4"/>
        <v>0</v>
      </c>
      <c r="K42" s="5">
        <f t="shared" si="5"/>
        <v>0</v>
      </c>
    </row>
    <row r="43" spans="1:12" x14ac:dyDescent="0.35">
      <c r="A43" s="16" t="s">
        <v>4</v>
      </c>
      <c r="B43" s="3"/>
      <c r="C43" s="3"/>
      <c r="D43" s="3"/>
      <c r="E43" s="3"/>
      <c r="F43" s="3"/>
      <c r="G43" s="49">
        <f>SUM(G7:J42)</f>
        <v>185774.8</v>
      </c>
      <c r="H43" s="49"/>
      <c r="I43" s="49"/>
      <c r="J43" s="49"/>
      <c r="K43" s="8">
        <f>SUM(K7:K42)</f>
        <v>31058427.303999998</v>
      </c>
    </row>
    <row r="44" spans="1:12" x14ac:dyDescent="0.35">
      <c r="A44" s="15" t="s">
        <v>49</v>
      </c>
      <c r="B44" s="9"/>
      <c r="C44" s="3"/>
      <c r="D44" s="3"/>
      <c r="E44" s="3"/>
      <c r="F44" s="3"/>
      <c r="G44" s="3"/>
      <c r="H44" s="3"/>
      <c r="I44" s="3"/>
      <c r="J44" s="3"/>
      <c r="K44" s="4"/>
    </row>
    <row r="45" spans="1:12" x14ac:dyDescent="0.35">
      <c r="A45" s="15" t="s">
        <v>61</v>
      </c>
      <c r="B45" s="3" t="s">
        <v>5</v>
      </c>
      <c r="C45" s="9"/>
      <c r="D45" s="9"/>
      <c r="E45" s="3"/>
      <c r="F45" s="9"/>
      <c r="G45" s="9"/>
      <c r="H45" s="9"/>
      <c r="I45" s="9"/>
      <c r="J45" s="9"/>
      <c r="K45" s="9"/>
    </row>
    <row r="46" spans="1:12" x14ac:dyDescent="0.35">
      <c r="A46" s="15" t="s">
        <v>50</v>
      </c>
      <c r="B46" s="3" t="s">
        <v>2</v>
      </c>
      <c r="C46" s="9"/>
      <c r="D46" s="9"/>
      <c r="E46" s="3"/>
      <c r="F46" s="9"/>
      <c r="G46" s="9"/>
      <c r="H46" s="9"/>
      <c r="I46" s="9"/>
      <c r="J46" s="9"/>
      <c r="K46" s="9"/>
    </row>
    <row r="47" spans="1:12" x14ac:dyDescent="0.35">
      <c r="A47" s="15" t="s">
        <v>51</v>
      </c>
      <c r="B47" s="3" t="s">
        <v>2</v>
      </c>
      <c r="C47" s="9"/>
      <c r="D47" s="9"/>
      <c r="E47" s="3"/>
      <c r="F47" s="9"/>
      <c r="G47" s="9"/>
      <c r="H47" s="9"/>
      <c r="I47" s="9"/>
      <c r="J47" s="9"/>
      <c r="K47" s="9"/>
    </row>
    <row r="48" spans="1:12" x14ac:dyDescent="0.35">
      <c r="A48" s="15" t="s">
        <v>52</v>
      </c>
      <c r="B48" s="3" t="s">
        <v>1</v>
      </c>
      <c r="C48" s="9"/>
      <c r="D48" s="9"/>
      <c r="E48" s="3"/>
      <c r="F48" s="9"/>
      <c r="G48" s="9"/>
      <c r="H48" s="9"/>
      <c r="I48" s="9"/>
      <c r="J48" s="9"/>
      <c r="K48" s="9"/>
    </row>
    <row r="49" spans="1:14" x14ac:dyDescent="0.35">
      <c r="A49" s="15" t="s">
        <v>53</v>
      </c>
      <c r="B49" s="9"/>
      <c r="C49" s="9"/>
      <c r="D49" s="9"/>
      <c r="E49" s="3"/>
      <c r="F49" s="9"/>
      <c r="G49" s="9"/>
      <c r="H49" s="9"/>
      <c r="I49" s="9"/>
      <c r="J49" s="9"/>
      <c r="K49" s="9"/>
    </row>
    <row r="50" spans="1:14" x14ac:dyDescent="0.35">
      <c r="A50" s="15" t="s">
        <v>66</v>
      </c>
      <c r="B50" s="3">
        <v>4</v>
      </c>
      <c r="C50" s="3">
        <v>0</v>
      </c>
      <c r="D50" s="3">
        <v>47</v>
      </c>
      <c r="E50" s="3">
        <f t="shared" si="0"/>
        <v>188</v>
      </c>
      <c r="F50" s="3">
        <v>104</v>
      </c>
      <c r="G50" s="6">
        <f t="shared" ref="G50" si="6">E50*F50</f>
        <v>19552</v>
      </c>
      <c r="H50" s="3">
        <f t="shared" ref="H50:H53" si="7">G50*0.05</f>
        <v>977.6</v>
      </c>
      <c r="I50" s="6">
        <f t="shared" ref="I50" si="8">G50*0.1</f>
        <v>1955.2</v>
      </c>
      <c r="J50" s="3">
        <f t="shared" ref="J50" si="9">C50*D50*F50</f>
        <v>0</v>
      </c>
      <c r="K50" s="7">
        <f>$G$2*G50+$H$2*H50+$I$2*I50+$J$2*J50</f>
        <v>2561155.5840000003</v>
      </c>
      <c r="L50" s="47" t="s">
        <v>154</v>
      </c>
    </row>
    <row r="51" spans="1:14" x14ac:dyDescent="0.35">
      <c r="A51" s="15" t="s">
        <v>67</v>
      </c>
      <c r="B51" s="3">
        <v>4</v>
      </c>
      <c r="C51" s="3">
        <v>0</v>
      </c>
      <c r="D51" s="3">
        <v>47</v>
      </c>
      <c r="E51" s="3">
        <f t="shared" si="0"/>
        <v>188</v>
      </c>
      <c r="F51" s="3">
        <v>104</v>
      </c>
      <c r="G51" s="6">
        <f t="shared" ref="G51:G53" si="10">E51*F51</f>
        <v>19552</v>
      </c>
      <c r="H51" s="3">
        <f t="shared" si="7"/>
        <v>977.6</v>
      </c>
      <c r="I51" s="6">
        <f t="shared" ref="I51:I53" si="11">G51*0.1</f>
        <v>1955.2</v>
      </c>
      <c r="J51" s="3">
        <f t="shared" ref="J51:J53" si="12">C51*D51*F51</f>
        <v>0</v>
      </c>
      <c r="K51" s="7">
        <f t="shared" ref="K51:K53" si="13">$G$2*G51+$H$2*H51+$I$2*I51+$J$2*J51</f>
        <v>2561155.5840000003</v>
      </c>
      <c r="L51" s="47" t="s">
        <v>154</v>
      </c>
    </row>
    <row r="52" spans="1:14" x14ac:dyDescent="0.35">
      <c r="A52" s="15" t="s">
        <v>54</v>
      </c>
      <c r="B52" s="3">
        <v>4</v>
      </c>
      <c r="C52" s="3">
        <v>0</v>
      </c>
      <c r="D52" s="3">
        <v>1</v>
      </c>
      <c r="E52" s="3">
        <f t="shared" si="0"/>
        <v>4</v>
      </c>
      <c r="F52" s="3">
        <v>39</v>
      </c>
      <c r="G52" s="3">
        <f t="shared" si="10"/>
        <v>156</v>
      </c>
      <c r="H52" s="3">
        <f t="shared" si="7"/>
        <v>7.8000000000000007</v>
      </c>
      <c r="I52" s="3">
        <f t="shared" si="11"/>
        <v>15.600000000000001</v>
      </c>
      <c r="J52" s="3">
        <f t="shared" si="12"/>
        <v>0</v>
      </c>
      <c r="K52" s="7">
        <f t="shared" si="13"/>
        <v>20434.752</v>
      </c>
      <c r="L52" s="47" t="s">
        <v>155</v>
      </c>
    </row>
    <row r="53" spans="1:14" ht="23" x14ac:dyDescent="0.35">
      <c r="A53" s="15" t="s">
        <v>68</v>
      </c>
      <c r="B53" s="3">
        <v>4</v>
      </c>
      <c r="C53" s="3">
        <v>0</v>
      </c>
      <c r="D53" s="3">
        <v>4</v>
      </c>
      <c r="E53" s="3">
        <f t="shared" si="0"/>
        <v>16</v>
      </c>
      <c r="F53" s="3">
        <v>104</v>
      </c>
      <c r="G53" s="6">
        <f t="shared" si="10"/>
        <v>1664</v>
      </c>
      <c r="H53" s="3">
        <f t="shared" si="7"/>
        <v>83.2</v>
      </c>
      <c r="I53" s="3">
        <f t="shared" si="11"/>
        <v>166.4</v>
      </c>
      <c r="J53" s="3">
        <f t="shared" si="12"/>
        <v>0</v>
      </c>
      <c r="K53" s="7">
        <f t="shared" si="13"/>
        <v>217970.68799999999</v>
      </c>
      <c r="L53" s="47" t="s">
        <v>154</v>
      </c>
    </row>
    <row r="54" spans="1:14" ht="21" x14ac:dyDescent="0.35">
      <c r="A54" s="15" t="s">
        <v>136</v>
      </c>
      <c r="B54" s="3" t="s">
        <v>3</v>
      </c>
      <c r="C54" s="3"/>
      <c r="D54" s="3"/>
      <c r="E54" s="3"/>
      <c r="F54" s="3"/>
      <c r="G54" s="6"/>
      <c r="H54" s="3"/>
      <c r="I54" s="12"/>
      <c r="J54" s="3"/>
      <c r="K54" s="7"/>
    </row>
    <row r="55" spans="1:14" ht="21" x14ac:dyDescent="0.35">
      <c r="A55" s="15" t="s">
        <v>117</v>
      </c>
      <c r="B55" s="3" t="s">
        <v>135</v>
      </c>
      <c r="C55" s="3"/>
      <c r="D55" s="3"/>
      <c r="E55" s="3"/>
      <c r="F55" s="3"/>
      <c r="G55" s="6"/>
      <c r="H55" s="6"/>
      <c r="I55" s="6"/>
      <c r="J55" s="3"/>
      <c r="K55" s="5"/>
    </row>
    <row r="56" spans="1:14" x14ac:dyDescent="0.35">
      <c r="A56" s="15" t="s">
        <v>118</v>
      </c>
      <c r="B56" s="3" t="s">
        <v>3</v>
      </c>
      <c r="C56" s="3"/>
      <c r="D56" s="3"/>
      <c r="E56" s="3"/>
      <c r="F56" s="3"/>
      <c r="G56" s="6"/>
      <c r="H56" s="3"/>
      <c r="I56" s="13"/>
      <c r="J56" s="3"/>
      <c r="K56" s="7"/>
    </row>
    <row r="57" spans="1:14" x14ac:dyDescent="0.35">
      <c r="A57" s="15" t="s">
        <v>119</v>
      </c>
      <c r="B57" s="3" t="s">
        <v>3</v>
      </c>
      <c r="C57" s="3"/>
      <c r="D57" s="3"/>
      <c r="E57" s="3"/>
      <c r="F57" s="3"/>
      <c r="G57" s="6"/>
      <c r="H57" s="3"/>
      <c r="I57" s="13"/>
      <c r="J57" s="3"/>
      <c r="K57" s="7"/>
    </row>
    <row r="58" spans="1:14" x14ac:dyDescent="0.35">
      <c r="A58" s="15" t="s">
        <v>120</v>
      </c>
      <c r="B58" s="3" t="s">
        <v>3</v>
      </c>
      <c r="C58" s="3"/>
      <c r="D58" s="3"/>
      <c r="E58" s="3"/>
      <c r="F58" s="3"/>
      <c r="G58" s="6"/>
      <c r="H58" s="3"/>
      <c r="I58" s="13"/>
      <c r="J58" s="3"/>
      <c r="K58" s="7"/>
    </row>
    <row r="59" spans="1:14" x14ac:dyDescent="0.35">
      <c r="A59" s="15" t="s">
        <v>55</v>
      </c>
      <c r="B59" s="3" t="s">
        <v>1</v>
      </c>
      <c r="C59" s="9"/>
      <c r="D59" s="9"/>
      <c r="E59" s="9"/>
      <c r="F59" s="9"/>
      <c r="G59" s="9"/>
      <c r="H59" s="9"/>
      <c r="I59" s="9"/>
      <c r="J59" s="9"/>
      <c r="K59" s="9"/>
    </row>
    <row r="60" spans="1:14" x14ac:dyDescent="0.35">
      <c r="A60" s="15" t="s">
        <v>56</v>
      </c>
      <c r="B60" s="3" t="s">
        <v>1</v>
      </c>
      <c r="C60" s="9"/>
      <c r="D60" s="9"/>
      <c r="E60" s="9"/>
      <c r="F60" s="9"/>
      <c r="G60" s="9"/>
      <c r="H60" s="9"/>
      <c r="I60" s="9"/>
      <c r="J60" s="9"/>
      <c r="K60" s="9"/>
    </row>
    <row r="61" spans="1:14" x14ac:dyDescent="0.35">
      <c r="A61" s="16" t="s">
        <v>6</v>
      </c>
      <c r="B61" s="3"/>
      <c r="C61" s="3"/>
      <c r="D61" s="3"/>
      <c r="E61" s="3"/>
      <c r="F61" s="3"/>
      <c r="G61" s="49">
        <f>SUM(G50:J60)</f>
        <v>47062.6</v>
      </c>
      <c r="H61" s="49"/>
      <c r="I61" s="49"/>
      <c r="J61" s="49"/>
      <c r="K61" s="10">
        <f>SUM(K50:K60)</f>
        <v>5360716.6080000009</v>
      </c>
    </row>
    <row r="62" spans="1:14" x14ac:dyDescent="0.35">
      <c r="A62" s="17" t="s">
        <v>69</v>
      </c>
      <c r="B62" s="3"/>
      <c r="C62" s="3"/>
      <c r="D62" s="3"/>
      <c r="E62" s="3"/>
      <c r="F62" s="3"/>
      <c r="G62" s="49">
        <f>ROUND(G43+G61,-3)</f>
        <v>233000</v>
      </c>
      <c r="H62" s="49"/>
      <c r="I62" s="49"/>
      <c r="J62" s="49"/>
      <c r="K62" s="10">
        <f>ROUND(K43+K61,-5)</f>
        <v>36400000</v>
      </c>
    </row>
    <row r="63" spans="1:14" x14ac:dyDescent="0.35">
      <c r="A63" s="17" t="s">
        <v>164</v>
      </c>
      <c r="B63" s="3"/>
      <c r="C63" s="3"/>
      <c r="D63" s="3"/>
      <c r="E63" s="3"/>
      <c r="F63" s="3"/>
      <c r="G63" s="32"/>
      <c r="H63" s="32"/>
      <c r="I63" s="32"/>
      <c r="J63" s="32"/>
      <c r="K63" s="10">
        <v>998000</v>
      </c>
      <c r="L63" s="56" t="s">
        <v>163</v>
      </c>
    </row>
    <row r="64" spans="1:14" x14ac:dyDescent="0.35">
      <c r="A64" s="17" t="s">
        <v>165</v>
      </c>
      <c r="B64" s="3"/>
      <c r="C64" s="3"/>
      <c r="D64" s="3"/>
      <c r="E64" s="3"/>
      <c r="F64" s="3"/>
      <c r="G64" s="32"/>
      <c r="H64" s="32"/>
      <c r="I64" s="32"/>
      <c r="J64" s="32"/>
      <c r="K64" s="10">
        <f>ROUND(SUM(K62:K63), -5)</f>
        <v>37400000</v>
      </c>
      <c r="N64" s="36"/>
    </row>
    <row r="66" spans="1:11" x14ac:dyDescent="0.35">
      <c r="A66" s="18" t="s">
        <v>57</v>
      </c>
    </row>
    <row r="67" spans="1:11" ht="18.5" x14ac:dyDescent="0.35">
      <c r="A67" s="19" t="s">
        <v>157</v>
      </c>
      <c r="D67" s="47"/>
      <c r="K67" s="36"/>
    </row>
    <row r="68" spans="1:11" ht="44" customHeight="1" x14ac:dyDescent="0.35">
      <c r="A68" s="50" t="s">
        <v>137</v>
      </c>
      <c r="B68" s="50"/>
      <c r="C68" s="50"/>
      <c r="D68" s="50"/>
      <c r="E68" s="50"/>
      <c r="F68" s="50"/>
      <c r="G68" s="50"/>
      <c r="H68" s="50"/>
      <c r="I68" s="50"/>
      <c r="J68" s="50"/>
      <c r="K68" s="50"/>
    </row>
    <row r="69" spans="1:11" ht="18.5" x14ac:dyDescent="0.35">
      <c r="A69" s="19" t="s">
        <v>75</v>
      </c>
    </row>
    <row r="70" spans="1:11" ht="18.5" x14ac:dyDescent="0.35">
      <c r="A70" s="19" t="s">
        <v>74</v>
      </c>
    </row>
    <row r="71" spans="1:11" ht="25" customHeight="1" x14ac:dyDescent="0.35">
      <c r="A71" s="50" t="s">
        <v>73</v>
      </c>
      <c r="B71" s="50"/>
      <c r="C71" s="50"/>
      <c r="D71" s="50"/>
      <c r="E71" s="50"/>
      <c r="F71" s="50"/>
      <c r="G71" s="50"/>
      <c r="H71" s="50"/>
      <c r="I71" s="50"/>
      <c r="J71" s="50"/>
      <c r="K71" s="50"/>
    </row>
    <row r="72" spans="1:11" ht="18.5" x14ac:dyDescent="0.35">
      <c r="A72" s="19" t="s">
        <v>72</v>
      </c>
    </row>
    <row r="73" spans="1:11" ht="15.5" x14ac:dyDescent="0.35">
      <c r="A73" s="20" t="s">
        <v>70</v>
      </c>
    </row>
    <row r="74" spans="1:11" ht="16" x14ac:dyDescent="0.35">
      <c r="A74" s="21" t="s">
        <v>71</v>
      </c>
    </row>
    <row r="75" spans="1:11" ht="16" x14ac:dyDescent="0.35">
      <c r="A75" s="21" t="s">
        <v>138</v>
      </c>
    </row>
  </sheetData>
  <mergeCells count="5">
    <mergeCell ref="G43:J43"/>
    <mergeCell ref="G61:J61"/>
    <mergeCell ref="G62:J62"/>
    <mergeCell ref="A68:K68"/>
    <mergeCell ref="A71:K7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5"/>
  <sheetViews>
    <sheetView topLeftCell="A53" workbookViewId="0">
      <selection activeCell="A62" sqref="A62:A64"/>
    </sheetView>
  </sheetViews>
  <sheetFormatPr defaultRowHeight="14.5" x14ac:dyDescent="0.35"/>
  <cols>
    <col min="1" max="1" width="35.81640625" customWidth="1"/>
    <col min="2" max="2" width="10.453125" customWidth="1"/>
    <col min="3" max="3" width="10.1796875" customWidth="1"/>
    <col min="4" max="4" width="9.81640625" customWidth="1"/>
    <col min="5" max="5" width="10.1796875" customWidth="1"/>
    <col min="6" max="6" width="10.81640625" customWidth="1"/>
    <col min="8" max="8" width="10.81640625" customWidth="1"/>
    <col min="9" max="9" width="9.54296875" customWidth="1"/>
    <col min="11" max="11" width="11.453125" bestFit="1" customWidth="1"/>
    <col min="13" max="13" width="11.81640625" bestFit="1" customWidth="1"/>
  </cols>
  <sheetData>
    <row r="1" spans="1:12" ht="15" x14ac:dyDescent="0.35">
      <c r="A1" s="1" t="s">
        <v>59</v>
      </c>
    </row>
    <row r="2" spans="1:12" ht="15" x14ac:dyDescent="0.35">
      <c r="A2" s="2" t="s">
        <v>58</v>
      </c>
      <c r="G2">
        <v>117.92</v>
      </c>
      <c r="H2">
        <v>147.4</v>
      </c>
      <c r="I2">
        <v>57.02</v>
      </c>
      <c r="J2">
        <v>188.26</v>
      </c>
    </row>
    <row r="3" spans="1:12" ht="63" x14ac:dyDescent="0.35">
      <c r="A3" s="30" t="s">
        <v>0</v>
      </c>
      <c r="B3" s="34" t="s">
        <v>9</v>
      </c>
      <c r="C3" s="34" t="s">
        <v>10</v>
      </c>
      <c r="D3" s="34" t="s">
        <v>11</v>
      </c>
      <c r="E3" s="34" t="s">
        <v>12</v>
      </c>
      <c r="F3" s="34" t="s">
        <v>13</v>
      </c>
      <c r="G3" s="34" t="s">
        <v>14</v>
      </c>
      <c r="H3" s="34" t="s">
        <v>15</v>
      </c>
      <c r="I3" s="34" t="s">
        <v>16</v>
      </c>
      <c r="J3" s="34" t="s">
        <v>17</v>
      </c>
      <c r="K3" s="34" t="s">
        <v>18</v>
      </c>
    </row>
    <row r="4" spans="1:12" x14ac:dyDescent="0.35">
      <c r="A4" s="15" t="s">
        <v>19</v>
      </c>
      <c r="B4" s="22" t="s">
        <v>1</v>
      </c>
      <c r="C4" s="22"/>
      <c r="D4" s="22"/>
      <c r="E4" s="22"/>
      <c r="F4" s="22"/>
      <c r="G4" s="22"/>
      <c r="H4" s="24"/>
      <c r="I4" s="24"/>
      <c r="J4" s="24"/>
      <c r="K4" s="24"/>
    </row>
    <row r="5" spans="1:12" x14ac:dyDescent="0.35">
      <c r="A5" s="15" t="s">
        <v>20</v>
      </c>
      <c r="B5" s="22" t="s">
        <v>1</v>
      </c>
      <c r="C5" s="22"/>
      <c r="D5" s="22"/>
      <c r="E5" s="22"/>
      <c r="F5" s="22"/>
      <c r="G5" s="22"/>
      <c r="H5" s="24"/>
      <c r="I5" s="24"/>
      <c r="J5" s="24"/>
      <c r="K5" s="24"/>
    </row>
    <row r="6" spans="1:12" x14ac:dyDescent="0.35">
      <c r="A6" s="15" t="s">
        <v>21</v>
      </c>
      <c r="B6" s="22"/>
      <c r="C6" s="22"/>
      <c r="D6" s="22"/>
      <c r="E6" s="22"/>
      <c r="F6" s="22"/>
      <c r="G6" s="22"/>
      <c r="H6" s="24"/>
      <c r="I6" s="24"/>
      <c r="J6" s="24"/>
      <c r="K6" s="24"/>
    </row>
    <row r="7" spans="1:12" x14ac:dyDescent="0.35">
      <c r="A7" s="15" t="s">
        <v>115</v>
      </c>
      <c r="B7" s="22">
        <v>40</v>
      </c>
      <c r="C7" s="22">
        <v>0</v>
      </c>
      <c r="D7" s="22">
        <v>1</v>
      </c>
      <c r="E7" s="22">
        <f>B7*D7</f>
        <v>40</v>
      </c>
      <c r="F7" s="3">
        <v>23</v>
      </c>
      <c r="G7" s="26">
        <f>E7*F7</f>
        <v>920</v>
      </c>
      <c r="H7" s="24">
        <f>G7*0.05</f>
        <v>46</v>
      </c>
      <c r="I7" s="24">
        <f>G7*0.1</f>
        <v>92</v>
      </c>
      <c r="J7" s="24">
        <f>C7*D7*F7</f>
        <v>0</v>
      </c>
      <c r="K7" s="27">
        <f>$G$2*G7+$H$2*H7+$I$2*I7+$J$2*J7</f>
        <v>120512.64</v>
      </c>
      <c r="L7" s="47" t="s">
        <v>153</v>
      </c>
    </row>
    <row r="8" spans="1:12" x14ac:dyDescent="0.35">
      <c r="A8" s="15" t="s">
        <v>22</v>
      </c>
      <c r="B8" s="22"/>
      <c r="C8" s="22"/>
      <c r="D8" s="22"/>
      <c r="E8" s="22"/>
      <c r="F8" s="22"/>
      <c r="G8" s="22"/>
      <c r="H8" s="24"/>
      <c r="I8" s="24"/>
      <c r="J8" s="24"/>
      <c r="K8" s="25"/>
    </row>
    <row r="9" spans="1:12" x14ac:dyDescent="0.35">
      <c r="A9" s="15" t="s">
        <v>24</v>
      </c>
      <c r="B9" s="22"/>
      <c r="C9" s="22"/>
      <c r="D9" s="22"/>
      <c r="E9" s="22"/>
      <c r="F9" s="22"/>
      <c r="G9" s="22"/>
      <c r="H9" s="24"/>
      <c r="I9" s="24"/>
      <c r="J9" s="24"/>
      <c r="K9" s="25"/>
    </row>
    <row r="10" spans="1:12" ht="21" x14ac:dyDescent="0.35">
      <c r="A10" s="15" t="s">
        <v>25</v>
      </c>
      <c r="B10" s="22">
        <v>24</v>
      </c>
      <c r="C10" s="22">
        <v>750</v>
      </c>
      <c r="D10" s="22">
        <v>1</v>
      </c>
      <c r="E10" s="22">
        <f t="shared" ref="E10:E53" si="0">B10*D10</f>
        <v>24</v>
      </c>
      <c r="F10" s="22">
        <v>0</v>
      </c>
      <c r="G10" s="22">
        <f t="shared" ref="G10:G39" si="1">E10*F10</f>
        <v>0</v>
      </c>
      <c r="H10" s="24">
        <f t="shared" ref="H10:H53" si="2">G10*0.05</f>
        <v>0</v>
      </c>
      <c r="I10" s="24">
        <f t="shared" ref="I10:I39" si="3">G10*0.1</f>
        <v>0</v>
      </c>
      <c r="J10" s="24">
        <f t="shared" ref="J10:J39" si="4">C10*D10*F10</f>
        <v>0</v>
      </c>
      <c r="K10" s="25">
        <f t="shared" ref="K10:K39" si="5">$G$2*G10+$H$2*H10+$I$2*I10+$J$2*J10</f>
        <v>0</v>
      </c>
    </row>
    <row r="11" spans="1:12" x14ac:dyDescent="0.35">
      <c r="A11" s="15" t="s">
        <v>62</v>
      </c>
      <c r="B11" s="22">
        <v>24</v>
      </c>
      <c r="C11" s="22">
        <v>750</v>
      </c>
      <c r="D11" s="22">
        <v>1</v>
      </c>
      <c r="E11" s="22">
        <f t="shared" si="0"/>
        <v>24</v>
      </c>
      <c r="F11" s="22">
        <v>0</v>
      </c>
      <c r="G11" s="22">
        <f t="shared" si="1"/>
        <v>0</v>
      </c>
      <c r="H11" s="24">
        <f t="shared" si="2"/>
        <v>0</v>
      </c>
      <c r="I11" s="24">
        <f t="shared" si="3"/>
        <v>0</v>
      </c>
      <c r="J11" s="24">
        <f t="shared" si="4"/>
        <v>0</v>
      </c>
      <c r="K11" s="25">
        <f t="shared" si="5"/>
        <v>0</v>
      </c>
    </row>
    <row r="12" spans="1:12" ht="21" x14ac:dyDescent="0.35">
      <c r="A12" s="15" t="s">
        <v>26</v>
      </c>
      <c r="B12" s="22"/>
      <c r="C12" s="22"/>
      <c r="D12" s="22"/>
      <c r="E12" s="22"/>
      <c r="F12" s="22"/>
      <c r="G12" s="22"/>
      <c r="H12" s="24"/>
      <c r="I12" s="24"/>
      <c r="J12" s="24"/>
      <c r="K12" s="25"/>
    </row>
    <row r="13" spans="1:12" x14ac:dyDescent="0.35">
      <c r="A13" s="15" t="s">
        <v>27</v>
      </c>
      <c r="B13" s="22">
        <v>24</v>
      </c>
      <c r="C13" s="22">
        <v>200</v>
      </c>
      <c r="D13" s="22">
        <v>1</v>
      </c>
      <c r="E13" s="22">
        <f t="shared" si="0"/>
        <v>24</v>
      </c>
      <c r="F13" s="22">
        <v>0</v>
      </c>
      <c r="G13" s="22">
        <f t="shared" si="1"/>
        <v>0</v>
      </c>
      <c r="H13" s="24">
        <f t="shared" si="2"/>
        <v>0</v>
      </c>
      <c r="I13" s="24">
        <f t="shared" si="3"/>
        <v>0</v>
      </c>
      <c r="J13" s="24">
        <f t="shared" si="4"/>
        <v>0</v>
      </c>
      <c r="K13" s="25">
        <f t="shared" si="5"/>
        <v>0</v>
      </c>
    </row>
    <row r="14" spans="1:12" x14ac:dyDescent="0.35">
      <c r="A14" s="15" t="s">
        <v>28</v>
      </c>
      <c r="B14" s="22">
        <v>24</v>
      </c>
      <c r="C14" s="22">
        <v>430</v>
      </c>
      <c r="D14" s="22">
        <v>1</v>
      </c>
      <c r="E14" s="22">
        <f t="shared" si="0"/>
        <v>24</v>
      </c>
      <c r="F14" s="22">
        <v>0</v>
      </c>
      <c r="G14" s="22">
        <f t="shared" si="1"/>
        <v>0</v>
      </c>
      <c r="H14" s="24">
        <f t="shared" si="2"/>
        <v>0</v>
      </c>
      <c r="I14" s="24">
        <f t="shared" si="3"/>
        <v>0</v>
      </c>
      <c r="J14" s="24">
        <f t="shared" si="4"/>
        <v>0</v>
      </c>
      <c r="K14" s="25">
        <f t="shared" si="5"/>
        <v>0</v>
      </c>
    </row>
    <row r="15" spans="1:12" x14ac:dyDescent="0.35">
      <c r="A15" s="15" t="s">
        <v>63</v>
      </c>
      <c r="B15" s="22">
        <v>24</v>
      </c>
      <c r="C15" s="22">
        <v>430</v>
      </c>
      <c r="D15" s="22">
        <v>1</v>
      </c>
      <c r="E15" s="22">
        <f t="shared" si="0"/>
        <v>24</v>
      </c>
      <c r="F15" s="22">
        <v>0</v>
      </c>
      <c r="G15" s="22">
        <f t="shared" si="1"/>
        <v>0</v>
      </c>
      <c r="H15" s="24">
        <f t="shared" si="2"/>
        <v>0</v>
      </c>
      <c r="I15" s="24">
        <f t="shared" si="3"/>
        <v>0</v>
      </c>
      <c r="J15" s="24">
        <f t="shared" si="4"/>
        <v>0</v>
      </c>
      <c r="K15" s="25">
        <f t="shared" si="5"/>
        <v>0</v>
      </c>
    </row>
    <row r="16" spans="1:12" ht="21" x14ac:dyDescent="0.35">
      <c r="A16" s="15" t="s">
        <v>29</v>
      </c>
      <c r="B16" s="22"/>
      <c r="C16" s="22"/>
      <c r="D16" s="22"/>
      <c r="E16" s="22"/>
      <c r="F16" s="22"/>
      <c r="G16" s="22"/>
      <c r="H16" s="24"/>
      <c r="I16" s="24"/>
      <c r="J16" s="24"/>
      <c r="K16" s="25"/>
    </row>
    <row r="17" spans="1:12" ht="21" x14ac:dyDescent="0.35">
      <c r="A17" s="15" t="s">
        <v>30</v>
      </c>
      <c r="B17" s="22">
        <v>24</v>
      </c>
      <c r="C17" s="26">
        <v>1500</v>
      </c>
      <c r="D17" s="22">
        <v>1</v>
      </c>
      <c r="E17" s="22">
        <f t="shared" si="0"/>
        <v>24</v>
      </c>
      <c r="F17" s="22">
        <v>3</v>
      </c>
      <c r="G17" s="22">
        <f t="shared" si="1"/>
        <v>72</v>
      </c>
      <c r="H17" s="24">
        <f t="shared" si="2"/>
        <v>3.6</v>
      </c>
      <c r="I17" s="24">
        <f t="shared" si="3"/>
        <v>7.2</v>
      </c>
      <c r="J17" s="31">
        <f t="shared" si="4"/>
        <v>4500</v>
      </c>
      <c r="K17" s="27">
        <f t="shared" si="5"/>
        <v>856601.424</v>
      </c>
    </row>
    <row r="18" spans="1:12" ht="21" x14ac:dyDescent="0.35">
      <c r="A18" s="15" t="s">
        <v>31</v>
      </c>
      <c r="B18" s="22">
        <v>24</v>
      </c>
      <c r="C18" s="26">
        <v>2250</v>
      </c>
      <c r="D18" s="22">
        <v>1</v>
      </c>
      <c r="E18" s="22">
        <f t="shared" si="0"/>
        <v>24</v>
      </c>
      <c r="F18" s="22">
        <v>2</v>
      </c>
      <c r="G18" s="22">
        <f t="shared" si="1"/>
        <v>48</v>
      </c>
      <c r="H18" s="24">
        <f t="shared" si="2"/>
        <v>2.4000000000000004</v>
      </c>
      <c r="I18" s="24">
        <f t="shared" si="3"/>
        <v>4.8000000000000007</v>
      </c>
      <c r="J18" s="31">
        <f t="shared" si="4"/>
        <v>4500</v>
      </c>
      <c r="K18" s="27">
        <f t="shared" si="5"/>
        <v>853457.61600000004</v>
      </c>
    </row>
    <row r="19" spans="1:12" x14ac:dyDescent="0.35">
      <c r="A19" s="15" t="s">
        <v>32</v>
      </c>
      <c r="B19" s="22">
        <v>24</v>
      </c>
      <c r="C19" s="26">
        <v>1428</v>
      </c>
      <c r="D19" s="22">
        <v>1</v>
      </c>
      <c r="E19" s="22">
        <f t="shared" si="0"/>
        <v>24</v>
      </c>
      <c r="F19" s="22">
        <v>14</v>
      </c>
      <c r="G19" s="22">
        <f t="shared" si="1"/>
        <v>336</v>
      </c>
      <c r="H19" s="24">
        <f t="shared" si="2"/>
        <v>16.8</v>
      </c>
      <c r="I19" s="24">
        <f t="shared" si="3"/>
        <v>33.6</v>
      </c>
      <c r="J19" s="31">
        <f t="shared" si="4"/>
        <v>19992</v>
      </c>
      <c r="K19" s="27">
        <f t="shared" si="5"/>
        <v>3807707.2319999998</v>
      </c>
    </row>
    <row r="20" spans="1:12" x14ac:dyDescent="0.35">
      <c r="A20" s="15" t="s">
        <v>33</v>
      </c>
      <c r="B20" s="22">
        <v>24</v>
      </c>
      <c r="C20" s="26">
        <v>2106</v>
      </c>
      <c r="D20" s="22">
        <v>1</v>
      </c>
      <c r="E20" s="22">
        <f t="shared" si="0"/>
        <v>24</v>
      </c>
      <c r="F20" s="22">
        <v>16</v>
      </c>
      <c r="G20" s="22">
        <f t="shared" si="1"/>
        <v>384</v>
      </c>
      <c r="H20" s="24">
        <f t="shared" si="2"/>
        <v>19.200000000000003</v>
      </c>
      <c r="I20" s="24">
        <f t="shared" si="3"/>
        <v>38.400000000000006</v>
      </c>
      <c r="J20" s="31">
        <f t="shared" si="4"/>
        <v>33696</v>
      </c>
      <c r="K20" s="27">
        <f t="shared" si="5"/>
        <v>6393909.8880000003</v>
      </c>
    </row>
    <row r="21" spans="1:12" ht="21" x14ac:dyDescent="0.35">
      <c r="A21" s="15" t="s">
        <v>34</v>
      </c>
      <c r="B21" s="35"/>
      <c r="C21" s="35"/>
      <c r="D21" s="35"/>
      <c r="E21" s="22"/>
      <c r="F21" s="35"/>
      <c r="G21" s="22"/>
      <c r="H21" s="24"/>
      <c r="I21" s="24"/>
      <c r="J21" s="24"/>
      <c r="K21" s="25"/>
    </row>
    <row r="22" spans="1:12" x14ac:dyDescent="0.35">
      <c r="A22" s="15" t="s">
        <v>64</v>
      </c>
      <c r="B22" s="22">
        <v>8</v>
      </c>
      <c r="C22" s="22">
        <v>350</v>
      </c>
      <c r="D22" s="22">
        <v>1</v>
      </c>
      <c r="E22" s="22">
        <f t="shared" si="0"/>
        <v>8</v>
      </c>
      <c r="F22" s="3">
        <v>55</v>
      </c>
      <c r="G22" s="22">
        <f t="shared" si="1"/>
        <v>440</v>
      </c>
      <c r="H22" s="24">
        <f t="shared" si="2"/>
        <v>22</v>
      </c>
      <c r="I22" s="24">
        <f t="shared" si="3"/>
        <v>44</v>
      </c>
      <c r="J22" s="31">
        <f t="shared" si="4"/>
        <v>19250</v>
      </c>
      <c r="K22" s="27">
        <f t="shared" si="5"/>
        <v>3681641.48</v>
      </c>
      <c r="L22" s="47" t="s">
        <v>152</v>
      </c>
    </row>
    <row r="23" spans="1:12" x14ac:dyDescent="0.35">
      <c r="A23" s="15" t="s">
        <v>65</v>
      </c>
      <c r="B23" s="22">
        <v>8</v>
      </c>
      <c r="C23" s="22">
        <v>130</v>
      </c>
      <c r="D23" s="22">
        <v>3</v>
      </c>
      <c r="E23" s="22">
        <f t="shared" si="0"/>
        <v>24</v>
      </c>
      <c r="F23" s="3">
        <v>55</v>
      </c>
      <c r="G23" s="26">
        <f t="shared" si="1"/>
        <v>1320</v>
      </c>
      <c r="H23" s="24">
        <f t="shared" si="2"/>
        <v>66</v>
      </c>
      <c r="I23" s="24">
        <f t="shared" si="3"/>
        <v>132</v>
      </c>
      <c r="J23" s="31">
        <f t="shared" si="4"/>
        <v>21450</v>
      </c>
      <c r="K23" s="27">
        <f t="shared" si="5"/>
        <v>4211086.4400000004</v>
      </c>
      <c r="L23" s="47" t="s">
        <v>149</v>
      </c>
    </row>
    <row r="24" spans="1:12" x14ac:dyDescent="0.35">
      <c r="A24" s="15" t="s">
        <v>35</v>
      </c>
      <c r="B24" s="22">
        <v>1</v>
      </c>
      <c r="C24" s="22">
        <v>0</v>
      </c>
      <c r="D24" s="22">
        <v>365</v>
      </c>
      <c r="E24" s="22">
        <f t="shared" si="0"/>
        <v>365</v>
      </c>
      <c r="F24" s="3">
        <v>55</v>
      </c>
      <c r="G24" s="26">
        <f t="shared" si="1"/>
        <v>20075</v>
      </c>
      <c r="H24" s="42">
        <f t="shared" si="2"/>
        <v>1003.75</v>
      </c>
      <c r="I24" s="31">
        <f t="shared" si="3"/>
        <v>2007.5</v>
      </c>
      <c r="J24" s="24">
        <f t="shared" si="4"/>
        <v>0</v>
      </c>
      <c r="K24" s="27">
        <f t="shared" si="5"/>
        <v>2629664.4</v>
      </c>
      <c r="L24" s="47" t="s">
        <v>149</v>
      </c>
    </row>
    <row r="25" spans="1:12" x14ac:dyDescent="0.35">
      <c r="A25" s="15" t="s">
        <v>37</v>
      </c>
      <c r="B25" s="22" t="s">
        <v>2</v>
      </c>
      <c r="C25" s="22"/>
      <c r="D25" s="22"/>
      <c r="E25" s="22"/>
      <c r="F25" s="22"/>
      <c r="G25" s="22"/>
      <c r="H25" s="24"/>
      <c r="I25" s="24"/>
      <c r="J25" s="24"/>
      <c r="K25" s="25"/>
    </row>
    <row r="26" spans="1:12" x14ac:dyDescent="0.35">
      <c r="A26" s="15" t="s">
        <v>38</v>
      </c>
      <c r="B26" s="22" t="s">
        <v>3</v>
      </c>
      <c r="C26" s="22"/>
      <c r="D26" s="22"/>
      <c r="E26" s="22"/>
      <c r="F26" s="22"/>
      <c r="G26" s="22"/>
      <c r="H26" s="24"/>
      <c r="I26" s="24"/>
      <c r="J26" s="24"/>
      <c r="K26" s="25"/>
    </row>
    <row r="27" spans="1:12" x14ac:dyDescent="0.35">
      <c r="A27" s="15" t="s">
        <v>39</v>
      </c>
      <c r="B27" s="35"/>
      <c r="C27" s="35"/>
      <c r="D27" s="35"/>
      <c r="E27" s="22"/>
      <c r="F27" s="35"/>
      <c r="G27" s="22"/>
      <c r="H27" s="24"/>
      <c r="I27" s="24"/>
      <c r="J27" s="24"/>
      <c r="K27" s="25"/>
    </row>
    <row r="28" spans="1:12" x14ac:dyDescent="0.35">
      <c r="A28" s="15" t="s">
        <v>36</v>
      </c>
      <c r="B28" s="22"/>
      <c r="C28" s="22"/>
      <c r="D28" s="22"/>
      <c r="E28" s="22"/>
      <c r="F28" s="22"/>
      <c r="G28" s="22"/>
      <c r="H28" s="24"/>
      <c r="I28" s="24"/>
      <c r="J28" s="24"/>
      <c r="K28" s="25"/>
    </row>
    <row r="29" spans="1:12" x14ac:dyDescent="0.35">
      <c r="A29" s="15" t="s">
        <v>40</v>
      </c>
      <c r="B29" s="22">
        <v>40</v>
      </c>
      <c r="C29" s="22">
        <v>0</v>
      </c>
      <c r="D29" s="22">
        <v>1</v>
      </c>
      <c r="E29" s="22">
        <f t="shared" si="0"/>
        <v>40</v>
      </c>
      <c r="F29" s="22">
        <v>0</v>
      </c>
      <c r="G29" s="22">
        <f t="shared" si="1"/>
        <v>0</v>
      </c>
      <c r="H29" s="24">
        <f t="shared" si="2"/>
        <v>0</v>
      </c>
      <c r="I29" s="24">
        <f t="shared" si="3"/>
        <v>0</v>
      </c>
      <c r="J29" s="24">
        <f t="shared" si="4"/>
        <v>0</v>
      </c>
      <c r="K29" s="25">
        <f t="shared" si="5"/>
        <v>0</v>
      </c>
    </row>
    <row r="30" spans="1:12" x14ac:dyDescent="0.35">
      <c r="A30" s="15" t="s">
        <v>41</v>
      </c>
      <c r="B30" s="22">
        <v>4</v>
      </c>
      <c r="C30" s="22">
        <v>0</v>
      </c>
      <c r="D30" s="22">
        <v>1</v>
      </c>
      <c r="E30" s="22">
        <f t="shared" si="0"/>
        <v>4</v>
      </c>
      <c r="F30" s="22">
        <v>0</v>
      </c>
      <c r="G30" s="22">
        <f t="shared" si="1"/>
        <v>0</v>
      </c>
      <c r="H30" s="24">
        <f t="shared" si="2"/>
        <v>0</v>
      </c>
      <c r="I30" s="24">
        <f t="shared" si="3"/>
        <v>0</v>
      </c>
      <c r="J30" s="24">
        <f t="shared" si="4"/>
        <v>0</v>
      </c>
      <c r="K30" s="25">
        <f t="shared" si="5"/>
        <v>0</v>
      </c>
    </row>
    <row r="31" spans="1:12" x14ac:dyDescent="0.35">
      <c r="A31" s="15" t="s">
        <v>42</v>
      </c>
      <c r="B31" s="22">
        <v>4</v>
      </c>
      <c r="C31" s="22">
        <v>0</v>
      </c>
      <c r="D31" s="22">
        <v>1</v>
      </c>
      <c r="E31" s="22">
        <f t="shared" si="0"/>
        <v>4</v>
      </c>
      <c r="F31" s="22">
        <v>0</v>
      </c>
      <c r="G31" s="22">
        <f t="shared" si="1"/>
        <v>0</v>
      </c>
      <c r="H31" s="24">
        <f t="shared" si="2"/>
        <v>0</v>
      </c>
      <c r="I31" s="24">
        <f t="shared" si="3"/>
        <v>0</v>
      </c>
      <c r="J31" s="24">
        <f t="shared" si="4"/>
        <v>0</v>
      </c>
      <c r="K31" s="25">
        <f t="shared" si="5"/>
        <v>0</v>
      </c>
    </row>
    <row r="32" spans="1:12" x14ac:dyDescent="0.35">
      <c r="A32" s="15" t="s">
        <v>43</v>
      </c>
      <c r="B32" s="22">
        <v>4</v>
      </c>
      <c r="C32" s="22">
        <v>0</v>
      </c>
      <c r="D32" s="22">
        <v>1</v>
      </c>
      <c r="E32" s="22">
        <f t="shared" si="0"/>
        <v>4</v>
      </c>
      <c r="F32" s="22">
        <v>0</v>
      </c>
      <c r="G32" s="22">
        <f t="shared" si="1"/>
        <v>0</v>
      </c>
      <c r="H32" s="24">
        <f t="shared" si="2"/>
        <v>0</v>
      </c>
      <c r="I32" s="24">
        <f t="shared" si="3"/>
        <v>0</v>
      </c>
      <c r="J32" s="24">
        <f t="shared" si="4"/>
        <v>0</v>
      </c>
      <c r="K32" s="25">
        <f t="shared" si="5"/>
        <v>0</v>
      </c>
    </row>
    <row r="33" spans="1:12" x14ac:dyDescent="0.35">
      <c r="A33" s="15" t="s">
        <v>44</v>
      </c>
      <c r="B33" s="22">
        <v>4</v>
      </c>
      <c r="C33" s="22">
        <v>0</v>
      </c>
      <c r="D33" s="22">
        <v>1</v>
      </c>
      <c r="E33" s="22">
        <f t="shared" si="0"/>
        <v>4</v>
      </c>
      <c r="F33" s="22">
        <v>0</v>
      </c>
      <c r="G33" s="22">
        <f t="shared" si="1"/>
        <v>0</v>
      </c>
      <c r="H33" s="24">
        <f t="shared" si="2"/>
        <v>0</v>
      </c>
      <c r="I33" s="24">
        <f t="shared" si="3"/>
        <v>0</v>
      </c>
      <c r="J33" s="24">
        <f t="shared" si="4"/>
        <v>0</v>
      </c>
      <c r="K33" s="25">
        <f t="shared" si="5"/>
        <v>0</v>
      </c>
    </row>
    <row r="34" spans="1:12" x14ac:dyDescent="0.35">
      <c r="A34" s="15" t="s">
        <v>45</v>
      </c>
      <c r="B34" s="22">
        <v>4</v>
      </c>
      <c r="C34" s="22">
        <v>0</v>
      </c>
      <c r="D34" s="22">
        <v>1</v>
      </c>
      <c r="E34" s="22">
        <f t="shared" si="0"/>
        <v>4</v>
      </c>
      <c r="F34" s="22">
        <v>0</v>
      </c>
      <c r="G34" s="22">
        <f t="shared" si="1"/>
        <v>0</v>
      </c>
      <c r="H34" s="24">
        <f t="shared" si="2"/>
        <v>0</v>
      </c>
      <c r="I34" s="24">
        <f t="shared" si="3"/>
        <v>0</v>
      </c>
      <c r="J34" s="24">
        <f t="shared" si="4"/>
        <v>0</v>
      </c>
      <c r="K34" s="25">
        <f t="shared" si="5"/>
        <v>0</v>
      </c>
    </row>
    <row r="35" spans="1:12" x14ac:dyDescent="0.35">
      <c r="A35" s="15" t="s">
        <v>46</v>
      </c>
      <c r="B35" s="22">
        <v>40</v>
      </c>
      <c r="C35" s="22">
        <v>0</v>
      </c>
      <c r="D35" s="22">
        <v>1</v>
      </c>
      <c r="E35" s="22">
        <f t="shared" si="0"/>
        <v>40</v>
      </c>
      <c r="F35" s="22">
        <v>0</v>
      </c>
      <c r="G35" s="22">
        <f t="shared" si="1"/>
        <v>0</v>
      </c>
      <c r="H35" s="24">
        <f t="shared" si="2"/>
        <v>0</v>
      </c>
      <c r="I35" s="24">
        <f t="shared" si="3"/>
        <v>0</v>
      </c>
      <c r="J35" s="24">
        <f t="shared" si="4"/>
        <v>0</v>
      </c>
      <c r="K35" s="25">
        <f t="shared" si="5"/>
        <v>0</v>
      </c>
    </row>
    <row r="36" spans="1:12" x14ac:dyDescent="0.35">
      <c r="A36" s="15" t="s">
        <v>47</v>
      </c>
      <c r="B36" s="22">
        <v>4</v>
      </c>
      <c r="C36" s="22">
        <v>0</v>
      </c>
      <c r="D36" s="22">
        <v>1</v>
      </c>
      <c r="E36" s="22">
        <f t="shared" si="0"/>
        <v>4</v>
      </c>
      <c r="F36" s="22">
        <v>0</v>
      </c>
      <c r="G36" s="22">
        <f t="shared" si="1"/>
        <v>0</v>
      </c>
      <c r="H36" s="24">
        <f t="shared" si="2"/>
        <v>0</v>
      </c>
      <c r="I36" s="24">
        <f t="shared" si="3"/>
        <v>0</v>
      </c>
      <c r="J36" s="24">
        <f t="shared" si="4"/>
        <v>0</v>
      </c>
      <c r="K36" s="25">
        <f t="shared" si="5"/>
        <v>0</v>
      </c>
    </row>
    <row r="37" spans="1:12" x14ac:dyDescent="0.35">
      <c r="A37" s="15" t="s">
        <v>48</v>
      </c>
      <c r="B37" s="22">
        <v>90</v>
      </c>
      <c r="C37" s="22">
        <v>0</v>
      </c>
      <c r="D37" s="22">
        <v>1</v>
      </c>
      <c r="E37" s="22">
        <f t="shared" si="0"/>
        <v>90</v>
      </c>
      <c r="F37" s="22">
        <v>0</v>
      </c>
      <c r="G37" s="22">
        <f t="shared" si="1"/>
        <v>0</v>
      </c>
      <c r="H37" s="24">
        <f t="shared" si="2"/>
        <v>0</v>
      </c>
      <c r="I37" s="24">
        <f t="shared" si="3"/>
        <v>0</v>
      </c>
      <c r="J37" s="24">
        <f t="shared" si="4"/>
        <v>0</v>
      </c>
      <c r="K37" s="25">
        <f t="shared" si="5"/>
        <v>0</v>
      </c>
    </row>
    <row r="38" spans="1:12" x14ac:dyDescent="0.35">
      <c r="A38" s="15" t="s">
        <v>112</v>
      </c>
      <c r="B38" s="3">
        <v>4</v>
      </c>
      <c r="C38" s="3">
        <v>0</v>
      </c>
      <c r="D38" s="3">
        <v>1</v>
      </c>
      <c r="E38" s="3">
        <f t="shared" si="0"/>
        <v>4</v>
      </c>
      <c r="F38" s="3">
        <v>0</v>
      </c>
      <c r="G38" s="3">
        <f t="shared" si="1"/>
        <v>0</v>
      </c>
      <c r="H38" s="24">
        <f t="shared" si="2"/>
        <v>0</v>
      </c>
      <c r="I38" s="24">
        <f t="shared" si="3"/>
        <v>0</v>
      </c>
      <c r="J38" s="24">
        <f t="shared" si="4"/>
        <v>0</v>
      </c>
      <c r="K38" s="5">
        <f t="shared" si="5"/>
        <v>0</v>
      </c>
    </row>
    <row r="39" spans="1:12" x14ac:dyDescent="0.35">
      <c r="A39" s="15" t="s">
        <v>113</v>
      </c>
      <c r="B39" s="22">
        <v>4</v>
      </c>
      <c r="C39" s="22">
        <v>0</v>
      </c>
      <c r="D39" s="22">
        <v>1</v>
      </c>
      <c r="E39" s="22">
        <f t="shared" si="0"/>
        <v>4</v>
      </c>
      <c r="F39" s="3">
        <v>0</v>
      </c>
      <c r="G39" s="22">
        <f t="shared" si="1"/>
        <v>0</v>
      </c>
      <c r="H39" s="24">
        <f t="shared" si="2"/>
        <v>0</v>
      </c>
      <c r="I39" s="24">
        <f t="shared" si="3"/>
        <v>0</v>
      </c>
      <c r="J39" s="24">
        <f t="shared" si="4"/>
        <v>0</v>
      </c>
      <c r="K39" s="25">
        <f t="shared" si="5"/>
        <v>0</v>
      </c>
    </row>
    <row r="40" spans="1:12" x14ac:dyDescent="0.35">
      <c r="A40" s="15" t="s">
        <v>121</v>
      </c>
      <c r="B40" s="22">
        <v>40</v>
      </c>
      <c r="C40" s="22">
        <v>0</v>
      </c>
      <c r="D40" s="22">
        <v>1</v>
      </c>
      <c r="E40" s="22">
        <f t="shared" ref="E40" si="6">B40*D40</f>
        <v>40</v>
      </c>
      <c r="F40" s="3">
        <v>23</v>
      </c>
      <c r="G40" s="26">
        <f t="shared" ref="G40" si="7">E40*F40</f>
        <v>920</v>
      </c>
      <c r="H40" s="24">
        <f t="shared" ref="H40" si="8">G40*0.05</f>
        <v>46</v>
      </c>
      <c r="I40" s="24">
        <f t="shared" ref="I40" si="9">G40*0.1</f>
        <v>92</v>
      </c>
      <c r="J40" s="24">
        <f t="shared" ref="J40" si="10">C40*D40*F40</f>
        <v>0</v>
      </c>
      <c r="K40" s="27">
        <f t="shared" ref="K40" si="11">$G$2*G40+$H$2*H40+$I$2*I40+$J$2*J40</f>
        <v>120512.64</v>
      </c>
      <c r="L40" s="47" t="s">
        <v>150</v>
      </c>
    </row>
    <row r="41" spans="1:12" x14ac:dyDescent="0.35">
      <c r="A41" s="15" t="s">
        <v>122</v>
      </c>
      <c r="B41" s="22">
        <v>40</v>
      </c>
      <c r="C41" s="22">
        <v>0</v>
      </c>
      <c r="D41" s="22">
        <v>2</v>
      </c>
      <c r="E41" s="22">
        <f t="shared" ref="E41:E42" si="12">B41*D41</f>
        <v>80</v>
      </c>
      <c r="F41" s="3">
        <v>4.5999999999999996</v>
      </c>
      <c r="G41" s="22">
        <f t="shared" ref="G41:G42" si="13">E41*F41</f>
        <v>368</v>
      </c>
      <c r="H41" s="24">
        <f t="shared" ref="H41:H42" si="14">G41*0.05</f>
        <v>18.400000000000002</v>
      </c>
      <c r="I41" s="24">
        <f t="shared" ref="I41:I42" si="15">G41*0.1</f>
        <v>36.800000000000004</v>
      </c>
      <c r="J41" s="24">
        <f t="shared" ref="J41:J42" si="16">C41*D41*F41</f>
        <v>0</v>
      </c>
      <c r="K41" s="27">
        <f t="shared" ref="K41:K42" si="17">$G$2*G41+$H$2*H41+$I$2*I41+$J$2*J41</f>
        <v>48205.056000000004</v>
      </c>
      <c r="L41" s="47" t="s">
        <v>151</v>
      </c>
    </row>
    <row r="42" spans="1:12" x14ac:dyDescent="0.35">
      <c r="A42" s="15" t="s">
        <v>123</v>
      </c>
      <c r="B42" s="22">
        <v>4</v>
      </c>
      <c r="C42" s="22">
        <v>0</v>
      </c>
      <c r="D42" s="22">
        <v>1</v>
      </c>
      <c r="E42" s="22">
        <f t="shared" si="12"/>
        <v>4</v>
      </c>
      <c r="F42" s="3">
        <v>0</v>
      </c>
      <c r="G42" s="22">
        <f t="shared" si="13"/>
        <v>0</v>
      </c>
      <c r="H42" s="24">
        <f t="shared" si="14"/>
        <v>0</v>
      </c>
      <c r="I42" s="24">
        <f t="shared" si="15"/>
        <v>0</v>
      </c>
      <c r="J42" s="24">
        <f t="shared" si="16"/>
        <v>0</v>
      </c>
      <c r="K42" s="25">
        <f t="shared" si="17"/>
        <v>0</v>
      </c>
    </row>
    <row r="43" spans="1:12" x14ac:dyDescent="0.35">
      <c r="A43" s="16" t="s">
        <v>4</v>
      </c>
      <c r="B43" s="35"/>
      <c r="C43" s="35"/>
      <c r="D43" s="35"/>
      <c r="E43" s="22"/>
      <c r="F43" s="35"/>
      <c r="G43" s="52">
        <f>SUM(G7:J42)</f>
        <v>132003.44999999998</v>
      </c>
      <c r="H43" s="53"/>
      <c r="I43" s="53"/>
      <c r="J43" s="54"/>
      <c r="K43" s="28">
        <f>SUM(K7:K42)</f>
        <v>22723298.816000003</v>
      </c>
    </row>
    <row r="44" spans="1:12" x14ac:dyDescent="0.35">
      <c r="A44" s="15" t="s">
        <v>49</v>
      </c>
      <c r="B44" s="35"/>
      <c r="C44" s="35"/>
      <c r="D44" s="35"/>
      <c r="E44" s="22"/>
      <c r="F44" s="35"/>
      <c r="G44" s="22"/>
      <c r="H44" s="24"/>
      <c r="I44" s="24"/>
      <c r="J44" s="24"/>
      <c r="K44" s="25"/>
    </row>
    <row r="45" spans="1:12" x14ac:dyDescent="0.35">
      <c r="A45" s="15" t="s">
        <v>23</v>
      </c>
      <c r="B45" s="22" t="s">
        <v>5</v>
      </c>
      <c r="C45" s="22"/>
      <c r="D45" s="22"/>
      <c r="E45" s="22"/>
      <c r="F45" s="22"/>
      <c r="G45" s="22"/>
      <c r="H45" s="24"/>
      <c r="I45" s="24"/>
      <c r="J45" s="24"/>
      <c r="K45" s="25"/>
    </row>
    <row r="46" spans="1:12" x14ac:dyDescent="0.35">
      <c r="A46" s="15" t="s">
        <v>50</v>
      </c>
      <c r="B46" s="22" t="s">
        <v>2</v>
      </c>
      <c r="C46" s="22"/>
      <c r="D46" s="22"/>
      <c r="E46" s="22"/>
      <c r="F46" s="22"/>
      <c r="G46" s="22"/>
      <c r="H46" s="24"/>
      <c r="I46" s="24"/>
      <c r="J46" s="24"/>
      <c r="K46" s="25"/>
    </row>
    <row r="47" spans="1:12" x14ac:dyDescent="0.35">
      <c r="A47" s="15" t="s">
        <v>51</v>
      </c>
      <c r="B47" s="22" t="s">
        <v>2</v>
      </c>
      <c r="C47" s="22"/>
      <c r="D47" s="22"/>
      <c r="E47" s="22"/>
      <c r="F47" s="22"/>
      <c r="G47" s="22"/>
      <c r="H47" s="24"/>
      <c r="I47" s="24"/>
      <c r="J47" s="24"/>
      <c r="K47" s="25"/>
    </row>
    <row r="48" spans="1:12" x14ac:dyDescent="0.35">
      <c r="A48" s="15" t="s">
        <v>52</v>
      </c>
      <c r="B48" s="22" t="s">
        <v>1</v>
      </c>
      <c r="C48" s="22"/>
      <c r="D48" s="22"/>
      <c r="E48" s="22"/>
      <c r="F48" s="22"/>
      <c r="G48" s="22"/>
      <c r="H48" s="24"/>
      <c r="I48" s="24"/>
      <c r="J48" s="24"/>
      <c r="K48" s="25"/>
    </row>
    <row r="49" spans="1:15" x14ac:dyDescent="0.35">
      <c r="A49" s="15" t="s">
        <v>53</v>
      </c>
      <c r="B49" s="22"/>
      <c r="C49" s="22"/>
      <c r="D49" s="22"/>
      <c r="E49" s="22"/>
      <c r="F49" s="22"/>
      <c r="G49" s="22"/>
      <c r="H49" s="24"/>
      <c r="I49" s="24"/>
      <c r="J49" s="24"/>
      <c r="K49" s="25"/>
    </row>
    <row r="50" spans="1:15" x14ac:dyDescent="0.35">
      <c r="A50" s="15" t="s">
        <v>66</v>
      </c>
      <c r="B50" s="22">
        <v>4</v>
      </c>
      <c r="C50" s="22">
        <v>0</v>
      </c>
      <c r="D50" s="22">
        <v>47</v>
      </c>
      <c r="E50" s="22">
        <f t="shared" si="0"/>
        <v>188</v>
      </c>
      <c r="F50" s="3">
        <v>55</v>
      </c>
      <c r="G50" s="22">
        <f t="shared" ref="G50:G53" si="18">E50*F50</f>
        <v>10340</v>
      </c>
      <c r="H50" s="24">
        <f t="shared" si="2"/>
        <v>517</v>
      </c>
      <c r="I50" s="24">
        <f t="shared" ref="I50:I53" si="19">G50*0.1</f>
        <v>1034</v>
      </c>
      <c r="J50" s="24">
        <f t="shared" ref="J50:J53" si="20">C50*D50*F50</f>
        <v>0</v>
      </c>
      <c r="K50" s="27">
        <f t="shared" ref="K50:K53" si="21">$G$2*G50+$H$2*H50+$I$2*I50+$J$2*J50</f>
        <v>1354457.28</v>
      </c>
      <c r="L50" s="47" t="s">
        <v>149</v>
      </c>
    </row>
    <row r="51" spans="1:15" x14ac:dyDescent="0.35">
      <c r="A51" s="15" t="s">
        <v>67</v>
      </c>
      <c r="B51" s="22">
        <v>4</v>
      </c>
      <c r="C51" s="22">
        <v>0</v>
      </c>
      <c r="D51" s="22">
        <v>47</v>
      </c>
      <c r="E51" s="22">
        <f t="shared" si="0"/>
        <v>188</v>
      </c>
      <c r="F51" s="3">
        <v>55</v>
      </c>
      <c r="G51" s="22">
        <f t="shared" si="18"/>
        <v>10340</v>
      </c>
      <c r="H51" s="24">
        <f t="shared" si="2"/>
        <v>517</v>
      </c>
      <c r="I51" s="24">
        <f t="shared" si="19"/>
        <v>1034</v>
      </c>
      <c r="J51" s="24">
        <f t="shared" si="20"/>
        <v>0</v>
      </c>
      <c r="K51" s="27">
        <f t="shared" si="21"/>
        <v>1354457.28</v>
      </c>
      <c r="L51" s="47" t="s">
        <v>149</v>
      </c>
    </row>
    <row r="52" spans="1:15" x14ac:dyDescent="0.35">
      <c r="A52" s="15" t="s">
        <v>54</v>
      </c>
      <c r="B52" s="22">
        <v>4</v>
      </c>
      <c r="C52" s="22">
        <v>0</v>
      </c>
      <c r="D52" s="22">
        <v>1</v>
      </c>
      <c r="E52" s="22">
        <f t="shared" si="0"/>
        <v>4</v>
      </c>
      <c r="F52" s="3">
        <v>23</v>
      </c>
      <c r="G52" s="22">
        <f t="shared" si="18"/>
        <v>92</v>
      </c>
      <c r="H52" s="24">
        <f t="shared" si="2"/>
        <v>4.6000000000000005</v>
      </c>
      <c r="I52" s="24">
        <f t="shared" si="19"/>
        <v>9.2000000000000011</v>
      </c>
      <c r="J52" s="24">
        <f t="shared" si="20"/>
        <v>0</v>
      </c>
      <c r="K52" s="27">
        <f t="shared" si="21"/>
        <v>12051.264000000001</v>
      </c>
      <c r="L52" s="47" t="s">
        <v>150</v>
      </c>
    </row>
    <row r="53" spans="1:15" ht="23" x14ac:dyDescent="0.35">
      <c r="A53" s="15" t="s">
        <v>68</v>
      </c>
      <c r="B53" s="22">
        <v>4</v>
      </c>
      <c r="C53" s="22">
        <v>0</v>
      </c>
      <c r="D53" s="22">
        <v>4</v>
      </c>
      <c r="E53" s="22">
        <f t="shared" si="0"/>
        <v>16</v>
      </c>
      <c r="F53" s="3">
        <v>55</v>
      </c>
      <c r="G53" s="22">
        <f t="shared" si="18"/>
        <v>880</v>
      </c>
      <c r="H53" s="24">
        <f t="shared" si="2"/>
        <v>44</v>
      </c>
      <c r="I53" s="24">
        <f t="shared" si="19"/>
        <v>88</v>
      </c>
      <c r="J53" s="24">
        <f t="shared" si="20"/>
        <v>0</v>
      </c>
      <c r="K53" s="27">
        <f t="shared" si="21"/>
        <v>115272.96000000001</v>
      </c>
      <c r="L53" s="47" t="s">
        <v>149</v>
      </c>
    </row>
    <row r="54" spans="1:15" ht="23" x14ac:dyDescent="0.35">
      <c r="A54" s="15" t="s">
        <v>116</v>
      </c>
      <c r="B54" s="3" t="s">
        <v>3</v>
      </c>
      <c r="C54" s="3"/>
      <c r="D54" s="3"/>
      <c r="E54" s="3"/>
      <c r="F54" s="3"/>
      <c r="G54" s="6"/>
      <c r="H54" s="24"/>
      <c r="I54" s="24"/>
      <c r="J54" s="24"/>
      <c r="K54" s="7"/>
    </row>
    <row r="55" spans="1:15" ht="21" x14ac:dyDescent="0.35">
      <c r="A55" s="15" t="s">
        <v>117</v>
      </c>
      <c r="B55" s="3" t="s">
        <v>135</v>
      </c>
      <c r="C55" s="3"/>
      <c r="D55" s="3"/>
      <c r="E55" s="3"/>
      <c r="F55" s="3"/>
      <c r="G55" s="6"/>
      <c r="H55" s="24"/>
      <c r="I55" s="24"/>
      <c r="J55" s="24"/>
      <c r="K55" s="7"/>
    </row>
    <row r="56" spans="1:15" x14ac:dyDescent="0.35">
      <c r="A56" s="15" t="s">
        <v>118</v>
      </c>
      <c r="B56" s="3" t="s">
        <v>3</v>
      </c>
      <c r="C56" s="3"/>
      <c r="D56" s="3"/>
      <c r="E56" s="3"/>
      <c r="F56" s="3"/>
      <c r="G56" s="6"/>
      <c r="H56" s="3"/>
      <c r="I56" s="13"/>
      <c r="J56" s="3"/>
      <c r="K56" s="7"/>
    </row>
    <row r="57" spans="1:15" x14ac:dyDescent="0.35">
      <c r="A57" s="15" t="s">
        <v>119</v>
      </c>
      <c r="B57" s="3" t="s">
        <v>3</v>
      </c>
      <c r="C57" s="3"/>
      <c r="D57" s="3"/>
      <c r="E57" s="3"/>
      <c r="F57" s="3"/>
      <c r="G57" s="6"/>
      <c r="H57" s="3"/>
      <c r="I57" s="13"/>
      <c r="J57" s="3"/>
      <c r="K57" s="7"/>
    </row>
    <row r="58" spans="1:15" x14ac:dyDescent="0.35">
      <c r="A58" s="15" t="s">
        <v>120</v>
      </c>
      <c r="B58" s="3" t="s">
        <v>3</v>
      </c>
      <c r="C58" s="3"/>
      <c r="D58" s="3"/>
      <c r="E58" s="3"/>
      <c r="F58" s="3"/>
      <c r="G58" s="6"/>
      <c r="H58" s="3"/>
      <c r="I58" s="13"/>
      <c r="J58" s="3"/>
      <c r="K58" s="7"/>
    </row>
    <row r="59" spans="1:15" x14ac:dyDescent="0.35">
      <c r="A59" s="15" t="s">
        <v>55</v>
      </c>
      <c r="B59" s="22" t="s">
        <v>1</v>
      </c>
      <c r="C59" s="22"/>
      <c r="D59" s="22"/>
      <c r="E59" s="22"/>
      <c r="F59" s="22"/>
      <c r="G59" s="24"/>
      <c r="H59" s="24"/>
      <c r="I59" s="24"/>
      <c r="J59" s="24"/>
      <c r="K59" s="24"/>
    </row>
    <row r="60" spans="1:15" x14ac:dyDescent="0.35">
      <c r="A60" s="15" t="s">
        <v>56</v>
      </c>
      <c r="B60" s="22" t="s">
        <v>1</v>
      </c>
      <c r="C60" s="22"/>
      <c r="D60" s="22"/>
      <c r="E60" s="22"/>
      <c r="F60" s="22"/>
      <c r="G60" s="24"/>
      <c r="H60" s="24"/>
      <c r="I60" s="24"/>
      <c r="J60" s="24"/>
      <c r="K60" s="24"/>
    </row>
    <row r="61" spans="1:15" x14ac:dyDescent="0.35">
      <c r="A61" s="29" t="s">
        <v>6</v>
      </c>
      <c r="B61" s="22"/>
      <c r="C61" s="22"/>
      <c r="D61" s="22"/>
      <c r="E61" s="22"/>
      <c r="F61" s="22"/>
      <c r="G61" s="51">
        <f>SUM(G44:J60)</f>
        <v>24899.8</v>
      </c>
      <c r="H61" s="51"/>
      <c r="I61" s="51"/>
      <c r="J61" s="51"/>
      <c r="K61" s="28">
        <f>SUM(K44:K60)</f>
        <v>2836238.784</v>
      </c>
    </row>
    <row r="62" spans="1:15" x14ac:dyDescent="0.35">
      <c r="A62" s="17" t="s">
        <v>69</v>
      </c>
      <c r="B62" s="22"/>
      <c r="C62" s="22"/>
      <c r="D62" s="22"/>
      <c r="E62" s="22"/>
      <c r="F62" s="22"/>
      <c r="G62" s="51">
        <f>ROUND(G43+G61,-3)</f>
        <v>157000</v>
      </c>
      <c r="H62" s="51"/>
      <c r="I62" s="51"/>
      <c r="J62" s="51"/>
      <c r="K62" s="28">
        <f>ROUND(K43+K61,-5)</f>
        <v>25600000</v>
      </c>
    </row>
    <row r="63" spans="1:15" x14ac:dyDescent="0.35">
      <c r="A63" s="17" t="s">
        <v>164</v>
      </c>
      <c r="B63" s="3"/>
      <c r="C63" s="3"/>
      <c r="D63" s="3"/>
      <c r="E63" s="3"/>
      <c r="F63" s="3"/>
      <c r="G63" s="32"/>
      <c r="H63" s="32"/>
      <c r="I63" s="32"/>
      <c r="J63" s="32"/>
      <c r="K63" s="10">
        <v>528000</v>
      </c>
      <c r="L63" s="56" t="s">
        <v>163</v>
      </c>
    </row>
    <row r="64" spans="1:15" x14ac:dyDescent="0.35">
      <c r="A64" s="17" t="s">
        <v>165</v>
      </c>
      <c r="B64" s="3"/>
      <c r="C64" s="3"/>
      <c r="D64" s="3"/>
      <c r="E64" s="3"/>
      <c r="F64" s="3"/>
      <c r="G64" s="32"/>
      <c r="H64" s="32"/>
      <c r="I64" s="32"/>
      <c r="J64" s="32"/>
      <c r="K64" s="10">
        <f>ROUND(SUM(K62:K63), -5)</f>
        <v>26100000</v>
      </c>
      <c r="O64" s="36"/>
    </row>
    <row r="65" spans="1:13" x14ac:dyDescent="0.35">
      <c r="M65" s="46"/>
    </row>
    <row r="66" spans="1:13" x14ac:dyDescent="0.35">
      <c r="A66" s="18" t="s">
        <v>57</v>
      </c>
    </row>
    <row r="67" spans="1:13" ht="18.5" x14ac:dyDescent="0.35">
      <c r="A67" s="19" t="s">
        <v>158</v>
      </c>
      <c r="D67" s="47"/>
    </row>
    <row r="68" spans="1:13" ht="35" customHeight="1" x14ac:dyDescent="0.35">
      <c r="A68" s="50" t="s">
        <v>137</v>
      </c>
      <c r="B68" s="50"/>
      <c r="C68" s="50"/>
      <c r="D68" s="50"/>
      <c r="E68" s="50"/>
      <c r="F68" s="50"/>
      <c r="G68" s="50"/>
      <c r="H68" s="50"/>
      <c r="I68" s="50"/>
      <c r="J68" s="50"/>
      <c r="K68" s="50"/>
    </row>
    <row r="69" spans="1:13" ht="18.5" x14ac:dyDescent="0.35">
      <c r="A69" s="19" t="s">
        <v>75</v>
      </c>
    </row>
    <row r="70" spans="1:13" ht="18.5" x14ac:dyDescent="0.35">
      <c r="A70" s="19" t="s">
        <v>74</v>
      </c>
    </row>
    <row r="71" spans="1:13" ht="26" customHeight="1" x14ac:dyDescent="0.35">
      <c r="A71" s="50" t="s">
        <v>73</v>
      </c>
      <c r="B71" s="50"/>
      <c r="C71" s="50"/>
      <c r="D71" s="50"/>
      <c r="E71" s="50"/>
      <c r="F71" s="50"/>
      <c r="G71" s="50"/>
      <c r="H71" s="50"/>
      <c r="I71" s="50"/>
      <c r="J71" s="50"/>
      <c r="K71" s="50"/>
    </row>
    <row r="72" spans="1:13" ht="18.5" x14ac:dyDescent="0.35">
      <c r="A72" s="19" t="s">
        <v>72</v>
      </c>
    </row>
    <row r="73" spans="1:13" ht="15.5" x14ac:dyDescent="0.35">
      <c r="A73" s="20" t="s">
        <v>70</v>
      </c>
    </row>
    <row r="74" spans="1:13" ht="16" x14ac:dyDescent="0.35">
      <c r="A74" s="21" t="s">
        <v>71</v>
      </c>
    </row>
    <row r="75" spans="1:13" ht="16" x14ac:dyDescent="0.35">
      <c r="A75" s="21" t="s">
        <v>138</v>
      </c>
    </row>
  </sheetData>
  <mergeCells count="5">
    <mergeCell ref="G61:J61"/>
    <mergeCell ref="G43:J43"/>
    <mergeCell ref="G62:J62"/>
    <mergeCell ref="A68:K68"/>
    <mergeCell ref="A71:K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0"/>
  <sheetViews>
    <sheetView topLeftCell="A13" workbookViewId="0">
      <selection activeCell="A30" sqref="A30"/>
    </sheetView>
  </sheetViews>
  <sheetFormatPr defaultRowHeight="14.5" x14ac:dyDescent="0.35"/>
  <cols>
    <col min="1" max="1" width="39.453125" customWidth="1"/>
    <col min="2" max="2" width="11.1796875" customWidth="1"/>
    <col min="3" max="3" width="11.81640625" customWidth="1"/>
    <col min="5" max="5" width="10.81640625" customWidth="1"/>
    <col min="7" max="7" width="13.1796875" customWidth="1"/>
  </cols>
  <sheetData>
    <row r="1" spans="1:8" ht="15" x14ac:dyDescent="0.35">
      <c r="A1" s="37" t="s">
        <v>78</v>
      </c>
    </row>
    <row r="2" spans="1:8" ht="15" x14ac:dyDescent="0.35">
      <c r="A2" s="2" t="s">
        <v>77</v>
      </c>
      <c r="D2">
        <v>48.75</v>
      </c>
      <c r="E2">
        <v>65.709999999999994</v>
      </c>
      <c r="F2">
        <v>26.38</v>
      </c>
    </row>
    <row r="3" spans="1:8" ht="52.5" x14ac:dyDescent="0.35">
      <c r="A3" s="30" t="s">
        <v>0</v>
      </c>
      <c r="B3" s="34" t="s">
        <v>95</v>
      </c>
      <c r="C3" s="40" t="s">
        <v>93</v>
      </c>
      <c r="D3" s="34" t="s">
        <v>98</v>
      </c>
      <c r="E3" s="34" t="s">
        <v>97</v>
      </c>
      <c r="F3" s="34" t="s">
        <v>96</v>
      </c>
      <c r="G3" s="34" t="s">
        <v>94</v>
      </c>
    </row>
    <row r="4" spans="1:8" x14ac:dyDescent="0.35">
      <c r="A4" s="15" t="s">
        <v>19</v>
      </c>
      <c r="B4" s="22" t="s">
        <v>1</v>
      </c>
      <c r="C4" s="22"/>
      <c r="D4" s="22"/>
      <c r="E4" s="22"/>
      <c r="F4" s="22"/>
      <c r="G4" s="23"/>
    </row>
    <row r="5" spans="1:8" x14ac:dyDescent="0.35">
      <c r="A5" s="15" t="s">
        <v>99</v>
      </c>
      <c r="B5" s="3">
        <v>15</v>
      </c>
      <c r="C5" s="22">
        <v>40</v>
      </c>
      <c r="D5" s="22">
        <f>B5*C5</f>
        <v>600</v>
      </c>
      <c r="E5" s="22">
        <f>D5*0.05</f>
        <v>30</v>
      </c>
      <c r="F5" s="22">
        <f>D5*0.1</f>
        <v>60</v>
      </c>
      <c r="G5" s="27">
        <f>$D$2*D5+$E$2*E5+$F$2*F5</f>
        <v>32804.1</v>
      </c>
      <c r="H5" s="47" t="s">
        <v>148</v>
      </c>
    </row>
    <row r="6" spans="1:8" x14ac:dyDescent="0.35">
      <c r="A6" s="39" t="s">
        <v>80</v>
      </c>
      <c r="B6" s="3"/>
      <c r="C6" s="22"/>
      <c r="D6" s="22"/>
      <c r="E6" s="22"/>
      <c r="F6" s="22"/>
      <c r="G6" s="25"/>
    </row>
    <row r="7" spans="1:8" x14ac:dyDescent="0.35">
      <c r="A7" s="39" t="s">
        <v>124</v>
      </c>
      <c r="B7" s="6">
        <v>0</v>
      </c>
      <c r="C7" s="26">
        <v>2080</v>
      </c>
      <c r="D7" s="22">
        <v>0</v>
      </c>
      <c r="E7" s="22">
        <v>0</v>
      </c>
      <c r="F7" s="22">
        <v>0</v>
      </c>
      <c r="G7" s="25">
        <v>0</v>
      </c>
    </row>
    <row r="8" spans="1:8" x14ac:dyDescent="0.35">
      <c r="A8" s="39" t="s">
        <v>125</v>
      </c>
      <c r="B8" s="6">
        <v>0</v>
      </c>
      <c r="C8" s="22">
        <v>8</v>
      </c>
      <c r="D8" s="22">
        <v>0</v>
      </c>
      <c r="E8" s="22">
        <v>0</v>
      </c>
      <c r="F8" s="22">
        <v>0</v>
      </c>
      <c r="G8" s="25">
        <v>0</v>
      </c>
    </row>
    <row r="9" spans="1:8" x14ac:dyDescent="0.35">
      <c r="A9" s="39" t="s">
        <v>81</v>
      </c>
      <c r="B9" s="3"/>
      <c r="C9" s="22" t="s">
        <v>76</v>
      </c>
      <c r="D9" s="22"/>
      <c r="E9" s="22"/>
      <c r="F9" s="22"/>
      <c r="G9" s="25"/>
    </row>
    <row r="10" spans="1:8" ht="23" x14ac:dyDescent="0.35">
      <c r="A10" s="15" t="s">
        <v>100</v>
      </c>
      <c r="B10" s="3">
        <v>0</v>
      </c>
      <c r="C10" s="22">
        <v>48</v>
      </c>
      <c r="D10" s="22">
        <f>B10*C10</f>
        <v>0</v>
      </c>
      <c r="E10" s="22">
        <f t="shared" ref="E10:E29" si="0">D10*0.05</f>
        <v>0</v>
      </c>
      <c r="F10" s="22">
        <f t="shared" ref="F10:F29" si="1">D10*0.1</f>
        <v>0</v>
      </c>
      <c r="G10" s="25">
        <f t="shared" ref="G10:G29" si="2">$D$2*D10+$E$2*E10+$F$2*F10</f>
        <v>0</v>
      </c>
    </row>
    <row r="11" spans="1:8" x14ac:dyDescent="0.35">
      <c r="A11" s="39" t="s">
        <v>101</v>
      </c>
      <c r="B11" s="3">
        <v>0</v>
      </c>
      <c r="C11" s="22">
        <v>10</v>
      </c>
      <c r="D11" s="22">
        <f>B11*C11</f>
        <v>0</v>
      </c>
      <c r="E11" s="22">
        <f t="shared" si="0"/>
        <v>0</v>
      </c>
      <c r="F11" s="22">
        <f t="shared" si="1"/>
        <v>0</v>
      </c>
      <c r="G11" s="25">
        <f t="shared" si="2"/>
        <v>0</v>
      </c>
    </row>
    <row r="12" spans="1:8" x14ac:dyDescent="0.35">
      <c r="A12" s="39" t="s">
        <v>83</v>
      </c>
      <c r="B12" s="3">
        <v>11</v>
      </c>
      <c r="C12" s="22">
        <v>24</v>
      </c>
      <c r="D12" s="22">
        <f>B12*C12</f>
        <v>264</v>
      </c>
      <c r="E12" s="22">
        <f t="shared" si="0"/>
        <v>13.200000000000001</v>
      </c>
      <c r="F12" s="22">
        <f t="shared" si="1"/>
        <v>26.400000000000002</v>
      </c>
      <c r="G12" s="27">
        <f t="shared" si="2"/>
        <v>14433.804</v>
      </c>
      <c r="H12" s="47" t="s">
        <v>147</v>
      </c>
    </row>
    <row r="13" spans="1:8" x14ac:dyDescent="0.35">
      <c r="A13" s="39" t="s">
        <v>37</v>
      </c>
      <c r="B13" s="3"/>
      <c r="C13" s="22"/>
      <c r="D13" s="22"/>
      <c r="E13" s="22"/>
      <c r="F13" s="22"/>
      <c r="G13" s="25"/>
    </row>
    <row r="14" spans="1:8" x14ac:dyDescent="0.35">
      <c r="A14" s="39" t="s">
        <v>38</v>
      </c>
      <c r="B14" s="3"/>
      <c r="C14" s="22"/>
      <c r="D14" s="22"/>
      <c r="E14" s="22"/>
      <c r="F14" s="22"/>
      <c r="G14" s="25"/>
    </row>
    <row r="15" spans="1:8" x14ac:dyDescent="0.35">
      <c r="A15" s="39" t="s">
        <v>92</v>
      </c>
      <c r="B15" s="3"/>
      <c r="C15" s="22"/>
      <c r="D15" s="22"/>
      <c r="E15" s="22"/>
      <c r="F15" s="22"/>
      <c r="G15" s="25"/>
    </row>
    <row r="16" spans="1:8" x14ac:dyDescent="0.35">
      <c r="A16" s="39" t="s">
        <v>84</v>
      </c>
      <c r="B16" s="3">
        <v>0</v>
      </c>
      <c r="C16" s="22">
        <v>8</v>
      </c>
      <c r="D16" s="22">
        <f t="shared" ref="D16:D29" si="3">B16*C16</f>
        <v>0</v>
      </c>
      <c r="E16" s="22">
        <f t="shared" si="0"/>
        <v>0</v>
      </c>
      <c r="F16" s="22">
        <f t="shared" si="1"/>
        <v>0</v>
      </c>
      <c r="G16" s="25">
        <f t="shared" si="2"/>
        <v>0</v>
      </c>
    </row>
    <row r="17" spans="1:8" x14ac:dyDescent="0.35">
      <c r="A17" s="39" t="s">
        <v>85</v>
      </c>
      <c r="B17" s="3">
        <v>0</v>
      </c>
      <c r="C17" s="22">
        <v>8</v>
      </c>
      <c r="D17" s="22">
        <f t="shared" si="3"/>
        <v>0</v>
      </c>
      <c r="E17" s="22">
        <f t="shared" si="0"/>
        <v>0</v>
      </c>
      <c r="F17" s="22">
        <f t="shared" si="1"/>
        <v>0</v>
      </c>
      <c r="G17" s="25">
        <f t="shared" si="2"/>
        <v>0</v>
      </c>
    </row>
    <row r="18" spans="1:8" x14ac:dyDescent="0.35">
      <c r="A18" s="39" t="s">
        <v>86</v>
      </c>
      <c r="B18" s="3">
        <v>0</v>
      </c>
      <c r="C18" s="22">
        <v>8</v>
      </c>
      <c r="D18" s="22">
        <f t="shared" si="3"/>
        <v>0</v>
      </c>
      <c r="E18" s="22">
        <f t="shared" si="0"/>
        <v>0</v>
      </c>
      <c r="F18" s="22">
        <f t="shared" si="1"/>
        <v>0</v>
      </c>
      <c r="G18" s="25">
        <f t="shared" si="2"/>
        <v>0</v>
      </c>
    </row>
    <row r="19" spans="1:8" x14ac:dyDescent="0.35">
      <c r="A19" s="39" t="s">
        <v>87</v>
      </c>
      <c r="B19" s="3">
        <v>0</v>
      </c>
      <c r="C19" s="22">
        <v>8</v>
      </c>
      <c r="D19" s="22">
        <f t="shared" si="3"/>
        <v>0</v>
      </c>
      <c r="E19" s="22">
        <f t="shared" si="0"/>
        <v>0</v>
      </c>
      <c r="F19" s="22">
        <f t="shared" si="1"/>
        <v>0</v>
      </c>
      <c r="G19" s="25">
        <f t="shared" si="2"/>
        <v>0</v>
      </c>
    </row>
    <row r="20" spans="1:8" x14ac:dyDescent="0.35">
      <c r="A20" s="39" t="s">
        <v>88</v>
      </c>
      <c r="B20" s="3">
        <v>0</v>
      </c>
      <c r="C20" s="22">
        <v>8</v>
      </c>
      <c r="D20" s="22">
        <f t="shared" si="3"/>
        <v>0</v>
      </c>
      <c r="E20" s="22">
        <f t="shared" si="0"/>
        <v>0</v>
      </c>
      <c r="F20" s="22">
        <f t="shared" si="1"/>
        <v>0</v>
      </c>
      <c r="G20" s="25">
        <f t="shared" si="2"/>
        <v>0</v>
      </c>
    </row>
    <row r="21" spans="1:8" x14ac:dyDescent="0.35">
      <c r="A21" s="39" t="s">
        <v>89</v>
      </c>
      <c r="B21" s="3">
        <v>0</v>
      </c>
      <c r="C21" s="22">
        <v>8</v>
      </c>
      <c r="D21" s="22">
        <f t="shared" si="3"/>
        <v>0</v>
      </c>
      <c r="E21" s="22">
        <f t="shared" si="0"/>
        <v>0</v>
      </c>
      <c r="F21" s="22">
        <f t="shared" si="1"/>
        <v>0</v>
      </c>
      <c r="G21" s="25">
        <f t="shared" si="2"/>
        <v>0</v>
      </c>
    </row>
    <row r="22" spans="1:8" x14ac:dyDescent="0.35">
      <c r="A22" s="39" t="s">
        <v>90</v>
      </c>
      <c r="B22" s="3">
        <v>0</v>
      </c>
      <c r="C22" s="22">
        <v>4</v>
      </c>
      <c r="D22" s="22">
        <f t="shared" si="3"/>
        <v>0</v>
      </c>
      <c r="E22" s="22">
        <f t="shared" si="0"/>
        <v>0</v>
      </c>
      <c r="F22" s="22">
        <f t="shared" si="1"/>
        <v>0</v>
      </c>
      <c r="G22" s="25">
        <f t="shared" si="2"/>
        <v>0</v>
      </c>
    </row>
    <row r="23" spans="1:8" x14ac:dyDescent="0.35">
      <c r="A23" s="45" t="s">
        <v>126</v>
      </c>
      <c r="B23" s="3">
        <v>0</v>
      </c>
      <c r="C23" s="22">
        <v>8</v>
      </c>
      <c r="D23" s="22">
        <f t="shared" si="3"/>
        <v>0</v>
      </c>
      <c r="E23" s="22">
        <f t="shared" si="0"/>
        <v>0</v>
      </c>
      <c r="F23" s="22">
        <f t="shared" si="1"/>
        <v>0</v>
      </c>
      <c r="G23" s="25">
        <f t="shared" si="2"/>
        <v>0</v>
      </c>
    </row>
    <row r="24" spans="1:8" x14ac:dyDescent="0.35">
      <c r="A24" s="39" t="s">
        <v>127</v>
      </c>
      <c r="B24" s="3">
        <v>0</v>
      </c>
      <c r="C24" s="22">
        <v>40</v>
      </c>
      <c r="D24" s="22">
        <f t="shared" si="3"/>
        <v>0</v>
      </c>
      <c r="E24" s="22">
        <f t="shared" si="0"/>
        <v>0</v>
      </c>
      <c r="F24" s="22">
        <f t="shared" si="1"/>
        <v>0</v>
      </c>
      <c r="G24" s="25">
        <f t="shared" si="2"/>
        <v>0</v>
      </c>
    </row>
    <row r="25" spans="1:8" x14ac:dyDescent="0.35">
      <c r="A25" s="39" t="s">
        <v>128</v>
      </c>
      <c r="B25" s="3">
        <v>0</v>
      </c>
      <c r="C25" s="22">
        <v>40</v>
      </c>
      <c r="D25" s="22">
        <f t="shared" si="3"/>
        <v>0</v>
      </c>
      <c r="E25" s="22">
        <f t="shared" si="0"/>
        <v>0</v>
      </c>
      <c r="F25" s="22">
        <f t="shared" si="1"/>
        <v>0</v>
      </c>
      <c r="G25" s="25">
        <f t="shared" si="2"/>
        <v>0</v>
      </c>
    </row>
    <row r="26" spans="1:8" x14ac:dyDescent="0.35">
      <c r="A26" s="39" t="s">
        <v>129</v>
      </c>
      <c r="B26" s="3">
        <v>53</v>
      </c>
      <c r="C26" s="22">
        <v>40</v>
      </c>
      <c r="D26" s="26">
        <f t="shared" si="3"/>
        <v>2120</v>
      </c>
      <c r="E26" s="22">
        <f t="shared" si="0"/>
        <v>106</v>
      </c>
      <c r="F26" s="22">
        <f t="shared" si="1"/>
        <v>212</v>
      </c>
      <c r="G26" s="27">
        <f t="shared" si="2"/>
        <v>115907.81999999999</v>
      </c>
      <c r="H26" s="47" t="s">
        <v>145</v>
      </c>
    </row>
    <row r="27" spans="1:8" x14ac:dyDescent="0.35">
      <c r="A27" s="39" t="s">
        <v>130</v>
      </c>
      <c r="B27" s="3">
        <v>11</v>
      </c>
      <c r="C27" s="22">
        <v>16</v>
      </c>
      <c r="D27" s="22">
        <f t="shared" si="3"/>
        <v>176</v>
      </c>
      <c r="E27" s="22">
        <f t="shared" si="0"/>
        <v>8.8000000000000007</v>
      </c>
      <c r="F27" s="22">
        <f t="shared" si="1"/>
        <v>17.600000000000001</v>
      </c>
      <c r="G27" s="27">
        <f t="shared" si="2"/>
        <v>9622.5360000000001</v>
      </c>
      <c r="H27" s="47" t="s">
        <v>146</v>
      </c>
    </row>
    <row r="28" spans="1:8" x14ac:dyDescent="0.35">
      <c r="A28" s="39" t="s">
        <v>131</v>
      </c>
      <c r="B28" s="22">
        <v>0</v>
      </c>
      <c r="C28" s="22">
        <v>4</v>
      </c>
      <c r="D28" s="22">
        <f t="shared" si="3"/>
        <v>0</v>
      </c>
      <c r="E28" s="22">
        <f t="shared" si="0"/>
        <v>0</v>
      </c>
      <c r="F28" s="22">
        <f t="shared" si="1"/>
        <v>0</v>
      </c>
      <c r="G28" s="25">
        <f t="shared" si="2"/>
        <v>0</v>
      </c>
    </row>
    <row r="29" spans="1:8" x14ac:dyDescent="0.35">
      <c r="A29" s="39" t="s">
        <v>91</v>
      </c>
      <c r="B29" s="22">
        <v>0</v>
      </c>
      <c r="C29" s="22">
        <v>200</v>
      </c>
      <c r="D29" s="22">
        <f t="shared" si="3"/>
        <v>0</v>
      </c>
      <c r="E29" s="22">
        <f t="shared" si="0"/>
        <v>0</v>
      </c>
      <c r="F29" s="22">
        <f t="shared" si="1"/>
        <v>0</v>
      </c>
      <c r="G29" s="25">
        <f t="shared" si="2"/>
        <v>0</v>
      </c>
    </row>
    <row r="30" spans="1:8" x14ac:dyDescent="0.35">
      <c r="A30" s="33" t="s">
        <v>104</v>
      </c>
      <c r="B30" s="38"/>
      <c r="C30" s="22"/>
      <c r="D30" s="51">
        <f>ROUND(SUM(D5:F29),-1)</f>
        <v>3630</v>
      </c>
      <c r="E30" s="51"/>
      <c r="F30" s="51"/>
      <c r="G30" s="28">
        <f>ROUND(SUM(G5:G29),-3)</f>
        <v>173000</v>
      </c>
    </row>
    <row r="32" spans="1:8" x14ac:dyDescent="0.35">
      <c r="A32" s="41" t="s">
        <v>57</v>
      </c>
    </row>
    <row r="33" spans="1:7" ht="15.5" x14ac:dyDescent="0.35">
      <c r="A33" s="20" t="s">
        <v>139</v>
      </c>
      <c r="B33" s="47"/>
    </row>
    <row r="34" spans="1:7" ht="38" customHeight="1" x14ac:dyDescent="0.35">
      <c r="A34" s="55" t="s">
        <v>140</v>
      </c>
      <c r="B34" s="55"/>
      <c r="C34" s="55"/>
      <c r="D34" s="55"/>
      <c r="E34" s="55"/>
      <c r="F34" s="55"/>
      <c r="G34" s="55"/>
    </row>
    <row r="35" spans="1:7" ht="18.5" x14ac:dyDescent="0.35">
      <c r="A35" s="19" t="s">
        <v>75</v>
      </c>
    </row>
    <row r="36" spans="1:7" ht="15.5" x14ac:dyDescent="0.35">
      <c r="A36" s="20" t="s">
        <v>159</v>
      </c>
    </row>
    <row r="37" spans="1:7" ht="15.5" x14ac:dyDescent="0.35">
      <c r="A37" s="20" t="s">
        <v>160</v>
      </c>
    </row>
    <row r="38" spans="1:7" ht="15.5" x14ac:dyDescent="0.35">
      <c r="A38" s="20" t="s">
        <v>102</v>
      </c>
    </row>
    <row r="39" spans="1:7" ht="15.5" x14ac:dyDescent="0.35">
      <c r="A39" s="20" t="s">
        <v>103</v>
      </c>
    </row>
    <row r="40" spans="1:7" ht="16" x14ac:dyDescent="0.35">
      <c r="A40" s="21" t="s">
        <v>60</v>
      </c>
    </row>
  </sheetData>
  <mergeCells count="2">
    <mergeCell ref="D30:F30"/>
    <mergeCell ref="A34:G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tabSelected="1" topLeftCell="A21" workbookViewId="0">
      <selection activeCell="A32" sqref="A32:G32"/>
    </sheetView>
  </sheetViews>
  <sheetFormatPr defaultRowHeight="14.5" x14ac:dyDescent="0.35"/>
  <cols>
    <col min="1" max="1" width="39.453125" customWidth="1"/>
    <col min="2" max="2" width="11.1796875" customWidth="1"/>
    <col min="3" max="3" width="11.81640625" customWidth="1"/>
    <col min="5" max="5" width="10.81640625" customWidth="1"/>
    <col min="7" max="7" width="13.1796875" customWidth="1"/>
  </cols>
  <sheetData>
    <row r="1" spans="1:8" ht="15" x14ac:dyDescent="0.35">
      <c r="A1" s="37" t="s">
        <v>106</v>
      </c>
    </row>
    <row r="2" spans="1:8" ht="15" x14ac:dyDescent="0.35">
      <c r="A2" s="43" t="s">
        <v>105</v>
      </c>
      <c r="D2">
        <v>48.75</v>
      </c>
      <c r="E2">
        <v>65.709999999999994</v>
      </c>
      <c r="F2">
        <v>26.38</v>
      </c>
    </row>
    <row r="3" spans="1:8" ht="52.5" x14ac:dyDescent="0.35">
      <c r="A3" s="30" t="s">
        <v>0</v>
      </c>
      <c r="B3" s="34" t="s">
        <v>95</v>
      </c>
      <c r="C3" s="40" t="s">
        <v>93</v>
      </c>
      <c r="D3" s="34" t="s">
        <v>98</v>
      </c>
      <c r="E3" s="34" t="s">
        <v>97</v>
      </c>
      <c r="F3" s="34" t="s">
        <v>96</v>
      </c>
      <c r="G3" s="34" t="s">
        <v>94</v>
      </c>
    </row>
    <row r="4" spans="1:8" x14ac:dyDescent="0.35">
      <c r="A4" s="15" t="s">
        <v>19</v>
      </c>
      <c r="B4" s="22" t="s">
        <v>1</v>
      </c>
      <c r="C4" s="22"/>
      <c r="D4" s="22"/>
      <c r="E4" s="22"/>
      <c r="F4" s="22"/>
      <c r="G4" s="23"/>
    </row>
    <row r="5" spans="1:8" x14ac:dyDescent="0.35">
      <c r="A5" s="15" t="s">
        <v>79</v>
      </c>
      <c r="B5" s="22">
        <v>0</v>
      </c>
      <c r="C5" s="22">
        <v>40</v>
      </c>
      <c r="D5" s="22">
        <f>B5*C5</f>
        <v>0</v>
      </c>
      <c r="E5" s="22">
        <f>D5*0.05</f>
        <v>0</v>
      </c>
      <c r="F5" s="22">
        <f>D5*0.1</f>
        <v>0</v>
      </c>
      <c r="G5" s="25">
        <f>$D$2*D5+$E$2*E5+$F$2*F5</f>
        <v>0</v>
      </c>
      <c r="H5" s="47"/>
    </row>
    <row r="6" spans="1:8" x14ac:dyDescent="0.35">
      <c r="A6" s="39" t="s">
        <v>80</v>
      </c>
      <c r="B6" s="22"/>
      <c r="C6" s="22"/>
      <c r="D6" s="22"/>
      <c r="E6" s="22"/>
      <c r="F6" s="22"/>
      <c r="G6" s="25"/>
    </row>
    <row r="7" spans="1:8" x14ac:dyDescent="0.35">
      <c r="A7" s="39" t="s">
        <v>81</v>
      </c>
      <c r="B7" s="22"/>
      <c r="C7" s="22" t="s">
        <v>76</v>
      </c>
      <c r="D7" s="22"/>
      <c r="E7" s="22"/>
      <c r="F7" s="22"/>
      <c r="G7" s="25"/>
    </row>
    <row r="8" spans="1:8" ht="23" x14ac:dyDescent="0.35">
      <c r="A8" s="15" t="s">
        <v>82</v>
      </c>
      <c r="B8" s="22">
        <v>0</v>
      </c>
      <c r="C8" s="22">
        <v>48</v>
      </c>
      <c r="D8" s="22">
        <f t="shared" ref="D8:D27" si="0">B8*C8</f>
        <v>0</v>
      </c>
      <c r="E8" s="22">
        <f t="shared" ref="E8:E27" si="1">D8*0.05</f>
        <v>0</v>
      </c>
      <c r="F8" s="22">
        <f t="shared" ref="F8:F27" si="2">D8*0.1</f>
        <v>0</v>
      </c>
      <c r="G8" s="25">
        <f t="shared" ref="G8:G27" si="3">$D$2*D8+$E$2*E8+$F$2*F8</f>
        <v>0</v>
      </c>
    </row>
    <row r="9" spans="1:8" x14ac:dyDescent="0.35">
      <c r="A9" s="39" t="s">
        <v>107</v>
      </c>
      <c r="B9" s="22">
        <v>0</v>
      </c>
      <c r="C9" s="22">
        <v>10</v>
      </c>
      <c r="D9" s="22">
        <f t="shared" si="0"/>
        <v>0</v>
      </c>
      <c r="E9" s="22">
        <f t="shared" si="1"/>
        <v>0</v>
      </c>
      <c r="F9" s="22">
        <f t="shared" si="2"/>
        <v>0</v>
      </c>
      <c r="G9" s="25">
        <f t="shared" si="3"/>
        <v>0</v>
      </c>
    </row>
    <row r="10" spans="1:8" x14ac:dyDescent="0.35">
      <c r="A10" s="39" t="s">
        <v>108</v>
      </c>
      <c r="B10" s="3">
        <v>1.8</v>
      </c>
      <c r="C10" s="3">
        <v>24</v>
      </c>
      <c r="D10" s="22">
        <f t="shared" si="0"/>
        <v>43.2</v>
      </c>
      <c r="E10" s="22">
        <f t="shared" si="1"/>
        <v>2.16</v>
      </c>
      <c r="F10" s="22">
        <f t="shared" si="2"/>
        <v>4.32</v>
      </c>
      <c r="G10" s="27">
        <f t="shared" si="3"/>
        <v>2361.8951999999999</v>
      </c>
      <c r="H10" s="47" t="s">
        <v>144</v>
      </c>
    </row>
    <row r="11" spans="1:8" x14ac:dyDescent="0.35">
      <c r="A11" s="39" t="s">
        <v>37</v>
      </c>
      <c r="B11" s="3"/>
      <c r="C11" s="3"/>
      <c r="D11" s="22"/>
      <c r="E11" s="22"/>
      <c r="F11" s="22"/>
      <c r="G11" s="25"/>
    </row>
    <row r="12" spans="1:8" x14ac:dyDescent="0.35">
      <c r="A12" s="39" t="s">
        <v>38</v>
      </c>
      <c r="B12" s="3"/>
      <c r="C12" s="3"/>
      <c r="D12" s="22"/>
      <c r="E12" s="22"/>
      <c r="F12" s="22"/>
      <c r="G12" s="25"/>
    </row>
    <row r="13" spans="1:8" x14ac:dyDescent="0.35">
      <c r="A13" s="39" t="s">
        <v>92</v>
      </c>
      <c r="B13" s="3"/>
      <c r="C13" s="3"/>
      <c r="D13" s="22"/>
      <c r="E13" s="22"/>
      <c r="F13" s="22"/>
      <c r="G13" s="25"/>
    </row>
    <row r="14" spans="1:8" x14ac:dyDescent="0.35">
      <c r="A14" s="39" t="s">
        <v>84</v>
      </c>
      <c r="B14" s="3">
        <v>0</v>
      </c>
      <c r="C14" s="3">
        <v>8</v>
      </c>
      <c r="D14" s="22">
        <f t="shared" si="0"/>
        <v>0</v>
      </c>
      <c r="E14" s="22">
        <f t="shared" si="1"/>
        <v>0</v>
      </c>
      <c r="F14" s="22">
        <f t="shared" si="2"/>
        <v>0</v>
      </c>
      <c r="G14" s="25">
        <f t="shared" si="3"/>
        <v>0</v>
      </c>
    </row>
    <row r="15" spans="1:8" x14ac:dyDescent="0.35">
      <c r="A15" s="39" t="s">
        <v>85</v>
      </c>
      <c r="B15" s="3">
        <v>0</v>
      </c>
      <c r="C15" s="3">
        <v>8</v>
      </c>
      <c r="D15" s="22">
        <f t="shared" si="0"/>
        <v>0</v>
      </c>
      <c r="E15" s="22">
        <f t="shared" si="1"/>
        <v>0</v>
      </c>
      <c r="F15" s="22">
        <f t="shared" si="2"/>
        <v>0</v>
      </c>
      <c r="G15" s="25">
        <f t="shared" si="3"/>
        <v>0</v>
      </c>
    </row>
    <row r="16" spans="1:8" x14ac:dyDescent="0.35">
      <c r="A16" s="39" t="s">
        <v>86</v>
      </c>
      <c r="B16" s="3">
        <v>0</v>
      </c>
      <c r="C16" s="3">
        <v>8</v>
      </c>
      <c r="D16" s="22">
        <f t="shared" si="0"/>
        <v>0</v>
      </c>
      <c r="E16" s="22">
        <f t="shared" si="1"/>
        <v>0</v>
      </c>
      <c r="F16" s="22">
        <f t="shared" si="2"/>
        <v>0</v>
      </c>
      <c r="G16" s="25">
        <f t="shared" si="3"/>
        <v>0</v>
      </c>
    </row>
    <row r="17" spans="1:10" x14ac:dyDescent="0.35">
      <c r="A17" s="39" t="s">
        <v>87</v>
      </c>
      <c r="B17" s="3">
        <v>0</v>
      </c>
      <c r="C17" s="3">
        <v>8</v>
      </c>
      <c r="D17" s="22">
        <f t="shared" si="0"/>
        <v>0</v>
      </c>
      <c r="E17" s="22">
        <f t="shared" si="1"/>
        <v>0</v>
      </c>
      <c r="F17" s="22">
        <f t="shared" si="2"/>
        <v>0</v>
      </c>
      <c r="G17" s="25">
        <f t="shared" si="3"/>
        <v>0</v>
      </c>
    </row>
    <row r="18" spans="1:10" x14ac:dyDescent="0.35">
      <c r="A18" s="39" t="s">
        <v>88</v>
      </c>
      <c r="B18" s="3">
        <v>0</v>
      </c>
      <c r="C18" s="3">
        <v>8</v>
      </c>
      <c r="D18" s="22">
        <f t="shared" si="0"/>
        <v>0</v>
      </c>
      <c r="E18" s="22">
        <f t="shared" si="1"/>
        <v>0</v>
      </c>
      <c r="F18" s="22">
        <f t="shared" si="2"/>
        <v>0</v>
      </c>
      <c r="G18" s="25">
        <f t="shared" si="3"/>
        <v>0</v>
      </c>
    </row>
    <row r="19" spans="1:10" x14ac:dyDescent="0.35">
      <c r="A19" s="39" t="s">
        <v>89</v>
      </c>
      <c r="B19" s="3">
        <v>0</v>
      </c>
      <c r="C19" s="3">
        <v>8</v>
      </c>
      <c r="D19" s="22">
        <f t="shared" si="0"/>
        <v>0</v>
      </c>
      <c r="E19" s="22">
        <f t="shared" si="1"/>
        <v>0</v>
      </c>
      <c r="F19" s="22">
        <f t="shared" si="2"/>
        <v>0</v>
      </c>
      <c r="G19" s="25">
        <f t="shared" si="3"/>
        <v>0</v>
      </c>
    </row>
    <row r="20" spans="1:10" x14ac:dyDescent="0.35">
      <c r="A20" s="39" t="s">
        <v>90</v>
      </c>
      <c r="B20" s="3">
        <v>0</v>
      </c>
      <c r="C20" s="3">
        <v>4</v>
      </c>
      <c r="D20" s="22">
        <f t="shared" si="0"/>
        <v>0</v>
      </c>
      <c r="E20" s="22">
        <f t="shared" si="1"/>
        <v>0</v>
      </c>
      <c r="F20" s="22">
        <f t="shared" si="2"/>
        <v>0</v>
      </c>
      <c r="G20" s="25">
        <f t="shared" si="3"/>
        <v>0</v>
      </c>
    </row>
    <row r="21" spans="1:10" x14ac:dyDescent="0.35">
      <c r="A21" s="45" t="s">
        <v>126</v>
      </c>
      <c r="B21" s="3">
        <v>0</v>
      </c>
      <c r="C21" s="3">
        <v>8</v>
      </c>
      <c r="D21" s="22">
        <f>B21*C21</f>
        <v>0</v>
      </c>
      <c r="E21" s="22">
        <f t="shared" si="1"/>
        <v>0</v>
      </c>
      <c r="F21" s="22">
        <f t="shared" si="2"/>
        <v>0</v>
      </c>
      <c r="G21" s="25">
        <f t="shared" si="3"/>
        <v>0</v>
      </c>
    </row>
    <row r="22" spans="1:10" ht="15.5" x14ac:dyDescent="0.35">
      <c r="A22" s="39" t="s">
        <v>127</v>
      </c>
      <c r="B22" s="3">
        <v>0</v>
      </c>
      <c r="C22" s="3">
        <v>40</v>
      </c>
      <c r="D22" s="22">
        <f t="shared" si="0"/>
        <v>0</v>
      </c>
      <c r="E22" s="22">
        <f t="shared" si="1"/>
        <v>0</v>
      </c>
      <c r="F22" s="22">
        <f t="shared" si="2"/>
        <v>0</v>
      </c>
      <c r="G22" s="25">
        <f t="shared" si="3"/>
        <v>0</v>
      </c>
      <c r="J22" s="48"/>
    </row>
    <row r="23" spans="1:10" x14ac:dyDescent="0.35">
      <c r="A23" s="39" t="s">
        <v>128</v>
      </c>
      <c r="B23" s="3">
        <v>0</v>
      </c>
      <c r="C23" s="3">
        <v>40</v>
      </c>
      <c r="D23" s="22">
        <f t="shared" si="0"/>
        <v>0</v>
      </c>
      <c r="E23" s="22">
        <f t="shared" si="1"/>
        <v>0</v>
      </c>
      <c r="F23" s="22">
        <f t="shared" si="2"/>
        <v>0</v>
      </c>
      <c r="G23" s="25">
        <f t="shared" si="3"/>
        <v>0</v>
      </c>
    </row>
    <row r="24" spans="1:10" x14ac:dyDescent="0.35">
      <c r="A24" s="39" t="s">
        <v>132</v>
      </c>
      <c r="B24" s="3">
        <v>9</v>
      </c>
      <c r="C24" s="3">
        <v>40</v>
      </c>
      <c r="D24" s="26">
        <f t="shared" si="0"/>
        <v>360</v>
      </c>
      <c r="E24" s="22">
        <f t="shared" si="1"/>
        <v>18</v>
      </c>
      <c r="F24" s="22">
        <f t="shared" si="2"/>
        <v>36</v>
      </c>
      <c r="G24" s="27">
        <f t="shared" si="3"/>
        <v>19682.46</v>
      </c>
      <c r="H24" s="47" t="s">
        <v>143</v>
      </c>
    </row>
    <row r="25" spans="1:10" x14ac:dyDescent="0.35">
      <c r="A25" s="39" t="s">
        <v>133</v>
      </c>
      <c r="B25" s="3">
        <v>1.8</v>
      </c>
      <c r="C25" s="3">
        <v>16</v>
      </c>
      <c r="D25" s="22">
        <f t="shared" si="0"/>
        <v>28.8</v>
      </c>
      <c r="E25" s="22">
        <f t="shared" si="1"/>
        <v>1.4400000000000002</v>
      </c>
      <c r="F25" s="22">
        <f t="shared" si="2"/>
        <v>2.8800000000000003</v>
      </c>
      <c r="G25" s="27">
        <f t="shared" si="3"/>
        <v>1574.5968</v>
      </c>
      <c r="H25" s="47" t="s">
        <v>144</v>
      </c>
    </row>
    <row r="26" spans="1:10" x14ac:dyDescent="0.35">
      <c r="A26" s="39" t="s">
        <v>131</v>
      </c>
      <c r="B26" s="3">
        <v>0</v>
      </c>
      <c r="C26" s="3">
        <v>4</v>
      </c>
      <c r="D26" s="22">
        <f>B26*C26</f>
        <v>0</v>
      </c>
      <c r="E26" s="22">
        <f t="shared" si="1"/>
        <v>0</v>
      </c>
      <c r="F26" s="22">
        <f t="shared" si="2"/>
        <v>0</v>
      </c>
      <c r="G26" s="25">
        <f t="shared" si="3"/>
        <v>0</v>
      </c>
    </row>
    <row r="27" spans="1:10" x14ac:dyDescent="0.35">
      <c r="A27" s="39" t="s">
        <v>91</v>
      </c>
      <c r="B27" s="22">
        <v>0</v>
      </c>
      <c r="C27" s="22">
        <v>200</v>
      </c>
      <c r="D27" s="22">
        <f t="shared" si="0"/>
        <v>0</v>
      </c>
      <c r="E27" s="22">
        <f t="shared" si="1"/>
        <v>0</v>
      </c>
      <c r="F27" s="22">
        <f t="shared" si="2"/>
        <v>0</v>
      </c>
      <c r="G27" s="25">
        <f t="shared" si="3"/>
        <v>0</v>
      </c>
    </row>
    <row r="28" spans="1:10" x14ac:dyDescent="0.35">
      <c r="A28" s="33" t="s">
        <v>134</v>
      </c>
      <c r="B28" s="38"/>
      <c r="C28" s="22"/>
      <c r="D28" s="51">
        <f>ROUND(SUM(D5:F27),)</f>
        <v>497</v>
      </c>
      <c r="E28" s="51"/>
      <c r="F28" s="51"/>
      <c r="G28" s="28">
        <f>ROUND(SUM(G5:G27),-2)</f>
        <v>23600</v>
      </c>
    </row>
    <row r="30" spans="1:10" x14ac:dyDescent="0.35">
      <c r="A30" s="41" t="s">
        <v>109</v>
      </c>
    </row>
    <row r="31" spans="1:10" ht="15.5" x14ac:dyDescent="0.35">
      <c r="A31" s="44" t="s">
        <v>142</v>
      </c>
      <c r="B31" s="47"/>
    </row>
    <row r="32" spans="1:10" ht="35.5" customHeight="1" x14ac:dyDescent="0.35">
      <c r="A32" s="55" t="s">
        <v>140</v>
      </c>
      <c r="B32" s="55"/>
      <c r="C32" s="55"/>
      <c r="D32" s="55"/>
      <c r="E32" s="55"/>
      <c r="F32" s="55"/>
      <c r="G32" s="55"/>
    </row>
    <row r="33" spans="1:1" ht="15.5" x14ac:dyDescent="0.35">
      <c r="A33" s="44" t="s">
        <v>161</v>
      </c>
    </row>
    <row r="34" spans="1:1" ht="15.5" x14ac:dyDescent="0.35">
      <c r="A34" s="44" t="s">
        <v>162</v>
      </c>
    </row>
    <row r="35" spans="1:1" ht="15.5" x14ac:dyDescent="0.35">
      <c r="A35" s="44" t="s">
        <v>110</v>
      </c>
    </row>
    <row r="36" spans="1:1" ht="15.5" x14ac:dyDescent="0.35">
      <c r="A36" s="44" t="s">
        <v>111</v>
      </c>
    </row>
    <row r="37" spans="1:1" ht="16" x14ac:dyDescent="0.35">
      <c r="A37" s="21" t="s">
        <v>141</v>
      </c>
    </row>
  </sheetData>
  <mergeCells count="2">
    <mergeCell ref="D28:F28"/>
    <mergeCell ref="A32:G3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1a</vt:lpstr>
      <vt:lpstr>Table 1b</vt:lpstr>
      <vt:lpstr>Table 1c</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Tracy Curtis</cp:lastModifiedBy>
  <dcterms:created xsi:type="dcterms:W3CDTF">2015-11-09T17:25:23Z</dcterms:created>
  <dcterms:modified xsi:type="dcterms:W3CDTF">2019-05-09T22:59:04Z</dcterms:modified>
</cp:coreProperties>
</file>