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CDC5DC66-7715-4B32-8BBC-D9AD41D844CB}" xr6:coauthVersionLast="36" xr6:coauthVersionMax="36" xr10:uidLastSave="{00000000-0000-0000-0000-000000000000}"/>
  <bookViews>
    <workbookView xWindow="-105" yWindow="-105" windowWidth="19425" windowHeight="10425" xr2:uid="{00000000-000D-0000-FFFF-FFFF00000000}"/>
  </bookViews>
  <sheets>
    <sheet name="Industry" sheetId="1" r:id="rId1"/>
    <sheet name="Agency" sheetId="2" r:id="rId2"/>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51" i="1" l="1"/>
  <c r="E19" i="2"/>
  <c r="E30" i="1" l="1"/>
  <c r="E18" i="2"/>
  <c r="E17" i="2"/>
  <c r="E16" i="2"/>
  <c r="E15" i="2"/>
  <c r="E13" i="2"/>
  <c r="E48" i="1"/>
  <c r="E47" i="1"/>
  <c r="E46" i="1"/>
  <c r="E45" i="1"/>
  <c r="E43" i="1"/>
  <c r="E41" i="1"/>
  <c r="E40" i="1"/>
  <c r="E38" i="1"/>
  <c r="E37" i="1"/>
  <c r="E31" i="1"/>
  <c r="E29" i="1"/>
  <c r="E28" i="1"/>
  <c r="E25" i="1"/>
  <c r="E23" i="1"/>
  <c r="E20" i="1"/>
  <c r="E19" i="1"/>
  <c r="E17" i="1"/>
  <c r="E16" i="1"/>
  <c r="E15" i="1"/>
  <c r="E11" i="1"/>
  <c r="E9" i="1"/>
  <c r="E8" i="1"/>
  <c r="E27" i="1"/>
  <c r="D19" i="2"/>
  <c r="D18" i="2"/>
  <c r="D17" i="2"/>
  <c r="D16" i="2"/>
  <c r="D15" i="2"/>
  <c r="D13" i="2"/>
  <c r="D12" i="2"/>
  <c r="F12" i="2" s="1"/>
  <c r="D11" i="2"/>
  <c r="D9" i="2"/>
  <c r="F9" i="2" s="1"/>
  <c r="D8" i="2"/>
  <c r="F8" i="2" s="1"/>
  <c r="D7" i="2"/>
  <c r="D6" i="2"/>
  <c r="F6" i="2" s="1"/>
  <c r="D5" i="2"/>
  <c r="D4" i="2"/>
  <c r="D3" i="2"/>
  <c r="D48" i="1"/>
  <c r="D47" i="1"/>
  <c r="D46" i="1"/>
  <c r="D45" i="1"/>
  <c r="D43" i="1"/>
  <c r="D41" i="1"/>
  <c r="D40" i="1"/>
  <c r="D39" i="1"/>
  <c r="F39" i="1" s="1"/>
  <c r="H39" i="1" s="1"/>
  <c r="D38" i="1"/>
  <c r="D37" i="1"/>
  <c r="D31" i="1"/>
  <c r="D30" i="1"/>
  <c r="D29" i="1"/>
  <c r="D28" i="1"/>
  <c r="D27" i="1"/>
  <c r="D25" i="1"/>
  <c r="D24" i="1"/>
  <c r="F24" i="1" s="1"/>
  <c r="H24" i="1" s="1"/>
  <c r="D21" i="1"/>
  <c r="F21" i="1" s="1"/>
  <c r="H21" i="1" s="1"/>
  <c r="D23" i="1"/>
  <c r="D20" i="1"/>
  <c r="D19" i="1"/>
  <c r="D18" i="1"/>
  <c r="F18" i="1" s="1"/>
  <c r="H18" i="1" s="1"/>
  <c r="D17" i="1"/>
  <c r="D16" i="1"/>
  <c r="D15" i="1"/>
  <c r="D11" i="1"/>
  <c r="F11" i="1" s="1"/>
  <c r="H11" i="1" s="1"/>
  <c r="D10" i="1"/>
  <c r="F10" i="1" s="1"/>
  <c r="H10" i="1" s="1"/>
  <c r="D9" i="1"/>
  <c r="D8" i="1"/>
  <c r="D6" i="1"/>
  <c r="F6" i="1" s="1"/>
  <c r="F25" i="1" l="1"/>
  <c r="G25" i="1" s="1"/>
  <c r="F7" i="2"/>
  <c r="F17" i="2"/>
  <c r="H17" i="2" s="1"/>
  <c r="F9" i="1"/>
  <c r="H9" i="1" s="1"/>
  <c r="F28" i="1"/>
  <c r="H28" i="1" s="1"/>
  <c r="F20" i="1"/>
  <c r="H20" i="1" s="1"/>
  <c r="F38" i="1"/>
  <c r="H38" i="1" s="1"/>
  <c r="F17" i="1"/>
  <c r="H17" i="1" s="1"/>
  <c r="F16" i="1"/>
  <c r="H16" i="1" s="1"/>
  <c r="F40" i="1"/>
  <c r="H40" i="1" s="1"/>
  <c r="F4" i="2"/>
  <c r="G4" i="2" s="1"/>
  <c r="F15" i="1"/>
  <c r="H15" i="1" s="1"/>
  <c r="F11" i="2"/>
  <c r="H11" i="2" s="1"/>
  <c r="F19" i="2"/>
  <c r="H19" i="2" s="1"/>
  <c r="F43" i="1"/>
  <c r="H43" i="1" s="1"/>
  <c r="F45" i="1"/>
  <c r="H45" i="1" s="1"/>
  <c r="F48" i="1"/>
  <c r="H48" i="1" s="1"/>
  <c r="F13" i="2"/>
  <c r="H13" i="2" s="1"/>
  <c r="F5" i="2"/>
  <c r="H5" i="2" s="1"/>
  <c r="F15" i="2"/>
  <c r="G15" i="2" s="1"/>
  <c r="F8" i="1"/>
  <c r="H8" i="1" s="1"/>
  <c r="F19" i="1"/>
  <c r="H19" i="1" s="1"/>
  <c r="F29" i="1"/>
  <c r="H29" i="1" s="1"/>
  <c r="F16" i="2"/>
  <c r="H16" i="2" s="1"/>
  <c r="F30" i="1"/>
  <c r="H30" i="1" s="1"/>
  <c r="F23" i="1"/>
  <c r="H23" i="1" s="1"/>
  <c r="F31" i="1"/>
  <c r="H31" i="1" s="1"/>
  <c r="F46" i="1"/>
  <c r="H46" i="1" s="1"/>
  <c r="F18" i="2"/>
  <c r="H18" i="2" s="1"/>
  <c r="F37" i="1"/>
  <c r="H37" i="1" s="1"/>
  <c r="F47" i="1"/>
  <c r="H47" i="1" s="1"/>
  <c r="F3" i="2"/>
  <c r="F41" i="1"/>
  <c r="H41" i="1" s="1"/>
  <c r="F27" i="1"/>
  <c r="H27" i="1" s="1"/>
  <c r="H6" i="2"/>
  <c r="G6" i="2"/>
  <c r="H7" i="2"/>
  <c r="G7" i="2"/>
  <c r="H8" i="2"/>
  <c r="G8" i="2"/>
  <c r="H9" i="2"/>
  <c r="G9" i="2"/>
  <c r="I9" i="2" s="1"/>
  <c r="H12" i="2"/>
  <c r="G12" i="2"/>
  <c r="G13" i="2"/>
  <c r="H6" i="1"/>
  <c r="G6" i="1"/>
  <c r="G39" i="1"/>
  <c r="I39" i="1" s="1"/>
  <c r="G24" i="1"/>
  <c r="I24" i="1" s="1"/>
  <c r="G21" i="1"/>
  <c r="I21" i="1" s="1"/>
  <c r="G18" i="1"/>
  <c r="I18" i="1" s="1"/>
  <c r="G17" i="1"/>
  <c r="I17" i="1" s="1"/>
  <c r="G11" i="1"/>
  <c r="I11" i="1" s="1"/>
  <c r="G10" i="1"/>
  <c r="I10" i="1" s="1"/>
  <c r="G17" i="2" l="1"/>
  <c r="H25" i="1"/>
  <c r="H4" i="2"/>
  <c r="H3" i="2"/>
  <c r="I12" i="2"/>
  <c r="I6" i="2"/>
  <c r="G3" i="2"/>
  <c r="I4" i="2"/>
  <c r="G38" i="1"/>
  <c r="I38" i="1" s="1"/>
  <c r="G16" i="1"/>
  <c r="I16" i="1" s="1"/>
  <c r="G40" i="1"/>
  <c r="I40" i="1" s="1"/>
  <c r="G11" i="2"/>
  <c r="I11" i="2" s="1"/>
  <c r="G5" i="2"/>
  <c r="I5" i="2" s="1"/>
  <c r="I8" i="2"/>
  <c r="H15" i="2"/>
  <c r="I15" i="2" s="1"/>
  <c r="G19" i="1"/>
  <c r="I19" i="1" s="1"/>
  <c r="G20" i="1"/>
  <c r="I20" i="1" s="1"/>
  <c r="G9" i="1"/>
  <c r="I9" i="1" s="1"/>
  <c r="G28" i="1"/>
  <c r="I28" i="1" s="1"/>
  <c r="G30" i="1"/>
  <c r="I30" i="1" s="1"/>
  <c r="G41" i="1"/>
  <c r="I41" i="1" s="1"/>
  <c r="G31" i="1"/>
  <c r="I31" i="1" s="1"/>
  <c r="G48" i="1"/>
  <c r="I48" i="1" s="1"/>
  <c r="G15" i="1"/>
  <c r="I15" i="1" s="1"/>
  <c r="G8" i="1"/>
  <c r="I8" i="1" s="1"/>
  <c r="G43" i="1"/>
  <c r="I43" i="1" s="1"/>
  <c r="G29" i="1"/>
  <c r="I29" i="1" s="1"/>
  <c r="G37" i="1"/>
  <c r="I37" i="1" s="1"/>
  <c r="G45" i="1"/>
  <c r="I45" i="1" s="1"/>
  <c r="G19" i="2"/>
  <c r="I19" i="2" s="1"/>
  <c r="G27" i="1"/>
  <c r="I27" i="1" s="1"/>
  <c r="G18" i="2"/>
  <c r="I18" i="2" s="1"/>
  <c r="G46" i="1"/>
  <c r="I46" i="1" s="1"/>
  <c r="I13" i="2"/>
  <c r="G23" i="1"/>
  <c r="I23" i="1" s="1"/>
  <c r="G47" i="1"/>
  <c r="I47" i="1" s="1"/>
  <c r="I17" i="2"/>
  <c r="I7" i="2"/>
  <c r="I25" i="1"/>
  <c r="G16" i="2"/>
  <c r="I16" i="2" s="1"/>
  <c r="I6" i="1"/>
  <c r="F20" i="2" l="1"/>
  <c r="F21" i="2" s="1"/>
  <c r="I3" i="2"/>
  <c r="I20" i="2" s="1"/>
  <c r="I21" i="2"/>
  <c r="I32" i="1"/>
  <c r="F32" i="1"/>
  <c r="F49" i="1"/>
  <c r="I49" i="1"/>
  <c r="I50" i="1" l="1"/>
  <c r="I52" i="1" s="1"/>
  <c r="F50" i="1"/>
</calcChain>
</file>

<file path=xl/sharedStrings.xml><?xml version="1.0" encoding="utf-8"?>
<sst xmlns="http://schemas.openxmlformats.org/spreadsheetml/2006/main" count="135" uniqueCount="124">
  <si>
    <t>1.  Applications</t>
  </si>
  <si>
    <t>N/A</t>
  </si>
  <si>
    <t>2.  Surveys and studies</t>
  </si>
  <si>
    <t>3.  Reporting requirements</t>
  </si>
  <si>
    <t xml:space="preserve">    b.  Required activities</t>
  </si>
  <si>
    <r>
      <t xml:space="preserve">     iii.  Initial CMS performance evaluation </t>
    </r>
    <r>
      <rPr>
        <vertAlign val="superscript"/>
        <sz val="10"/>
        <color theme="1"/>
        <rFont val="Times New Roman"/>
        <family val="1"/>
      </rPr>
      <t>d</t>
    </r>
  </si>
  <si>
    <t xml:space="preserve">     iv.  Repeat performance test</t>
  </si>
  <si>
    <t xml:space="preserve">    c.  Create information</t>
  </si>
  <si>
    <t>See 3E</t>
  </si>
  <si>
    <t xml:space="preserve">    d.  Gather existing information</t>
  </si>
  <si>
    <t xml:space="preserve">    e.  Write report</t>
  </si>
  <si>
    <t xml:space="preserve">      i.  Notification of construction/reconstruction</t>
  </si>
  <si>
    <t xml:space="preserve">     ii.  Notification of actual startup</t>
  </si>
  <si>
    <t xml:space="preserve">   iii.   Initial notification</t>
  </si>
  <si>
    <r>
      <t xml:space="preserve">   iv.   Emissions averaging plan </t>
    </r>
    <r>
      <rPr>
        <vertAlign val="superscript"/>
        <sz val="10"/>
        <color theme="1"/>
        <rFont val="Times New Roman"/>
        <family val="1"/>
      </rPr>
      <t>e</t>
    </r>
  </si>
  <si>
    <r>
      <t xml:space="preserve">    v.   Pre-compliance report </t>
    </r>
    <r>
      <rPr>
        <vertAlign val="superscript"/>
        <sz val="10"/>
        <color theme="1"/>
        <rFont val="Times New Roman"/>
        <family val="1"/>
      </rPr>
      <t>f</t>
    </r>
  </si>
  <si>
    <r>
      <t xml:space="preserve">   vi.   Performance test notification </t>
    </r>
    <r>
      <rPr>
        <vertAlign val="superscript"/>
        <sz val="10"/>
        <color theme="1"/>
        <rFont val="Times New Roman"/>
        <family val="1"/>
      </rPr>
      <t>g</t>
    </r>
  </si>
  <si>
    <t xml:space="preserve"> viii.  Notification of compliance status</t>
  </si>
  <si>
    <r>
      <t xml:space="preserve">          a.  With performance test </t>
    </r>
    <r>
      <rPr>
        <vertAlign val="superscript"/>
        <sz val="10"/>
        <color theme="1"/>
        <rFont val="Times New Roman"/>
        <family val="1"/>
      </rPr>
      <t>g</t>
    </r>
  </si>
  <si>
    <r>
      <t xml:space="preserve">          b.  Without performance test </t>
    </r>
    <r>
      <rPr>
        <vertAlign val="superscript"/>
        <sz val="10"/>
        <color theme="1"/>
        <rFont val="Times New Roman"/>
        <family val="1"/>
      </rPr>
      <t>h</t>
    </r>
  </si>
  <si>
    <r>
      <t xml:space="preserve">   ix.  Notification of physical/operational change </t>
    </r>
    <r>
      <rPr>
        <vertAlign val="superscript"/>
        <sz val="10"/>
        <color theme="1"/>
        <rFont val="Times New Roman"/>
        <family val="1"/>
      </rPr>
      <t>i</t>
    </r>
  </si>
  <si>
    <t xml:space="preserve">    x.  Semiannual summary report</t>
  </si>
  <si>
    <r>
      <t xml:space="preserve">         a.  No deviations </t>
    </r>
    <r>
      <rPr>
        <vertAlign val="superscript"/>
        <sz val="10"/>
        <color theme="1"/>
        <rFont val="Times New Roman"/>
        <family val="1"/>
      </rPr>
      <t>j</t>
    </r>
  </si>
  <si>
    <r>
      <t xml:space="preserve">         b.  Deviations </t>
    </r>
    <r>
      <rPr>
        <vertAlign val="superscript"/>
        <sz val="10"/>
        <color theme="1"/>
        <rFont val="Times New Roman"/>
        <family val="1"/>
      </rPr>
      <t>j</t>
    </r>
  </si>
  <si>
    <r>
      <t xml:space="preserve">         c.  SS&amp;M report </t>
    </r>
    <r>
      <rPr>
        <vertAlign val="superscript"/>
        <sz val="10"/>
        <color theme="1"/>
        <rFont val="Times New Roman"/>
        <family val="1"/>
      </rPr>
      <t>k</t>
    </r>
  </si>
  <si>
    <r>
      <t xml:space="preserve">         d.  LDAR report </t>
    </r>
    <r>
      <rPr>
        <vertAlign val="superscript"/>
        <sz val="10"/>
        <color theme="1"/>
        <rFont val="Times New Roman"/>
        <family val="1"/>
      </rPr>
      <t>l</t>
    </r>
  </si>
  <si>
    <r>
      <t xml:space="preserve">         e.  Emission averaging report </t>
    </r>
    <r>
      <rPr>
        <vertAlign val="superscript"/>
        <sz val="10"/>
        <color theme="1"/>
        <rFont val="Times New Roman"/>
        <family val="1"/>
      </rPr>
      <t>m</t>
    </r>
  </si>
  <si>
    <t>Subtotal  for Reporting  Requirements</t>
  </si>
  <si>
    <t>4  Recordkeeping requirements</t>
  </si>
  <si>
    <t xml:space="preserve">     b.  Plan activities </t>
  </si>
  <si>
    <t xml:space="preserve">     c.  Implement activities</t>
  </si>
  <si>
    <r>
      <t xml:space="preserve">     d.  Develop record system </t>
    </r>
    <r>
      <rPr>
        <vertAlign val="superscript"/>
        <sz val="10"/>
        <color theme="1"/>
        <rFont val="Times New Roman"/>
        <family val="1"/>
      </rPr>
      <t>n</t>
    </r>
  </si>
  <si>
    <r>
      <t xml:space="preserve">     e.  Develop SS&amp;M plan </t>
    </r>
    <r>
      <rPr>
        <vertAlign val="superscript"/>
        <sz val="10"/>
        <color theme="1"/>
        <rFont val="Times New Roman"/>
        <family val="1"/>
      </rPr>
      <t>o</t>
    </r>
  </si>
  <si>
    <r>
      <t xml:space="preserve">     f.  Develop QA/QC plan for CMS </t>
    </r>
    <r>
      <rPr>
        <vertAlign val="superscript"/>
        <sz val="10"/>
        <color theme="1"/>
        <rFont val="Times New Roman"/>
        <family val="1"/>
      </rPr>
      <t>p</t>
    </r>
  </si>
  <si>
    <r>
      <t xml:space="preserve">     g.  Time to train personnel </t>
    </r>
    <r>
      <rPr>
        <vertAlign val="superscript"/>
        <sz val="10"/>
        <color theme="1"/>
        <rFont val="Times New Roman"/>
        <family val="1"/>
      </rPr>
      <t>q</t>
    </r>
  </si>
  <si>
    <r>
      <t xml:space="preserve">     h.  Time to retrain/refresh personnel </t>
    </r>
    <r>
      <rPr>
        <vertAlign val="superscript"/>
        <sz val="10"/>
        <color theme="1"/>
        <rFont val="Times New Roman"/>
        <family val="1"/>
      </rPr>
      <t>r</t>
    </r>
  </si>
  <si>
    <t xml:space="preserve">     i.  Time to enter information</t>
  </si>
  <si>
    <t xml:space="preserve">          i.  Records of SS&amp;M</t>
  </si>
  <si>
    <r>
      <t xml:space="preserve">         ii.  Records of CMS data </t>
    </r>
    <r>
      <rPr>
        <vertAlign val="superscript"/>
        <sz val="10"/>
        <color theme="1"/>
        <rFont val="Times New Roman"/>
        <family val="1"/>
      </rPr>
      <t>s</t>
    </r>
  </si>
  <si>
    <t xml:space="preserve">              b.  Compile data </t>
  </si>
  <si>
    <r>
      <t xml:space="preserve">     j.  Calibration of CMS </t>
    </r>
    <r>
      <rPr>
        <vertAlign val="superscript"/>
        <sz val="10"/>
        <color theme="1"/>
        <rFont val="Times New Roman"/>
        <family val="1"/>
      </rPr>
      <t>t</t>
    </r>
  </si>
  <si>
    <t xml:space="preserve">Subtotal  for Recordkeeping Requirements  </t>
  </si>
  <si>
    <t>Activity</t>
  </si>
  <si>
    <t>2.  Review notification of actual startup</t>
  </si>
  <si>
    <t xml:space="preserve">3. Review initial notification </t>
  </si>
  <si>
    <r>
      <t xml:space="preserve">4.  Review emissions averaging plan </t>
    </r>
    <r>
      <rPr>
        <vertAlign val="superscript"/>
        <sz val="10"/>
        <color theme="1"/>
        <rFont val="Times New Roman"/>
        <family val="1"/>
      </rPr>
      <t>c</t>
    </r>
  </si>
  <si>
    <r>
      <t xml:space="preserve">5.  Review pre-compliance report </t>
    </r>
    <r>
      <rPr>
        <vertAlign val="superscript"/>
        <sz val="10"/>
        <color theme="1"/>
        <rFont val="Times New Roman"/>
        <family val="1"/>
      </rPr>
      <t>d</t>
    </r>
  </si>
  <si>
    <r>
      <t xml:space="preserve">      i.  With performance test </t>
    </r>
    <r>
      <rPr>
        <vertAlign val="superscript"/>
        <sz val="10"/>
        <color theme="1"/>
        <rFont val="Times New Roman"/>
        <family val="1"/>
      </rPr>
      <t>e</t>
    </r>
  </si>
  <si>
    <r>
      <t xml:space="preserve">     ii.  Without performance test </t>
    </r>
    <r>
      <rPr>
        <vertAlign val="superscript"/>
        <sz val="10"/>
        <color theme="1"/>
        <rFont val="Times New Roman"/>
        <family val="1"/>
      </rPr>
      <t>f</t>
    </r>
  </si>
  <si>
    <t>10.  Review semiannual summary report</t>
  </si>
  <si>
    <r>
      <t xml:space="preserve">      i.  No deviations </t>
    </r>
    <r>
      <rPr>
        <vertAlign val="superscript"/>
        <sz val="10"/>
        <color theme="1"/>
        <rFont val="Times New Roman"/>
        <family val="1"/>
      </rPr>
      <t>h</t>
    </r>
  </si>
  <si>
    <r>
      <t xml:space="preserve">     ii.  Deviations </t>
    </r>
    <r>
      <rPr>
        <vertAlign val="superscript"/>
        <sz val="10"/>
        <color theme="1"/>
        <rFont val="Times New Roman"/>
        <family val="1"/>
      </rPr>
      <t>h</t>
    </r>
  </si>
  <si>
    <r>
      <t xml:space="preserve">    iii.  SS&amp;M report </t>
    </r>
    <r>
      <rPr>
        <vertAlign val="superscript"/>
        <sz val="10"/>
        <color theme="1"/>
        <rFont val="Times New Roman"/>
        <family val="1"/>
      </rPr>
      <t>i</t>
    </r>
  </si>
  <si>
    <r>
      <t xml:space="preserve">    iv.  LDAR report </t>
    </r>
    <r>
      <rPr>
        <vertAlign val="superscript"/>
        <sz val="10"/>
        <color theme="1"/>
        <rFont val="Times New Roman"/>
        <family val="1"/>
      </rPr>
      <t>j</t>
    </r>
  </si>
  <si>
    <r>
      <t xml:space="preserve">     v.  Emission averaging report </t>
    </r>
    <r>
      <rPr>
        <vertAlign val="superscript"/>
        <sz val="10"/>
        <color theme="1"/>
        <rFont val="Times New Roman"/>
        <family val="1"/>
      </rPr>
      <t>c</t>
    </r>
  </si>
  <si>
    <t>Subtotals Labor Burden and cost</t>
  </si>
  <si>
    <t>Burden Item</t>
  </si>
  <si>
    <t>(A) Person hours per occurrence</t>
  </si>
  <si>
    <t>(B) No. of occurrences per respondent per year</t>
  </si>
  <si>
    <t>(C) Person hours per respondent per year (C=AxB)</t>
  </si>
  <si>
    <t>(E) Technical person-hours per year (E=CxD)</t>
  </si>
  <si>
    <t>(F) Management person hours per year (Ex0.05)</t>
  </si>
  <si>
    <t>(G) Clerical person hours per year (Ex0.1)</t>
  </si>
  <si>
    <t xml:space="preserve">  vii.   Notification of initial CMS performance evaluation</t>
  </si>
  <si>
    <t xml:space="preserve">              a.  Record of continuously monitored parameters</t>
  </si>
  <si>
    <t>c.  Enter/verify information for semiannual report</t>
  </si>
  <si>
    <t>(B) No. of occurrences per plant per year</t>
  </si>
  <si>
    <t>(C) EPA person hours per respondent per year (C=AxB)</t>
  </si>
  <si>
    <t>(A) EPA person hours per occurrence</t>
  </si>
  <si>
    <t>1.  Review notification of construction/reconstruction</t>
  </si>
  <si>
    <t>6.  Review notification of initial performance test</t>
  </si>
  <si>
    <t>7.  Review notification of initial CMS demonstration</t>
  </si>
  <si>
    <t>8.  Review notification of compliance status report</t>
  </si>
  <si>
    <r>
      <t>9.  Review notification physical/operational change</t>
    </r>
    <r>
      <rPr>
        <vertAlign val="superscript"/>
        <sz val="10"/>
        <color theme="1"/>
        <rFont val="Times New Roman"/>
        <family val="1"/>
      </rPr>
      <t>g</t>
    </r>
  </si>
  <si>
    <t>hr per resp</t>
  </si>
  <si>
    <t>2015 General Schedule</t>
  </si>
  <si>
    <r>
      <t>(D) Plants per year</t>
    </r>
    <r>
      <rPr>
        <b/>
        <vertAlign val="superscript"/>
        <sz val="10"/>
        <color theme="1"/>
        <rFont val="Times New Roman"/>
        <family val="1"/>
      </rPr>
      <t>a</t>
    </r>
  </si>
  <si>
    <r>
      <t>(H) Total Cost per year, $</t>
    </r>
    <r>
      <rPr>
        <b/>
        <vertAlign val="superscript"/>
        <sz val="10"/>
        <color theme="1"/>
        <rFont val="Times New Roman"/>
        <family val="1"/>
      </rPr>
      <t>b</t>
    </r>
  </si>
  <si>
    <r>
      <t>(D) Respondents per year</t>
    </r>
    <r>
      <rPr>
        <b/>
        <vertAlign val="superscript"/>
        <sz val="10"/>
        <color theme="1"/>
        <rFont val="Times New Roman"/>
        <family val="1"/>
      </rPr>
      <t>a</t>
    </r>
  </si>
  <si>
    <r>
      <t xml:space="preserve">       i.  Initial performance test – process vents </t>
    </r>
    <r>
      <rPr>
        <vertAlign val="superscript"/>
        <sz val="10"/>
        <color theme="1"/>
        <rFont val="Times New Roman"/>
        <family val="1"/>
      </rPr>
      <t>c</t>
    </r>
  </si>
  <si>
    <r>
      <t xml:space="preserve">      ii.  Initial performance test – wastewater </t>
    </r>
    <r>
      <rPr>
        <vertAlign val="superscript"/>
        <sz val="10"/>
        <color theme="1"/>
        <rFont val="Times New Roman"/>
        <family val="1"/>
      </rPr>
      <t>c</t>
    </r>
  </si>
  <si>
    <t xml:space="preserve">    a.  Familiarization with the regulartory requirement</t>
  </si>
  <si>
    <t xml:space="preserve">     a.  Familiarize with the regulatory requirements</t>
  </si>
  <si>
    <t>Bureau of Labor Statistics, 2019</t>
  </si>
  <si>
    <r>
      <t xml:space="preserve">Total Annual Labor Burden and Costs (rounded) </t>
    </r>
    <r>
      <rPr>
        <b/>
        <vertAlign val="superscript"/>
        <sz val="10"/>
        <color theme="1"/>
        <rFont val="Times New Roman"/>
        <family val="1"/>
      </rPr>
      <t>u</t>
    </r>
  </si>
  <si>
    <r>
      <t xml:space="preserve">Capital and O&amp;M Cost (rounded): </t>
    </r>
    <r>
      <rPr>
        <b/>
        <vertAlign val="superscript"/>
        <sz val="10"/>
        <color theme="1"/>
        <rFont val="Times New Roman"/>
        <family val="1"/>
      </rPr>
      <t>u</t>
    </r>
  </si>
  <si>
    <r>
      <t xml:space="preserve">Grand Total (rounded): </t>
    </r>
    <r>
      <rPr>
        <b/>
        <vertAlign val="superscript"/>
        <sz val="10"/>
        <color theme="1"/>
        <rFont val="Times New Roman"/>
        <family val="1"/>
      </rPr>
      <t>u</t>
    </r>
  </si>
  <si>
    <r>
      <t>Total Annual Labor Burden and Costs (rounded)</t>
    </r>
    <r>
      <rPr>
        <b/>
        <vertAlign val="superscript"/>
        <sz val="10"/>
        <color theme="1"/>
        <rFont val="Times New Roman"/>
        <family val="1"/>
      </rPr>
      <t>k</t>
    </r>
  </si>
  <si>
    <r>
      <t>c</t>
    </r>
    <r>
      <rPr>
        <sz val="10"/>
        <color theme="1"/>
        <rFont val="Times New Roman"/>
        <family val="1"/>
      </rPr>
      <t xml:space="preserve"> This will occur only in the first year after a facility becomes subject to the rule. </t>
    </r>
  </si>
  <si>
    <r>
      <t>d</t>
    </r>
    <r>
      <rPr>
        <sz val="10"/>
        <color theme="1"/>
        <rFont val="Times New Roman"/>
        <family val="1"/>
      </rPr>
      <t xml:space="preserve"> Person-hours per occurrence are based on the performance specification costs to certify CMS ($500) divided by the composite hourly labor rate. No performance evaluations are required for the parameter monitoring systems included in the rule. Assumes no facilities will use the alternative standard, which required CEMS and performance evaluations.</t>
    </r>
  </si>
  <si>
    <r>
      <t>i</t>
    </r>
    <r>
      <rPr>
        <sz val="10"/>
        <color theme="1"/>
        <rFont val="Times New Roman"/>
        <family val="1"/>
      </rPr>
      <t xml:space="preserve"> We have assumed that 10 percent of facilities will implement process changes </t>
    </r>
  </si>
  <si>
    <r>
      <t>j</t>
    </r>
    <r>
      <rPr>
        <sz val="10"/>
        <color theme="1"/>
        <rFont val="Times New Roman"/>
        <family val="1"/>
      </rPr>
      <t xml:space="preserve"> We have assumed that 90 percent of facilities will have no deviations, only 10 percent will have deviations.</t>
    </r>
  </si>
  <si>
    <r>
      <t xml:space="preserve">k </t>
    </r>
    <r>
      <rPr>
        <sz val="10"/>
        <color theme="1"/>
        <rFont val="Times New Roman"/>
        <family val="1"/>
      </rPr>
      <t>We assume that all facilities will report actions taken during startup, shutdown, or malfunction that are consistent with the SS&amp;M plan.</t>
    </r>
  </si>
  <si>
    <r>
      <t>m</t>
    </r>
    <r>
      <rPr>
        <sz val="10"/>
        <color theme="1"/>
        <rFont val="Times New Roman"/>
        <family val="1"/>
      </rPr>
      <t xml:space="preserve"> We have assumed that 10 percent of existing facilities will comply with emissions averaging requirements; new facilities are not allowed to use emissions averaging.</t>
    </r>
  </si>
  <si>
    <r>
      <t>n</t>
    </r>
    <r>
      <rPr>
        <sz val="10"/>
        <color theme="1"/>
        <rFont val="Times New Roman"/>
        <family val="1"/>
      </rPr>
      <t xml:space="preserve"> We have assumed that it will take 40 hours for each respondent to develop a record system for recording parameter monitoring information. </t>
    </r>
  </si>
  <si>
    <r>
      <t>o</t>
    </r>
    <r>
      <rPr>
        <sz val="10"/>
        <color theme="1"/>
        <rFont val="Times New Roman"/>
        <family val="1"/>
      </rPr>
      <t xml:space="preserve"> We have assumed that it will take 80 hours for each respondent to draft the startup, shutdown, and malfunction plan and another 20 hours of review/revisions, for a total of 100 hours.</t>
    </r>
  </si>
  <si>
    <r>
      <t>p</t>
    </r>
    <r>
      <rPr>
        <sz val="10"/>
        <color theme="1"/>
        <rFont val="Times New Roman"/>
        <family val="1"/>
      </rPr>
      <t xml:space="preserve"> We have assumed that it will take 40 hours to develop and review the QA/QC plan for the CMS. No QA/QC plan is required for the parameter monitoring systems included in the rule. We have assumed that no facility will use the alternative standard, which requires CEMS and QA/QC plans.</t>
    </r>
  </si>
  <si>
    <r>
      <t>q</t>
    </r>
    <r>
      <rPr>
        <sz val="10"/>
        <color theme="1"/>
        <rFont val="Times New Roman"/>
        <family val="1"/>
      </rPr>
      <t xml:space="preserve"> We have assumed that it will take 40 hours to train personnel.</t>
    </r>
  </si>
  <si>
    <r>
      <t>r</t>
    </r>
    <r>
      <rPr>
        <sz val="10"/>
        <color theme="1"/>
        <rFont val="Times New Roman"/>
        <family val="1"/>
      </rPr>
      <t xml:space="preserve"> We have assumed it will take 20 days (16 hours) to provide refresher training for personnel.</t>
    </r>
  </si>
  <si>
    <r>
      <t>s</t>
    </r>
    <r>
      <rPr>
        <sz val="10"/>
        <color theme="1"/>
        <rFont val="Times New Roman"/>
        <family val="1"/>
      </rPr>
      <t xml:space="preserve"> The record of continuously monitored parameters includes: process vent, storage tank, and wastewater monitoring and inspections.</t>
    </r>
  </si>
  <si>
    <r>
      <t>t</t>
    </r>
    <r>
      <rPr>
        <sz val="10"/>
        <color theme="1"/>
        <rFont val="Times New Roman"/>
        <family val="1"/>
      </rPr>
      <t xml:space="preserve"> We have assumed that calibration of CMS will require 8 hours per year for each monitor. We are assuming a total of 2 CMS for each facility, for a total requirement of 16 hours per year per facility.</t>
    </r>
  </si>
  <si>
    <r>
      <t>u</t>
    </r>
    <r>
      <rPr>
        <sz val="10"/>
        <color theme="1"/>
        <rFont val="Times New Roman"/>
        <family val="1"/>
      </rPr>
      <t>Totals have been rounded to 3 significant figures. Figures may not add exactly due to rounding.</t>
    </r>
  </si>
  <si>
    <r>
      <t>f</t>
    </r>
    <r>
      <rPr>
        <sz val="10"/>
        <color theme="1"/>
        <rFont val="Times New Roman"/>
        <family val="1"/>
      </rPr>
      <t xml:space="preserve"> Assumes 1 new facility will submit a pre-compliance report.</t>
    </r>
  </si>
  <si>
    <r>
      <t>g</t>
    </r>
    <r>
      <rPr>
        <sz val="10"/>
        <color theme="1"/>
        <rFont val="Times New Roman"/>
        <family val="1"/>
      </rPr>
      <t xml:space="preserve"> We have assumed that 1 new facility will comply by conducting a performance test(s). The notification of compliance status includes the report of the performance test(s).</t>
    </r>
  </si>
  <si>
    <r>
      <t>h</t>
    </r>
    <r>
      <rPr>
        <sz val="10"/>
        <color theme="1"/>
        <rFont val="Times New Roman"/>
        <family val="1"/>
      </rPr>
      <t xml:space="preserve"> We have assumed that no new facilities will comply by submitting engineering calculations, design calculations, etc. with no performance tests. The notification of compliance status includes those calculations. </t>
    </r>
  </si>
  <si>
    <r>
      <t xml:space="preserve">l </t>
    </r>
    <r>
      <rPr>
        <sz val="10"/>
        <color theme="1"/>
        <rFont val="Times New Roman"/>
        <family val="1"/>
      </rPr>
      <t xml:space="preserve">Assumes 404 hours for completion of the LDAR report. </t>
    </r>
  </si>
  <si>
    <r>
      <t>g</t>
    </r>
    <r>
      <rPr>
        <sz val="10"/>
        <color theme="1"/>
        <rFont val="Times New Roman"/>
        <family val="1"/>
      </rPr>
      <t xml:space="preserve"> We have assumed that 10 percent of facilities will implement process changes.</t>
    </r>
  </si>
  <si>
    <r>
      <t>h</t>
    </r>
    <r>
      <rPr>
        <sz val="10"/>
        <color theme="1"/>
        <rFont val="Times New Roman"/>
        <family val="1"/>
      </rPr>
      <t xml:space="preserve"> We have assumed that 90 percent of facilities will have no deviations, 10 percent will have deviations.</t>
    </r>
  </si>
  <si>
    <r>
      <t>i</t>
    </r>
    <r>
      <rPr>
        <sz val="10"/>
        <color theme="1"/>
        <rFont val="Times New Roman"/>
        <family val="1"/>
      </rPr>
      <t xml:space="preserve"> We have assumed that all facilities will report actions taken during startup, shutdown, or malfunction that are consistent with the SS&amp;M plan.</t>
    </r>
  </si>
  <si>
    <r>
      <t>j</t>
    </r>
    <r>
      <rPr>
        <sz val="10"/>
        <color theme="1"/>
        <rFont val="Times New Roman"/>
        <family val="1"/>
      </rPr>
      <t xml:space="preserve"> We have assumed that all facilities will report the specified information for processes subject to the equipment leak standards.</t>
    </r>
  </si>
  <si>
    <r>
      <t>k</t>
    </r>
    <r>
      <rPr>
        <sz val="10"/>
        <color theme="1"/>
        <rFont val="Times New Roman"/>
        <family val="1"/>
      </rPr>
      <t xml:space="preserve"> Totals have been rounded to 3 significant figures. Figures may not add exactly due to rounding.</t>
    </r>
  </si>
  <si>
    <r>
      <t>a</t>
    </r>
    <r>
      <rPr>
        <sz val="10"/>
        <color theme="1"/>
        <rFont val="Times New Roman"/>
        <family val="1"/>
      </rPr>
      <t xml:space="preserve"> We have assumed that there are 201 existing facilities subject to the rule, and that one new major source per year will become subject. Therefore, the average number of respondents that are subject to this rule is 202. </t>
    </r>
  </si>
  <si>
    <r>
      <t>b</t>
    </r>
    <r>
      <rPr>
        <sz val="10"/>
        <color theme="1"/>
        <rFont val="Times New Roman"/>
        <family val="1"/>
      </rPr>
      <t xml:space="preserve"> This ICR uses the following labor rates: $147.40 per hour for Executive, Administrative, and Managerial labor; $117.92 per hour for Technical labor, and $57.02</t>
    </r>
    <r>
      <rPr>
        <vertAlign val="superscript"/>
        <sz val="10"/>
        <color theme="1"/>
        <rFont val="Times New Roman"/>
        <family val="1"/>
      </rPr>
      <t xml:space="preserve"> </t>
    </r>
    <r>
      <rPr>
        <sz val="10"/>
        <color theme="1"/>
        <rFont val="Times New Roman"/>
        <family val="1"/>
      </rPr>
      <t>per hour for Clerical labor.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t>
    </r>
  </si>
  <si>
    <r>
      <t>b</t>
    </r>
    <r>
      <rPr>
        <sz val="10"/>
        <color theme="1"/>
        <rFont val="Times New Roman"/>
        <family val="1"/>
      </rPr>
      <t xml:space="preserve"> This cost is based on the following labor rates which incorporates a 1.6 benefits multiplication factor to account for government overhead expenses: $65.71 (GS-13, Step 5, $41.07 + 60%) for Managerial rate, $48.75 (GS-12, Step 1, $30.47 + 60%) for Technical rate, and $26.38 (GS-6, Step 3, $16.49 + 60%) for Clerical rate. These rates are from the Office of Personnel Management (OPM) “2018 General Schedule” which excludes locality rates of pay.</t>
    </r>
  </si>
  <si>
    <r>
      <t>e</t>
    </r>
    <r>
      <rPr>
        <sz val="10"/>
        <color theme="1"/>
        <rFont val="Times New Roman"/>
        <family val="1"/>
      </rPr>
      <t xml:space="preserve"> We have assumed that 10 percent of existing facilities will comply with emissions averaging requirements and have previously submitted an averaging plan; new facilities are not allowed to use emissions averaging.</t>
    </r>
  </si>
  <si>
    <r>
      <t>c</t>
    </r>
    <r>
      <rPr>
        <sz val="10"/>
        <color theme="1"/>
        <rFont val="Times New Roman"/>
        <family val="1"/>
      </rPr>
      <t xml:space="preserve"> We have assumed that 10 percent of existing facilities will comply with emissions averaging requirements and have previously submitted an averaging plan; new facilities are not allowed to use emissions averaging.</t>
    </r>
  </si>
  <si>
    <r>
      <t>d</t>
    </r>
    <r>
      <rPr>
        <sz val="10"/>
        <color theme="1"/>
        <rFont val="Times New Roman"/>
        <family val="1"/>
      </rPr>
      <t xml:space="preserve"> We have assumed one new faclity will submit a pre-compliance report.</t>
    </r>
  </si>
  <si>
    <r>
      <t>f</t>
    </r>
    <r>
      <rPr>
        <sz val="10"/>
        <color theme="1"/>
        <rFont val="Times New Roman"/>
        <family val="1"/>
      </rPr>
      <t xml:space="preserve"> We have assumed that no new facilities will comply by submitting engineering calculations, design calculations, etc. with no performance tests. The notification of compliance status includes those calculations.</t>
    </r>
  </si>
  <si>
    <t>Annual avg number of existing respondents</t>
  </si>
  <si>
    <t>Annual avg number of new respondents</t>
  </si>
  <si>
    <t>Annual number of respondents (total)</t>
  </si>
  <si>
    <r>
      <t>e</t>
    </r>
    <r>
      <rPr>
        <sz val="10"/>
        <color theme="1"/>
        <rFont val="Times New Roman"/>
        <family val="1"/>
      </rPr>
      <t xml:space="preserve"> We have assumed that one new facility will comply by conducting a performance test(s). The notification of compliance status includes the report of the performance test(s).</t>
    </r>
  </si>
  <si>
    <t>Annual avg number of respondents (total)</t>
  </si>
  <si>
    <r>
      <t>a</t>
    </r>
    <r>
      <rPr>
        <sz val="10"/>
        <color theme="1"/>
        <rFont val="Times New Roman"/>
        <family val="1"/>
      </rPr>
      <t xml:space="preserve"> We have assumed that there are 201 existing facilities subject to the rule, and that one new major source per year will become subject. Therefore, the average number of respondents that are subject to this rule is 202.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</si>
</sst>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00"/>
    <numFmt numFmtId="165" formatCode="#,##0.0"/>
    <numFmt numFmtId="166" formatCode="&quot;$&quot;#,##0"/>
  </numFmts>
  <fonts count="11" x14ac:knownFonts="1">
    <font>
      <sz val="11"/>
      <color theme="1"/>
      <name val="Calibri"/>
      <family val="2"/>
      <scheme val="minor"/>
    </font>
    <font>
      <b/>
      <sz val="10"/>
      <color theme="1"/>
      <name val="Times New Roman"/>
      <family val="1"/>
    </font>
    <font>
      <sz val="10"/>
      <color theme="1"/>
      <name val="Times New Roman"/>
      <family val="1"/>
    </font>
    <font>
      <vertAlign val="superscript"/>
      <sz val="10"/>
      <color theme="1"/>
      <name val="Times New Roman"/>
      <family val="1"/>
    </font>
    <font>
      <sz val="12"/>
      <color rgb="FF000000"/>
      <name val="Times New Roman"/>
      <family val="1"/>
    </font>
    <font>
      <sz val="11"/>
      <color rgb="FFFF0000"/>
      <name val="Calibri"/>
      <family val="2"/>
      <scheme val="minor"/>
    </font>
    <font>
      <b/>
      <vertAlign val="superscript"/>
      <sz val="10"/>
      <color theme="1"/>
      <name val="Times New Roman"/>
      <family val="1"/>
    </font>
    <font>
      <b/>
      <i/>
      <sz val="10"/>
      <color theme="1"/>
      <name val="Times New Roman"/>
      <family val="1"/>
    </font>
    <font>
      <i/>
      <sz val="10"/>
      <color theme="1"/>
      <name val="Times New Roman"/>
      <family val="1"/>
    </font>
    <font>
      <vertAlign val="superscript"/>
      <sz val="12"/>
      <color theme="1"/>
      <name val="Times New Roman"/>
      <family val="1"/>
    </font>
    <font>
      <sz val="9"/>
      <color theme="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0" fontId="2" fillId="0" borderId="1" xfId="0" applyFont="1" applyBorder="1" applyAlignment="1">
      <alignment horizontal="center" vertical="top" wrapText="1"/>
    </xf>
    <xf numFmtId="3" fontId="2" fillId="0" borderId="1" xfId="0" applyNumberFormat="1" applyFont="1" applyBorder="1" applyAlignment="1">
      <alignment horizontal="center" vertical="top" wrapText="1"/>
    </xf>
    <xf numFmtId="4" fontId="2" fillId="0" borderId="1" xfId="0" applyNumberFormat="1" applyFont="1" applyBorder="1" applyAlignment="1">
      <alignment horizontal="center" vertical="top"/>
    </xf>
    <xf numFmtId="0" fontId="0" fillId="0" borderId="0" xfId="0" applyAlignment="1">
      <alignment horizontal="center"/>
    </xf>
    <xf numFmtId="0" fontId="2" fillId="0" borderId="1" xfId="0" applyFont="1" applyBorder="1" applyAlignment="1">
      <alignment horizontal="center" vertical="top"/>
    </xf>
    <xf numFmtId="0" fontId="2" fillId="0" borderId="1" xfId="0" applyFont="1" applyBorder="1" applyAlignment="1">
      <alignment horizontal="center"/>
    </xf>
    <xf numFmtId="3" fontId="2" fillId="0" borderId="1" xfId="0" applyNumberFormat="1" applyFont="1" applyBorder="1" applyAlignment="1">
      <alignment horizontal="center" vertical="top"/>
    </xf>
    <xf numFmtId="0" fontId="2" fillId="0" borderId="2" xfId="0" applyFont="1" applyBorder="1" applyAlignment="1">
      <alignment horizontal="center"/>
    </xf>
    <xf numFmtId="0" fontId="2" fillId="0" borderId="2" xfId="0" applyFont="1" applyBorder="1" applyAlignment="1">
      <alignment horizontal="center" vertical="top"/>
    </xf>
    <xf numFmtId="2" fontId="2" fillId="0" borderId="1" xfId="0" applyNumberFormat="1" applyFont="1" applyBorder="1" applyAlignment="1">
      <alignment horizontal="center" vertical="top" wrapText="1"/>
    </xf>
    <xf numFmtId="4" fontId="2" fillId="0" borderId="1" xfId="0" applyNumberFormat="1" applyFont="1" applyBorder="1" applyAlignment="1">
      <alignment horizontal="center" vertical="top" wrapText="1"/>
    </xf>
    <xf numFmtId="3" fontId="2" fillId="0" borderId="2" xfId="0" applyNumberFormat="1" applyFont="1" applyBorder="1" applyAlignment="1">
      <alignment horizontal="center"/>
    </xf>
    <xf numFmtId="3" fontId="2" fillId="0" borderId="1" xfId="0" applyNumberFormat="1" applyFont="1" applyBorder="1" applyAlignment="1">
      <alignment horizontal="center"/>
    </xf>
    <xf numFmtId="3" fontId="2" fillId="0" borderId="2" xfId="0" applyNumberFormat="1" applyFont="1" applyBorder="1" applyAlignment="1">
      <alignment horizontal="center" vertical="top"/>
    </xf>
    <xf numFmtId="2" fontId="2" fillId="0" borderId="2" xfId="0" applyNumberFormat="1" applyFont="1" applyBorder="1" applyAlignment="1">
      <alignment horizontal="center"/>
    </xf>
    <xf numFmtId="4" fontId="2" fillId="0" borderId="2" xfId="0" applyNumberFormat="1" applyFont="1" applyBorder="1" applyAlignment="1">
      <alignment horizontal="center"/>
    </xf>
    <xf numFmtId="0" fontId="0" fillId="0" borderId="0" xfId="0" applyAlignment="1">
      <alignment wrapText="1"/>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wrapText="1"/>
    </xf>
    <xf numFmtId="0" fontId="0" fillId="0" borderId="0" xfId="0" applyAlignment="1">
      <alignment horizontal="left"/>
    </xf>
    <xf numFmtId="2" fontId="0" fillId="0" borderId="0" xfId="0" applyNumberFormat="1"/>
    <xf numFmtId="165" fontId="2" fillId="0" borderId="1" xfId="0" applyNumberFormat="1" applyFont="1" applyBorder="1" applyAlignment="1">
      <alignment horizontal="center" vertical="top" wrapText="1"/>
    </xf>
    <xf numFmtId="0" fontId="5" fillId="0" borderId="0" xfId="0" applyFont="1"/>
    <xf numFmtId="165" fontId="2" fillId="0" borderId="2" xfId="0" applyNumberFormat="1" applyFont="1" applyBorder="1" applyAlignment="1">
      <alignment horizontal="center" vertical="top"/>
    </xf>
    <xf numFmtId="165" fontId="2" fillId="0" borderId="2" xfId="0" applyNumberFormat="1" applyFont="1" applyBorder="1" applyAlignment="1">
      <alignment horizontal="center"/>
    </xf>
    <xf numFmtId="165" fontId="2" fillId="0" borderId="1" xfId="0" applyNumberFormat="1"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8" fillId="0" borderId="1" xfId="0" applyFont="1" applyBorder="1" applyAlignment="1">
      <alignment horizontal="center" vertical="top" wrapText="1"/>
    </xf>
    <xf numFmtId="3" fontId="7" fillId="0" borderId="1" xfId="0" applyNumberFormat="1" applyFont="1" applyBorder="1" applyAlignment="1">
      <alignment horizontal="center" vertical="top" wrapText="1"/>
    </xf>
    <xf numFmtId="1" fontId="0" fillId="0" borderId="0" xfId="0" applyNumberFormat="1" applyAlignment="1">
      <alignment horizontal="center"/>
    </xf>
    <xf numFmtId="0" fontId="9" fillId="0" borderId="0" xfId="0" applyFont="1" applyAlignment="1">
      <alignment vertical="center"/>
    </xf>
    <xf numFmtId="0" fontId="3" fillId="0" borderId="0" xfId="0" applyFont="1" applyAlignment="1">
      <alignment vertical="center"/>
    </xf>
    <xf numFmtId="8" fontId="2" fillId="0" borderId="1" xfId="0" applyNumberFormat="1" applyFont="1" applyBorder="1" applyAlignment="1">
      <alignment horizontal="right" vertical="top" wrapText="1"/>
    </xf>
    <xf numFmtId="0" fontId="2" fillId="0" borderId="1" xfId="0" applyFont="1" applyBorder="1" applyAlignment="1">
      <alignment horizontal="right" vertical="top" wrapText="1"/>
    </xf>
    <xf numFmtId="164" fontId="2" fillId="0" borderId="1" xfId="0" applyNumberFormat="1" applyFont="1" applyBorder="1" applyAlignment="1">
      <alignment horizontal="right" vertical="top" wrapText="1"/>
    </xf>
    <xf numFmtId="6" fontId="2" fillId="0" borderId="1" xfId="0" applyNumberFormat="1" applyFont="1" applyBorder="1" applyAlignment="1">
      <alignment horizontal="right" vertical="top" wrapText="1"/>
    </xf>
    <xf numFmtId="164" fontId="7" fillId="0" borderId="1" xfId="0" applyNumberFormat="1" applyFont="1" applyBorder="1" applyAlignment="1">
      <alignment horizontal="right" vertical="top" wrapText="1"/>
    </xf>
    <xf numFmtId="166" fontId="7" fillId="0" borderId="1" xfId="0" applyNumberFormat="1" applyFont="1" applyBorder="1" applyAlignment="1">
      <alignment horizontal="right" vertical="center" wrapText="1"/>
    </xf>
    <xf numFmtId="166" fontId="1" fillId="0" borderId="1" xfId="0" applyNumberFormat="1" applyFont="1" applyBorder="1" applyAlignment="1">
      <alignment horizontal="right" vertical="center" wrapText="1"/>
    </xf>
    <xf numFmtId="166" fontId="1" fillId="0" borderId="1" xfId="0" applyNumberFormat="1" applyFont="1" applyBorder="1" applyAlignment="1">
      <alignment horizontal="right" wrapText="1"/>
    </xf>
    <xf numFmtId="8" fontId="2" fillId="0" borderId="2" xfId="0" applyNumberFormat="1" applyFont="1" applyBorder="1" applyAlignment="1">
      <alignment horizontal="right"/>
    </xf>
    <xf numFmtId="6" fontId="2" fillId="0" borderId="2" xfId="0" applyNumberFormat="1" applyFont="1" applyBorder="1" applyAlignment="1">
      <alignment horizontal="right"/>
    </xf>
    <xf numFmtId="0" fontId="2" fillId="0" borderId="2" xfId="0" applyFont="1" applyBorder="1" applyAlignment="1">
      <alignment horizontal="right" vertical="top"/>
    </xf>
    <xf numFmtId="0" fontId="2" fillId="0" borderId="1" xfId="0" applyFont="1" applyBorder="1" applyAlignment="1">
      <alignment horizontal="right" vertical="top"/>
    </xf>
    <xf numFmtId="8" fontId="2" fillId="0" borderId="1" xfId="0" applyNumberFormat="1" applyFont="1" applyBorder="1" applyAlignment="1">
      <alignment horizontal="right" vertical="top"/>
    </xf>
    <xf numFmtId="6" fontId="1" fillId="0" borderId="1" xfId="0" applyNumberFormat="1" applyFont="1" applyBorder="1" applyAlignment="1">
      <alignment horizontal="right" vertical="top"/>
    </xf>
    <xf numFmtId="0" fontId="2" fillId="0" borderId="0" xfId="0" applyFont="1" applyAlignment="1">
      <alignment horizontal="center" vertical="center" wrapText="1"/>
    </xf>
    <xf numFmtId="0" fontId="10" fillId="0" borderId="0" xfId="0" applyFont="1" applyAlignment="1">
      <alignment horizontal="center" vertical="center" wrapText="1"/>
    </xf>
    <xf numFmtId="3" fontId="2" fillId="0" borderId="1" xfId="0" applyNumberFormat="1" applyFont="1" applyFill="1" applyBorder="1" applyAlignment="1">
      <alignment horizontal="center" vertical="top" wrapText="1"/>
    </xf>
    <xf numFmtId="3" fontId="2" fillId="0" borderId="1" xfId="0" applyNumberFormat="1" applyFont="1" applyFill="1" applyBorder="1" applyAlignment="1">
      <alignment horizontal="center"/>
    </xf>
    <xf numFmtId="0" fontId="9" fillId="0" borderId="0" xfId="0" applyFont="1" applyAlignment="1">
      <alignment horizontal="left" vertical="center" wrapText="1"/>
    </xf>
    <xf numFmtId="0" fontId="3" fillId="0" borderId="0" xfId="0" applyFont="1" applyAlignment="1">
      <alignment horizontal="left" vertical="center" wrapText="1"/>
    </xf>
    <xf numFmtId="0" fontId="4" fillId="0" borderId="3" xfId="0" applyFont="1" applyBorder="1" applyAlignment="1">
      <alignment horizontal="center"/>
    </xf>
    <xf numFmtId="3" fontId="7" fillId="0" borderId="4" xfId="0" applyNumberFormat="1" applyFont="1" applyBorder="1" applyAlignment="1">
      <alignment horizontal="center" vertical="top" wrapText="1"/>
    </xf>
    <xf numFmtId="3" fontId="7" fillId="0" borderId="5" xfId="0" applyNumberFormat="1" applyFont="1" applyBorder="1" applyAlignment="1">
      <alignment horizontal="center" vertical="top" wrapText="1"/>
    </xf>
    <xf numFmtId="3" fontId="7" fillId="0" borderId="6" xfId="0" applyNumberFormat="1" applyFont="1" applyBorder="1" applyAlignment="1">
      <alignment horizontal="center" vertical="top" wrapText="1"/>
    </xf>
    <xf numFmtId="3" fontId="7" fillId="0" borderId="4"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3" fontId="7" fillId="0" borderId="6" xfId="0" applyNumberFormat="1" applyFont="1" applyBorder="1" applyAlignment="1">
      <alignment horizontal="center" vertical="center" wrapText="1"/>
    </xf>
    <xf numFmtId="3" fontId="1" fillId="0" borderId="4" xfId="0" applyNumberFormat="1" applyFont="1" applyBorder="1" applyAlignment="1">
      <alignment horizontal="center" vertical="center" wrapText="1"/>
    </xf>
    <xf numFmtId="3" fontId="1" fillId="0" borderId="5" xfId="0" applyNumberFormat="1" applyFont="1" applyBorder="1" applyAlignment="1">
      <alignment horizontal="center" vertical="center" wrapText="1"/>
    </xf>
    <xf numFmtId="3" fontId="1" fillId="0" borderId="6" xfId="0" applyNumberFormat="1" applyFont="1" applyBorder="1" applyAlignment="1">
      <alignment horizontal="center" vertical="center" wrapText="1"/>
    </xf>
    <xf numFmtId="3" fontId="1" fillId="0" borderId="1" xfId="0" applyNumberFormat="1" applyFont="1" applyBorder="1" applyAlignment="1">
      <alignment horizontal="center" vertical="top"/>
    </xf>
    <xf numFmtId="3" fontId="2" fillId="0" borderId="4" xfId="0" applyNumberFormat="1" applyFont="1" applyBorder="1" applyAlignment="1">
      <alignment horizontal="center" vertical="top"/>
    </xf>
    <xf numFmtId="3" fontId="2" fillId="0" borderId="5" xfId="0" applyNumberFormat="1" applyFont="1" applyBorder="1" applyAlignment="1">
      <alignment horizontal="center" vertical="top"/>
    </xf>
    <xf numFmtId="3" fontId="2" fillId="0" borderId="6" xfId="0" applyNumberFormat="1" applyFont="1" applyBorder="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3"/>
  <sheetViews>
    <sheetView tabSelected="1" workbookViewId="0">
      <selection activeCell="B25" sqref="B25"/>
    </sheetView>
  </sheetViews>
  <sheetFormatPr defaultRowHeight="15" x14ac:dyDescent="0.25"/>
  <cols>
    <col min="1" max="1" width="48.7109375" style="17" customWidth="1"/>
    <col min="2" max="2" width="11.140625" style="4" customWidth="1"/>
    <col min="3" max="3" width="10.5703125" style="4" customWidth="1"/>
    <col min="4" max="4" width="12.28515625" style="4" customWidth="1"/>
    <col min="5" max="8" width="9.140625" style="4"/>
    <col min="9" max="9" width="15" style="4" customWidth="1"/>
    <col min="11" max="11" width="42" customWidth="1"/>
    <col min="12" max="12" width="12" bestFit="1" customWidth="1"/>
  </cols>
  <sheetData>
    <row r="1" spans="1:11" ht="15.75" x14ac:dyDescent="0.25">
      <c r="B1" s="57" t="s">
        <v>83</v>
      </c>
      <c r="C1" s="57"/>
      <c r="D1" s="57"/>
      <c r="E1" s="57"/>
      <c r="F1" s="4">
        <v>117.92</v>
      </c>
      <c r="G1" s="4">
        <v>147.4</v>
      </c>
      <c r="H1" s="4">
        <v>57.02</v>
      </c>
    </row>
    <row r="2" spans="1:11" ht="76.5" x14ac:dyDescent="0.25">
      <c r="A2" s="28" t="s">
        <v>56</v>
      </c>
      <c r="B2" s="28" t="s">
        <v>57</v>
      </c>
      <c r="C2" s="28" t="s">
        <v>58</v>
      </c>
      <c r="D2" s="28" t="s">
        <v>59</v>
      </c>
      <c r="E2" s="28" t="s">
        <v>78</v>
      </c>
      <c r="F2" s="28" t="s">
        <v>60</v>
      </c>
      <c r="G2" s="28" t="s">
        <v>61</v>
      </c>
      <c r="H2" s="28" t="s">
        <v>62</v>
      </c>
      <c r="I2" s="28" t="s">
        <v>77</v>
      </c>
    </row>
    <row r="3" spans="1:11" x14ac:dyDescent="0.25">
      <c r="A3" s="18" t="s">
        <v>0</v>
      </c>
      <c r="B3" s="1" t="s">
        <v>1</v>
      </c>
      <c r="C3" s="1"/>
      <c r="D3" s="1"/>
      <c r="E3" s="2"/>
      <c r="F3" s="1"/>
      <c r="G3" s="1"/>
      <c r="H3" s="1"/>
      <c r="I3" s="1"/>
      <c r="K3" s="51"/>
    </row>
    <row r="4" spans="1:11" x14ac:dyDescent="0.25">
      <c r="A4" s="18" t="s">
        <v>2</v>
      </c>
      <c r="B4" s="1" t="s">
        <v>1</v>
      </c>
      <c r="C4" s="1"/>
      <c r="D4" s="1"/>
      <c r="E4" s="2"/>
      <c r="F4" s="1"/>
      <c r="G4" s="1"/>
      <c r="H4" s="1"/>
      <c r="I4" s="1"/>
      <c r="K4" s="51"/>
    </row>
    <row r="5" spans="1:11" x14ac:dyDescent="0.25">
      <c r="A5" s="18" t="s">
        <v>3</v>
      </c>
      <c r="B5" s="1"/>
      <c r="C5" s="1"/>
      <c r="D5" s="1"/>
      <c r="E5" s="2"/>
      <c r="F5" s="1"/>
      <c r="G5" s="1"/>
      <c r="H5" s="1"/>
      <c r="I5" s="1"/>
      <c r="K5" s="51"/>
    </row>
    <row r="6" spans="1:11" x14ac:dyDescent="0.25">
      <c r="A6" s="18" t="s">
        <v>81</v>
      </c>
      <c r="B6" s="1">
        <v>1</v>
      </c>
      <c r="C6" s="1">
        <v>1</v>
      </c>
      <c r="D6" s="1">
        <f>B6*C6</f>
        <v>1</v>
      </c>
      <c r="E6" s="2">
        <v>202</v>
      </c>
      <c r="F6" s="2">
        <f>D6*E6</f>
        <v>202</v>
      </c>
      <c r="G6" s="10">
        <f>F6*0.05</f>
        <v>10.100000000000001</v>
      </c>
      <c r="H6" s="10">
        <f>F6*0.1</f>
        <v>20.200000000000003</v>
      </c>
      <c r="I6" s="37">
        <f>F6*F$1+G6*G$1+H6*H$1</f>
        <v>26460.384000000002</v>
      </c>
      <c r="J6" s="24"/>
      <c r="K6" s="51"/>
    </row>
    <row r="7" spans="1:11" x14ac:dyDescent="0.25">
      <c r="A7" s="18" t="s">
        <v>4</v>
      </c>
      <c r="B7" s="1"/>
      <c r="C7" s="1"/>
      <c r="D7" s="1"/>
      <c r="E7" s="2"/>
      <c r="F7" s="2"/>
      <c r="G7" s="1"/>
      <c r="H7" s="1"/>
      <c r="I7" s="38"/>
      <c r="K7" s="51"/>
    </row>
    <row r="8" spans="1:11" ht="15.75" x14ac:dyDescent="0.25">
      <c r="A8" s="18" t="s">
        <v>79</v>
      </c>
      <c r="B8" s="1">
        <v>480</v>
      </c>
      <c r="C8" s="1">
        <v>1</v>
      </c>
      <c r="D8" s="1">
        <f>B8*C8</f>
        <v>480</v>
      </c>
      <c r="E8" s="2">
        <f>L46</f>
        <v>1</v>
      </c>
      <c r="F8" s="2">
        <f>D8*E8</f>
        <v>480</v>
      </c>
      <c r="G8" s="1">
        <f>F8*0.05</f>
        <v>24</v>
      </c>
      <c r="H8" s="1">
        <f>F8*0.1</f>
        <v>48</v>
      </c>
      <c r="I8" s="39">
        <f>F8*F$1+G8*G$1+H8*H$1</f>
        <v>62876.159999999996</v>
      </c>
      <c r="K8" s="51"/>
    </row>
    <row r="9" spans="1:11" ht="15.75" x14ac:dyDescent="0.25">
      <c r="A9" s="18" t="s">
        <v>80</v>
      </c>
      <c r="B9" s="1">
        <v>160</v>
      </c>
      <c r="C9" s="1">
        <v>1</v>
      </c>
      <c r="D9" s="1">
        <f>B9*C9</f>
        <v>160</v>
      </c>
      <c r="E9" s="2">
        <f>L46</f>
        <v>1</v>
      </c>
      <c r="F9" s="2">
        <f>D9*E9</f>
        <v>160</v>
      </c>
      <c r="G9" s="1">
        <f>F9*0.05</f>
        <v>8</v>
      </c>
      <c r="H9" s="1">
        <f>F9*0.1</f>
        <v>16</v>
      </c>
      <c r="I9" s="39">
        <f>F9*F$1+G9*G$1+H9*H$1</f>
        <v>20958.72</v>
      </c>
      <c r="K9" s="51"/>
    </row>
    <row r="10" spans="1:11" ht="15.75" x14ac:dyDescent="0.25">
      <c r="A10" s="18" t="s">
        <v>5</v>
      </c>
      <c r="B10" s="1">
        <v>10</v>
      </c>
      <c r="C10" s="1">
        <v>1</v>
      </c>
      <c r="D10" s="1">
        <f>B10*C10</f>
        <v>10</v>
      </c>
      <c r="E10" s="2">
        <v>0</v>
      </c>
      <c r="F10" s="2">
        <f>D10*E10</f>
        <v>0</v>
      </c>
      <c r="G10" s="1">
        <f>F10*0.05</f>
        <v>0</v>
      </c>
      <c r="H10" s="1">
        <f>F10*0.1</f>
        <v>0</v>
      </c>
      <c r="I10" s="40">
        <f>F10*F$1+G10*G$1+H10*H$1</f>
        <v>0</v>
      </c>
      <c r="K10" s="51"/>
    </row>
    <row r="11" spans="1:11" x14ac:dyDescent="0.25">
      <c r="A11" s="18" t="s">
        <v>6</v>
      </c>
      <c r="B11" s="1">
        <v>20</v>
      </c>
      <c r="C11" s="1">
        <v>1</v>
      </c>
      <c r="D11" s="1">
        <f>B11*C11</f>
        <v>20</v>
      </c>
      <c r="E11" s="2">
        <f>L46</f>
        <v>1</v>
      </c>
      <c r="F11" s="2">
        <f>D11*E11</f>
        <v>20</v>
      </c>
      <c r="G11" s="1">
        <f>F11*0.05</f>
        <v>1</v>
      </c>
      <c r="H11" s="1">
        <f>F11*0.1</f>
        <v>2</v>
      </c>
      <c r="I11" s="39">
        <f>F11*F$1+G11*G$1+H11*H$1</f>
        <v>2619.84</v>
      </c>
      <c r="K11" s="51"/>
    </row>
    <row r="12" spans="1:11" x14ac:dyDescent="0.25">
      <c r="A12" s="18" t="s">
        <v>7</v>
      </c>
      <c r="B12" s="1" t="s">
        <v>8</v>
      </c>
      <c r="C12" s="1"/>
      <c r="D12" s="1"/>
      <c r="E12" s="2"/>
      <c r="F12" s="2"/>
      <c r="G12" s="1"/>
      <c r="H12" s="1"/>
      <c r="I12" s="38"/>
      <c r="K12" s="51"/>
    </row>
    <row r="13" spans="1:11" x14ac:dyDescent="0.25">
      <c r="A13" s="18" t="s">
        <v>9</v>
      </c>
      <c r="B13" s="1" t="s">
        <v>8</v>
      </c>
      <c r="C13" s="1"/>
      <c r="D13" s="1"/>
      <c r="E13" s="2"/>
      <c r="F13" s="2"/>
      <c r="G13" s="1"/>
      <c r="H13" s="1"/>
      <c r="I13" s="38"/>
      <c r="K13" s="51"/>
    </row>
    <row r="14" spans="1:11" x14ac:dyDescent="0.25">
      <c r="A14" s="18" t="s">
        <v>10</v>
      </c>
      <c r="B14" s="1"/>
      <c r="C14" s="1"/>
      <c r="D14" s="1"/>
      <c r="E14" s="2"/>
      <c r="F14" s="2"/>
      <c r="G14" s="1"/>
      <c r="H14" s="1"/>
      <c r="I14" s="38"/>
      <c r="K14" s="52"/>
    </row>
    <row r="15" spans="1:11" x14ac:dyDescent="0.25">
      <c r="A15" s="18" t="s">
        <v>11</v>
      </c>
      <c r="B15" s="1">
        <v>2</v>
      </c>
      <c r="C15" s="1">
        <v>1</v>
      </c>
      <c r="D15" s="1">
        <f t="shared" ref="D15:D21" si="0">B15*C15</f>
        <v>2</v>
      </c>
      <c r="E15" s="2">
        <f>L46</f>
        <v>1</v>
      </c>
      <c r="F15" s="2">
        <f t="shared" ref="F15:F21" si="1">D15*E15</f>
        <v>2</v>
      </c>
      <c r="G15" s="10">
        <f t="shared" ref="G15:G21" si="2">F15*0.05</f>
        <v>0.1</v>
      </c>
      <c r="H15" s="10">
        <f t="shared" ref="H15:H21" si="3">F15*0.1</f>
        <v>0.2</v>
      </c>
      <c r="I15" s="39">
        <f t="shared" ref="I15:I21" si="4">F15*F$1+G15*G$1+H15*H$1</f>
        <v>261.98400000000004</v>
      </c>
      <c r="K15" s="51"/>
    </row>
    <row r="16" spans="1:11" x14ac:dyDescent="0.25">
      <c r="A16" s="18" t="s">
        <v>12</v>
      </c>
      <c r="B16" s="1">
        <v>2</v>
      </c>
      <c r="C16" s="1">
        <v>1</v>
      </c>
      <c r="D16" s="1">
        <f t="shared" si="0"/>
        <v>2</v>
      </c>
      <c r="E16" s="2">
        <f>L46</f>
        <v>1</v>
      </c>
      <c r="F16" s="2">
        <f t="shared" si="1"/>
        <v>2</v>
      </c>
      <c r="G16" s="10">
        <f t="shared" si="2"/>
        <v>0.1</v>
      </c>
      <c r="H16" s="10">
        <f t="shared" si="3"/>
        <v>0.2</v>
      </c>
      <c r="I16" s="39">
        <f t="shared" si="4"/>
        <v>261.98400000000004</v>
      </c>
      <c r="K16" s="51"/>
    </row>
    <row r="17" spans="1:11" x14ac:dyDescent="0.25">
      <c r="A17" s="18" t="s">
        <v>13</v>
      </c>
      <c r="B17" s="1">
        <v>2</v>
      </c>
      <c r="C17" s="1">
        <v>1</v>
      </c>
      <c r="D17" s="1">
        <f t="shared" si="0"/>
        <v>2</v>
      </c>
      <c r="E17" s="2">
        <f>L46</f>
        <v>1</v>
      </c>
      <c r="F17" s="2">
        <f t="shared" si="1"/>
        <v>2</v>
      </c>
      <c r="G17" s="10">
        <f t="shared" si="2"/>
        <v>0.1</v>
      </c>
      <c r="H17" s="10">
        <f t="shared" si="3"/>
        <v>0.2</v>
      </c>
      <c r="I17" s="39">
        <f t="shared" si="4"/>
        <v>261.98400000000004</v>
      </c>
      <c r="K17" s="51"/>
    </row>
    <row r="18" spans="1:11" ht="15.75" x14ac:dyDescent="0.25">
      <c r="A18" s="18" t="s">
        <v>14</v>
      </c>
      <c r="B18" s="1">
        <v>40</v>
      </c>
      <c r="C18" s="1">
        <v>1</v>
      </c>
      <c r="D18" s="1">
        <f t="shared" si="0"/>
        <v>40</v>
      </c>
      <c r="E18" s="53">
        <v>0</v>
      </c>
      <c r="F18" s="2">
        <f t="shared" si="1"/>
        <v>0</v>
      </c>
      <c r="G18" s="1">
        <f t="shared" si="2"/>
        <v>0</v>
      </c>
      <c r="H18" s="1">
        <f t="shared" si="3"/>
        <v>0</v>
      </c>
      <c r="I18" s="40">
        <f t="shared" si="4"/>
        <v>0</v>
      </c>
      <c r="K18" s="52"/>
    </row>
    <row r="19" spans="1:11" ht="15.75" x14ac:dyDescent="0.25">
      <c r="A19" s="18" t="s">
        <v>15</v>
      </c>
      <c r="B19" s="1">
        <v>40</v>
      </c>
      <c r="C19" s="1">
        <v>1</v>
      </c>
      <c r="D19" s="1">
        <f t="shared" si="0"/>
        <v>40</v>
      </c>
      <c r="E19" s="2">
        <f>L46*0.5</f>
        <v>0.5</v>
      </c>
      <c r="F19" s="2">
        <f t="shared" si="1"/>
        <v>20</v>
      </c>
      <c r="G19" s="1">
        <f t="shared" si="2"/>
        <v>1</v>
      </c>
      <c r="H19" s="1">
        <f t="shared" si="3"/>
        <v>2</v>
      </c>
      <c r="I19" s="39">
        <f t="shared" si="4"/>
        <v>2619.84</v>
      </c>
      <c r="K19" s="51"/>
    </row>
    <row r="20" spans="1:11" ht="15.75" x14ac:dyDescent="0.25">
      <c r="A20" s="18" t="s">
        <v>16</v>
      </c>
      <c r="B20" s="1">
        <v>2</v>
      </c>
      <c r="C20" s="1">
        <v>1</v>
      </c>
      <c r="D20" s="1">
        <f t="shared" si="0"/>
        <v>2</v>
      </c>
      <c r="E20" s="2">
        <f>L46</f>
        <v>1</v>
      </c>
      <c r="F20" s="2">
        <f t="shared" si="1"/>
        <v>2</v>
      </c>
      <c r="G20" s="10">
        <f t="shared" si="2"/>
        <v>0.1</v>
      </c>
      <c r="H20" s="10">
        <f t="shared" si="3"/>
        <v>0.2</v>
      </c>
      <c r="I20" s="39">
        <f t="shared" si="4"/>
        <v>261.98400000000004</v>
      </c>
      <c r="K20" s="51"/>
    </row>
    <row r="21" spans="1:11" x14ac:dyDescent="0.25">
      <c r="A21" s="18" t="s">
        <v>63</v>
      </c>
      <c r="B21" s="1">
        <v>2</v>
      </c>
      <c r="C21" s="1">
        <v>1</v>
      </c>
      <c r="D21" s="1">
        <f t="shared" si="0"/>
        <v>2</v>
      </c>
      <c r="E21" s="2">
        <v>0</v>
      </c>
      <c r="F21" s="2">
        <f t="shared" si="1"/>
        <v>0</v>
      </c>
      <c r="G21" s="1">
        <f t="shared" si="2"/>
        <v>0</v>
      </c>
      <c r="H21" s="1">
        <f t="shared" si="3"/>
        <v>0</v>
      </c>
      <c r="I21" s="40">
        <f t="shared" si="4"/>
        <v>0</v>
      </c>
      <c r="K21" s="51"/>
    </row>
    <row r="22" spans="1:11" x14ac:dyDescent="0.25">
      <c r="A22" s="18" t="s">
        <v>17</v>
      </c>
      <c r="B22" s="1"/>
      <c r="C22" s="1"/>
      <c r="D22" s="1"/>
      <c r="E22" s="2"/>
      <c r="F22" s="2"/>
      <c r="G22" s="1"/>
      <c r="H22" s="1"/>
      <c r="I22" s="38"/>
      <c r="K22" s="51"/>
    </row>
    <row r="23" spans="1:11" ht="15.75" x14ac:dyDescent="0.25">
      <c r="A23" s="18" t="s">
        <v>18</v>
      </c>
      <c r="B23" s="1">
        <v>80</v>
      </c>
      <c r="C23" s="1">
        <v>1</v>
      </c>
      <c r="D23" s="1">
        <f>B23*C23</f>
        <v>80</v>
      </c>
      <c r="E23" s="2">
        <f>L46</f>
        <v>1</v>
      </c>
      <c r="F23" s="2">
        <f>D23*E23</f>
        <v>80</v>
      </c>
      <c r="G23" s="1">
        <f>F23*0.05</f>
        <v>4</v>
      </c>
      <c r="H23" s="1">
        <f>F23*0.1</f>
        <v>8</v>
      </c>
      <c r="I23" s="39">
        <f>F23*F$1+G23*G$1+H23*H$1</f>
        <v>10479.36</v>
      </c>
      <c r="K23" s="51"/>
    </row>
    <row r="24" spans="1:11" ht="15.75" x14ac:dyDescent="0.25">
      <c r="A24" s="18" t="s">
        <v>19</v>
      </c>
      <c r="B24" s="1">
        <v>120</v>
      </c>
      <c r="C24" s="1">
        <v>1</v>
      </c>
      <c r="D24" s="1">
        <f>B24*C24</f>
        <v>120</v>
      </c>
      <c r="E24" s="2">
        <v>0</v>
      </c>
      <c r="F24" s="2">
        <f>D24*E24</f>
        <v>0</v>
      </c>
      <c r="G24" s="1">
        <f>F24*0.05</f>
        <v>0</v>
      </c>
      <c r="H24" s="1">
        <f>F24*0.1</f>
        <v>0</v>
      </c>
      <c r="I24" s="40">
        <f>F24*F$1+G24*G$1+H24*H$1</f>
        <v>0</v>
      </c>
    </row>
    <row r="25" spans="1:11" ht="15.75" x14ac:dyDescent="0.25">
      <c r="A25" s="18" t="s">
        <v>20</v>
      </c>
      <c r="B25" s="1">
        <v>8</v>
      </c>
      <c r="C25" s="1">
        <v>1</v>
      </c>
      <c r="D25" s="1">
        <f>B25*C25</f>
        <v>8</v>
      </c>
      <c r="E25" s="23">
        <f>L44*0.1</f>
        <v>20.200000000000003</v>
      </c>
      <c r="F25" s="23">
        <f>D25*E25</f>
        <v>161.60000000000002</v>
      </c>
      <c r="G25" s="1">
        <f>F25*0.05</f>
        <v>8.0800000000000018</v>
      </c>
      <c r="H25" s="10">
        <f>F25*0.1</f>
        <v>16.160000000000004</v>
      </c>
      <c r="I25" s="39">
        <f>F25*F$1+G25*G$1+H25*H$1</f>
        <v>21168.307200000007</v>
      </c>
    </row>
    <row r="26" spans="1:11" x14ac:dyDescent="0.25">
      <c r="A26" s="18" t="s">
        <v>21</v>
      </c>
      <c r="B26" s="1"/>
      <c r="C26" s="1"/>
      <c r="D26" s="1"/>
      <c r="E26" s="2"/>
      <c r="F26" s="2"/>
      <c r="G26" s="1"/>
      <c r="H26" s="1"/>
      <c r="I26" s="38"/>
    </row>
    <row r="27" spans="1:11" ht="15.75" x14ac:dyDescent="0.25">
      <c r="A27" s="18" t="s">
        <v>22</v>
      </c>
      <c r="B27" s="1">
        <v>8</v>
      </c>
      <c r="C27" s="1">
        <v>2</v>
      </c>
      <c r="D27" s="1">
        <f>B27*C27</f>
        <v>16</v>
      </c>
      <c r="E27" s="23">
        <f>L44*0.9</f>
        <v>181.8</v>
      </c>
      <c r="F27" s="23">
        <f>D27*E27</f>
        <v>2908.8</v>
      </c>
      <c r="G27" s="11">
        <f>F27*0.05</f>
        <v>145.44000000000003</v>
      </c>
      <c r="H27" s="11">
        <f>F27*0.1</f>
        <v>290.88000000000005</v>
      </c>
      <c r="I27" s="39">
        <f>F27*F$1+G27*G$1+H27*H$1</f>
        <v>381029.52960000007</v>
      </c>
    </row>
    <row r="28" spans="1:11" ht="15.75" x14ac:dyDescent="0.25">
      <c r="A28" s="18" t="s">
        <v>23</v>
      </c>
      <c r="B28" s="1">
        <v>24</v>
      </c>
      <c r="C28" s="1">
        <v>2</v>
      </c>
      <c r="D28" s="1">
        <f>B28*C28</f>
        <v>48</v>
      </c>
      <c r="E28" s="23">
        <f>L44*0.1</f>
        <v>20.200000000000003</v>
      </c>
      <c r="F28" s="23">
        <f>D28*E28</f>
        <v>969.60000000000014</v>
      </c>
      <c r="G28" s="11">
        <f>F28*0.05</f>
        <v>48.480000000000011</v>
      </c>
      <c r="H28" s="11">
        <f>F28*0.1</f>
        <v>96.960000000000022</v>
      </c>
      <c r="I28" s="39">
        <f>F28*F$1+G28*G$1+H28*H$1</f>
        <v>127009.84320000003</v>
      </c>
    </row>
    <row r="29" spans="1:11" ht="15.75" x14ac:dyDescent="0.25">
      <c r="A29" s="18" t="s">
        <v>24</v>
      </c>
      <c r="B29" s="1">
        <v>8</v>
      </c>
      <c r="C29" s="1">
        <v>2</v>
      </c>
      <c r="D29" s="1">
        <f>B29*C29</f>
        <v>16</v>
      </c>
      <c r="E29" s="2">
        <f>L44</f>
        <v>202</v>
      </c>
      <c r="F29" s="2">
        <f>D29*E29</f>
        <v>3232</v>
      </c>
      <c r="G29" s="11">
        <f>F29*0.05</f>
        <v>161.60000000000002</v>
      </c>
      <c r="H29" s="11">
        <f>F29*0.1</f>
        <v>323.20000000000005</v>
      </c>
      <c r="I29" s="39">
        <f>F29*F$1+G29*G$1+H29*H$1</f>
        <v>423366.14400000003</v>
      </c>
    </row>
    <row r="30" spans="1:11" ht="15.75" x14ac:dyDescent="0.25">
      <c r="A30" s="18" t="s">
        <v>25</v>
      </c>
      <c r="B30" s="1">
        <v>404</v>
      </c>
      <c r="C30" s="1">
        <v>2</v>
      </c>
      <c r="D30" s="1">
        <f>B30*C30</f>
        <v>808</v>
      </c>
      <c r="E30" s="2">
        <f>L44</f>
        <v>202</v>
      </c>
      <c r="F30" s="2">
        <f>D30*E30</f>
        <v>163216</v>
      </c>
      <c r="G30" s="11">
        <f>F30*0.05</f>
        <v>8160.8</v>
      </c>
      <c r="H30" s="11">
        <f>F30*0.1</f>
        <v>16321.6</v>
      </c>
      <c r="I30" s="39">
        <f>F30*F$1+G30*G$1+H30*H$1</f>
        <v>21379990.272</v>
      </c>
    </row>
    <row r="31" spans="1:11" ht="15.75" x14ac:dyDescent="0.25">
      <c r="A31" s="18" t="s">
        <v>26</v>
      </c>
      <c r="B31" s="1">
        <v>20</v>
      </c>
      <c r="C31" s="1">
        <v>2</v>
      </c>
      <c r="D31" s="1">
        <f>B31*C31</f>
        <v>40</v>
      </c>
      <c r="E31" s="23">
        <f>L45*0.1</f>
        <v>20.100000000000001</v>
      </c>
      <c r="F31" s="2">
        <f>D31*E31</f>
        <v>804</v>
      </c>
      <c r="G31" s="11">
        <f>F31*0.05</f>
        <v>40.200000000000003</v>
      </c>
      <c r="H31" s="11">
        <f>F31*0.1</f>
        <v>80.400000000000006</v>
      </c>
      <c r="I31" s="39">
        <f>F31*F$1+G31*G$1+H31*H$1</f>
        <v>105317.568</v>
      </c>
    </row>
    <row r="32" spans="1:11" x14ac:dyDescent="0.25">
      <c r="A32" s="31" t="s">
        <v>27</v>
      </c>
      <c r="B32" s="30"/>
      <c r="C32" s="30"/>
      <c r="D32" s="30"/>
      <c r="E32" s="33"/>
      <c r="F32" s="58">
        <f>SUM(F3:H31)</f>
        <v>198101.3</v>
      </c>
      <c r="G32" s="59"/>
      <c r="H32" s="60"/>
      <c r="I32" s="41">
        <f>SUM(I3:I31)</f>
        <v>22564943.903999999</v>
      </c>
    </row>
    <row r="33" spans="1:12" x14ac:dyDescent="0.25">
      <c r="A33" s="18" t="s">
        <v>28</v>
      </c>
      <c r="B33" s="1"/>
      <c r="C33" s="1"/>
      <c r="D33" s="1"/>
      <c r="E33" s="2"/>
      <c r="F33" s="2"/>
      <c r="G33" s="1"/>
      <c r="H33" s="1"/>
      <c r="I33" s="1"/>
    </row>
    <row r="34" spans="1:12" x14ac:dyDescent="0.25">
      <c r="A34" s="18" t="s">
        <v>82</v>
      </c>
      <c r="B34" s="1" t="s">
        <v>8</v>
      </c>
      <c r="C34" s="1"/>
      <c r="D34" s="1"/>
      <c r="E34" s="2"/>
      <c r="F34" s="2"/>
      <c r="G34" s="1"/>
      <c r="H34" s="1"/>
      <c r="I34" s="1"/>
    </row>
    <row r="35" spans="1:12" x14ac:dyDescent="0.25">
      <c r="A35" s="18" t="s">
        <v>29</v>
      </c>
      <c r="B35" s="1" t="s">
        <v>1</v>
      </c>
      <c r="C35" s="1"/>
      <c r="D35" s="1"/>
      <c r="E35" s="2"/>
      <c r="F35" s="2"/>
      <c r="G35" s="1"/>
      <c r="H35" s="1"/>
      <c r="I35" s="1"/>
    </row>
    <row r="36" spans="1:12" x14ac:dyDescent="0.25">
      <c r="A36" s="18" t="s">
        <v>30</v>
      </c>
      <c r="B36" s="1" t="s">
        <v>1</v>
      </c>
      <c r="C36" s="1"/>
      <c r="D36" s="1"/>
      <c r="E36" s="2"/>
      <c r="F36" s="2"/>
      <c r="G36" s="1"/>
      <c r="H36" s="1"/>
      <c r="I36" s="1"/>
    </row>
    <row r="37" spans="1:12" ht="15.75" x14ac:dyDescent="0.25">
      <c r="A37" s="18" t="s">
        <v>31</v>
      </c>
      <c r="B37" s="1">
        <v>40</v>
      </c>
      <c r="C37" s="1">
        <v>1</v>
      </c>
      <c r="D37" s="1">
        <f>B37*C37</f>
        <v>40</v>
      </c>
      <c r="E37" s="2">
        <f>L46</f>
        <v>1</v>
      </c>
      <c r="F37" s="2">
        <f>D37*E37</f>
        <v>40</v>
      </c>
      <c r="G37" s="1">
        <f>F37*0.05</f>
        <v>2</v>
      </c>
      <c r="H37" s="1">
        <f>F37*0.1</f>
        <v>4</v>
      </c>
      <c r="I37" s="39">
        <f>F37*F$1+G37*G$1+H37*H$1</f>
        <v>5239.68</v>
      </c>
    </row>
    <row r="38" spans="1:12" ht="15.75" x14ac:dyDescent="0.25">
      <c r="A38" s="18" t="s">
        <v>32</v>
      </c>
      <c r="B38" s="1">
        <v>100</v>
      </c>
      <c r="C38" s="1">
        <v>1</v>
      </c>
      <c r="D38" s="1">
        <f>B38*C38</f>
        <v>100</v>
      </c>
      <c r="E38" s="2">
        <f>L46</f>
        <v>1</v>
      </c>
      <c r="F38" s="2">
        <f>D38*E38</f>
        <v>100</v>
      </c>
      <c r="G38" s="1">
        <f>F38*0.05</f>
        <v>5</v>
      </c>
      <c r="H38" s="1">
        <f>F38*0.1</f>
        <v>10</v>
      </c>
      <c r="I38" s="39">
        <f>F38*F$1+G38*G$1+H38*H$1</f>
        <v>13099.2</v>
      </c>
    </row>
    <row r="39" spans="1:12" ht="15.75" x14ac:dyDescent="0.25">
      <c r="A39" s="18" t="s">
        <v>33</v>
      </c>
      <c r="B39" s="1">
        <v>40</v>
      </c>
      <c r="C39" s="1">
        <v>1</v>
      </c>
      <c r="D39" s="1">
        <f>B39*C39</f>
        <v>40</v>
      </c>
      <c r="E39" s="2">
        <v>0</v>
      </c>
      <c r="F39" s="2">
        <f>D39*E39</f>
        <v>0</v>
      </c>
      <c r="G39" s="1">
        <f>F39*0.05</f>
        <v>0</v>
      </c>
      <c r="H39" s="1">
        <f>F39*0.1</f>
        <v>0</v>
      </c>
      <c r="I39" s="40">
        <f>F39*F$1+G39*G$1+H39*H$1</f>
        <v>0</v>
      </c>
    </row>
    <row r="40" spans="1:12" ht="15.75" x14ac:dyDescent="0.25">
      <c r="A40" s="18" t="s">
        <v>34</v>
      </c>
      <c r="B40" s="1">
        <v>40</v>
      </c>
      <c r="C40" s="1">
        <v>1</v>
      </c>
      <c r="D40" s="1">
        <f>B40*C40</f>
        <v>40</v>
      </c>
      <c r="E40" s="2">
        <f>L46</f>
        <v>1</v>
      </c>
      <c r="F40" s="2">
        <f>D40*E40</f>
        <v>40</v>
      </c>
      <c r="G40" s="1">
        <f>F40*0.05</f>
        <v>2</v>
      </c>
      <c r="H40" s="1">
        <f>F40*0.1</f>
        <v>4</v>
      </c>
      <c r="I40" s="39">
        <f>F40*F$1+G40*G$1+H40*H$1</f>
        <v>5239.68</v>
      </c>
    </row>
    <row r="41" spans="1:12" ht="15.75" x14ac:dyDescent="0.25">
      <c r="A41" s="18" t="s">
        <v>35</v>
      </c>
      <c r="B41" s="1">
        <v>16</v>
      </c>
      <c r="C41" s="1">
        <v>1</v>
      </c>
      <c r="D41" s="1">
        <f>B41*C41</f>
        <v>16</v>
      </c>
      <c r="E41" s="2">
        <f>L45</f>
        <v>201</v>
      </c>
      <c r="F41" s="2">
        <f>D41*E41</f>
        <v>3216</v>
      </c>
      <c r="G41" s="11">
        <f>F41*0.05</f>
        <v>160.80000000000001</v>
      </c>
      <c r="H41" s="11">
        <f>F41*0.1</f>
        <v>321.60000000000002</v>
      </c>
      <c r="I41" s="39">
        <f>F41*F$1+G41*G$1+H41*H$1</f>
        <v>421270.272</v>
      </c>
    </row>
    <row r="42" spans="1:12" x14ac:dyDescent="0.25">
      <c r="A42" s="18" t="s">
        <v>36</v>
      </c>
      <c r="B42" s="1"/>
      <c r="C42" s="1"/>
      <c r="D42" s="1"/>
      <c r="E42" s="2"/>
      <c r="F42" s="2"/>
      <c r="G42" s="11"/>
      <c r="H42" s="11"/>
      <c r="I42" s="38"/>
    </row>
    <row r="43" spans="1:12" x14ac:dyDescent="0.25">
      <c r="A43" s="18" t="s">
        <v>37</v>
      </c>
      <c r="B43" s="1">
        <v>1.5</v>
      </c>
      <c r="C43" s="1">
        <v>52</v>
      </c>
      <c r="D43" s="1">
        <f>B43*C43</f>
        <v>78</v>
      </c>
      <c r="E43" s="2">
        <f>L44</f>
        <v>202</v>
      </c>
      <c r="F43" s="2">
        <f>D43*E43</f>
        <v>15756</v>
      </c>
      <c r="G43" s="11">
        <f>F43*0.05</f>
        <v>787.80000000000007</v>
      </c>
      <c r="H43" s="11">
        <f>F43*0.1</f>
        <v>1575.6000000000001</v>
      </c>
      <c r="I43" s="39">
        <f>F43*F$1+G43*G$1+H43*H$1</f>
        <v>2063909.952</v>
      </c>
    </row>
    <row r="44" spans="1:12" ht="15.75" x14ac:dyDescent="0.25">
      <c r="A44" s="18" t="s">
        <v>38</v>
      </c>
      <c r="B44" s="1"/>
      <c r="C44" s="1"/>
      <c r="D44" s="1"/>
      <c r="E44" s="2"/>
      <c r="F44" s="2"/>
      <c r="G44" s="11"/>
      <c r="H44" s="11"/>
      <c r="I44" s="38"/>
      <c r="K44" s="17" t="s">
        <v>120</v>
      </c>
      <c r="L44" s="4">
        <v>202</v>
      </c>
    </row>
    <row r="45" spans="1:12" x14ac:dyDescent="0.25">
      <c r="A45" s="18" t="s">
        <v>64</v>
      </c>
      <c r="B45" s="1">
        <v>1</v>
      </c>
      <c r="C45" s="1">
        <v>365</v>
      </c>
      <c r="D45" s="1">
        <f>B45*C45</f>
        <v>365</v>
      </c>
      <c r="E45" s="2">
        <f>L44</f>
        <v>202</v>
      </c>
      <c r="F45" s="2">
        <f>D45*E45</f>
        <v>73730</v>
      </c>
      <c r="G45" s="11">
        <f>F45*0.05</f>
        <v>3686.5</v>
      </c>
      <c r="H45" s="11">
        <f>F45*0.1</f>
        <v>7373</v>
      </c>
      <c r="I45" s="39">
        <f>F45*F$1+G45*G$1+H45*H$1</f>
        <v>9658040.1600000001</v>
      </c>
      <c r="K45" s="17" t="s">
        <v>118</v>
      </c>
      <c r="L45" s="4">
        <v>201</v>
      </c>
    </row>
    <row r="46" spans="1:12" x14ac:dyDescent="0.25">
      <c r="A46" s="18" t="s">
        <v>39</v>
      </c>
      <c r="B46" s="1">
        <v>24</v>
      </c>
      <c r="C46" s="1">
        <v>2</v>
      </c>
      <c r="D46" s="1">
        <f>B46*C46</f>
        <v>48</v>
      </c>
      <c r="E46" s="2">
        <f>L44</f>
        <v>202</v>
      </c>
      <c r="F46" s="2">
        <f>D46*E46</f>
        <v>9696</v>
      </c>
      <c r="G46" s="11">
        <f>F46*0.05</f>
        <v>484.8</v>
      </c>
      <c r="H46" s="11">
        <f>F46*0.1</f>
        <v>969.6</v>
      </c>
      <c r="I46" s="39">
        <f>F46*F$1+G46*G$1+H46*H$1</f>
        <v>1270098.432</v>
      </c>
      <c r="K46" s="17" t="s">
        <v>119</v>
      </c>
      <c r="L46" s="4">
        <v>1</v>
      </c>
    </row>
    <row r="47" spans="1:12" x14ac:dyDescent="0.25">
      <c r="A47" s="18" t="s">
        <v>65</v>
      </c>
      <c r="B47" s="1">
        <v>16</v>
      </c>
      <c r="C47" s="1">
        <v>2</v>
      </c>
      <c r="D47" s="1">
        <f>B47*C47</f>
        <v>32</v>
      </c>
      <c r="E47" s="2">
        <f>L44</f>
        <v>202</v>
      </c>
      <c r="F47" s="2">
        <f>D47*E47</f>
        <v>6464</v>
      </c>
      <c r="G47" s="11">
        <f>F47*0.05</f>
        <v>323.20000000000005</v>
      </c>
      <c r="H47" s="11">
        <f>F47*0.1</f>
        <v>646.40000000000009</v>
      </c>
      <c r="I47" s="39">
        <f>F47*F$1+G47*G$1+H47*H$1</f>
        <v>846732.28800000006</v>
      </c>
    </row>
    <row r="48" spans="1:12" ht="15.75" x14ac:dyDescent="0.25">
      <c r="A48" s="18" t="s">
        <v>40</v>
      </c>
      <c r="B48" s="1">
        <v>16</v>
      </c>
      <c r="C48" s="1">
        <v>1</v>
      </c>
      <c r="D48" s="1">
        <f>B48*C48</f>
        <v>16</v>
      </c>
      <c r="E48" s="2">
        <f>L44</f>
        <v>202</v>
      </c>
      <c r="F48" s="2">
        <f>D48*E48</f>
        <v>3232</v>
      </c>
      <c r="G48" s="11">
        <f>F48*0.05</f>
        <v>161.60000000000002</v>
      </c>
      <c r="H48" s="11">
        <f>F48*0.1</f>
        <v>323.20000000000005</v>
      </c>
      <c r="I48" s="39">
        <f>F48*F$1+G48*G$1+H48*H$1</f>
        <v>423366.14400000003</v>
      </c>
    </row>
    <row r="49" spans="1:12" x14ac:dyDescent="0.25">
      <c r="A49" s="31" t="s">
        <v>41</v>
      </c>
      <c r="B49" s="32"/>
      <c r="C49" s="32"/>
      <c r="D49" s="32"/>
      <c r="E49" s="32"/>
      <c r="F49" s="61">
        <f>SUM(F33:H48)</f>
        <v>129115.1</v>
      </c>
      <c r="G49" s="62"/>
      <c r="H49" s="63"/>
      <c r="I49" s="42">
        <f>SUM(I33:I48)</f>
        <v>14706995.808</v>
      </c>
    </row>
    <row r="50" spans="1:12" ht="16.5" x14ac:dyDescent="0.25">
      <c r="A50" s="20" t="s">
        <v>84</v>
      </c>
      <c r="B50" s="29"/>
      <c r="C50" s="29"/>
      <c r="D50" s="29"/>
      <c r="E50" s="29"/>
      <c r="F50" s="64">
        <f>ROUND(F49+F32,-3)</f>
        <v>327000</v>
      </c>
      <c r="G50" s="65"/>
      <c r="H50" s="66"/>
      <c r="I50" s="43">
        <f>ROUND(I49+I32,-5)</f>
        <v>37300000</v>
      </c>
    </row>
    <row r="51" spans="1:12" ht="16.5" x14ac:dyDescent="0.25">
      <c r="A51" s="20" t="s">
        <v>85</v>
      </c>
      <c r="B51" s="1"/>
      <c r="C51" s="1"/>
      <c r="D51" s="1"/>
      <c r="E51" s="1"/>
      <c r="F51" s="2"/>
      <c r="G51" s="2"/>
      <c r="H51" s="2"/>
      <c r="I51" s="44">
        <v>4310000</v>
      </c>
      <c r="K51" s="34">
        <f>F50/1281</f>
        <v>255.26932084309132</v>
      </c>
      <c r="L51" s="21" t="s">
        <v>74</v>
      </c>
    </row>
    <row r="52" spans="1:12" ht="16.5" x14ac:dyDescent="0.25">
      <c r="A52" s="20" t="s">
        <v>86</v>
      </c>
      <c r="B52" s="1"/>
      <c r="C52" s="1"/>
      <c r="D52" s="1"/>
      <c r="E52" s="1"/>
      <c r="F52" s="2"/>
      <c r="G52" s="2"/>
      <c r="H52" s="2"/>
      <c r="I52" s="44">
        <f>ROUND(I51+I50,-5)</f>
        <v>41600000</v>
      </c>
    </row>
    <row r="53" spans="1:12" ht="33.6" customHeight="1" x14ac:dyDescent="0.25">
      <c r="A53" s="55" t="s">
        <v>123</v>
      </c>
      <c r="B53" s="55"/>
      <c r="C53" s="55"/>
      <c r="D53" s="55"/>
      <c r="E53" s="55"/>
      <c r="F53" s="55"/>
      <c r="G53" s="55"/>
      <c r="H53" s="55"/>
      <c r="I53" s="55"/>
      <c r="J53" s="55"/>
    </row>
    <row r="54" spans="1:12" ht="45.6" customHeight="1" x14ac:dyDescent="0.25">
      <c r="A54" s="55" t="s">
        <v>112</v>
      </c>
      <c r="B54" s="55"/>
      <c r="C54" s="55"/>
      <c r="D54" s="55"/>
      <c r="E54" s="55"/>
      <c r="F54" s="55"/>
      <c r="G54" s="55"/>
      <c r="H54" s="55"/>
      <c r="I54" s="55"/>
      <c r="J54" s="55"/>
    </row>
    <row r="55" spans="1:12" ht="15.75" x14ac:dyDescent="0.25">
      <c r="A55" s="36" t="s">
        <v>88</v>
      </c>
    </row>
    <row r="56" spans="1:12" ht="33.950000000000003" customHeight="1" x14ac:dyDescent="0.25">
      <c r="A56" s="55" t="s">
        <v>89</v>
      </c>
      <c r="B56" s="55"/>
      <c r="C56" s="55"/>
      <c r="D56" s="55"/>
      <c r="E56" s="55"/>
      <c r="F56" s="55"/>
      <c r="G56" s="55"/>
      <c r="H56" s="55"/>
      <c r="I56" s="55"/>
      <c r="J56" s="55"/>
    </row>
    <row r="57" spans="1:12" ht="33.75" customHeight="1" x14ac:dyDescent="0.25">
      <c r="A57" s="55" t="s">
        <v>114</v>
      </c>
      <c r="B57" s="55"/>
      <c r="C57" s="55"/>
      <c r="D57" s="55"/>
      <c r="E57" s="55"/>
      <c r="F57" s="55"/>
      <c r="G57" s="55"/>
      <c r="H57" s="55"/>
      <c r="I57" s="55"/>
      <c r="J57" s="55"/>
    </row>
    <row r="58" spans="1:12" ht="18.75" x14ac:dyDescent="0.25">
      <c r="A58" s="35" t="s">
        <v>102</v>
      </c>
    </row>
    <row r="59" spans="1:12" ht="18.75" x14ac:dyDescent="0.25">
      <c r="A59" s="35" t="s">
        <v>103</v>
      </c>
    </row>
    <row r="60" spans="1:12" ht="31.5" customHeight="1" x14ac:dyDescent="0.25">
      <c r="A60" s="55" t="s">
        <v>104</v>
      </c>
      <c r="B60" s="55"/>
      <c r="C60" s="55"/>
      <c r="D60" s="55"/>
      <c r="E60" s="55"/>
      <c r="F60" s="55"/>
      <c r="G60" s="55"/>
      <c r="H60" s="55"/>
      <c r="I60" s="55"/>
      <c r="J60" s="55"/>
    </row>
    <row r="61" spans="1:12" ht="15.75" x14ac:dyDescent="0.25">
      <c r="A61" s="36" t="s">
        <v>90</v>
      </c>
    </row>
    <row r="62" spans="1:12" ht="15.75" x14ac:dyDescent="0.25">
      <c r="A62" s="36" t="s">
        <v>91</v>
      </c>
    </row>
    <row r="63" spans="1:12" ht="15.75" x14ac:dyDescent="0.25">
      <c r="A63" s="36" t="s">
        <v>92</v>
      </c>
    </row>
    <row r="64" spans="1:12" ht="15.75" x14ac:dyDescent="0.25">
      <c r="A64" s="36" t="s">
        <v>105</v>
      </c>
    </row>
    <row r="65" spans="1:10" ht="15.75" x14ac:dyDescent="0.25">
      <c r="A65" s="36" t="s">
        <v>93</v>
      </c>
    </row>
    <row r="66" spans="1:10" ht="15.75" x14ac:dyDescent="0.25">
      <c r="A66" s="36" t="s">
        <v>94</v>
      </c>
    </row>
    <row r="67" spans="1:10" ht="15.75" x14ac:dyDescent="0.25">
      <c r="A67" s="36" t="s">
        <v>95</v>
      </c>
    </row>
    <row r="68" spans="1:10" ht="30.95" customHeight="1" x14ac:dyDescent="0.25">
      <c r="A68" s="56" t="s">
        <v>96</v>
      </c>
      <c r="B68" s="56"/>
      <c r="C68" s="56"/>
      <c r="D68" s="56"/>
      <c r="E68" s="56"/>
      <c r="F68" s="56"/>
      <c r="G68" s="56"/>
      <c r="H68" s="56"/>
      <c r="I68" s="56"/>
      <c r="J68" s="56"/>
    </row>
    <row r="69" spans="1:10" ht="15.75" x14ac:dyDescent="0.25">
      <c r="A69" s="36" t="s">
        <v>97</v>
      </c>
    </row>
    <row r="70" spans="1:10" ht="15.75" x14ac:dyDescent="0.25">
      <c r="A70" s="36" t="s">
        <v>98</v>
      </c>
    </row>
    <row r="71" spans="1:10" ht="15.75" x14ac:dyDescent="0.25">
      <c r="A71" s="36" t="s">
        <v>99</v>
      </c>
    </row>
    <row r="72" spans="1:10" ht="15.75" x14ac:dyDescent="0.25">
      <c r="A72" s="36" t="s">
        <v>100</v>
      </c>
    </row>
    <row r="73" spans="1:10" ht="15.75" x14ac:dyDescent="0.25">
      <c r="A73" s="36" t="s">
        <v>101</v>
      </c>
    </row>
  </sheetData>
  <mergeCells count="10">
    <mergeCell ref="A54:J54"/>
    <mergeCell ref="A56:J56"/>
    <mergeCell ref="A60:J60"/>
    <mergeCell ref="A68:J68"/>
    <mergeCell ref="B1:E1"/>
    <mergeCell ref="F32:H32"/>
    <mergeCell ref="F49:H49"/>
    <mergeCell ref="F50:H50"/>
    <mergeCell ref="A53:J53"/>
    <mergeCell ref="A57:J57"/>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workbookViewId="0">
      <selection activeCell="F21" sqref="F21:H21"/>
    </sheetView>
  </sheetViews>
  <sheetFormatPr defaultRowHeight="15" x14ac:dyDescent="0.25"/>
  <cols>
    <col min="1" max="1" width="41.5703125" style="17" customWidth="1"/>
    <col min="2" max="2" width="11.140625" customWidth="1"/>
    <col min="3" max="3" width="12" customWidth="1"/>
    <col min="4" max="4" width="12.42578125" customWidth="1"/>
    <col min="9" max="9" width="13" customWidth="1"/>
    <col min="11" max="11" width="34.28515625" customWidth="1"/>
  </cols>
  <sheetData>
    <row r="1" spans="1:13" ht="15.75" x14ac:dyDescent="0.25">
      <c r="B1" s="57" t="s">
        <v>75</v>
      </c>
      <c r="C1" s="57"/>
      <c r="D1" s="57"/>
      <c r="E1" s="57"/>
      <c r="F1">
        <v>48.75</v>
      </c>
      <c r="G1">
        <v>65.709999999999994</v>
      </c>
      <c r="H1">
        <v>26.38</v>
      </c>
      <c r="K1" s="22"/>
      <c r="L1" s="22"/>
      <c r="M1" s="22"/>
    </row>
    <row r="2" spans="1:13" ht="76.5" x14ac:dyDescent="0.25">
      <c r="A2" s="28" t="s">
        <v>42</v>
      </c>
      <c r="B2" s="28" t="s">
        <v>68</v>
      </c>
      <c r="C2" s="28" t="s">
        <v>66</v>
      </c>
      <c r="D2" s="28" t="s">
        <v>67</v>
      </c>
      <c r="E2" s="28" t="s">
        <v>76</v>
      </c>
      <c r="F2" s="28" t="s">
        <v>60</v>
      </c>
      <c r="G2" s="28" t="s">
        <v>61</v>
      </c>
      <c r="H2" s="28" t="s">
        <v>62</v>
      </c>
      <c r="I2" s="28" t="s">
        <v>77</v>
      </c>
    </row>
    <row r="3" spans="1:13" ht="25.5" x14ac:dyDescent="0.25">
      <c r="A3" s="18" t="s">
        <v>69</v>
      </c>
      <c r="B3" s="8">
        <v>2</v>
      </c>
      <c r="C3" s="8">
        <v>1</v>
      </c>
      <c r="D3" s="8">
        <f t="shared" ref="D3:D9" si="0">B3*C3</f>
        <v>2</v>
      </c>
      <c r="E3" s="12">
        <v>1</v>
      </c>
      <c r="F3" s="12">
        <f t="shared" ref="F3:F9" si="1">D3*E3</f>
        <v>2</v>
      </c>
      <c r="G3" s="15">
        <f t="shared" ref="G3:G9" si="2">F3*0.05</f>
        <v>0.1</v>
      </c>
      <c r="H3" s="15">
        <f t="shared" ref="H3:H9" si="3">F3*0.1</f>
        <v>0.2</v>
      </c>
      <c r="I3" s="45">
        <f t="shared" ref="I3:I9" si="4">F3*F$1+G3*G$1+H3*H$1</f>
        <v>109.34699999999999</v>
      </c>
    </row>
    <row r="4" spans="1:13" x14ac:dyDescent="0.25">
      <c r="A4" s="18" t="s">
        <v>43</v>
      </c>
      <c r="B4" s="5">
        <v>1</v>
      </c>
      <c r="C4" s="5">
        <v>1</v>
      </c>
      <c r="D4" s="8">
        <f t="shared" si="0"/>
        <v>1</v>
      </c>
      <c r="E4" s="7">
        <v>1</v>
      </c>
      <c r="F4" s="12">
        <f t="shared" si="1"/>
        <v>1</v>
      </c>
      <c r="G4" s="15">
        <f t="shared" si="2"/>
        <v>0.05</v>
      </c>
      <c r="H4" s="15">
        <f t="shared" si="3"/>
        <v>0.1</v>
      </c>
      <c r="I4" s="45">
        <f t="shared" si="4"/>
        <v>54.673499999999997</v>
      </c>
    </row>
    <row r="5" spans="1:13" x14ac:dyDescent="0.25">
      <c r="A5" s="18" t="s">
        <v>44</v>
      </c>
      <c r="B5" s="5">
        <v>2</v>
      </c>
      <c r="C5" s="5">
        <v>1</v>
      </c>
      <c r="D5" s="8">
        <f t="shared" si="0"/>
        <v>2</v>
      </c>
      <c r="E5" s="7">
        <v>1</v>
      </c>
      <c r="F5" s="12">
        <f t="shared" si="1"/>
        <v>2</v>
      </c>
      <c r="G5" s="15">
        <f t="shared" si="2"/>
        <v>0.1</v>
      </c>
      <c r="H5" s="15">
        <f t="shared" si="3"/>
        <v>0.2</v>
      </c>
      <c r="I5" s="45">
        <f t="shared" si="4"/>
        <v>109.34699999999999</v>
      </c>
    </row>
    <row r="6" spans="1:13" ht="15.75" x14ac:dyDescent="0.25">
      <c r="A6" s="18" t="s">
        <v>45</v>
      </c>
      <c r="B6" s="6">
        <v>20</v>
      </c>
      <c r="C6" s="6">
        <v>1</v>
      </c>
      <c r="D6" s="8">
        <f t="shared" si="0"/>
        <v>20</v>
      </c>
      <c r="E6" s="54">
        <v>0</v>
      </c>
      <c r="F6" s="12">
        <f t="shared" si="1"/>
        <v>0</v>
      </c>
      <c r="G6" s="8">
        <f t="shared" si="2"/>
        <v>0</v>
      </c>
      <c r="H6" s="8">
        <f t="shared" si="3"/>
        <v>0</v>
      </c>
      <c r="I6" s="46">
        <f t="shared" si="4"/>
        <v>0</v>
      </c>
    </row>
    <row r="7" spans="1:13" ht="15.75" x14ac:dyDescent="0.25">
      <c r="A7" s="18" t="s">
        <v>46</v>
      </c>
      <c r="B7" s="5">
        <v>4</v>
      </c>
      <c r="C7" s="5">
        <v>1</v>
      </c>
      <c r="D7" s="8">
        <f t="shared" si="0"/>
        <v>4</v>
      </c>
      <c r="E7" s="7">
        <v>1</v>
      </c>
      <c r="F7" s="12">
        <f t="shared" si="1"/>
        <v>4</v>
      </c>
      <c r="G7" s="15">
        <f t="shared" si="2"/>
        <v>0.2</v>
      </c>
      <c r="H7" s="15">
        <f t="shared" si="3"/>
        <v>0.4</v>
      </c>
      <c r="I7" s="45">
        <f t="shared" si="4"/>
        <v>218.69399999999999</v>
      </c>
    </row>
    <row r="8" spans="1:13" x14ac:dyDescent="0.25">
      <c r="A8" s="18" t="s">
        <v>70</v>
      </c>
      <c r="B8" s="9">
        <v>2</v>
      </c>
      <c r="C8" s="9">
        <v>1</v>
      </c>
      <c r="D8" s="8">
        <f t="shared" si="0"/>
        <v>2</v>
      </c>
      <c r="E8" s="14">
        <v>1</v>
      </c>
      <c r="F8" s="12">
        <f t="shared" si="1"/>
        <v>2</v>
      </c>
      <c r="G8" s="15">
        <f t="shared" si="2"/>
        <v>0.1</v>
      </c>
      <c r="H8" s="15">
        <f t="shared" si="3"/>
        <v>0.2</v>
      </c>
      <c r="I8" s="45">
        <f t="shared" si="4"/>
        <v>109.34699999999999</v>
      </c>
    </row>
    <row r="9" spans="1:13" x14ac:dyDescent="0.25">
      <c r="A9" s="18" t="s">
        <v>71</v>
      </c>
      <c r="B9" s="9">
        <v>2</v>
      </c>
      <c r="C9" s="9">
        <v>1</v>
      </c>
      <c r="D9" s="8">
        <f t="shared" si="0"/>
        <v>2</v>
      </c>
      <c r="E9" s="14">
        <v>0</v>
      </c>
      <c r="F9" s="12">
        <f t="shared" si="1"/>
        <v>0</v>
      </c>
      <c r="G9" s="8">
        <f t="shared" si="2"/>
        <v>0</v>
      </c>
      <c r="H9" s="8">
        <f t="shared" si="3"/>
        <v>0</v>
      </c>
      <c r="I9" s="46">
        <f t="shared" si="4"/>
        <v>0</v>
      </c>
    </row>
    <row r="10" spans="1:13" x14ac:dyDescent="0.25">
      <c r="A10" s="18" t="s">
        <v>72</v>
      </c>
      <c r="B10" s="9"/>
      <c r="C10" s="9"/>
      <c r="D10" s="9"/>
      <c r="E10" s="14"/>
      <c r="F10" s="14"/>
      <c r="G10" s="9"/>
      <c r="H10" s="9"/>
      <c r="I10" s="47"/>
    </row>
    <row r="11" spans="1:13" ht="15.75" x14ac:dyDescent="0.25">
      <c r="A11" s="18" t="s">
        <v>47</v>
      </c>
      <c r="B11" s="5">
        <v>40</v>
      </c>
      <c r="C11" s="5">
        <v>1</v>
      </c>
      <c r="D11" s="8">
        <f>B11*C11</f>
        <v>40</v>
      </c>
      <c r="E11" s="7">
        <v>1</v>
      </c>
      <c r="F11" s="12">
        <f>D11*E11</f>
        <v>40</v>
      </c>
      <c r="G11" s="8">
        <f>F11*0.05</f>
        <v>2</v>
      </c>
      <c r="H11" s="8">
        <f>F11*0.1</f>
        <v>4</v>
      </c>
      <c r="I11" s="45">
        <f>F11*F$1+G11*G$1+H11*H$1</f>
        <v>2186.94</v>
      </c>
    </row>
    <row r="12" spans="1:13" ht="15.75" x14ac:dyDescent="0.25">
      <c r="A12" s="18" t="s">
        <v>48</v>
      </c>
      <c r="B12" s="5">
        <v>40</v>
      </c>
      <c r="C12" s="5">
        <v>1</v>
      </c>
      <c r="D12" s="8">
        <f>B12*C12</f>
        <v>40</v>
      </c>
      <c r="E12" s="7">
        <v>0</v>
      </c>
      <c r="F12" s="12">
        <f>D12*E12</f>
        <v>0</v>
      </c>
      <c r="G12" s="8">
        <f>F12*0.05</f>
        <v>0</v>
      </c>
      <c r="H12" s="8">
        <f>F12*0.1</f>
        <v>0</v>
      </c>
      <c r="I12" s="46">
        <f>F12*F$1+G12*G$1+H12*H$1</f>
        <v>0</v>
      </c>
    </row>
    <row r="13" spans="1:13" ht="15.75" x14ac:dyDescent="0.25">
      <c r="A13" s="18" t="s">
        <v>73</v>
      </c>
      <c r="B13" s="9">
        <v>8</v>
      </c>
      <c r="C13" s="9">
        <v>1</v>
      </c>
      <c r="D13" s="8">
        <f>B13*C13</f>
        <v>8</v>
      </c>
      <c r="E13" s="25">
        <f>L15*0.1</f>
        <v>20.200000000000003</v>
      </c>
      <c r="F13" s="26">
        <f>D13*E13</f>
        <v>161.60000000000002</v>
      </c>
      <c r="G13" s="16">
        <f>F13*0.05</f>
        <v>8.0800000000000018</v>
      </c>
      <c r="H13" s="16">
        <f>F13*0.1</f>
        <v>16.160000000000004</v>
      </c>
      <c r="I13" s="45">
        <f>F13*F$1+G13*G$1+H13*H$1</f>
        <v>8835.2376000000022</v>
      </c>
    </row>
    <row r="14" spans="1:13" x14ac:dyDescent="0.25">
      <c r="A14" s="18" t="s">
        <v>49</v>
      </c>
      <c r="B14" s="5"/>
      <c r="C14" s="5"/>
      <c r="D14" s="5"/>
      <c r="E14" s="7"/>
      <c r="F14" s="7"/>
      <c r="G14" s="3"/>
      <c r="H14" s="3"/>
      <c r="I14" s="48"/>
    </row>
    <row r="15" spans="1:13" ht="30" x14ac:dyDescent="0.25">
      <c r="A15" s="18" t="s">
        <v>50</v>
      </c>
      <c r="B15" s="5">
        <v>2</v>
      </c>
      <c r="C15" s="5">
        <v>2</v>
      </c>
      <c r="D15" s="8">
        <f>B15*C15</f>
        <v>4</v>
      </c>
      <c r="E15" s="27">
        <f>L15*0.9</f>
        <v>181.8</v>
      </c>
      <c r="F15" s="26">
        <f>D15*E15</f>
        <v>727.2</v>
      </c>
      <c r="G15" s="16">
        <f>F15*0.05</f>
        <v>36.360000000000007</v>
      </c>
      <c r="H15" s="16">
        <f>F15*0.1</f>
        <v>72.720000000000013</v>
      </c>
      <c r="I15" s="45">
        <f>F15*F$1+G15*G$1+H15*H$1</f>
        <v>39758.569200000005</v>
      </c>
      <c r="K15" s="17" t="s">
        <v>122</v>
      </c>
      <c r="L15" s="4">
        <v>202</v>
      </c>
    </row>
    <row r="16" spans="1:13" ht="30" x14ac:dyDescent="0.25">
      <c r="A16" s="18" t="s">
        <v>51</v>
      </c>
      <c r="B16" s="5">
        <v>8</v>
      </c>
      <c r="C16" s="5">
        <v>2</v>
      </c>
      <c r="D16" s="8">
        <f>B16*C16</f>
        <v>16</v>
      </c>
      <c r="E16" s="27">
        <f>L15*0.1</f>
        <v>20.200000000000003</v>
      </c>
      <c r="F16" s="26">
        <f>D16*E16</f>
        <v>323.20000000000005</v>
      </c>
      <c r="G16" s="16">
        <f>F16*0.05</f>
        <v>16.160000000000004</v>
      </c>
      <c r="H16" s="16">
        <f>F16*0.1</f>
        <v>32.320000000000007</v>
      </c>
      <c r="I16" s="45">
        <f>F16*F$1+G16*G$1+H16*H$1</f>
        <v>17670.475200000004</v>
      </c>
      <c r="K16" s="17" t="s">
        <v>118</v>
      </c>
      <c r="L16" s="4">
        <v>201</v>
      </c>
    </row>
    <row r="17" spans="1:12" ht="30" x14ac:dyDescent="0.25">
      <c r="A17" s="18" t="s">
        <v>52</v>
      </c>
      <c r="B17" s="5">
        <v>2</v>
      </c>
      <c r="C17" s="5">
        <v>2</v>
      </c>
      <c r="D17" s="8">
        <f>B17*C17</f>
        <v>4</v>
      </c>
      <c r="E17" s="7">
        <f>L15</f>
        <v>202</v>
      </c>
      <c r="F17" s="12">
        <f>D17*E17</f>
        <v>808</v>
      </c>
      <c r="G17" s="16">
        <f>F17*0.05</f>
        <v>40.400000000000006</v>
      </c>
      <c r="H17" s="16">
        <f>F17*0.1</f>
        <v>80.800000000000011</v>
      </c>
      <c r="I17" s="45">
        <f>F17*F$1+G17*G$1+H17*H$1</f>
        <v>44176.188000000002</v>
      </c>
      <c r="K17" s="17" t="s">
        <v>119</v>
      </c>
      <c r="L17" s="4">
        <v>1</v>
      </c>
    </row>
    <row r="18" spans="1:12" ht="15.75" x14ac:dyDescent="0.25">
      <c r="A18" s="18" t="s">
        <v>53</v>
      </c>
      <c r="B18" s="5">
        <v>8</v>
      </c>
      <c r="C18" s="5">
        <v>2</v>
      </c>
      <c r="D18" s="8">
        <f>B18*C18</f>
        <v>16</v>
      </c>
      <c r="E18" s="7">
        <f>L15</f>
        <v>202</v>
      </c>
      <c r="F18" s="12">
        <f>D18*E18</f>
        <v>3232</v>
      </c>
      <c r="G18" s="16">
        <f>F18*0.05</f>
        <v>161.60000000000002</v>
      </c>
      <c r="H18" s="16">
        <f>F18*0.1</f>
        <v>323.20000000000005</v>
      </c>
      <c r="I18" s="45">
        <f>F18*F$1+G18*G$1+H18*H$1</f>
        <v>176704.75200000001</v>
      </c>
    </row>
    <row r="19" spans="1:12" ht="15.75" x14ac:dyDescent="0.25">
      <c r="A19" s="18" t="s">
        <v>54</v>
      </c>
      <c r="B19" s="5">
        <v>8</v>
      </c>
      <c r="C19" s="5">
        <v>2</v>
      </c>
      <c r="D19" s="8">
        <f>B19*C19</f>
        <v>16</v>
      </c>
      <c r="E19" s="27">
        <f>L16*0.1</f>
        <v>20.100000000000001</v>
      </c>
      <c r="F19" s="26">
        <f>D19*E19</f>
        <v>321.60000000000002</v>
      </c>
      <c r="G19" s="16">
        <f>F19*0.05</f>
        <v>16.080000000000002</v>
      </c>
      <c r="H19" s="16">
        <f>F19*0.1</f>
        <v>32.160000000000004</v>
      </c>
      <c r="I19" s="45">
        <f>F19*F$1+G19*G$1+H19*H$1</f>
        <v>17582.997600000002</v>
      </c>
    </row>
    <row r="20" spans="1:12" ht="16.5" customHeight="1" x14ac:dyDescent="0.25">
      <c r="A20" s="19" t="s">
        <v>55</v>
      </c>
      <c r="B20" s="5"/>
      <c r="C20" s="5"/>
      <c r="D20" s="5"/>
      <c r="E20" s="7"/>
      <c r="F20" s="68">
        <f>SUM(F3:H19)</f>
        <v>6468.29</v>
      </c>
      <c r="G20" s="69"/>
      <c r="H20" s="70"/>
      <c r="I20" s="49">
        <f>SUM(I3:I19)</f>
        <v>307516.56810000003</v>
      </c>
    </row>
    <row r="21" spans="1:12" ht="16.5" x14ac:dyDescent="0.25">
      <c r="A21" s="20" t="s">
        <v>87</v>
      </c>
      <c r="B21" s="6"/>
      <c r="C21" s="6"/>
      <c r="D21" s="6"/>
      <c r="E21" s="13"/>
      <c r="F21" s="67">
        <f>ROUND(SUM(F20:H20),-2)</f>
        <v>6500</v>
      </c>
      <c r="G21" s="67"/>
      <c r="H21" s="67"/>
      <c r="I21" s="50">
        <f>ROUND(SUM(I3:I19),-3)</f>
        <v>308000</v>
      </c>
    </row>
    <row r="22" spans="1:12" ht="41.1" customHeight="1" x14ac:dyDescent="0.25">
      <c r="A22" s="55" t="s">
        <v>111</v>
      </c>
      <c r="B22" s="55"/>
      <c r="C22" s="55"/>
      <c r="D22" s="55"/>
      <c r="E22" s="55"/>
      <c r="F22" s="55"/>
      <c r="G22" s="55"/>
      <c r="H22" s="55"/>
      <c r="I22" s="55"/>
      <c r="J22" s="55"/>
    </row>
    <row r="23" spans="1:12" ht="47.45" customHeight="1" x14ac:dyDescent="0.25">
      <c r="A23" s="55" t="s">
        <v>113</v>
      </c>
      <c r="B23" s="55"/>
      <c r="C23" s="55"/>
      <c r="D23" s="55"/>
      <c r="E23" s="55"/>
      <c r="F23" s="55"/>
      <c r="G23" s="55"/>
      <c r="H23" s="55"/>
      <c r="I23" s="55"/>
      <c r="J23" s="55"/>
    </row>
    <row r="24" spans="1:12" ht="31.5" customHeight="1" x14ac:dyDescent="0.25">
      <c r="A24" s="55" t="s">
        <v>115</v>
      </c>
      <c r="B24" s="55"/>
      <c r="C24" s="55"/>
      <c r="D24" s="55"/>
      <c r="E24" s="55"/>
      <c r="F24" s="55"/>
      <c r="G24" s="55"/>
      <c r="H24" s="55"/>
      <c r="I24" s="55"/>
      <c r="J24" s="55"/>
    </row>
    <row r="25" spans="1:12" ht="18.75" x14ac:dyDescent="0.25">
      <c r="A25" s="35" t="s">
        <v>116</v>
      </c>
    </row>
    <row r="26" spans="1:12" ht="15.75" x14ac:dyDescent="0.25">
      <c r="A26" s="36" t="s">
        <v>121</v>
      </c>
    </row>
    <row r="27" spans="1:12" ht="30" customHeight="1" x14ac:dyDescent="0.25">
      <c r="A27" s="56" t="s">
        <v>117</v>
      </c>
      <c r="B27" s="56"/>
      <c r="C27" s="56"/>
      <c r="D27" s="56"/>
      <c r="E27" s="56"/>
      <c r="F27" s="56"/>
      <c r="G27" s="56"/>
      <c r="H27" s="56"/>
      <c r="I27" s="56"/>
      <c r="J27" s="56"/>
    </row>
    <row r="28" spans="1:12" ht="15.75" x14ac:dyDescent="0.25">
      <c r="A28" s="36" t="s">
        <v>106</v>
      </c>
    </row>
    <row r="29" spans="1:12" ht="15.75" x14ac:dyDescent="0.25">
      <c r="A29" s="36" t="s">
        <v>107</v>
      </c>
    </row>
    <row r="30" spans="1:12" ht="15.75" x14ac:dyDescent="0.25">
      <c r="A30" s="36" t="s">
        <v>108</v>
      </c>
    </row>
    <row r="31" spans="1:12" ht="15.75" x14ac:dyDescent="0.25">
      <c r="A31" s="36" t="s">
        <v>109</v>
      </c>
    </row>
    <row r="32" spans="1:12" ht="15.75" x14ac:dyDescent="0.25">
      <c r="A32" s="36" t="s">
        <v>110</v>
      </c>
    </row>
  </sheetData>
  <mergeCells count="7">
    <mergeCell ref="A27:J27"/>
    <mergeCell ref="F21:H21"/>
    <mergeCell ref="B1:E1"/>
    <mergeCell ref="F20:H20"/>
    <mergeCell ref="A23:J23"/>
    <mergeCell ref="A22:J22"/>
    <mergeCell ref="A24:J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Industry</vt:lpstr>
      <vt:lpstr>Agency</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dc:creator>
  <cp:lastModifiedBy>wwrigley</cp:lastModifiedBy>
  <dcterms:created xsi:type="dcterms:W3CDTF">2012-10-08T23:26:03Z</dcterms:created>
  <dcterms:modified xsi:type="dcterms:W3CDTF">2019-05-13T14:11:16Z</dcterms:modified>
</cp:coreProperties>
</file>