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S:\Amanda S\ICR Renewals - 041317\2018 Project Work\2050.07 Taconite Iron Ore Processing NESHAP\Draft for review\Send to EPA\"/>
    </mc:Choice>
  </mc:AlternateContent>
  <xr:revisionPtr revIDLastSave="0" documentId="13_ncr:1_{DC92F660-6989-4A42-BC32-AA66D3164448}" xr6:coauthVersionLast="41" xr6:coauthVersionMax="41" xr10:uidLastSave="{00000000-0000-0000-0000-000000000000}"/>
  <bookViews>
    <workbookView minimized="1" xWindow="1200" yWindow="2960" windowWidth="18680" windowHeight="5460" xr2:uid="{00000000-000D-0000-FFFF-FFFF00000000}"/>
  </bookViews>
  <sheets>
    <sheet name="Table 1" sheetId="1" r:id="rId1"/>
    <sheet name="Table 2" sheetId="2" r:id="rId2"/>
    <sheet name="Addition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1" l="1"/>
  <c r="E11" i="3"/>
  <c r="G10" i="3"/>
  <c r="D12" i="3"/>
  <c r="D11" i="3"/>
  <c r="D10" i="3"/>
  <c r="D9" i="3"/>
  <c r="I32" i="1"/>
  <c r="I23" i="1"/>
  <c r="F23" i="1"/>
  <c r="F32" i="1" s="1"/>
  <c r="I29" i="1"/>
  <c r="F31" i="1"/>
  <c r="E16" i="1"/>
  <c r="I22" i="1" l="1"/>
  <c r="E32" i="3"/>
  <c r="B31" i="3"/>
  <c r="E31" i="3" s="1"/>
  <c r="B25" i="3"/>
  <c r="E25" i="3" s="1"/>
  <c r="E30" i="3"/>
  <c r="E23" i="3"/>
  <c r="E24" i="3"/>
  <c r="E26" i="3"/>
  <c r="E27" i="3"/>
  <c r="E28" i="3"/>
  <c r="E29" i="3"/>
  <c r="G9" i="3"/>
  <c r="E16" i="2" l="1"/>
  <c r="E15" i="2"/>
  <c r="E29" i="1"/>
  <c r="E22" i="1"/>
  <c r="E20" i="1"/>
  <c r="E10" i="1"/>
  <c r="E9" i="1"/>
  <c r="E11" i="2" l="1"/>
  <c r="D7" i="2" l="1"/>
  <c r="F7" i="2" s="1"/>
  <c r="D8" i="2"/>
  <c r="F8" i="2" s="1"/>
  <c r="D9" i="2"/>
  <c r="F9" i="2" s="1"/>
  <c r="D10" i="2"/>
  <c r="F10" i="2" s="1"/>
  <c r="D11" i="2"/>
  <c r="F11" i="2" s="1"/>
  <c r="D12" i="2"/>
  <c r="F12" i="2" s="1"/>
  <c r="D13" i="2"/>
  <c r="F13" i="2" s="1"/>
  <c r="D14" i="2"/>
  <c r="F14" i="2" s="1"/>
  <c r="D15" i="2"/>
  <c r="F15" i="2" s="1"/>
  <c r="D16" i="2"/>
  <c r="F16" i="2" s="1"/>
  <c r="D5" i="2"/>
  <c r="F5" i="2" s="1"/>
  <c r="D9" i="1"/>
  <c r="F9" i="1" s="1"/>
  <c r="H9" i="1" s="1"/>
  <c r="D10" i="1"/>
  <c r="F10" i="1" s="1"/>
  <c r="D14" i="1"/>
  <c r="F14" i="1" s="1"/>
  <c r="D15" i="1"/>
  <c r="F15" i="1" s="1"/>
  <c r="D16" i="1"/>
  <c r="F16" i="1" s="1"/>
  <c r="H16" i="1" s="1"/>
  <c r="D17" i="1"/>
  <c r="F17" i="1" s="1"/>
  <c r="D18" i="1"/>
  <c r="F18" i="1" s="1"/>
  <c r="D19" i="1"/>
  <c r="F19" i="1" s="1"/>
  <c r="H19" i="1" s="1"/>
  <c r="D20" i="1"/>
  <c r="F20" i="1" s="1"/>
  <c r="D21" i="1"/>
  <c r="F21" i="1" s="1"/>
  <c r="D22" i="1"/>
  <c r="F22" i="1" s="1"/>
  <c r="D26" i="1"/>
  <c r="F26" i="1" s="1"/>
  <c r="G26" i="1" s="1"/>
  <c r="D27" i="1"/>
  <c r="F27" i="1" s="1"/>
  <c r="D28" i="1"/>
  <c r="F28" i="1" s="1"/>
  <c r="D29" i="1"/>
  <c r="F29" i="1" s="1"/>
  <c r="D7" i="1"/>
  <c r="F7" i="1" s="1"/>
  <c r="H20" i="1" l="1"/>
  <c r="H16" i="2"/>
  <c r="G16" i="2"/>
  <c r="I16" i="2" s="1"/>
  <c r="H12" i="2"/>
  <c r="G12" i="2"/>
  <c r="H8" i="2"/>
  <c r="G8" i="2"/>
  <c r="H14" i="2"/>
  <c r="G14" i="2"/>
  <c r="H10" i="2"/>
  <c r="G10" i="2"/>
  <c r="I10" i="2" s="1"/>
  <c r="H13" i="2"/>
  <c r="G13" i="2"/>
  <c r="H9" i="2"/>
  <c r="G9" i="2"/>
  <c r="H15" i="2"/>
  <c r="G15" i="2"/>
  <c r="H11" i="2"/>
  <c r="G11" i="2"/>
  <c r="I11" i="2" s="1"/>
  <c r="H7" i="2"/>
  <c r="G7" i="2"/>
  <c r="G5" i="2"/>
  <c r="H5" i="2"/>
  <c r="I8" i="2"/>
  <c r="H15" i="1"/>
  <c r="G15" i="1"/>
  <c r="I15" i="1" s="1"/>
  <c r="G19" i="1"/>
  <c r="I19" i="1" s="1"/>
  <c r="G27" i="1"/>
  <c r="H27" i="1"/>
  <c r="H7" i="1"/>
  <c r="G7" i="1"/>
  <c r="H29" i="1"/>
  <c r="G29" i="1"/>
  <c r="H22" i="1"/>
  <c r="G22" i="1"/>
  <c r="H18" i="1"/>
  <c r="G18" i="1"/>
  <c r="H14" i="1"/>
  <c r="G14" i="1"/>
  <c r="H21" i="1"/>
  <c r="G21" i="1"/>
  <c r="H17" i="1"/>
  <c r="G17" i="1"/>
  <c r="H10" i="1"/>
  <c r="G10" i="1"/>
  <c r="H26" i="1"/>
  <c r="I26" i="1" s="1"/>
  <c r="H28" i="1"/>
  <c r="G20" i="1"/>
  <c r="I20" i="1" s="1"/>
  <c r="G16" i="1"/>
  <c r="I16" i="1" s="1"/>
  <c r="G9" i="1"/>
  <c r="G28" i="1"/>
  <c r="I9" i="1"/>
  <c r="I7" i="2" l="1"/>
  <c r="I13" i="2"/>
  <c r="I12" i="2"/>
  <c r="I28" i="1"/>
  <c r="I15" i="2"/>
  <c r="I14" i="2"/>
  <c r="I7" i="1"/>
  <c r="I5" i="2"/>
  <c r="F17" i="2"/>
  <c r="I9" i="2"/>
  <c r="I14" i="1"/>
  <c r="I10" i="1"/>
  <c r="I21" i="1"/>
  <c r="I18" i="1"/>
  <c r="I27" i="1"/>
  <c r="I17" i="1"/>
  <c r="I17" i="2" l="1"/>
  <c r="I31" i="1"/>
  <c r="G12" i="3"/>
  <c r="I33" i="1" s="1"/>
  <c r="I34" i="1" s="1"/>
</calcChain>
</file>

<file path=xl/sharedStrings.xml><?xml version="1.0" encoding="utf-8"?>
<sst xmlns="http://schemas.openxmlformats.org/spreadsheetml/2006/main" count="143" uniqueCount="128">
  <si>
    <t>1.  Applications</t>
  </si>
  <si>
    <t>N/A</t>
  </si>
  <si>
    <t>2.  Survey and Studies</t>
  </si>
  <si>
    <t>3.  Reporting Requirements</t>
  </si>
  <si>
    <t xml:space="preserve">   B. Required activities</t>
  </si>
  <si>
    <t xml:space="preserve">   C. Create information</t>
  </si>
  <si>
    <t>See 4B</t>
  </si>
  <si>
    <t xml:space="preserve">   D. Gather existing information</t>
  </si>
  <si>
    <t xml:space="preserve">   E. Write reports</t>
  </si>
  <si>
    <t xml:space="preserve">        Semiannual compliance reports</t>
  </si>
  <si>
    <t xml:space="preserve">        Petition for alternative monitoring requirements</t>
  </si>
  <si>
    <t>Subtotal for Reporting Requirements</t>
  </si>
  <si>
    <t>4.  Recordkeeping requirements</t>
  </si>
  <si>
    <t>See 3A</t>
  </si>
  <si>
    <t xml:space="preserve">   B. Plan activities</t>
  </si>
  <si>
    <t xml:space="preserve">   C. Develop record system </t>
  </si>
  <si>
    <t xml:space="preserve">   D. Time to train personnel</t>
  </si>
  <si>
    <t xml:space="preserve">   E. Time to transmit or disclose information </t>
  </si>
  <si>
    <t xml:space="preserve">   F.  Time for audits</t>
  </si>
  <si>
    <t>Subtotal for Recordkeeping Requirements</t>
  </si>
  <si>
    <t>Burden Item</t>
  </si>
  <si>
    <t xml:space="preserve">Table 1: Annual Respondent Burden and Cost – NESHAP for Taconite Iron Ore Processing (40 CFR Part 63, Subpart RRRRR) (Renewal) </t>
  </si>
  <si>
    <t xml:space="preserve">(B) 
Number of Occurrences per Respondent per Year </t>
  </si>
  <si>
    <r>
      <t xml:space="preserve">(D)          Number of Respondents per Year </t>
    </r>
    <r>
      <rPr>
        <b/>
        <vertAlign val="superscript"/>
        <sz val="10"/>
        <color theme="1"/>
        <rFont val="Times New Roman"/>
        <family val="1"/>
      </rPr>
      <t>a</t>
    </r>
    <r>
      <rPr>
        <b/>
        <sz val="10"/>
        <color theme="1"/>
        <rFont val="Times New Roman"/>
        <family val="1"/>
      </rPr>
      <t xml:space="preserve">                  </t>
    </r>
  </si>
  <si>
    <t>(A) 
Respondent Hours per Occurrence</t>
  </si>
  <si>
    <t xml:space="preserve">(F) 
Management Hours per Year 
(F=Ex0.05)        </t>
  </si>
  <si>
    <t xml:space="preserve">(G) 
Clerical Hours per Year
(G=Ex0.1)           </t>
  </si>
  <si>
    <t xml:space="preserve">(E) 
Technical Hours per Year 
(E=CxD)        </t>
  </si>
  <si>
    <t xml:space="preserve">(C) 
Hours per Respondent per Year 
(C=AxB)          </t>
  </si>
  <si>
    <r>
      <t xml:space="preserve"> (H) 
Total Labor Costs per Year  </t>
    </r>
    <r>
      <rPr>
        <b/>
        <vertAlign val="superscript"/>
        <sz val="10"/>
        <color theme="1"/>
        <rFont val="Times New Roman"/>
        <family val="1"/>
      </rPr>
      <t>b</t>
    </r>
    <r>
      <rPr>
        <b/>
        <sz val="10"/>
        <color theme="1"/>
        <rFont val="Times New Roman"/>
        <family val="1"/>
      </rPr>
      <t xml:space="preserve">                               </t>
    </r>
  </si>
  <si>
    <r>
      <t xml:space="preserve">   A. Familiarize with regulatory requirements </t>
    </r>
    <r>
      <rPr>
        <vertAlign val="superscript"/>
        <sz val="10"/>
        <color theme="1"/>
        <rFont val="Times New Roman"/>
        <family val="1"/>
      </rPr>
      <t>c</t>
    </r>
  </si>
  <si>
    <t>Assumptions:</t>
  </si>
  <si>
    <r>
      <t xml:space="preserve">   A. Familiarize with regulatory requirements </t>
    </r>
    <r>
      <rPr>
        <vertAlign val="superscript"/>
        <sz val="10"/>
        <color theme="1"/>
        <rFont val="Times New Roman"/>
        <family val="1"/>
      </rPr>
      <t>c</t>
    </r>
    <r>
      <rPr>
        <sz val="10"/>
        <color theme="1"/>
        <rFont val="Times New Roman"/>
        <family val="1"/>
      </rPr>
      <t xml:space="preserve"> </t>
    </r>
  </si>
  <si>
    <r>
      <t xml:space="preserve">c </t>
    </r>
    <r>
      <rPr>
        <sz val="10"/>
        <color theme="1"/>
        <rFont val="Times New Roman"/>
        <family val="1"/>
      </rPr>
      <t xml:space="preserve"> This ICR assumes all respondents will have to familiarize with the regulatory requirements each year.</t>
    </r>
  </si>
  <si>
    <r>
      <t xml:space="preserve">d  </t>
    </r>
    <r>
      <rPr>
        <sz val="10"/>
        <color theme="1"/>
        <rFont val="Times New Roman"/>
        <family val="1"/>
      </rPr>
      <t>This is a one-time activity.</t>
    </r>
  </si>
  <si>
    <r>
      <t xml:space="preserve">        Performance test – facility labor </t>
    </r>
    <r>
      <rPr>
        <vertAlign val="superscript"/>
        <sz val="10"/>
        <color theme="1"/>
        <rFont val="Times New Roman"/>
        <family val="1"/>
      </rPr>
      <t>e</t>
    </r>
  </si>
  <si>
    <r>
      <t xml:space="preserve">        Initial notification </t>
    </r>
    <r>
      <rPr>
        <vertAlign val="superscript"/>
        <sz val="10"/>
        <color theme="1"/>
        <rFont val="Times New Roman"/>
        <family val="1"/>
      </rPr>
      <t>d</t>
    </r>
  </si>
  <si>
    <r>
      <t xml:space="preserve">        Compliance extension request </t>
    </r>
    <r>
      <rPr>
        <vertAlign val="superscript"/>
        <sz val="10"/>
        <color theme="1"/>
        <rFont val="Times New Roman"/>
        <family val="1"/>
      </rPr>
      <t>d</t>
    </r>
  </si>
  <si>
    <t>Table 2: Average Annual EPA Burden and Cost – NESHAP for Taconite Iron Ore Processing (40 CFR Part 63, Subpart RRRRR) (Renewal)</t>
  </si>
  <si>
    <r>
      <t xml:space="preserve">Initial performance tests </t>
    </r>
    <r>
      <rPr>
        <vertAlign val="superscript"/>
        <sz val="10"/>
        <color theme="1"/>
        <rFont val="Times New Roman"/>
        <family val="1"/>
      </rPr>
      <t>c, d</t>
    </r>
  </si>
  <si>
    <t>Report Review</t>
  </si>
  <si>
    <r>
      <t xml:space="preserve">   Initial notification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</si>
  <si>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</si>
  <si>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t xml:space="preserve">   Compliance extension request</t>
  </si>
  <si>
    <r>
      <t xml:space="preserve">   Site-specific test plan </t>
    </r>
    <r>
      <rPr>
        <vertAlign val="superscript"/>
        <sz val="10"/>
        <color theme="1"/>
        <rFont val="Times New Roman"/>
        <family val="1"/>
      </rPr>
      <t>f</t>
    </r>
  </si>
  <si>
    <t xml:space="preserve">   Petition for alternative monitoring requirements</t>
  </si>
  <si>
    <t xml:space="preserve">   Review of semiannual compliance report</t>
  </si>
  <si>
    <r>
      <t xml:space="preserve">   Review of startup, shutdown, and malfunction plan </t>
    </r>
    <r>
      <rPr>
        <vertAlign val="superscript"/>
        <sz val="10"/>
        <color theme="1"/>
        <rFont val="Times New Roman"/>
        <family val="1"/>
      </rPr>
      <t>g</t>
    </r>
  </si>
  <si>
    <t>(A) 
EPA Hours per Occurrence</t>
  </si>
  <si>
    <t>(B) 
Number of Occurrences per Plant per Year</t>
  </si>
  <si>
    <t>(C)
EPA Hours per Plant per Year
(C=AxB)</t>
  </si>
  <si>
    <t xml:space="preserve">(F) 
Management Hours per Year 
(F=Ex0.05) </t>
  </si>
  <si>
    <t>(G) 
Clerical Hoursper Year 
(G=Ex0.1)</t>
  </si>
  <si>
    <r>
      <t xml:space="preserve">(D) 
Plants per Year </t>
    </r>
    <r>
      <rPr>
        <b/>
        <vertAlign val="superscript"/>
        <sz val="10"/>
        <color theme="1"/>
        <rFont val="Times New Roman"/>
        <family val="1"/>
      </rPr>
      <t>a</t>
    </r>
  </si>
  <si>
    <r>
      <t xml:space="preserve">(H)
Costs per Year ($) </t>
    </r>
    <r>
      <rPr>
        <b/>
        <vertAlign val="superscript"/>
        <sz val="10"/>
        <color theme="1"/>
        <rFont val="Times New Roman"/>
        <family val="1"/>
      </rPr>
      <t>b</t>
    </r>
  </si>
  <si>
    <t>(E) 
Technical Hoursper Year 
(E=CxD)</t>
  </si>
  <si>
    <r>
      <t>e</t>
    </r>
    <r>
      <rPr>
        <sz val="10"/>
        <color theme="1"/>
        <rFont val="Times New Roman"/>
        <family val="1"/>
      </rPr>
      <t xml:space="preserve">  We have assumed that each of the fugitive dust emissions control plan will be unchanged.</t>
    </r>
  </si>
  <si>
    <r>
      <t xml:space="preserve">g </t>
    </r>
    <r>
      <rPr>
        <sz val="10"/>
        <color theme="1"/>
        <rFont val="Times New Roman"/>
        <family val="1"/>
      </rPr>
      <t xml:space="preserve"> We have assumed that 40 percent of respondents will submit startup, shutdown, and malfunction plan/reports. </t>
    </r>
  </si>
  <si>
    <r>
      <t xml:space="preserve">   Operation and maintenance plan </t>
    </r>
    <r>
      <rPr>
        <vertAlign val="superscript"/>
        <sz val="10"/>
        <color theme="1"/>
        <rFont val="Times New Roman"/>
        <family val="1"/>
      </rPr>
      <t>c, f</t>
    </r>
  </si>
  <si>
    <r>
      <t xml:space="preserve">   Site-specific monitoring plan </t>
    </r>
    <r>
      <rPr>
        <vertAlign val="superscript"/>
        <sz val="10"/>
        <color theme="1"/>
        <rFont val="Times New Roman"/>
        <family val="1"/>
      </rPr>
      <t>c, f</t>
    </r>
  </si>
  <si>
    <r>
      <t xml:space="preserve">   Fugitive dust emissions control plan</t>
    </r>
    <r>
      <rPr>
        <vertAlign val="superscript"/>
        <sz val="10"/>
        <color theme="1"/>
        <rFont val="Times New Roman"/>
        <family val="1"/>
      </rPr>
      <t xml:space="preserve"> e</t>
    </r>
  </si>
  <si>
    <r>
      <t>h</t>
    </r>
    <r>
      <rPr>
        <sz val="10"/>
        <color theme="1"/>
        <rFont val="Times New Roman"/>
        <family val="1"/>
      </rPr>
      <t xml:space="preserve">  Totals have been rounded to 3 significant figures. Figures may not add exactly due to rounding.</t>
    </r>
  </si>
  <si>
    <r>
      <t>g</t>
    </r>
    <r>
      <rPr>
        <sz val="10"/>
        <color theme="1"/>
        <rFont val="Times New Roman"/>
        <family val="1"/>
      </rPr>
      <t xml:space="preserve">  We have assumed that each respondent will take 40 hours to write the operation and maintenance plan.</t>
    </r>
  </si>
  <si>
    <r>
      <t>h</t>
    </r>
    <r>
      <rPr>
        <sz val="10"/>
        <color theme="1"/>
        <rFont val="Times New Roman"/>
        <family val="1"/>
      </rPr>
      <t xml:space="preserve">  We have assumed that each respondent will take 20 hours to write the fugitive dust emission control plan.</t>
    </r>
  </si>
  <si>
    <r>
      <t xml:space="preserve">i </t>
    </r>
    <r>
      <rPr>
        <sz val="10"/>
        <color theme="1"/>
        <rFont val="Times New Roman"/>
        <family val="1"/>
      </rPr>
      <t xml:space="preserve"> We have assumed that each respondent will take 80 hours to complete the site-specific monitoring plan report.</t>
    </r>
  </si>
  <si>
    <r>
      <t xml:space="preserve">j </t>
    </r>
    <r>
      <rPr>
        <sz val="10"/>
        <color theme="1"/>
        <rFont val="Times New Roman"/>
        <family val="1"/>
      </rPr>
      <t xml:space="preserve"> We have assumed that each respondent will take 4 hours to complete the notification of performance test report.</t>
    </r>
  </si>
  <si>
    <r>
      <t xml:space="preserve">k  </t>
    </r>
    <r>
      <rPr>
        <sz val="10"/>
        <color theme="1"/>
        <rFont val="Times New Roman"/>
        <family val="1"/>
      </rPr>
      <t>Totals have been rounded to 3 significant figures. Figures may not add exactly due to rounding.</t>
    </r>
  </si>
  <si>
    <r>
      <t xml:space="preserve">Grand Total (rounded) </t>
    </r>
    <r>
      <rPr>
        <b/>
        <vertAlign val="superscript"/>
        <sz val="10"/>
        <color theme="1"/>
        <rFont val="Times New Roman"/>
        <family val="1"/>
      </rPr>
      <t>k</t>
    </r>
  </si>
  <si>
    <r>
      <t xml:space="preserve">Total Labor Burden and Cost (rounded) </t>
    </r>
    <r>
      <rPr>
        <b/>
        <vertAlign val="superscript"/>
        <sz val="10"/>
        <color theme="1"/>
        <rFont val="Times New Roman"/>
        <family val="1"/>
      </rPr>
      <t>k</t>
    </r>
  </si>
  <si>
    <r>
      <t xml:space="preserve">        Site-specific test plan </t>
    </r>
    <r>
      <rPr>
        <vertAlign val="superscript"/>
        <sz val="10"/>
        <color theme="1"/>
        <rFont val="Times New Roman"/>
        <family val="1"/>
      </rPr>
      <t>f</t>
    </r>
  </si>
  <si>
    <r>
      <t xml:space="preserve">        Operation and maintenance plan </t>
    </r>
    <r>
      <rPr>
        <vertAlign val="superscript"/>
        <sz val="10"/>
        <color theme="1"/>
        <rFont val="Times New Roman"/>
        <family val="1"/>
      </rPr>
      <t>d, g</t>
    </r>
  </si>
  <si>
    <r>
      <t xml:space="preserve">        Fugitive dust emission control plan </t>
    </r>
    <r>
      <rPr>
        <vertAlign val="superscript"/>
        <sz val="10"/>
        <color theme="1"/>
        <rFont val="Times New Roman"/>
        <family val="1"/>
      </rPr>
      <t>d, h</t>
    </r>
  </si>
  <si>
    <r>
      <t xml:space="preserve">        Site-specific monitoring plan </t>
    </r>
    <r>
      <rPr>
        <vertAlign val="superscript"/>
        <sz val="10"/>
        <color theme="1"/>
        <rFont val="Times New Roman"/>
        <family val="1"/>
      </rPr>
      <t>d, i</t>
    </r>
  </si>
  <si>
    <r>
      <t xml:space="preserve">        Notification of performance test </t>
    </r>
    <r>
      <rPr>
        <vertAlign val="superscript"/>
        <sz val="10"/>
        <color theme="1"/>
        <rFont val="Times New Roman"/>
        <family val="1"/>
      </rPr>
      <t>j</t>
    </r>
  </si>
  <si>
    <t>hr/response</t>
  </si>
  <si>
    <t>Labor Rates:</t>
  </si>
  <si>
    <t>Management</t>
  </si>
  <si>
    <t>Technical</t>
  </si>
  <si>
    <t>Clerical</t>
  </si>
  <si>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</si>
  <si>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</si>
  <si>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 Total (rounded) </t>
    </r>
    <r>
      <rPr>
        <b/>
        <vertAlign val="superscript"/>
        <sz val="10"/>
        <color theme="1"/>
        <rFont val="Times New Roman"/>
        <family val="1"/>
      </rPr>
      <t>h</t>
    </r>
  </si>
  <si>
    <r>
      <t xml:space="preserve">Total Capital and O&amp;M Cost (rounded) </t>
    </r>
    <r>
      <rPr>
        <b/>
        <vertAlign val="superscript"/>
        <sz val="10"/>
        <color theme="1"/>
        <rFont val="Times New Roman"/>
        <family val="1"/>
      </rPr>
      <t>k</t>
    </r>
  </si>
  <si>
    <r>
      <t>e</t>
    </r>
    <r>
      <rPr>
        <sz val="10"/>
        <color theme="1"/>
        <rFont val="Times New Roman"/>
        <family val="1"/>
      </rPr>
      <t xml:space="preserve">  We have assumed that it will take 40 hours for each facility to complete performance test, and that performance tests are repeated every two of five years. Therefore, an average of 2.8 facilities per year will complete performance tests (2 performance test/5 years*7 facilities).</t>
    </r>
  </si>
  <si>
    <r>
      <t>f</t>
    </r>
    <r>
      <rPr>
        <sz val="10"/>
        <color theme="1"/>
        <rFont val="Times New Roman"/>
        <family val="1"/>
      </rPr>
      <t xml:space="preserve">  We have assumed that 20 percent of all sources conducting performance tests will send in a site-specific test plan.</t>
    </r>
  </si>
  <si>
    <t>Capital/Startup vs. Operation and Maintenance (O&amp;M) Costs</t>
  </si>
  <si>
    <t>(A)</t>
  </si>
  <si>
    <t>Continuous Monitoring Device</t>
  </si>
  <si>
    <t>(B)</t>
  </si>
  <si>
    <t>Capital/Startup Cost for One Respondent</t>
  </si>
  <si>
    <t>(C)</t>
  </si>
  <si>
    <t xml:space="preserve">Number of New Respondents </t>
  </si>
  <si>
    <t>(D)</t>
  </si>
  <si>
    <t>(E)</t>
  </si>
  <si>
    <t>Annual O&amp;M Costs for One Respondent</t>
  </si>
  <si>
    <t>(F)</t>
  </si>
  <si>
    <t>Number of Respondents with O&amp;M</t>
  </si>
  <si>
    <t>(G)</t>
  </si>
  <si>
    <t>Total O&amp;M,</t>
  </si>
  <si>
    <t>(E X F)</t>
  </si>
  <si>
    <t>Scrubbers</t>
  </si>
  <si>
    <t>Baghouses</t>
  </si>
  <si>
    <r>
      <t>Contractor Method 5 PM tests</t>
    </r>
    <r>
      <rPr>
        <vertAlign val="superscript"/>
        <sz val="10"/>
        <color theme="1"/>
        <rFont val="Times New Roman"/>
        <family val="1"/>
      </rPr>
      <t>1</t>
    </r>
  </si>
  <si>
    <r>
      <t>Total</t>
    </r>
    <r>
      <rPr>
        <b/>
        <vertAlign val="superscript"/>
        <sz val="10"/>
        <color rgb="FF000000"/>
        <rFont val="Times New Roman"/>
        <family val="1"/>
      </rPr>
      <t>2</t>
    </r>
  </si>
  <si>
    <t xml:space="preserve">Total Capital/Startup Cost, </t>
  </si>
  <si>
    <t>(B X C)</t>
  </si>
  <si>
    <t>Total Annual Responses</t>
  </si>
  <si>
    <t>Information Collection Activity</t>
  </si>
  <si>
    <t>Number of Respondents</t>
  </si>
  <si>
    <t>Number of Responses</t>
  </si>
  <si>
    <t>Number of Existing Respondents That Keep Records But Do Not Submit Reports</t>
  </si>
  <si>
    <t>E=(BxC)+D</t>
  </si>
  <si>
    <t>Initial notification</t>
  </si>
  <si>
    <t>Compliance extension requests</t>
  </si>
  <si>
    <t>Site-specific test plan</t>
  </si>
  <si>
    <t>Operation and maintenance plan</t>
  </si>
  <si>
    <t>Fugitive dust emission control plan</t>
  </si>
  <si>
    <t>Site-specific monitoring plan</t>
  </si>
  <si>
    <t>Semiannual compliance reports</t>
  </si>
  <si>
    <t>Petition for alternative monitoring requirements</t>
  </si>
  <si>
    <t>Notification of performance tests</t>
  </si>
  <si>
    <t>Total</t>
  </si>
  <si>
    <r>
      <t>a</t>
    </r>
    <r>
      <rPr>
        <b/>
        <sz val="10"/>
        <color theme="1"/>
        <rFont val="Times New Roman"/>
        <family val="1"/>
      </rPr>
      <t xml:space="preserve">  </t>
    </r>
    <r>
      <rPr>
        <sz val="10"/>
        <color theme="1"/>
        <rFont val="Times New Roman"/>
        <family val="1"/>
      </rPr>
      <t>We have assumed that the average number of respondents that will be subject to the rule will be seven (the eight existing respondents, less the one facility that is idle).  There will be no additional new sources per year that will become subject to the rule over the three-year period of this ICR.</t>
    </r>
  </si>
  <si>
    <t xml:space="preserve">        Startup, shutdown, and malfunction plan </t>
  </si>
  <si>
    <r>
      <t>c</t>
    </r>
    <r>
      <rPr>
        <sz val="10"/>
        <color theme="1"/>
        <rFont val="Times New Roman"/>
        <family val="1"/>
      </rPr>
      <t xml:space="preserve">  This is a one-time only activity.</t>
    </r>
    <r>
      <rPr>
        <vertAlign val="superscript"/>
        <sz val="10"/>
        <color theme="1"/>
        <rFont val="Times New Roman"/>
        <family val="1"/>
      </rPr>
      <t xml:space="preserve"> </t>
    </r>
    <r>
      <rPr>
        <sz val="10"/>
        <color theme="1"/>
        <rFont val="Times New Roman"/>
        <family val="1"/>
      </rPr>
      <t>We assume that EPA will not attend the performance tests that are repeated every two of five years.</t>
    </r>
  </si>
  <si>
    <r>
      <t xml:space="preserve">a </t>
    </r>
    <r>
      <rPr>
        <sz val="10"/>
        <color theme="1"/>
        <rFont val="Times New Roman"/>
        <family val="1"/>
      </rPr>
      <t xml:space="preserve"> We have assumed that the average number of respondents that will be subject to the rule will be seven (the eight existing respondents, less the one facility that is idle).  There will be no additional new sources per year that will become subject to the rule over the three-year period of this ICR.</t>
    </r>
  </si>
  <si>
    <r>
      <t xml:space="preserve">d  </t>
    </r>
    <r>
      <rPr>
        <sz val="10"/>
        <color theme="1"/>
        <rFont val="Times New Roman"/>
        <family val="1"/>
      </rPr>
      <t>We have assumed that the initial performance test/occurrences per respondent are based on the following: (47.25 indurating furnaces and ore dryer Method 5 PM tests + 101.5 OCH and PH Method 5 PM tests) for a total of 149 Method 5 PM tests for three years. 149 tests/3 years = 50 Method 5 PM tests/year. (50 Method 5 PM tests/year)/(7 plants) = 7 Method 5 PM tests per year per plant.</t>
    </r>
  </si>
  <si>
    <r>
      <t xml:space="preserve">f </t>
    </r>
    <r>
      <rPr>
        <sz val="10"/>
        <color theme="1"/>
        <rFont val="Times New Roman"/>
        <family val="1"/>
      </rPr>
      <t xml:space="preserve"> We have assumed that it will take 10 hours to review the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</si>
</sst>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s>
  <fonts count="19" x14ac:knownFonts="1">
    <font>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b/>
      <vertAlign val="superscript"/>
      <sz val="10"/>
      <color theme="1"/>
      <name val="Times New Roman"/>
      <family val="1"/>
    </font>
    <font>
      <sz val="11"/>
      <color theme="1"/>
      <name val="Calibri"/>
      <family val="2"/>
      <scheme val="minor"/>
    </font>
    <font>
      <b/>
      <sz val="12"/>
      <color theme="1"/>
      <name val="Times New Roman"/>
      <family val="1"/>
    </font>
    <font>
      <sz val="10"/>
      <name val="Times New Roman"/>
      <family val="1"/>
    </font>
    <font>
      <b/>
      <i/>
      <sz val="10"/>
      <color theme="1"/>
      <name val="Times New Roman"/>
      <family val="1"/>
    </font>
    <font>
      <i/>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9"/>
      <color rgb="FF000000"/>
      <name val="Times New Roman"/>
      <family val="1"/>
    </font>
    <font>
      <sz val="9"/>
      <color rgb="FF000000"/>
      <name val="Times New Roman"/>
      <family val="1"/>
    </font>
    <font>
      <sz val="9"/>
      <color theme="1"/>
      <name val="Times New Roman"/>
      <family val="1"/>
    </font>
    <font>
      <sz val="11"/>
      <color rgb="FFFF000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2">
    <xf numFmtId="0" fontId="0" fillId="0" borderId="0"/>
    <xf numFmtId="44" fontId="5" fillId="0" borderId="0" applyFont="0" applyFill="0" applyBorder="0" applyAlignment="0" applyProtection="0"/>
  </cellStyleXfs>
  <cellXfs count="50">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6" fontId="1" fillId="0" borderId="1" xfId="0" applyNumberFormat="1" applyFont="1" applyBorder="1" applyAlignment="1">
      <alignment horizontal="right" vertical="center" wrapText="1"/>
    </xf>
    <xf numFmtId="8" fontId="1" fillId="0" borderId="1" xfId="0" applyNumberFormat="1" applyFont="1" applyBorder="1" applyAlignment="1">
      <alignment horizontal="right"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vertical="center"/>
    </xf>
    <xf numFmtId="0" fontId="1" fillId="0" borderId="1" xfId="0" applyFont="1" applyBorder="1" applyAlignment="1">
      <alignment horizontal="left" vertical="center" wrapText="1" indent="1"/>
    </xf>
    <xf numFmtId="1" fontId="3" fillId="0" borderId="1" xfId="0" applyNumberFormat="1" applyFont="1" applyBorder="1" applyAlignment="1">
      <alignment horizontal="center" vertical="center" wrapText="1"/>
    </xf>
    <xf numFmtId="44" fontId="0" fillId="0" borderId="0" xfId="1" applyFont="1"/>
    <xf numFmtId="44" fontId="0" fillId="0" borderId="0" xfId="0" applyNumberFormat="1"/>
    <xf numFmtId="164" fontId="0" fillId="0" borderId="0" xfId="1" applyNumberFormat="1" applyFont="1"/>
    <xf numFmtId="1" fontId="0" fillId="0" borderId="0" xfId="0" applyNumberFormat="1"/>
    <xf numFmtId="0" fontId="1" fillId="0" borderId="1" xfId="0" applyFont="1" applyBorder="1"/>
    <xf numFmtId="165" fontId="1" fillId="0" borderId="1" xfId="0" applyNumberFormat="1" applyFont="1" applyBorder="1"/>
    <xf numFmtId="0" fontId="1" fillId="0" borderId="0" xfId="0" applyFont="1"/>
    <xf numFmtId="0" fontId="6" fillId="0" borderId="0" xfId="0" applyFont="1"/>
    <xf numFmtId="0" fontId="7" fillId="0" borderId="1" xfId="0" applyFont="1" applyBorder="1"/>
    <xf numFmtId="165" fontId="1" fillId="0" borderId="1" xfId="0" applyNumberFormat="1" applyFont="1" applyBorder="1" applyAlignment="1">
      <alignment horizontal="right"/>
    </xf>
    <xf numFmtId="0" fontId="8" fillId="0" borderId="1" xfId="0" applyFont="1" applyBorder="1" applyAlignment="1">
      <alignment vertical="center" wrapText="1"/>
    </xf>
    <xf numFmtId="0" fontId="9" fillId="0" borderId="1" xfId="0" applyFont="1" applyBorder="1" applyAlignment="1">
      <alignment horizontal="center" vertical="center" wrapText="1"/>
    </xf>
    <xf numFmtId="6" fontId="8" fillId="0" borderId="1" xfId="0" applyNumberFormat="1" applyFont="1" applyBorder="1" applyAlignment="1">
      <alignment horizontal="right" vertical="center"/>
    </xf>
    <xf numFmtId="2" fontId="0" fillId="0" borderId="0" xfId="0" applyNumberFormat="1"/>
    <xf numFmtId="0" fontId="12" fillId="0" borderId="0" xfId="0" applyFont="1" applyAlignment="1">
      <alignment vertical="center" wrapText="1"/>
    </xf>
    <xf numFmtId="0" fontId="0" fillId="0" borderId="1" xfId="0" applyBorder="1" applyAlignment="1">
      <alignment vertical="top" wrapText="1"/>
    </xf>
    <xf numFmtId="0" fontId="12" fillId="0" borderId="1" xfId="0" applyFont="1" applyBorder="1" applyAlignment="1">
      <alignment vertical="center" wrapText="1"/>
    </xf>
    <xf numFmtId="6" fontId="12" fillId="0" borderId="1" xfId="0" applyNumberFormat="1" applyFont="1" applyBorder="1" applyAlignment="1">
      <alignment vertical="center" wrapText="1"/>
    </xf>
    <xf numFmtId="0" fontId="13" fillId="0" borderId="1" xfId="0" applyFont="1" applyBorder="1" applyAlignment="1">
      <alignment vertical="center" wrapText="1"/>
    </xf>
    <xf numFmtId="6" fontId="13" fillId="0" borderId="1" xfId="0" applyNumberFormat="1"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3" fontId="0" fillId="0" borderId="0" xfId="0" applyNumberFormat="1"/>
    <xf numFmtId="0" fontId="18" fillId="0" borderId="0" xfId="0" applyFont="1"/>
    <xf numFmtId="2" fontId="17" fillId="0" borderId="1" xfId="0" applyNumberFormat="1" applyFont="1" applyBorder="1" applyAlignment="1">
      <alignment horizontal="center" vertical="center" wrapText="1"/>
    </xf>
    <xf numFmtId="0" fontId="2" fillId="0" borderId="0" xfId="0" applyFont="1" applyAlignment="1">
      <alignment horizontal="left" vertical="top" wrapText="1"/>
    </xf>
    <xf numFmtId="1" fontId="8" fillId="0" borderId="1"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0" fontId="1" fillId="0" borderId="1" xfId="0" applyFont="1" applyBorder="1" applyAlignment="1">
      <alignment horizontal="center"/>
    </xf>
    <xf numFmtId="0" fontId="7" fillId="0" borderId="1" xfId="0" applyFont="1" applyBorder="1" applyAlignment="1">
      <alignment horizontal="center" vertical="top"/>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topLeftCell="A9" zoomScale="88" zoomScaleNormal="88" workbookViewId="0">
      <selection activeCell="B50" sqref="B50"/>
    </sheetView>
  </sheetViews>
  <sheetFormatPr defaultRowHeight="14.5" x14ac:dyDescent="0.35"/>
  <cols>
    <col min="1" max="1" width="47.54296875" customWidth="1"/>
    <col min="2" max="2" width="12.81640625" customWidth="1"/>
    <col min="3" max="3" width="12" customWidth="1"/>
    <col min="4" max="4" width="10.7265625" customWidth="1"/>
    <col min="5" max="5" width="11" customWidth="1"/>
    <col min="7" max="9" width="12.54296875" bestFit="1" customWidth="1"/>
    <col min="11" max="11" width="13.453125" bestFit="1" customWidth="1"/>
    <col min="12" max="12" width="7.7265625" bestFit="1" customWidth="1"/>
  </cols>
  <sheetData>
    <row r="1" spans="1:12" ht="15.5" x14ac:dyDescent="0.35">
      <c r="A1" s="19" t="s">
        <v>21</v>
      </c>
    </row>
    <row r="3" spans="1:12" ht="78" x14ac:dyDescent="0.35">
      <c r="A3" s="8" t="s">
        <v>20</v>
      </c>
      <c r="B3" s="8" t="s">
        <v>24</v>
      </c>
      <c r="C3" s="8" t="s">
        <v>22</v>
      </c>
      <c r="D3" s="8" t="s">
        <v>28</v>
      </c>
      <c r="E3" s="8" t="s">
        <v>23</v>
      </c>
      <c r="F3" s="8" t="s">
        <v>27</v>
      </c>
      <c r="G3" s="8" t="s">
        <v>25</v>
      </c>
      <c r="H3" s="8" t="s">
        <v>26</v>
      </c>
      <c r="I3" s="8" t="s">
        <v>29</v>
      </c>
    </row>
    <row r="4" spans="1:12" x14ac:dyDescent="0.35">
      <c r="A4" s="1" t="s">
        <v>0</v>
      </c>
      <c r="B4" s="2" t="s">
        <v>1</v>
      </c>
      <c r="C4" s="1"/>
      <c r="D4" s="2"/>
      <c r="E4" s="2"/>
      <c r="F4" s="2"/>
      <c r="G4" s="2"/>
      <c r="H4" s="2"/>
      <c r="I4" s="3"/>
      <c r="K4" s="43" t="s">
        <v>75</v>
      </c>
      <c r="L4" s="43"/>
    </row>
    <row r="5" spans="1:12" x14ac:dyDescent="0.35">
      <c r="A5" s="1" t="s">
        <v>2</v>
      </c>
      <c r="B5" s="2" t="s">
        <v>1</v>
      </c>
      <c r="C5" s="1"/>
      <c r="D5" s="2"/>
      <c r="E5" s="2"/>
      <c r="F5" s="2"/>
      <c r="G5" s="2"/>
      <c r="H5" s="2"/>
      <c r="I5" s="3"/>
      <c r="K5" s="16" t="s">
        <v>76</v>
      </c>
      <c r="L5" s="17">
        <v>147.4</v>
      </c>
    </row>
    <row r="6" spans="1:12" x14ac:dyDescent="0.35">
      <c r="A6" s="1" t="s">
        <v>3</v>
      </c>
      <c r="B6" s="2"/>
      <c r="C6" s="1"/>
      <c r="D6" s="2"/>
      <c r="E6" s="2"/>
      <c r="F6" s="2"/>
      <c r="G6" s="2"/>
      <c r="H6" s="2"/>
      <c r="I6" s="3"/>
      <c r="K6" s="16" t="s">
        <v>77</v>
      </c>
      <c r="L6" s="17">
        <v>117.92</v>
      </c>
    </row>
    <row r="7" spans="1:12" ht="15.5" x14ac:dyDescent="0.35">
      <c r="A7" s="1" t="s">
        <v>30</v>
      </c>
      <c r="B7" s="2">
        <v>2</v>
      </c>
      <c r="C7" s="2">
        <v>1</v>
      </c>
      <c r="D7" s="2">
        <f>B7*C7</f>
        <v>2</v>
      </c>
      <c r="E7" s="2">
        <v>7</v>
      </c>
      <c r="F7" s="2">
        <f>D7*E7</f>
        <v>14</v>
      </c>
      <c r="G7" s="2">
        <f>F7*0.05</f>
        <v>0.70000000000000007</v>
      </c>
      <c r="H7" s="2">
        <f>F7*0.1</f>
        <v>1.4000000000000001</v>
      </c>
      <c r="I7" s="5">
        <f>$L$6*F7+$L$5*G7+$L$7*H7</f>
        <v>1833.8880000000001</v>
      </c>
      <c r="K7" s="16" t="s">
        <v>78</v>
      </c>
      <c r="L7" s="17">
        <v>57.02</v>
      </c>
    </row>
    <row r="8" spans="1:12" x14ac:dyDescent="0.35">
      <c r="A8" s="1" t="s">
        <v>4</v>
      </c>
      <c r="B8" s="2"/>
      <c r="C8" s="2"/>
      <c r="D8" s="2"/>
      <c r="E8" s="2"/>
      <c r="F8" s="2"/>
      <c r="G8" s="2"/>
      <c r="H8" s="2"/>
      <c r="I8" s="4"/>
    </row>
    <row r="9" spans="1:12" ht="15.5" x14ac:dyDescent="0.35">
      <c r="A9" s="1" t="s">
        <v>35</v>
      </c>
      <c r="B9" s="2">
        <v>40</v>
      </c>
      <c r="C9" s="2">
        <v>1</v>
      </c>
      <c r="D9" s="2">
        <f t="shared" ref="D9:D29" si="0">B9*C9</f>
        <v>40</v>
      </c>
      <c r="E9" s="2">
        <f>7*2/5</f>
        <v>2.8</v>
      </c>
      <c r="F9" s="2">
        <f t="shared" ref="F9:F22" si="1">D9*E9</f>
        <v>112</v>
      </c>
      <c r="G9" s="2">
        <f t="shared" ref="G9:G22" si="2">F9*0.05</f>
        <v>5.6000000000000005</v>
      </c>
      <c r="H9" s="2">
        <f t="shared" ref="H9:H22" si="3">F9*0.1</f>
        <v>11.200000000000001</v>
      </c>
      <c r="I9" s="5">
        <f>$L$6*F9+$L$5*G9+$L$7*H9</f>
        <v>14671.104000000001</v>
      </c>
    </row>
    <row r="10" spans="1:12" x14ac:dyDescent="0.35">
      <c r="A10" s="1" t="s">
        <v>123</v>
      </c>
      <c r="B10" s="2">
        <v>40</v>
      </c>
      <c r="C10" s="2">
        <v>1</v>
      </c>
      <c r="D10" s="2">
        <f t="shared" si="0"/>
        <v>40</v>
      </c>
      <c r="E10" s="2">
        <f>7*2/5</f>
        <v>2.8</v>
      </c>
      <c r="F10" s="2">
        <f t="shared" si="1"/>
        <v>112</v>
      </c>
      <c r="G10" s="2">
        <f t="shared" si="2"/>
        <v>5.6000000000000005</v>
      </c>
      <c r="H10" s="2">
        <f t="shared" si="3"/>
        <v>11.200000000000001</v>
      </c>
      <c r="I10" s="5">
        <f>$L$6*F10+$L$5*G10+$L$7*H10</f>
        <v>14671.104000000001</v>
      </c>
    </row>
    <row r="11" spans="1:12" x14ac:dyDescent="0.35">
      <c r="A11" s="1" t="s">
        <v>5</v>
      </c>
      <c r="B11" s="2" t="s">
        <v>6</v>
      </c>
      <c r="C11" s="2"/>
      <c r="D11" s="2"/>
      <c r="E11" s="2"/>
      <c r="F11" s="2"/>
      <c r="G11" s="2"/>
      <c r="H11" s="2"/>
      <c r="I11" s="4"/>
    </row>
    <row r="12" spans="1:12" x14ac:dyDescent="0.35">
      <c r="A12" s="1" t="s">
        <v>7</v>
      </c>
      <c r="B12" s="2" t="s">
        <v>6</v>
      </c>
      <c r="C12" s="2"/>
      <c r="D12" s="2"/>
      <c r="E12" s="2"/>
      <c r="F12" s="2"/>
      <c r="G12" s="2"/>
      <c r="H12" s="2"/>
      <c r="I12" s="4"/>
    </row>
    <row r="13" spans="1:12" x14ac:dyDescent="0.35">
      <c r="A13" s="1" t="s">
        <v>8</v>
      </c>
      <c r="B13" s="2"/>
      <c r="C13" s="2"/>
      <c r="D13" s="2"/>
      <c r="E13" s="2"/>
      <c r="F13" s="2"/>
      <c r="G13" s="2"/>
      <c r="H13" s="2"/>
      <c r="I13" s="4"/>
    </row>
    <row r="14" spans="1:12" ht="15.5" x14ac:dyDescent="0.35">
      <c r="A14" s="1" t="s">
        <v>36</v>
      </c>
      <c r="B14" s="2">
        <v>2</v>
      </c>
      <c r="C14" s="2">
        <v>1</v>
      </c>
      <c r="D14" s="2">
        <f t="shared" si="0"/>
        <v>2</v>
      </c>
      <c r="E14" s="2">
        <v>0</v>
      </c>
      <c r="F14" s="2">
        <f t="shared" si="1"/>
        <v>0</v>
      </c>
      <c r="G14" s="2">
        <f t="shared" si="2"/>
        <v>0</v>
      </c>
      <c r="H14" s="2">
        <f t="shared" si="3"/>
        <v>0</v>
      </c>
      <c r="I14" s="4">
        <f t="shared" ref="I14:I21" si="4">$L$6*F14+$L$5*G14+$L$7*H14</f>
        <v>0</v>
      </c>
    </row>
    <row r="15" spans="1:12" ht="15.5" x14ac:dyDescent="0.35">
      <c r="A15" s="1" t="s">
        <v>37</v>
      </c>
      <c r="B15" s="2">
        <v>2</v>
      </c>
      <c r="C15" s="2">
        <v>1</v>
      </c>
      <c r="D15" s="2">
        <f t="shared" si="0"/>
        <v>2</v>
      </c>
      <c r="E15" s="2">
        <v>0</v>
      </c>
      <c r="F15" s="2">
        <f t="shared" si="1"/>
        <v>0</v>
      </c>
      <c r="G15" s="2">
        <f t="shared" si="2"/>
        <v>0</v>
      </c>
      <c r="H15" s="2">
        <f t="shared" si="3"/>
        <v>0</v>
      </c>
      <c r="I15" s="4">
        <f t="shared" si="4"/>
        <v>0</v>
      </c>
    </row>
    <row r="16" spans="1:12" ht="15.5" x14ac:dyDescent="0.35">
      <c r="A16" s="1" t="s">
        <v>69</v>
      </c>
      <c r="B16" s="2">
        <v>40</v>
      </c>
      <c r="C16" s="2">
        <v>1</v>
      </c>
      <c r="D16" s="2">
        <f t="shared" si="0"/>
        <v>40</v>
      </c>
      <c r="E16" s="2">
        <f>0.2*E10</f>
        <v>0.55999999999999994</v>
      </c>
      <c r="F16" s="2">
        <f t="shared" si="1"/>
        <v>22.4</v>
      </c>
      <c r="G16" s="2">
        <f t="shared" si="2"/>
        <v>1.1199999999999999</v>
      </c>
      <c r="H16" s="2">
        <f t="shared" si="3"/>
        <v>2.2399999999999998</v>
      </c>
      <c r="I16" s="5">
        <f t="shared" si="4"/>
        <v>2934.2208000000001</v>
      </c>
    </row>
    <row r="17" spans="1:9" ht="15.5" x14ac:dyDescent="0.35">
      <c r="A17" s="1" t="s">
        <v>70</v>
      </c>
      <c r="B17" s="2">
        <v>40</v>
      </c>
      <c r="C17" s="2">
        <v>1</v>
      </c>
      <c r="D17" s="2">
        <f t="shared" si="0"/>
        <v>40</v>
      </c>
      <c r="E17" s="2">
        <v>0</v>
      </c>
      <c r="F17" s="2">
        <f t="shared" si="1"/>
        <v>0</v>
      </c>
      <c r="G17" s="2">
        <f t="shared" si="2"/>
        <v>0</v>
      </c>
      <c r="H17" s="2">
        <f t="shared" si="3"/>
        <v>0</v>
      </c>
      <c r="I17" s="4">
        <f t="shared" si="4"/>
        <v>0</v>
      </c>
    </row>
    <row r="18" spans="1:9" ht="15.5" x14ac:dyDescent="0.35">
      <c r="A18" s="1" t="s">
        <v>71</v>
      </c>
      <c r="B18" s="2">
        <v>20</v>
      </c>
      <c r="C18" s="2">
        <v>1</v>
      </c>
      <c r="D18" s="2">
        <f t="shared" si="0"/>
        <v>20</v>
      </c>
      <c r="E18" s="2">
        <v>0</v>
      </c>
      <c r="F18" s="2">
        <f t="shared" si="1"/>
        <v>0</v>
      </c>
      <c r="G18" s="2">
        <f t="shared" si="2"/>
        <v>0</v>
      </c>
      <c r="H18" s="2">
        <f t="shared" si="3"/>
        <v>0</v>
      </c>
      <c r="I18" s="4">
        <f t="shared" si="4"/>
        <v>0</v>
      </c>
    </row>
    <row r="19" spans="1:9" ht="15.5" x14ac:dyDescent="0.35">
      <c r="A19" s="1" t="s">
        <v>72</v>
      </c>
      <c r="B19" s="2">
        <v>80</v>
      </c>
      <c r="C19" s="2">
        <v>1</v>
      </c>
      <c r="D19" s="2">
        <f t="shared" si="0"/>
        <v>80</v>
      </c>
      <c r="E19" s="2">
        <v>0</v>
      </c>
      <c r="F19" s="2">
        <f t="shared" si="1"/>
        <v>0</v>
      </c>
      <c r="G19" s="2">
        <f t="shared" si="2"/>
        <v>0</v>
      </c>
      <c r="H19" s="2">
        <f t="shared" si="3"/>
        <v>0</v>
      </c>
      <c r="I19" s="4">
        <f t="shared" si="4"/>
        <v>0</v>
      </c>
    </row>
    <row r="20" spans="1:9" x14ac:dyDescent="0.35">
      <c r="A20" s="1" t="s">
        <v>9</v>
      </c>
      <c r="B20" s="2">
        <v>8</v>
      </c>
      <c r="C20" s="2">
        <v>2</v>
      </c>
      <c r="D20" s="2">
        <f t="shared" si="0"/>
        <v>16</v>
      </c>
      <c r="E20" s="2">
        <f>E7</f>
        <v>7</v>
      </c>
      <c r="F20" s="2">
        <f t="shared" si="1"/>
        <v>112</v>
      </c>
      <c r="G20" s="2">
        <f t="shared" si="2"/>
        <v>5.6000000000000005</v>
      </c>
      <c r="H20" s="2">
        <f t="shared" si="3"/>
        <v>11.200000000000001</v>
      </c>
      <c r="I20" s="5">
        <f t="shared" si="4"/>
        <v>14671.104000000001</v>
      </c>
    </row>
    <row r="21" spans="1:9" x14ac:dyDescent="0.35">
      <c r="A21" s="1" t="s">
        <v>10</v>
      </c>
      <c r="B21" s="2">
        <v>40</v>
      </c>
      <c r="C21" s="2">
        <v>1</v>
      </c>
      <c r="D21" s="2">
        <f t="shared" si="0"/>
        <v>40</v>
      </c>
      <c r="E21" s="2">
        <v>0</v>
      </c>
      <c r="F21" s="2">
        <f t="shared" si="1"/>
        <v>0</v>
      </c>
      <c r="G21" s="2">
        <f t="shared" si="2"/>
        <v>0</v>
      </c>
      <c r="H21" s="2">
        <f t="shared" si="3"/>
        <v>0</v>
      </c>
      <c r="I21" s="4">
        <f t="shared" si="4"/>
        <v>0</v>
      </c>
    </row>
    <row r="22" spans="1:9" ht="15.5" x14ac:dyDescent="0.35">
      <c r="A22" s="1" t="s">
        <v>73</v>
      </c>
      <c r="B22" s="2">
        <v>4</v>
      </c>
      <c r="C22" s="2">
        <v>3</v>
      </c>
      <c r="D22" s="2">
        <f t="shared" si="0"/>
        <v>12</v>
      </c>
      <c r="E22" s="2">
        <f>E9</f>
        <v>2.8</v>
      </c>
      <c r="F22" s="2">
        <f t="shared" si="1"/>
        <v>33.599999999999994</v>
      </c>
      <c r="G22" s="2">
        <f t="shared" si="2"/>
        <v>1.6799999999999997</v>
      </c>
      <c r="H22" s="2">
        <f t="shared" si="3"/>
        <v>3.3599999999999994</v>
      </c>
      <c r="I22" s="5">
        <f>$L$6*F22+$L$5*G22+$L$7*H22</f>
        <v>4401.3311999999987</v>
      </c>
    </row>
    <row r="23" spans="1:9" x14ac:dyDescent="0.35">
      <c r="A23" s="22" t="s">
        <v>11</v>
      </c>
      <c r="B23" s="22"/>
      <c r="C23" s="22"/>
      <c r="D23" s="23"/>
      <c r="E23" s="22"/>
      <c r="F23" s="41">
        <f>SUM(F7:H22)</f>
        <v>466.90000000000003</v>
      </c>
      <c r="G23" s="41"/>
      <c r="H23" s="41"/>
      <c r="I23" s="24">
        <f>SUM(I7:I22)</f>
        <v>53182.752000000008</v>
      </c>
    </row>
    <row r="24" spans="1:9" x14ac:dyDescent="0.35">
      <c r="A24" s="1" t="s">
        <v>12</v>
      </c>
      <c r="B24" s="2"/>
      <c r="C24" s="2"/>
      <c r="D24" s="2"/>
      <c r="E24" s="2"/>
      <c r="F24" s="2"/>
      <c r="G24" s="2"/>
      <c r="H24" s="2"/>
      <c r="I24" s="3"/>
    </row>
    <row r="25" spans="1:9" ht="15.5" x14ac:dyDescent="0.35">
      <c r="A25" s="1" t="s">
        <v>32</v>
      </c>
      <c r="B25" s="2" t="s">
        <v>13</v>
      </c>
      <c r="C25" s="2"/>
      <c r="D25" s="2"/>
      <c r="E25" s="2"/>
      <c r="F25" s="2"/>
      <c r="G25" s="2"/>
      <c r="H25" s="2"/>
      <c r="I25" s="3"/>
    </row>
    <row r="26" spans="1:9" x14ac:dyDescent="0.35">
      <c r="A26" s="1" t="s">
        <v>14</v>
      </c>
      <c r="B26" s="2">
        <v>3</v>
      </c>
      <c r="C26" s="2">
        <v>1</v>
      </c>
      <c r="D26" s="2">
        <f t="shared" si="0"/>
        <v>3</v>
      </c>
      <c r="E26" s="2">
        <v>0</v>
      </c>
      <c r="F26" s="2">
        <f t="shared" ref="F26" si="5">D26*E26</f>
        <v>0</v>
      </c>
      <c r="G26" s="2">
        <f t="shared" ref="G26:G29" si="6">F26*0.05</f>
        <v>0</v>
      </c>
      <c r="H26" s="2">
        <f t="shared" ref="H26" si="7">F26*0.1</f>
        <v>0</v>
      </c>
      <c r="I26" s="4">
        <f>$L$6*F26+$L$5*G26+$L$7*H26</f>
        <v>0</v>
      </c>
    </row>
    <row r="27" spans="1:9" x14ac:dyDescent="0.35">
      <c r="A27" s="1" t="s">
        <v>15</v>
      </c>
      <c r="B27" s="2">
        <v>16</v>
      </c>
      <c r="C27" s="2">
        <v>1</v>
      </c>
      <c r="D27" s="2">
        <f t="shared" si="0"/>
        <v>16</v>
      </c>
      <c r="E27" s="2">
        <v>0</v>
      </c>
      <c r="F27" s="2">
        <f t="shared" ref="F27:F29" si="8">D27*E27</f>
        <v>0</v>
      </c>
      <c r="G27" s="2">
        <f t="shared" si="6"/>
        <v>0</v>
      </c>
      <c r="H27" s="2">
        <f t="shared" ref="H27:H29" si="9">F27*0.1</f>
        <v>0</v>
      </c>
      <c r="I27" s="4">
        <f>$L$6*F27+$L$5*G27+$L$7*H27</f>
        <v>0</v>
      </c>
    </row>
    <row r="28" spans="1:9" x14ac:dyDescent="0.35">
      <c r="A28" s="1" t="s">
        <v>16</v>
      </c>
      <c r="B28" s="2">
        <v>3</v>
      </c>
      <c r="C28" s="2">
        <v>1</v>
      </c>
      <c r="D28" s="2">
        <f t="shared" si="0"/>
        <v>3</v>
      </c>
      <c r="E28" s="2">
        <v>0</v>
      </c>
      <c r="F28" s="2">
        <f t="shared" si="8"/>
        <v>0</v>
      </c>
      <c r="G28" s="2">
        <f t="shared" si="6"/>
        <v>0</v>
      </c>
      <c r="H28" s="2">
        <f t="shared" si="9"/>
        <v>0</v>
      </c>
      <c r="I28" s="4">
        <f>$L$6*F28+$L$5*G28+$L$7*H28</f>
        <v>0</v>
      </c>
    </row>
    <row r="29" spans="1:9" x14ac:dyDescent="0.35">
      <c r="A29" s="1" t="s">
        <v>17</v>
      </c>
      <c r="B29" s="2">
        <v>1</v>
      </c>
      <c r="C29" s="2">
        <v>2</v>
      </c>
      <c r="D29" s="2">
        <f t="shared" si="0"/>
        <v>2</v>
      </c>
      <c r="E29" s="2">
        <f>E7</f>
        <v>7</v>
      </c>
      <c r="F29" s="2">
        <f t="shared" si="8"/>
        <v>14</v>
      </c>
      <c r="G29" s="2">
        <f t="shared" si="6"/>
        <v>0.70000000000000007</v>
      </c>
      <c r="H29" s="2">
        <f t="shared" si="9"/>
        <v>1.4000000000000001</v>
      </c>
      <c r="I29" s="5">
        <f>$L$6*F29+$L$5*G29+$L$7*H29</f>
        <v>1833.8880000000001</v>
      </c>
    </row>
    <row r="30" spans="1:9" x14ac:dyDescent="0.35">
      <c r="A30" s="1" t="s">
        <v>18</v>
      </c>
      <c r="B30" s="2" t="s">
        <v>1</v>
      </c>
      <c r="C30" s="2"/>
      <c r="D30" s="2"/>
      <c r="E30" s="2"/>
      <c r="F30" s="2"/>
      <c r="G30" s="2"/>
      <c r="H30" s="2"/>
      <c r="I30" s="3"/>
    </row>
    <row r="31" spans="1:9" x14ac:dyDescent="0.35">
      <c r="A31" s="22" t="s">
        <v>19</v>
      </c>
      <c r="B31" s="22"/>
      <c r="C31" s="22"/>
      <c r="D31" s="22"/>
      <c r="E31" s="22"/>
      <c r="F31" s="41">
        <f>SUM(F26:H29)</f>
        <v>16.099999999999998</v>
      </c>
      <c r="G31" s="41"/>
      <c r="H31" s="41"/>
      <c r="I31" s="24">
        <f>SUM(I26:I29)</f>
        <v>1833.8880000000001</v>
      </c>
    </row>
    <row r="32" spans="1:9" ht="15" x14ac:dyDescent="0.35">
      <c r="A32" s="6" t="s">
        <v>68</v>
      </c>
      <c r="B32" s="2"/>
      <c r="C32" s="2"/>
      <c r="D32" s="2"/>
      <c r="E32" s="2"/>
      <c r="F32" s="42">
        <f>F23+F31</f>
        <v>483.00000000000006</v>
      </c>
      <c r="G32" s="42"/>
      <c r="H32" s="42"/>
      <c r="I32" s="7">
        <f>ROUND(I23+I31,-2)</f>
        <v>55000</v>
      </c>
    </row>
    <row r="33" spans="1:11" ht="15" x14ac:dyDescent="0.35">
      <c r="A33" s="6" t="s">
        <v>82</v>
      </c>
      <c r="B33" s="2"/>
      <c r="C33" s="2"/>
      <c r="D33" s="2"/>
      <c r="E33" s="2"/>
      <c r="F33" s="11"/>
      <c r="G33" s="11"/>
      <c r="H33" s="11"/>
      <c r="I33" s="7">
        <f>Additional!G12</f>
        <v>521000</v>
      </c>
      <c r="K33" s="15">
        <f>F32/Additional!E32</f>
        <v>21.036585365853661</v>
      </c>
    </row>
    <row r="34" spans="1:11" ht="15" x14ac:dyDescent="0.35">
      <c r="A34" s="6" t="s">
        <v>67</v>
      </c>
      <c r="B34" s="2"/>
      <c r="C34" s="2"/>
      <c r="D34" s="2"/>
      <c r="E34" s="2"/>
      <c r="F34" s="11"/>
      <c r="G34" s="11"/>
      <c r="H34" s="11"/>
      <c r="I34" s="7">
        <f>ROUND(I32+I33, -3)</f>
        <v>576000</v>
      </c>
      <c r="K34" t="s">
        <v>74</v>
      </c>
    </row>
    <row r="36" spans="1:11" x14ac:dyDescent="0.35">
      <c r="A36" s="9" t="s">
        <v>31</v>
      </c>
    </row>
    <row r="37" spans="1:11" ht="30.75" customHeight="1" x14ac:dyDescent="0.35">
      <c r="A37" s="40" t="s">
        <v>122</v>
      </c>
      <c r="B37" s="40"/>
      <c r="C37" s="40"/>
      <c r="D37" s="40"/>
      <c r="E37" s="40"/>
      <c r="F37" s="40"/>
      <c r="G37" s="40"/>
      <c r="H37" s="40"/>
      <c r="I37" s="40"/>
    </row>
    <row r="38" spans="1:11" ht="53.25" customHeight="1" x14ac:dyDescent="0.35">
      <c r="A38" s="40" t="s">
        <v>79</v>
      </c>
      <c r="B38" s="40"/>
      <c r="C38" s="40"/>
      <c r="D38" s="40"/>
      <c r="E38" s="40"/>
      <c r="F38" s="40"/>
      <c r="G38" s="40"/>
      <c r="H38" s="40"/>
      <c r="I38" s="40"/>
    </row>
    <row r="39" spans="1:11" ht="15.5" x14ac:dyDescent="0.35">
      <c r="A39" s="40" t="s">
        <v>33</v>
      </c>
      <c r="B39" s="40"/>
      <c r="C39" s="40"/>
      <c r="D39" s="40"/>
      <c r="E39" s="40"/>
      <c r="F39" s="40"/>
      <c r="G39" s="40"/>
      <c r="H39" s="40"/>
      <c r="I39" s="40"/>
    </row>
    <row r="40" spans="1:11" ht="15.5" x14ac:dyDescent="0.35">
      <c r="A40" s="40" t="s">
        <v>34</v>
      </c>
      <c r="B40" s="40"/>
      <c r="C40" s="40"/>
      <c r="D40" s="40"/>
      <c r="E40" s="40"/>
      <c r="F40" s="40"/>
      <c r="G40" s="40"/>
      <c r="H40" s="40"/>
      <c r="I40" s="40"/>
    </row>
    <row r="41" spans="1:11" ht="31.5" customHeight="1" x14ac:dyDescent="0.35">
      <c r="A41" s="40" t="s">
        <v>83</v>
      </c>
      <c r="B41" s="40"/>
      <c r="C41" s="40"/>
      <c r="D41" s="40"/>
      <c r="E41" s="40"/>
      <c r="F41" s="40"/>
      <c r="G41" s="40"/>
      <c r="H41" s="40"/>
      <c r="I41" s="40"/>
      <c r="K41" s="25"/>
    </row>
    <row r="42" spans="1:11" ht="15.5" x14ac:dyDescent="0.35">
      <c r="A42" s="40" t="s">
        <v>84</v>
      </c>
      <c r="B42" s="40"/>
      <c r="C42" s="40"/>
      <c r="D42" s="40"/>
      <c r="E42" s="40"/>
      <c r="F42" s="40"/>
      <c r="G42" s="40"/>
      <c r="H42" s="40"/>
      <c r="I42" s="40"/>
    </row>
    <row r="43" spans="1:11" ht="15.5" x14ac:dyDescent="0.35">
      <c r="A43" s="40" t="s">
        <v>62</v>
      </c>
      <c r="B43" s="40"/>
      <c r="C43" s="40"/>
      <c r="D43" s="40"/>
      <c r="E43" s="40"/>
      <c r="F43" s="40"/>
      <c r="G43" s="40"/>
      <c r="H43" s="40"/>
      <c r="I43" s="40"/>
    </row>
    <row r="44" spans="1:11" ht="15.5" x14ac:dyDescent="0.35">
      <c r="A44" s="40" t="s">
        <v>63</v>
      </c>
      <c r="B44" s="40"/>
      <c r="C44" s="40"/>
      <c r="D44" s="40"/>
      <c r="E44" s="40"/>
      <c r="F44" s="40"/>
      <c r="G44" s="40"/>
      <c r="H44" s="40"/>
      <c r="I44" s="40"/>
    </row>
    <row r="45" spans="1:11" ht="15.5" x14ac:dyDescent="0.35">
      <c r="A45" s="40" t="s">
        <v>64</v>
      </c>
      <c r="B45" s="40"/>
      <c r="C45" s="40"/>
      <c r="D45" s="40"/>
      <c r="E45" s="40"/>
      <c r="F45" s="40"/>
      <c r="G45" s="40"/>
      <c r="H45" s="40"/>
      <c r="I45" s="40"/>
    </row>
    <row r="46" spans="1:11" ht="15.5" x14ac:dyDescent="0.35">
      <c r="A46" s="40" t="s">
        <v>65</v>
      </c>
      <c r="B46" s="40"/>
      <c r="C46" s="40"/>
      <c r="D46" s="40"/>
      <c r="E46" s="40"/>
      <c r="F46" s="40"/>
      <c r="G46" s="40"/>
      <c r="H46" s="40"/>
      <c r="I46" s="40"/>
    </row>
    <row r="47" spans="1:11" ht="15.5" x14ac:dyDescent="0.35">
      <c r="A47" s="40" t="s">
        <v>66</v>
      </c>
      <c r="B47" s="40"/>
      <c r="C47" s="40"/>
      <c r="D47" s="40"/>
      <c r="E47" s="40"/>
      <c r="F47" s="40"/>
      <c r="G47" s="40"/>
      <c r="H47" s="40"/>
      <c r="I47" s="40"/>
    </row>
    <row r="51" spans="5:12" x14ac:dyDescent="0.35">
      <c r="E51" s="12"/>
      <c r="G51" s="13"/>
      <c r="H51" s="12"/>
      <c r="I51" s="14"/>
      <c r="J51" s="15"/>
      <c r="L51" s="12"/>
    </row>
    <row r="52" spans="5:12" x14ac:dyDescent="0.35">
      <c r="E52" s="12"/>
      <c r="G52" s="13"/>
      <c r="H52" s="12"/>
      <c r="I52" s="12"/>
      <c r="L52" s="12"/>
    </row>
    <row r="53" spans="5:12" x14ac:dyDescent="0.35">
      <c r="G53" s="13"/>
      <c r="H53" s="12"/>
      <c r="I53" s="13"/>
      <c r="L53" s="13"/>
    </row>
    <row r="54" spans="5:12" x14ac:dyDescent="0.35">
      <c r="G54" s="12"/>
      <c r="K54" s="12"/>
      <c r="L54" s="12"/>
    </row>
    <row r="55" spans="5:12" x14ac:dyDescent="0.35">
      <c r="G55" s="12"/>
    </row>
  </sheetData>
  <mergeCells count="15">
    <mergeCell ref="F23:H23"/>
    <mergeCell ref="F31:H31"/>
    <mergeCell ref="F32:H32"/>
    <mergeCell ref="K4:L4"/>
    <mergeCell ref="A37:I37"/>
    <mergeCell ref="A38:I38"/>
    <mergeCell ref="A39:I39"/>
    <mergeCell ref="A40:I40"/>
    <mergeCell ref="A41:I41"/>
    <mergeCell ref="A42:I42"/>
    <mergeCell ref="A43:I43"/>
    <mergeCell ref="A44:I44"/>
    <mergeCell ref="A45:I45"/>
    <mergeCell ref="A46:I46"/>
    <mergeCell ref="A47:I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A9" workbookViewId="0">
      <selection activeCell="B33" sqref="B33"/>
    </sheetView>
  </sheetViews>
  <sheetFormatPr defaultRowHeight="14.5" x14ac:dyDescent="0.35"/>
  <cols>
    <col min="1" max="1" width="36.7265625" customWidth="1"/>
    <col min="2" max="2" width="10.1796875" customWidth="1"/>
    <col min="3" max="3" width="11.81640625" customWidth="1"/>
    <col min="7" max="7" width="10.81640625" customWidth="1"/>
    <col min="11" max="11" width="11" bestFit="1" customWidth="1"/>
  </cols>
  <sheetData>
    <row r="1" spans="1:13" ht="15.5" x14ac:dyDescent="0.35">
      <c r="A1" s="19" t="s">
        <v>38</v>
      </c>
    </row>
    <row r="2" spans="1:13" x14ac:dyDescent="0.35">
      <c r="I2" s="18"/>
      <c r="J2" s="18"/>
      <c r="K2" s="18"/>
      <c r="L2" s="18"/>
      <c r="M2" s="18"/>
    </row>
    <row r="3" spans="1:13" ht="84" customHeight="1" x14ac:dyDescent="0.35">
      <c r="A3" s="8" t="s">
        <v>20</v>
      </c>
      <c r="B3" s="8" t="s">
        <v>48</v>
      </c>
      <c r="C3" s="8" t="s">
        <v>49</v>
      </c>
      <c r="D3" s="8" t="s">
        <v>50</v>
      </c>
      <c r="E3" s="8" t="s">
        <v>53</v>
      </c>
      <c r="F3" s="8" t="s">
        <v>55</v>
      </c>
      <c r="G3" s="8" t="s">
        <v>51</v>
      </c>
      <c r="H3" s="8" t="s">
        <v>52</v>
      </c>
      <c r="I3" s="8" t="s">
        <v>54</v>
      </c>
      <c r="J3" s="18"/>
      <c r="K3" s="18"/>
      <c r="L3" s="18"/>
      <c r="M3" s="18"/>
    </row>
    <row r="4" spans="1:13" x14ac:dyDescent="0.35">
      <c r="A4" s="1"/>
      <c r="B4" s="1"/>
      <c r="C4" s="1"/>
      <c r="D4" s="1"/>
      <c r="E4" s="1"/>
      <c r="F4" s="2"/>
      <c r="G4" s="2"/>
      <c r="H4" s="2"/>
      <c r="I4" s="2"/>
      <c r="J4" s="18"/>
      <c r="K4" s="44" t="s">
        <v>75</v>
      </c>
      <c r="L4" s="44"/>
      <c r="M4" s="18"/>
    </row>
    <row r="5" spans="1:13" ht="15.5" x14ac:dyDescent="0.35">
      <c r="A5" s="1" t="s">
        <v>39</v>
      </c>
      <c r="B5" s="2">
        <v>8</v>
      </c>
      <c r="C5" s="2">
        <v>7</v>
      </c>
      <c r="D5" s="2">
        <f>B5*C5</f>
        <v>56</v>
      </c>
      <c r="E5" s="2">
        <v>0</v>
      </c>
      <c r="F5" s="2">
        <f>D5*E5</f>
        <v>0</v>
      </c>
      <c r="G5" s="2">
        <f>F5*0.05</f>
        <v>0</v>
      </c>
      <c r="H5" s="2">
        <f>F5*0.1</f>
        <v>0</v>
      </c>
      <c r="I5" s="4">
        <f>$L$6*F5+$L$5*G5+$L$7*H5</f>
        <v>0</v>
      </c>
      <c r="J5" s="18"/>
      <c r="K5" s="20" t="s">
        <v>76</v>
      </c>
      <c r="L5" s="21">
        <v>65.709999999999994</v>
      </c>
      <c r="M5" s="18"/>
    </row>
    <row r="6" spans="1:13" x14ac:dyDescent="0.35">
      <c r="A6" s="1" t="s">
        <v>40</v>
      </c>
      <c r="B6" s="2"/>
      <c r="C6" s="2"/>
      <c r="D6" s="2"/>
      <c r="E6" s="2"/>
      <c r="F6" s="2"/>
      <c r="G6" s="2"/>
      <c r="H6" s="2"/>
      <c r="I6" s="4"/>
      <c r="J6" s="18"/>
      <c r="K6" s="20" t="s">
        <v>77</v>
      </c>
      <c r="L6" s="21">
        <v>48.75</v>
      </c>
      <c r="M6" s="18"/>
    </row>
    <row r="7" spans="1:13" ht="15.5" x14ac:dyDescent="0.35">
      <c r="A7" s="10" t="s">
        <v>41</v>
      </c>
      <c r="B7" s="2">
        <v>2</v>
      </c>
      <c r="C7" s="2">
        <v>1</v>
      </c>
      <c r="D7" s="2">
        <f t="shared" ref="D7:D16" si="0">B7*C7</f>
        <v>2</v>
      </c>
      <c r="E7" s="2">
        <v>0</v>
      </c>
      <c r="F7" s="2">
        <f t="shared" ref="F7:F16" si="1">D7*E7</f>
        <v>0</v>
      </c>
      <c r="G7" s="2">
        <f t="shared" ref="G7:G16" si="2">F7*0.05</f>
        <v>0</v>
      </c>
      <c r="H7" s="2">
        <f t="shared" ref="H7:H16" si="3">F7*0.1</f>
        <v>0</v>
      </c>
      <c r="I7" s="4">
        <f t="shared" ref="I7:I16" si="4">$L$6*F7+$L$5*G7+$L$7*H7</f>
        <v>0</v>
      </c>
      <c r="J7" s="18"/>
      <c r="K7" s="20" t="s">
        <v>78</v>
      </c>
      <c r="L7" s="21">
        <v>26.38</v>
      </c>
      <c r="M7" s="18"/>
    </row>
    <row r="8" spans="1:13" ht="15.5" x14ac:dyDescent="0.35">
      <c r="A8" s="10" t="s">
        <v>42</v>
      </c>
      <c r="B8" s="2">
        <v>2</v>
      </c>
      <c r="C8" s="2">
        <v>3</v>
      </c>
      <c r="D8" s="2">
        <f t="shared" si="0"/>
        <v>6</v>
      </c>
      <c r="E8" s="2">
        <v>0</v>
      </c>
      <c r="F8" s="2">
        <f t="shared" si="1"/>
        <v>0</v>
      </c>
      <c r="G8" s="2">
        <f t="shared" si="2"/>
        <v>0</v>
      </c>
      <c r="H8" s="2">
        <f t="shared" si="3"/>
        <v>0</v>
      </c>
      <c r="I8" s="4">
        <f t="shared" si="4"/>
        <v>0</v>
      </c>
      <c r="J8" s="18"/>
      <c r="K8" s="18"/>
      <c r="L8" s="18"/>
      <c r="M8" s="18"/>
    </row>
    <row r="9" spans="1:13" ht="15.5" x14ac:dyDescent="0.35">
      <c r="A9" s="10" t="s">
        <v>60</v>
      </c>
      <c r="B9" s="2">
        <v>10</v>
      </c>
      <c r="C9" s="2">
        <v>1</v>
      </c>
      <c r="D9" s="2">
        <f t="shared" si="0"/>
        <v>10</v>
      </c>
      <c r="E9" s="2">
        <v>0</v>
      </c>
      <c r="F9" s="2">
        <f t="shared" si="1"/>
        <v>0</v>
      </c>
      <c r="G9" s="2">
        <f t="shared" si="2"/>
        <v>0</v>
      </c>
      <c r="H9" s="2">
        <f t="shared" si="3"/>
        <v>0</v>
      </c>
      <c r="I9" s="4">
        <f t="shared" si="4"/>
        <v>0</v>
      </c>
      <c r="J9" s="18"/>
      <c r="K9" s="18"/>
      <c r="L9" s="18"/>
      <c r="M9" s="18"/>
    </row>
    <row r="10" spans="1:13" x14ac:dyDescent="0.35">
      <c r="A10" s="10" t="s">
        <v>43</v>
      </c>
      <c r="B10" s="2">
        <v>2</v>
      </c>
      <c r="C10" s="2">
        <v>1</v>
      </c>
      <c r="D10" s="2">
        <f t="shared" si="0"/>
        <v>2</v>
      </c>
      <c r="E10" s="2">
        <v>0</v>
      </c>
      <c r="F10" s="2">
        <f t="shared" si="1"/>
        <v>0</v>
      </c>
      <c r="G10" s="2">
        <f t="shared" si="2"/>
        <v>0</v>
      </c>
      <c r="H10" s="2">
        <f t="shared" si="3"/>
        <v>0</v>
      </c>
      <c r="I10" s="4">
        <f t="shared" si="4"/>
        <v>0</v>
      </c>
      <c r="J10" s="18"/>
      <c r="K10" s="18"/>
      <c r="L10" s="18"/>
      <c r="M10" s="18"/>
    </row>
    <row r="11" spans="1:13" ht="15.5" x14ac:dyDescent="0.35">
      <c r="A11" s="10" t="s">
        <v>44</v>
      </c>
      <c r="B11" s="2">
        <v>10</v>
      </c>
      <c r="C11" s="2">
        <v>1</v>
      </c>
      <c r="D11" s="2">
        <f t="shared" si="0"/>
        <v>10</v>
      </c>
      <c r="E11" s="2">
        <f>'Table 1'!E16</f>
        <v>0.55999999999999994</v>
      </c>
      <c r="F11" s="2">
        <f t="shared" si="1"/>
        <v>5.6</v>
      </c>
      <c r="G11" s="2">
        <f t="shared" si="2"/>
        <v>0.27999999999999997</v>
      </c>
      <c r="H11" s="2">
        <f t="shared" si="3"/>
        <v>0.55999999999999994</v>
      </c>
      <c r="I11" s="5">
        <f t="shared" si="4"/>
        <v>306.17160000000001</v>
      </c>
      <c r="J11" s="18"/>
      <c r="K11" s="18"/>
      <c r="L11" s="18"/>
      <c r="M11" s="18"/>
    </row>
    <row r="12" spans="1:13" ht="15.5" x14ac:dyDescent="0.35">
      <c r="A12" s="10" t="s">
        <v>58</v>
      </c>
      <c r="B12" s="2">
        <v>10</v>
      </c>
      <c r="C12" s="2">
        <v>1</v>
      </c>
      <c r="D12" s="2">
        <f t="shared" si="0"/>
        <v>10</v>
      </c>
      <c r="E12" s="2">
        <v>0</v>
      </c>
      <c r="F12" s="2">
        <f t="shared" si="1"/>
        <v>0</v>
      </c>
      <c r="G12" s="2">
        <f t="shared" si="2"/>
        <v>0</v>
      </c>
      <c r="H12" s="2">
        <f t="shared" si="3"/>
        <v>0</v>
      </c>
      <c r="I12" s="4">
        <f t="shared" si="4"/>
        <v>0</v>
      </c>
      <c r="J12" s="18"/>
      <c r="K12" s="18"/>
      <c r="L12" s="18"/>
      <c r="M12" s="18"/>
    </row>
    <row r="13" spans="1:13" ht="15.5" x14ac:dyDescent="0.35">
      <c r="A13" s="10" t="s">
        <v>59</v>
      </c>
      <c r="B13" s="2">
        <v>10</v>
      </c>
      <c r="C13" s="2">
        <v>1</v>
      </c>
      <c r="D13" s="2">
        <f t="shared" si="0"/>
        <v>10</v>
      </c>
      <c r="E13" s="2">
        <v>0</v>
      </c>
      <c r="F13" s="2">
        <f t="shared" si="1"/>
        <v>0</v>
      </c>
      <c r="G13" s="2">
        <f t="shared" si="2"/>
        <v>0</v>
      </c>
      <c r="H13" s="2">
        <f t="shared" si="3"/>
        <v>0</v>
      </c>
      <c r="I13" s="4">
        <f t="shared" si="4"/>
        <v>0</v>
      </c>
      <c r="J13" s="18"/>
      <c r="K13" s="18"/>
      <c r="L13" s="18"/>
      <c r="M13" s="18"/>
    </row>
    <row r="14" spans="1:13" ht="26" x14ac:dyDescent="0.35">
      <c r="A14" s="10" t="s">
        <v>45</v>
      </c>
      <c r="B14" s="2">
        <v>5</v>
      </c>
      <c r="C14" s="2">
        <v>1</v>
      </c>
      <c r="D14" s="2">
        <f t="shared" si="0"/>
        <v>5</v>
      </c>
      <c r="E14" s="2">
        <v>0</v>
      </c>
      <c r="F14" s="2">
        <f t="shared" si="1"/>
        <v>0</v>
      </c>
      <c r="G14" s="2">
        <f t="shared" si="2"/>
        <v>0</v>
      </c>
      <c r="H14" s="2">
        <f t="shared" si="3"/>
        <v>0</v>
      </c>
      <c r="I14" s="4">
        <f t="shared" si="4"/>
        <v>0</v>
      </c>
      <c r="J14" s="18"/>
      <c r="K14" s="18"/>
      <c r="L14" s="18"/>
      <c r="M14" s="18"/>
    </row>
    <row r="15" spans="1:13" x14ac:dyDescent="0.35">
      <c r="A15" s="10" t="s">
        <v>46</v>
      </c>
      <c r="B15" s="2">
        <v>4</v>
      </c>
      <c r="C15" s="2">
        <v>2</v>
      </c>
      <c r="D15" s="2">
        <f t="shared" si="0"/>
        <v>8</v>
      </c>
      <c r="E15" s="2">
        <f>'Table 1'!E20</f>
        <v>7</v>
      </c>
      <c r="F15" s="2">
        <f t="shared" si="1"/>
        <v>56</v>
      </c>
      <c r="G15" s="2">
        <f t="shared" si="2"/>
        <v>2.8000000000000003</v>
      </c>
      <c r="H15" s="2">
        <f t="shared" si="3"/>
        <v>5.6000000000000005</v>
      </c>
      <c r="I15" s="5">
        <f t="shared" si="4"/>
        <v>3061.7159999999999</v>
      </c>
      <c r="J15" s="18"/>
      <c r="K15" s="18"/>
      <c r="L15" s="18"/>
      <c r="M15" s="18"/>
    </row>
    <row r="16" spans="1:13" ht="28.5" x14ac:dyDescent="0.35">
      <c r="A16" s="10" t="s">
        <v>47</v>
      </c>
      <c r="B16" s="2">
        <v>10</v>
      </c>
      <c r="C16" s="2">
        <v>1</v>
      </c>
      <c r="D16" s="2">
        <f t="shared" si="0"/>
        <v>10</v>
      </c>
      <c r="E16" s="2">
        <f>'Table 1'!E10</f>
        <v>2.8</v>
      </c>
      <c r="F16" s="2">
        <f t="shared" si="1"/>
        <v>28</v>
      </c>
      <c r="G16" s="2">
        <f t="shared" si="2"/>
        <v>1.4000000000000001</v>
      </c>
      <c r="H16" s="2">
        <f t="shared" si="3"/>
        <v>2.8000000000000003</v>
      </c>
      <c r="I16" s="5">
        <f t="shared" si="4"/>
        <v>1530.8579999999999</v>
      </c>
      <c r="J16" s="18"/>
      <c r="K16" s="18"/>
      <c r="L16" s="18"/>
      <c r="M16" s="18"/>
    </row>
    <row r="17" spans="1:13" ht="15" x14ac:dyDescent="0.35">
      <c r="A17" s="6" t="s">
        <v>81</v>
      </c>
      <c r="B17" s="2"/>
      <c r="C17" s="2"/>
      <c r="D17" s="2"/>
      <c r="E17" s="2"/>
      <c r="F17" s="42">
        <f>SUM(F5:H16)</f>
        <v>103.03999999999999</v>
      </c>
      <c r="G17" s="42"/>
      <c r="H17" s="42"/>
      <c r="I17" s="7">
        <f>ROUND(SUM(I5:I16),-1)</f>
        <v>4900</v>
      </c>
      <c r="J17" s="18"/>
      <c r="K17" s="18"/>
      <c r="L17" s="18"/>
      <c r="M17" s="18"/>
    </row>
    <row r="19" spans="1:13" x14ac:dyDescent="0.35">
      <c r="A19" s="9" t="s">
        <v>31</v>
      </c>
    </row>
    <row r="20" spans="1:13" ht="33" customHeight="1" x14ac:dyDescent="0.35">
      <c r="A20" s="40" t="s">
        <v>125</v>
      </c>
      <c r="B20" s="40"/>
      <c r="C20" s="40"/>
      <c r="D20" s="40"/>
      <c r="E20" s="40"/>
      <c r="F20" s="40"/>
      <c r="G20" s="40"/>
      <c r="H20" s="40"/>
      <c r="I20" s="40"/>
      <c r="J20" s="38"/>
    </row>
    <row r="21" spans="1:13" ht="47.25" customHeight="1" x14ac:dyDescent="0.35">
      <c r="A21" s="40" t="s">
        <v>80</v>
      </c>
      <c r="B21" s="40"/>
      <c r="C21" s="40"/>
      <c r="D21" s="40"/>
      <c r="E21" s="40"/>
      <c r="F21" s="40"/>
      <c r="G21" s="40"/>
      <c r="H21" s="40"/>
      <c r="I21" s="40"/>
    </row>
    <row r="22" spans="1:13" ht="15.5" x14ac:dyDescent="0.35">
      <c r="A22" s="40" t="s">
        <v>124</v>
      </c>
      <c r="B22" s="40"/>
      <c r="C22" s="40"/>
      <c r="D22" s="40"/>
      <c r="E22" s="40"/>
      <c r="F22" s="40"/>
      <c r="G22" s="40"/>
      <c r="H22" s="40"/>
      <c r="I22" s="40"/>
    </row>
    <row r="23" spans="1:13" ht="48.75" customHeight="1" x14ac:dyDescent="0.35">
      <c r="A23" s="40" t="s">
        <v>126</v>
      </c>
      <c r="B23" s="40"/>
      <c r="C23" s="40"/>
      <c r="D23" s="40"/>
      <c r="E23" s="40"/>
      <c r="F23" s="40"/>
      <c r="G23" s="40"/>
      <c r="H23" s="40"/>
      <c r="I23" s="40"/>
    </row>
    <row r="24" spans="1:13" ht="15.5" x14ac:dyDescent="0.35">
      <c r="A24" s="40" t="s">
        <v>56</v>
      </c>
      <c r="B24" s="40"/>
      <c r="C24" s="40"/>
      <c r="D24" s="40"/>
      <c r="E24" s="40"/>
      <c r="F24" s="40"/>
      <c r="G24" s="40"/>
      <c r="H24" s="40"/>
      <c r="I24" s="40"/>
    </row>
    <row r="25" spans="1:13" ht="15.5" x14ac:dyDescent="0.35">
      <c r="A25" s="40" t="s">
        <v>127</v>
      </c>
      <c r="B25" s="40"/>
      <c r="C25" s="40"/>
      <c r="D25" s="40"/>
      <c r="E25" s="40"/>
      <c r="F25" s="40"/>
      <c r="G25" s="40"/>
      <c r="H25" s="40"/>
      <c r="I25" s="40"/>
    </row>
    <row r="26" spans="1:13" ht="15.5" x14ac:dyDescent="0.35">
      <c r="A26" s="40" t="s">
        <v>57</v>
      </c>
      <c r="B26" s="40"/>
      <c r="C26" s="40"/>
      <c r="D26" s="40"/>
      <c r="E26" s="40"/>
      <c r="F26" s="40"/>
      <c r="G26" s="40"/>
      <c r="H26" s="40"/>
      <c r="I26" s="40"/>
    </row>
    <row r="27" spans="1:13" ht="15.5" x14ac:dyDescent="0.35">
      <c r="A27" s="40" t="s">
        <v>61</v>
      </c>
      <c r="B27" s="40"/>
      <c r="C27" s="40"/>
      <c r="D27" s="40"/>
      <c r="E27" s="40"/>
      <c r="F27" s="40"/>
      <c r="G27" s="40"/>
      <c r="H27" s="40"/>
      <c r="I27" s="40"/>
    </row>
  </sheetData>
  <mergeCells count="10">
    <mergeCell ref="F17:H17"/>
    <mergeCell ref="K4:L4"/>
    <mergeCell ref="A20:I20"/>
    <mergeCell ref="A21:I21"/>
    <mergeCell ref="A22:I22"/>
    <mergeCell ref="A23:I23"/>
    <mergeCell ref="A24:I24"/>
    <mergeCell ref="A25:I25"/>
    <mergeCell ref="A26:I26"/>
    <mergeCell ref="A27:I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CA42-5708-48E9-9299-9A6576E87C01}">
  <dimension ref="A2:K32"/>
  <sheetViews>
    <sheetView topLeftCell="A29" workbookViewId="0">
      <selection activeCell="G12" sqref="G12"/>
    </sheetView>
  </sheetViews>
  <sheetFormatPr defaultRowHeight="14.5" x14ac:dyDescent="0.35"/>
  <cols>
    <col min="1" max="1" width="29.7265625" customWidth="1"/>
    <col min="2" max="7" width="14.1796875" customWidth="1"/>
    <col min="10" max="10" width="9.54296875" bestFit="1" customWidth="1"/>
  </cols>
  <sheetData>
    <row r="2" spans="1:11" ht="15" thickBot="1" x14ac:dyDescent="0.4"/>
    <row r="3" spans="1:11" ht="15.5" x14ac:dyDescent="0.35">
      <c r="A3" s="45"/>
      <c r="B3" s="46"/>
      <c r="C3" s="46"/>
      <c r="D3" s="46"/>
      <c r="E3" s="46"/>
      <c r="F3" s="46"/>
      <c r="G3" s="47"/>
    </row>
    <row r="4" spans="1:11" ht="15" x14ac:dyDescent="0.35">
      <c r="A4" s="48" t="s">
        <v>85</v>
      </c>
      <c r="B4" s="48"/>
      <c r="C4" s="48"/>
      <c r="D4" s="48"/>
      <c r="E4" s="48"/>
      <c r="F4" s="48"/>
      <c r="G4" s="48"/>
    </row>
    <row r="5" spans="1:11" ht="15" x14ac:dyDescent="0.35">
      <c r="A5" s="32"/>
      <c r="B5" s="28"/>
      <c r="C5" s="28"/>
      <c r="D5" s="28"/>
      <c r="E5" s="28"/>
      <c r="F5" s="28"/>
      <c r="G5" s="28"/>
    </row>
    <row r="6" spans="1:11" x14ac:dyDescent="0.35">
      <c r="A6" s="33" t="s">
        <v>86</v>
      </c>
      <c r="B6" s="33" t="s">
        <v>88</v>
      </c>
      <c r="C6" s="33" t="s">
        <v>90</v>
      </c>
      <c r="D6" s="33" t="s">
        <v>92</v>
      </c>
      <c r="E6" s="33" t="s">
        <v>93</v>
      </c>
      <c r="F6" s="33" t="s">
        <v>95</v>
      </c>
      <c r="G6" s="33" t="s">
        <v>97</v>
      </c>
    </row>
    <row r="7" spans="1:11" ht="39" x14ac:dyDescent="0.35">
      <c r="A7" s="28" t="s">
        <v>87</v>
      </c>
      <c r="B7" s="28" t="s">
        <v>89</v>
      </c>
      <c r="C7" s="28" t="s">
        <v>91</v>
      </c>
      <c r="D7" s="28" t="s">
        <v>104</v>
      </c>
      <c r="E7" s="28" t="s">
        <v>94</v>
      </c>
      <c r="F7" s="28" t="s">
        <v>96</v>
      </c>
      <c r="G7" s="28" t="s">
        <v>98</v>
      </c>
    </row>
    <row r="8" spans="1:11" x14ac:dyDescent="0.35">
      <c r="A8" s="27"/>
      <c r="B8" s="27"/>
      <c r="C8" s="27"/>
      <c r="D8" s="27" t="s">
        <v>105</v>
      </c>
      <c r="E8" s="27"/>
      <c r="F8" s="27"/>
      <c r="G8" s="28" t="s">
        <v>99</v>
      </c>
    </row>
    <row r="9" spans="1:11" x14ac:dyDescent="0.35">
      <c r="A9" s="28" t="s">
        <v>100</v>
      </c>
      <c r="B9" s="29">
        <v>150000</v>
      </c>
      <c r="C9" s="28">
        <v>0</v>
      </c>
      <c r="D9" s="29">
        <f>B9*C9</f>
        <v>0</v>
      </c>
      <c r="E9" s="29">
        <v>12900</v>
      </c>
      <c r="F9" s="28">
        <v>7</v>
      </c>
      <c r="G9" s="29">
        <f>E9*F9</f>
        <v>90300</v>
      </c>
      <c r="J9" s="25"/>
    </row>
    <row r="10" spans="1:11" x14ac:dyDescent="0.35">
      <c r="A10" s="28" t="s">
        <v>101</v>
      </c>
      <c r="B10" s="29">
        <v>225000</v>
      </c>
      <c r="C10" s="28">
        <v>0</v>
      </c>
      <c r="D10" s="29">
        <f>B10*C10</f>
        <v>0</v>
      </c>
      <c r="E10" s="29">
        <v>19300</v>
      </c>
      <c r="F10" s="28">
        <v>7</v>
      </c>
      <c r="G10" s="29">
        <f>E10*F10</f>
        <v>135100</v>
      </c>
    </row>
    <row r="11" spans="1:11" ht="15.5" x14ac:dyDescent="0.35">
      <c r="A11" s="1" t="s">
        <v>102</v>
      </c>
      <c r="B11" s="29">
        <v>0</v>
      </c>
      <c r="C11" s="28">
        <v>0</v>
      </c>
      <c r="D11" s="29">
        <f>B11*C11</f>
        <v>0</v>
      </c>
      <c r="E11" s="29">
        <f>G11/F11</f>
        <v>42167</v>
      </c>
      <c r="F11" s="28">
        <v>7</v>
      </c>
      <c r="G11" s="29">
        <v>295169</v>
      </c>
      <c r="J11" s="25"/>
    </row>
    <row r="12" spans="1:11" ht="15" x14ac:dyDescent="0.35">
      <c r="A12" s="30" t="s">
        <v>103</v>
      </c>
      <c r="B12" s="28"/>
      <c r="C12" s="28"/>
      <c r="D12" s="31">
        <f>SUM(D9:D11)</f>
        <v>0</v>
      </c>
      <c r="E12" s="28"/>
      <c r="F12" s="28"/>
      <c r="G12" s="31">
        <f>ROUND(SUM(G9:G11),-3)</f>
        <v>521000</v>
      </c>
    </row>
    <row r="13" spans="1:11" x14ac:dyDescent="0.35">
      <c r="A13" s="26"/>
      <c r="B13" s="26"/>
      <c r="C13" s="26"/>
      <c r="D13" s="26"/>
      <c r="E13" s="26"/>
      <c r="F13" s="26"/>
      <c r="G13" s="26"/>
    </row>
    <row r="15" spans="1:11" x14ac:dyDescent="0.35">
      <c r="I15" s="37"/>
      <c r="J15" s="37"/>
      <c r="K15" s="37"/>
    </row>
    <row r="16" spans="1:11" ht="15.5" x14ac:dyDescent="0.35">
      <c r="A16" s="49"/>
      <c r="B16" s="49"/>
      <c r="C16" s="49"/>
      <c r="D16" s="49"/>
      <c r="E16" s="49"/>
      <c r="K16" s="37"/>
    </row>
    <row r="17" spans="1:5" ht="15" x14ac:dyDescent="0.35">
      <c r="A17" s="48" t="s">
        <v>106</v>
      </c>
      <c r="B17" s="48"/>
      <c r="C17" s="48"/>
      <c r="D17" s="48"/>
      <c r="E17" s="48"/>
    </row>
    <row r="18" spans="1:5" x14ac:dyDescent="0.35">
      <c r="A18" s="34"/>
      <c r="B18" s="35"/>
      <c r="C18" s="35"/>
      <c r="D18" s="35"/>
      <c r="E18" s="35"/>
    </row>
    <row r="19" spans="1:5" x14ac:dyDescent="0.35">
      <c r="A19" s="35" t="s">
        <v>86</v>
      </c>
      <c r="B19" s="35" t="s">
        <v>88</v>
      </c>
      <c r="C19" s="35" t="s">
        <v>90</v>
      </c>
      <c r="D19" s="35" t="s">
        <v>92</v>
      </c>
      <c r="E19" s="35" t="s">
        <v>93</v>
      </c>
    </row>
    <row r="20" spans="1:5" ht="57.5" x14ac:dyDescent="0.35">
      <c r="A20" s="35"/>
      <c r="B20" s="35"/>
      <c r="C20" s="35"/>
      <c r="D20" s="35" t="s">
        <v>110</v>
      </c>
      <c r="E20" s="35" t="s">
        <v>106</v>
      </c>
    </row>
    <row r="21" spans="1:5" ht="23" x14ac:dyDescent="0.35">
      <c r="A21" s="35" t="s">
        <v>107</v>
      </c>
      <c r="B21" s="35" t="s">
        <v>108</v>
      </c>
      <c r="C21" s="35" t="s">
        <v>109</v>
      </c>
      <c r="D21" s="27"/>
      <c r="E21" s="35" t="s">
        <v>111</v>
      </c>
    </row>
    <row r="22" spans="1:5" x14ac:dyDescent="0.35">
      <c r="A22" s="36"/>
      <c r="B22" s="35"/>
      <c r="C22" s="35"/>
      <c r="D22" s="35"/>
      <c r="E22" s="35"/>
    </row>
    <row r="23" spans="1:5" x14ac:dyDescent="0.35">
      <c r="A23" s="36" t="s">
        <v>112</v>
      </c>
      <c r="B23" s="35">
        <v>0</v>
      </c>
      <c r="C23" s="35">
        <v>1</v>
      </c>
      <c r="D23" s="35">
        <v>0</v>
      </c>
      <c r="E23" s="35">
        <f t="shared" ref="E23:E28" si="0">B23*C23</f>
        <v>0</v>
      </c>
    </row>
    <row r="24" spans="1:5" x14ac:dyDescent="0.35">
      <c r="A24" s="36" t="s">
        <v>113</v>
      </c>
      <c r="B24" s="35">
        <v>0</v>
      </c>
      <c r="C24" s="35">
        <v>1</v>
      </c>
      <c r="D24" s="35">
        <v>0</v>
      </c>
      <c r="E24" s="35">
        <f t="shared" si="0"/>
        <v>0</v>
      </c>
    </row>
    <row r="25" spans="1:5" x14ac:dyDescent="0.35">
      <c r="A25" s="36" t="s">
        <v>114</v>
      </c>
      <c r="B25" s="35">
        <f>'Table 1'!E16</f>
        <v>0.55999999999999994</v>
      </c>
      <c r="C25" s="35">
        <v>1</v>
      </c>
      <c r="D25" s="35">
        <v>0</v>
      </c>
      <c r="E25" s="35">
        <f t="shared" si="0"/>
        <v>0.55999999999999994</v>
      </c>
    </row>
    <row r="26" spans="1:5" x14ac:dyDescent="0.35">
      <c r="A26" s="36" t="s">
        <v>115</v>
      </c>
      <c r="B26" s="35">
        <v>0</v>
      </c>
      <c r="C26" s="35">
        <v>1</v>
      </c>
      <c r="D26" s="35">
        <v>0</v>
      </c>
      <c r="E26" s="35">
        <f t="shared" si="0"/>
        <v>0</v>
      </c>
    </row>
    <row r="27" spans="1:5" x14ac:dyDescent="0.35">
      <c r="A27" s="36" t="s">
        <v>116</v>
      </c>
      <c r="B27" s="35">
        <v>0</v>
      </c>
      <c r="C27" s="35">
        <v>1</v>
      </c>
      <c r="D27" s="35">
        <v>0</v>
      </c>
      <c r="E27" s="35">
        <f t="shared" si="0"/>
        <v>0</v>
      </c>
    </row>
    <row r="28" spans="1:5" x14ac:dyDescent="0.35">
      <c r="A28" s="36" t="s">
        <v>117</v>
      </c>
      <c r="B28" s="35">
        <v>0</v>
      </c>
      <c r="C28" s="35">
        <v>1</v>
      </c>
      <c r="D28" s="35">
        <v>0</v>
      </c>
      <c r="E28" s="35">
        <f t="shared" si="0"/>
        <v>0</v>
      </c>
    </row>
    <row r="29" spans="1:5" x14ac:dyDescent="0.35">
      <c r="A29" s="36" t="s">
        <v>118</v>
      </c>
      <c r="B29" s="35">
        <v>7</v>
      </c>
      <c r="C29" s="35">
        <v>2</v>
      </c>
      <c r="D29" s="35">
        <v>0</v>
      </c>
      <c r="E29" s="35">
        <f>B29*C29</f>
        <v>14</v>
      </c>
    </row>
    <row r="30" spans="1:5" ht="23" x14ac:dyDescent="0.35">
      <c r="A30" s="36" t="s">
        <v>119</v>
      </c>
      <c r="B30" s="35">
        <v>0</v>
      </c>
      <c r="C30" s="35">
        <v>1</v>
      </c>
      <c r="D30" s="35">
        <v>0</v>
      </c>
      <c r="E30" s="35">
        <f t="shared" ref="E30:E31" si="1">B30*C30</f>
        <v>0</v>
      </c>
    </row>
    <row r="31" spans="1:5" x14ac:dyDescent="0.35">
      <c r="A31" s="36" t="s">
        <v>120</v>
      </c>
      <c r="B31" s="35">
        <f>'Table 1'!E22</f>
        <v>2.8</v>
      </c>
      <c r="C31" s="35">
        <v>3</v>
      </c>
      <c r="D31" s="35">
        <v>0</v>
      </c>
      <c r="E31" s="35">
        <f t="shared" si="1"/>
        <v>8.3999999999999986</v>
      </c>
    </row>
    <row r="32" spans="1:5" x14ac:dyDescent="0.35">
      <c r="A32" s="36"/>
      <c r="B32" s="35"/>
      <c r="C32" s="35"/>
      <c r="D32" s="35" t="s">
        <v>121</v>
      </c>
      <c r="E32" s="39">
        <f>SUM(E23:E31)</f>
        <v>22.96</v>
      </c>
    </row>
  </sheetData>
  <mergeCells count="4">
    <mergeCell ref="A3:G3"/>
    <mergeCell ref="A4:G4"/>
    <mergeCell ref="A16:E16"/>
    <mergeCell ref="A17:E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Additional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Tracy Curtis</cp:lastModifiedBy>
  <dcterms:created xsi:type="dcterms:W3CDTF">2016-01-04T13:47:16Z</dcterms:created>
  <dcterms:modified xsi:type="dcterms:W3CDTF">2019-03-15T19:46:53Z</dcterms:modified>
</cp:coreProperties>
</file>