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S:\Amanda S\ICR Renewals - 041317\2018 Project Work\2098.08 Primary Magnesium Refining NESHAP\Draft for Review\"/>
    </mc:Choice>
  </mc:AlternateContent>
  <xr:revisionPtr revIDLastSave="0" documentId="13_ncr:1_{DCD53B89-02AE-4F6C-B887-FAFA20183E9C}" xr6:coauthVersionLast="41" xr6:coauthVersionMax="41" xr10:uidLastSave="{00000000-0000-0000-0000-000000000000}"/>
  <bookViews>
    <workbookView xWindow="-110" yWindow="-110" windowWidth="19420" windowHeight="10420" xr2:uid="{00000000-000D-0000-FFFF-FFFF00000000}"/>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3" i="2" l="1"/>
  <c r="E13" i="2"/>
  <c r="K28" i="1" l="1"/>
  <c r="I26" i="1"/>
  <c r="F26" i="1"/>
  <c r="I25" i="1"/>
  <c r="F25" i="1"/>
  <c r="I16" i="1"/>
  <c r="F16" i="1"/>
  <c r="I14" i="1" l="1"/>
  <c r="I28" i="1" l="1"/>
  <c r="D18" i="1" l="1"/>
  <c r="F18" i="1" s="1"/>
  <c r="G18" i="1" s="1"/>
  <c r="H18" i="1" l="1"/>
  <c r="I18" i="1"/>
  <c r="F6" i="2"/>
  <c r="G6" i="2" s="1"/>
  <c r="F9" i="2"/>
  <c r="G9" i="2" s="1"/>
  <c r="D5" i="2"/>
  <c r="F5" i="2" s="1"/>
  <c r="G5" i="2" s="1"/>
  <c r="D7" i="2"/>
  <c r="F7" i="2" s="1"/>
  <c r="G7" i="2" s="1"/>
  <c r="D8" i="2"/>
  <c r="F8" i="2" s="1"/>
  <c r="G8" i="2" s="1"/>
  <c r="D9" i="2"/>
  <c r="D10" i="2"/>
  <c r="F10" i="2" s="1"/>
  <c r="G10" i="2" s="1"/>
  <c r="D11" i="2"/>
  <c r="F11" i="2" s="1"/>
  <c r="G11" i="2" s="1"/>
  <c r="D12" i="2"/>
  <c r="F12" i="2" s="1"/>
  <c r="G12" i="2" s="1"/>
  <c r="D13" i="2"/>
  <c r="F13" i="2" s="1"/>
  <c r="D14" i="2"/>
  <c r="F14" i="2" s="1"/>
  <c r="G14" i="2" s="1"/>
  <c r="D4" i="2"/>
  <c r="F4" i="2" s="1"/>
  <c r="F24" i="1"/>
  <c r="H24" i="1" s="1"/>
  <c r="G24" i="1"/>
  <c r="F6" i="1"/>
  <c r="G6" i="1" s="1"/>
  <c r="F10" i="1"/>
  <c r="G10" i="1" s="1"/>
  <c r="H10" i="1"/>
  <c r="F14" i="1"/>
  <c r="G14" i="1" s="1"/>
  <c r="H14" i="1"/>
  <c r="F5" i="1"/>
  <c r="D6" i="1"/>
  <c r="D8" i="1"/>
  <c r="F8" i="1" s="1"/>
  <c r="D9" i="1"/>
  <c r="F9" i="1" s="1"/>
  <c r="D10" i="1"/>
  <c r="D11" i="1"/>
  <c r="F11" i="1" s="1"/>
  <c r="G11" i="1" s="1"/>
  <c r="D12" i="1"/>
  <c r="F12" i="1" s="1"/>
  <c r="D13" i="1"/>
  <c r="F13" i="1" s="1"/>
  <c r="D14" i="1"/>
  <c r="D15" i="1"/>
  <c r="F15" i="1" s="1"/>
  <c r="G15" i="1" s="1"/>
  <c r="D19" i="1"/>
  <c r="F19" i="1" s="1"/>
  <c r="D20" i="1"/>
  <c r="F20" i="1" s="1"/>
  <c r="D21" i="1"/>
  <c r="F21" i="1" s="1"/>
  <c r="D23" i="1"/>
  <c r="F23" i="1" s="1"/>
  <c r="H23" i="1" s="1"/>
  <c r="D24" i="1"/>
  <c r="D5" i="1"/>
  <c r="G13" i="2" l="1"/>
  <c r="G4" i="2"/>
  <c r="H4" i="2"/>
  <c r="I4" i="2" s="1"/>
  <c r="H13" i="1"/>
  <c r="G13" i="1"/>
  <c r="H12" i="1"/>
  <c r="G12" i="1"/>
  <c r="I12" i="1" s="1"/>
  <c r="G21" i="1"/>
  <c r="H21" i="1"/>
  <c r="I21" i="1"/>
  <c r="G20" i="1"/>
  <c r="H20" i="1"/>
  <c r="I20" i="1" s="1"/>
  <c r="G9" i="1"/>
  <c r="H9" i="1"/>
  <c r="G19" i="1"/>
  <c r="I19" i="1" s="1"/>
  <c r="H19" i="1"/>
  <c r="H8" i="1"/>
  <c r="G8" i="1"/>
  <c r="I6" i="1"/>
  <c r="G5" i="1"/>
  <c r="I10" i="1"/>
  <c r="H5" i="1"/>
  <c r="I24" i="1"/>
  <c r="H6" i="1"/>
  <c r="H14" i="2"/>
  <c r="I14" i="2" s="1"/>
  <c r="H13" i="2"/>
  <c r="I13" i="2" s="1"/>
  <c r="I15" i="2" s="1"/>
  <c r="H12" i="2"/>
  <c r="I12" i="2" s="1"/>
  <c r="H11" i="2"/>
  <c r="I11" i="2" s="1"/>
  <c r="H10" i="2"/>
  <c r="I10" i="2" s="1"/>
  <c r="H9" i="2"/>
  <c r="I9" i="2" s="1"/>
  <c r="H8" i="2"/>
  <c r="I8" i="2" s="1"/>
  <c r="H7" i="2"/>
  <c r="I7" i="2" s="1"/>
  <c r="H6" i="2"/>
  <c r="I6" i="2" s="1"/>
  <c r="H5" i="2"/>
  <c r="G23" i="1"/>
  <c r="I23" i="1" s="1"/>
  <c r="H15" i="1"/>
  <c r="I15" i="1" s="1"/>
  <c r="H11" i="1"/>
  <c r="I11" i="1" s="1"/>
  <c r="I8" i="1"/>
  <c r="F15" i="2" l="1"/>
  <c r="I13" i="1"/>
  <c r="I9" i="1"/>
  <c r="I5" i="1"/>
  <c r="I5" i="2"/>
</calcChain>
</file>

<file path=xl/sharedStrings.xml><?xml version="1.0" encoding="utf-8"?>
<sst xmlns="http://schemas.openxmlformats.org/spreadsheetml/2006/main" count="91" uniqueCount="76">
  <si>
    <t>Burden Item</t>
  </si>
  <si>
    <t>b. Process/review information</t>
  </si>
  <si>
    <t>c. Write reports</t>
  </si>
  <si>
    <t xml:space="preserve"> i. Initial notification</t>
  </si>
  <si>
    <r>
      <t xml:space="preserve">        ii. Notification of compliance status  </t>
    </r>
    <r>
      <rPr>
        <vertAlign val="superscript"/>
        <sz val="10"/>
        <color rgb="FF000000"/>
        <rFont val="Times New Roman"/>
        <family val="1"/>
      </rPr>
      <t>c</t>
    </r>
  </si>
  <si>
    <t xml:space="preserve">       iii. Notification of construction/reconstruction</t>
  </si>
  <si>
    <t xml:space="preserve">       iv. Notification of actual startup</t>
  </si>
  <si>
    <r>
      <t xml:space="preserve">       v. Notification of performance test </t>
    </r>
    <r>
      <rPr>
        <vertAlign val="superscript"/>
        <sz val="10"/>
        <color rgb="FF000000"/>
        <rFont val="Times New Roman"/>
        <family val="1"/>
      </rPr>
      <t>c</t>
    </r>
  </si>
  <si>
    <r>
      <t xml:space="preserve">      vi. Report of performance test</t>
    </r>
    <r>
      <rPr>
        <vertAlign val="superscript"/>
        <sz val="10"/>
        <color rgb="FF000000"/>
        <rFont val="Times New Roman"/>
        <family val="1"/>
      </rPr>
      <t xml:space="preserve"> c, d</t>
    </r>
  </si>
  <si>
    <r>
      <t xml:space="preserve">     vii. Semiannual report </t>
    </r>
    <r>
      <rPr>
        <vertAlign val="superscript"/>
        <sz val="10"/>
        <color rgb="FF000000"/>
        <rFont val="Times New Roman"/>
        <family val="1"/>
      </rPr>
      <t>e</t>
    </r>
  </si>
  <si>
    <t xml:space="preserve">    viii. Startup, shutdown, malfunction report</t>
  </si>
  <si>
    <t>Subtotal for Reporting Requirements</t>
  </si>
  <si>
    <t>2. Recordkeeping requirements</t>
  </si>
  <si>
    <t>b. Plan activities</t>
  </si>
  <si>
    <t>c. Implement activities</t>
  </si>
  <si>
    <t>d. Time to train personnel</t>
  </si>
  <si>
    <t>e. Time to enter information</t>
  </si>
  <si>
    <t>-</t>
  </si>
  <si>
    <r>
      <t xml:space="preserve">f.  Store, file, and maintain records </t>
    </r>
    <r>
      <rPr>
        <vertAlign val="superscript"/>
        <sz val="10"/>
        <color rgb="FF000000"/>
        <rFont val="Times New Roman"/>
        <family val="1"/>
      </rPr>
      <t>f</t>
    </r>
  </si>
  <si>
    <r>
      <t xml:space="preserve">g. Retrieve records/reports </t>
    </r>
    <r>
      <rPr>
        <vertAlign val="superscript"/>
        <sz val="10"/>
        <color rgb="FF000000"/>
        <rFont val="Times New Roman"/>
        <family val="1"/>
      </rPr>
      <t>g</t>
    </r>
  </si>
  <si>
    <t>Subtotal for Recordkeeping Requirements</t>
  </si>
  <si>
    <t>Table 1: Annual Respondent Burden and Cost – NESHAP for Primary Magnesium Refining (40 CFR Part 63, Subpart TTTTT) (Renewal)</t>
  </si>
  <si>
    <t>(A)
Person hours per occurrence</t>
  </si>
  <si>
    <t>(C)
Person hours per respondent per year
(C=AxB)</t>
  </si>
  <si>
    <t>(E) 
Technical person hours per year
(E=CxD)</t>
  </si>
  <si>
    <t>(F) 
Management person hours per year 
(F=Ex0.05)</t>
  </si>
  <si>
    <t>(G) 
Clerical person hours per year 
(G=Ex0.1)</t>
  </si>
  <si>
    <r>
      <t xml:space="preserve">(H) 
Annual costs ($) </t>
    </r>
    <r>
      <rPr>
        <vertAlign val="superscript"/>
        <sz val="10"/>
        <color rgb="FF000000"/>
        <rFont val="Times New Roman"/>
        <family val="1"/>
      </rPr>
      <t>b</t>
    </r>
  </si>
  <si>
    <t>(B) 
Number of occurrences per year</t>
  </si>
  <si>
    <r>
      <t xml:space="preserve">(D) 
Respondents per year </t>
    </r>
    <r>
      <rPr>
        <vertAlign val="superscript"/>
        <sz val="10"/>
        <color rgb="FF000000"/>
        <rFont val="Times New Roman"/>
        <family val="1"/>
      </rPr>
      <t>a</t>
    </r>
  </si>
  <si>
    <t>a. Familiarize with regulatory requirements</t>
  </si>
  <si>
    <t>1. Reporting requirements</t>
  </si>
  <si>
    <t>Assumptions:</t>
  </si>
  <si>
    <r>
      <t>a</t>
    </r>
    <r>
      <rPr>
        <sz val="10"/>
        <color rgb="FF000000"/>
        <rFont val="Times New Roman"/>
        <family val="1"/>
      </rPr>
      <t xml:space="preserve">  We have assumed that there are approximately one respondents subject to the rule, with no new sources expected over the next three-years of this ICR.</t>
    </r>
  </si>
  <si>
    <t>Table 2: Average Annual EPA Burden and Cost – NESHAP for Primary Magnesium Refining (40 CFR Part 63, Subpart TTTTT) (Renewal)</t>
  </si>
  <si>
    <t xml:space="preserve">3. Report review </t>
  </si>
  <si>
    <t>(B)
Number of occurrences per year</t>
  </si>
  <si>
    <t>(C)
Person hours per respondent per year 
(C=AxB)</t>
  </si>
  <si>
    <r>
      <t xml:space="preserve">(D)
Respondents per Year </t>
    </r>
    <r>
      <rPr>
        <vertAlign val="superscript"/>
        <sz val="10"/>
        <color rgb="FF000000"/>
        <rFont val="Times New Roman"/>
        <family val="1"/>
      </rPr>
      <t>a</t>
    </r>
  </si>
  <si>
    <t>(F)
Management person hours per year
(F=Ex0.05)</t>
  </si>
  <si>
    <t>(G)
Clerical person hours per year
(G=Ex0.1)</t>
  </si>
  <si>
    <t>(E)
Technical person hours per year
(E=CxD)</t>
  </si>
  <si>
    <r>
      <t xml:space="preserve">(H)
Annual costs ($) </t>
    </r>
    <r>
      <rPr>
        <vertAlign val="superscript"/>
        <sz val="10"/>
        <color rgb="FF000000"/>
        <rFont val="Times New Roman"/>
        <family val="1"/>
      </rPr>
      <t>b</t>
    </r>
  </si>
  <si>
    <t>Assumption:</t>
  </si>
  <si>
    <r>
      <t xml:space="preserve">1. Initial performance test </t>
    </r>
    <r>
      <rPr>
        <vertAlign val="superscript"/>
        <sz val="10"/>
        <color rgb="FF000000"/>
        <rFont val="Times New Roman"/>
        <family val="1"/>
      </rPr>
      <t>c</t>
    </r>
  </si>
  <si>
    <r>
      <t xml:space="preserve">2. Repeat performance test </t>
    </r>
    <r>
      <rPr>
        <vertAlign val="superscript"/>
        <sz val="10"/>
        <color rgb="FF000000"/>
        <rFont val="Times New Roman"/>
        <family val="1"/>
      </rPr>
      <t>c</t>
    </r>
  </si>
  <si>
    <r>
      <t xml:space="preserve">Total Labor Burden and Costs (rounded) </t>
    </r>
    <r>
      <rPr>
        <b/>
        <vertAlign val="superscript"/>
        <sz val="10"/>
        <color rgb="FF000000"/>
        <rFont val="Times New Roman"/>
        <family val="1"/>
      </rPr>
      <t>h</t>
    </r>
  </si>
  <si>
    <r>
      <t xml:space="preserve">Total Capital and O&amp;M Costs (rounded) </t>
    </r>
    <r>
      <rPr>
        <b/>
        <vertAlign val="superscript"/>
        <sz val="10"/>
        <color rgb="FF000000"/>
        <rFont val="Times New Roman"/>
        <family val="1"/>
      </rPr>
      <t>h</t>
    </r>
  </si>
  <si>
    <r>
      <t xml:space="preserve">Grand Total (rounded) </t>
    </r>
    <r>
      <rPr>
        <b/>
        <vertAlign val="superscript"/>
        <sz val="10"/>
        <color rgb="FF000000"/>
        <rFont val="Times New Roman"/>
        <family val="1"/>
      </rPr>
      <t>h</t>
    </r>
  </si>
  <si>
    <t>hr/response</t>
  </si>
  <si>
    <t>Labor Rates:</t>
  </si>
  <si>
    <t>Management</t>
  </si>
  <si>
    <t>Technical</t>
  </si>
  <si>
    <t>Clerical</t>
  </si>
  <si>
    <r>
      <t xml:space="preserve">b </t>
    </r>
    <r>
      <rPr>
        <sz val="10"/>
        <color theme="1"/>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</si>
  <si>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 xml:space="preserve">Total (rounded) </t>
    </r>
    <r>
      <rPr>
        <b/>
        <vertAlign val="superscript"/>
        <sz val="10"/>
        <color rgb="FF000000"/>
        <rFont val="Times New Roman"/>
        <family val="1"/>
      </rPr>
      <t>f</t>
    </r>
  </si>
  <si>
    <t>responses</t>
  </si>
  <si>
    <r>
      <t>a</t>
    </r>
    <r>
      <rPr>
        <sz val="10"/>
        <rFont val="Times New Roman"/>
        <family val="1"/>
      </rPr>
      <t xml:space="preserve">  We have assumed that there are approximately one respondent subject to the rule, with no new sources expected over the next three-years of this ICR.  </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</si>
  <si>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</si>
  <si>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r>
      <t>d</t>
    </r>
    <r>
      <rPr>
        <sz val="10"/>
        <rFont val="Times New Roman"/>
        <family val="1"/>
      </rPr>
      <t xml:space="preserve"> We have assumed that it would take 16 hours two times per year to review semiannual reports.</t>
    </r>
  </si>
  <si>
    <r>
      <t>e</t>
    </r>
    <r>
      <rPr>
        <sz val="10"/>
        <rFont val="Times New Roman"/>
        <family val="1"/>
      </rPr>
      <t xml:space="preserve"> We have assumed that it will take eight hours once per year to review the startup, shutdown, malfunction report.</t>
    </r>
  </si>
  <si>
    <r>
      <rPr>
        <vertAlign val="superscript"/>
        <sz val="10"/>
        <rFont val="Times New Roman"/>
        <family val="1"/>
      </rPr>
      <t>f</t>
    </r>
    <r>
      <rPr>
        <sz val="10"/>
        <rFont val="Times New Roman"/>
        <family val="1"/>
      </rPr>
      <t xml:space="preserve">  Totals have been rounded to 3 significant figures. Figures may not add exactly due to rounding.</t>
    </r>
  </si>
  <si>
    <r>
      <t>d</t>
    </r>
    <r>
      <rPr>
        <sz val="10"/>
        <rFont val="Times New Roman"/>
        <family val="1"/>
      </rPr>
      <t xml:space="preserve">  We assume that this includes Method 23 test.</t>
    </r>
  </si>
  <si>
    <r>
      <rPr>
        <vertAlign val="superscript"/>
        <sz val="10"/>
        <rFont val="Times New Roman"/>
        <family val="1"/>
      </rPr>
      <t>f</t>
    </r>
    <r>
      <rPr>
        <sz val="10"/>
        <rFont val="Times New Roman"/>
        <family val="1"/>
      </rPr>
      <t xml:space="preserve">  This includes inspection of unpaved areas.</t>
    </r>
  </si>
  <si>
    <r>
      <rPr>
        <vertAlign val="superscript"/>
        <sz val="10"/>
        <rFont val="Times New Roman"/>
        <family val="1"/>
      </rPr>
      <t>g</t>
    </r>
    <r>
      <rPr>
        <sz val="10"/>
        <rFont val="Times New Roman"/>
        <family val="1"/>
      </rPr>
      <t xml:space="preserve">  We assume that it will take 1 hour once per month to retrieve records/reports.</t>
    </r>
  </si>
  <si>
    <r>
      <rPr>
        <vertAlign val="superscript"/>
        <sz val="10"/>
        <rFont val="Times New Roman"/>
        <family val="1"/>
      </rPr>
      <t xml:space="preserve">h </t>
    </r>
    <r>
      <rPr>
        <sz val="10"/>
        <rFont val="Times New Roman"/>
        <family val="1"/>
      </rPr>
      <t xml:space="preserve"> Totals have been rounded to 3 significant figures. Figures may not add exactly due to rounding.</t>
    </r>
  </si>
  <si>
    <t xml:space="preserve">  a. Initial notification</t>
  </si>
  <si>
    <r>
      <t xml:space="preserve">  b. Notification of performance test </t>
    </r>
    <r>
      <rPr>
        <vertAlign val="superscript"/>
        <sz val="10"/>
        <color rgb="FF000000"/>
        <rFont val="Times New Roman"/>
        <family val="1"/>
      </rPr>
      <t>c</t>
    </r>
  </si>
  <si>
    <r>
      <t xml:space="preserve">  c. Notification of compliance status </t>
    </r>
    <r>
      <rPr>
        <vertAlign val="superscript"/>
        <sz val="10"/>
        <color rgb="FF000000"/>
        <rFont val="Times New Roman"/>
        <family val="1"/>
      </rPr>
      <t>c</t>
    </r>
  </si>
  <si>
    <t xml:space="preserve">  d. Notification of construction/reconstruction</t>
  </si>
  <si>
    <t xml:space="preserve">  e. Notification of actual startup</t>
  </si>
  <si>
    <r>
      <t xml:space="preserve">  f. Report of performance test </t>
    </r>
    <r>
      <rPr>
        <vertAlign val="superscript"/>
        <sz val="10"/>
        <color rgb="FF000000"/>
        <rFont val="Times New Roman"/>
        <family val="1"/>
      </rPr>
      <t>c</t>
    </r>
  </si>
  <si>
    <r>
      <t xml:space="preserve">  g. Semiannual report</t>
    </r>
    <r>
      <rPr>
        <vertAlign val="superscript"/>
        <sz val="10"/>
        <color rgb="FF000000"/>
        <rFont val="Times New Roman"/>
        <family val="1"/>
      </rPr>
      <t xml:space="preserve"> d</t>
    </r>
  </si>
  <si>
    <r>
      <t xml:space="preserve">  h. Startup, shutdown, malfunction report </t>
    </r>
    <r>
      <rPr>
        <vertAlign val="superscript"/>
        <sz val="10"/>
        <color rgb="FF000000"/>
        <rFont val="Times New Roman"/>
        <family val="1"/>
      </rPr>
      <t>e</t>
    </r>
  </si>
  <si>
    <r>
      <rPr>
        <vertAlign val="superscript"/>
        <sz val="10"/>
        <rFont val="Times New Roman"/>
        <family val="1"/>
      </rPr>
      <t>c</t>
    </r>
    <r>
      <rPr>
        <sz val="10"/>
        <rFont val="Times New Roman"/>
        <family val="1"/>
      </rPr>
      <t xml:space="preserve">  We have assumed that performance tests will be repeated once in three years. We assume that 20% of tests will need to be repeated.</t>
    </r>
  </si>
  <si>
    <r>
      <rPr>
        <vertAlign val="superscript"/>
        <sz val="10"/>
        <rFont val="Times New Roman"/>
        <family val="1"/>
      </rPr>
      <t>e</t>
    </r>
    <r>
      <rPr>
        <sz val="10"/>
        <rFont val="Times New Roman"/>
        <family val="1"/>
      </rPr>
      <t xml:space="preserve">  We assumed that it will take each respondent ten hours two times per year to complete semiannual reports.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</si>
</sst>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12" x14ac:knownFonts="1">
    <font>
      <sz val="11"/>
      <color theme="1"/>
      <name val="Calibri"/>
      <family val="2"/>
      <scheme val="minor"/>
    </font>
    <font>
      <sz val="10"/>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
      <sz val="11"/>
      <color theme="1"/>
      <name val="Times New Roman"/>
      <family val="1"/>
    </font>
    <font>
      <b/>
      <sz val="12"/>
      <color theme="1"/>
      <name val="Times New Roman"/>
      <family val="1"/>
    </font>
    <font>
      <sz val="10"/>
      <name val="Times New Roman"/>
      <family val="1"/>
    </font>
    <font>
      <b/>
      <i/>
      <sz val="10"/>
      <color rgb="FF000000"/>
      <name val="Times New Roman"/>
      <family val="1"/>
    </font>
    <font>
      <i/>
      <sz val="10"/>
      <color rgb="FF000000"/>
      <name val="Times New Roman"/>
      <family val="1"/>
    </font>
    <font>
      <vertAlign val="superscript"/>
      <sz val="1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indent="1"/>
    </xf>
    <xf numFmtId="8" fontId="2" fillId="0" borderId="1" xfId="0" applyNumberFormat="1" applyFont="1" applyBorder="1" applyAlignment="1">
      <alignment horizontal="right" vertical="center" wrapText="1"/>
    </xf>
    <xf numFmtId="0" fontId="2" fillId="0" borderId="1" xfId="0" applyFont="1" applyBorder="1" applyAlignment="1">
      <alignment horizontal="left" vertical="center" wrapText="1" indent="2"/>
    </xf>
    <xf numFmtId="6" fontId="2" fillId="0" borderId="1" xfId="0" applyNumberFormat="1" applyFont="1" applyBorder="1" applyAlignment="1">
      <alignment horizontal="right" vertical="center" wrapText="1"/>
    </xf>
    <xf numFmtId="0" fontId="2" fillId="0" borderId="1" xfId="0" applyFont="1" applyBorder="1" applyAlignment="1">
      <alignment horizontal="center" vertical="center"/>
    </xf>
    <xf numFmtId="0" fontId="2" fillId="0" borderId="1" xfId="0" applyFont="1" applyBorder="1" applyAlignment="1">
      <alignment horizontal="right" vertical="center" wrapText="1"/>
    </xf>
    <xf numFmtId="0" fontId="4" fillId="0" borderId="1" xfId="0" applyFont="1" applyBorder="1" applyAlignment="1">
      <alignment vertical="center" wrapText="1"/>
    </xf>
    <xf numFmtId="0" fontId="2" fillId="0" borderId="1" xfId="0" applyFont="1" applyBorder="1" applyAlignment="1">
      <alignment horizontal="left" vertical="center" indent="1"/>
    </xf>
    <xf numFmtId="6" fontId="4" fillId="0" borderId="1" xfId="0" applyNumberFormat="1" applyFont="1" applyBorder="1" applyAlignment="1">
      <alignment horizontal="right" vertical="center" wrapText="1"/>
    </xf>
    <xf numFmtId="2"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0" xfId="0" applyFont="1" applyAlignment="1">
      <alignment vertical="center"/>
    </xf>
    <xf numFmtId="1" fontId="4" fillId="0" borderId="1" xfId="0" applyNumberFormat="1" applyFont="1" applyBorder="1" applyAlignment="1">
      <alignment horizontal="center" vertical="center" wrapText="1"/>
    </xf>
    <xf numFmtId="0" fontId="6" fillId="0" borderId="0" xfId="0" applyFont="1"/>
    <xf numFmtId="1" fontId="6" fillId="0" borderId="0" xfId="0" applyNumberFormat="1" applyFont="1"/>
    <xf numFmtId="0" fontId="7" fillId="0" borderId="0" xfId="0" applyFont="1"/>
    <xf numFmtId="0" fontId="8" fillId="0" borderId="1" xfId="0" applyFont="1" applyBorder="1"/>
    <xf numFmtId="164" fontId="1" fillId="0" borderId="1" xfId="0" applyNumberFormat="1" applyFont="1" applyBorder="1"/>
    <xf numFmtId="0" fontId="9"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6" fontId="9" fillId="0" borderId="1" xfId="0" applyNumberFormat="1" applyFont="1" applyBorder="1" applyAlignment="1">
      <alignment horizontal="right" vertical="center" wrapText="1"/>
    </xf>
    <xf numFmtId="0" fontId="8" fillId="0" borderId="0" xfId="0" applyFont="1" applyAlignment="1">
      <alignment horizontal="left" vertical="top" wrapText="1"/>
    </xf>
    <xf numFmtId="0" fontId="3" fillId="0" borderId="0" xfId="0" applyFont="1" applyAlignment="1">
      <alignment horizontal="left" vertical="top" wrapText="1"/>
    </xf>
    <xf numFmtId="0" fontId="11" fillId="0" borderId="0" xfId="0" applyFont="1" applyAlignment="1">
      <alignment horizontal="left" vertical="top" wrapText="1"/>
    </xf>
    <xf numFmtId="1" fontId="9"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Tracy Curtis" id="{D386F22D-737D-46BE-8507-5DD93C2E565B}" userId="b17ba48e92a2a2f1"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8"/>
  <sheetViews>
    <sheetView tabSelected="1" topLeftCell="A21" workbookViewId="0">
      <selection activeCell="K28" sqref="K28"/>
    </sheetView>
  </sheetViews>
  <sheetFormatPr defaultColWidth="9.1796875" defaultRowHeight="14" x14ac:dyDescent="0.3"/>
  <cols>
    <col min="1" max="1" width="39.1796875" style="17" customWidth="1"/>
    <col min="2" max="2" width="9.1796875" style="17"/>
    <col min="3" max="3" width="10.7265625" style="17" customWidth="1"/>
    <col min="4" max="4" width="10.1796875" style="17" customWidth="1"/>
    <col min="5" max="5" width="11" style="17" customWidth="1"/>
    <col min="6" max="6" width="9.1796875" style="17"/>
    <col min="7" max="7" width="10.81640625" style="17" customWidth="1"/>
    <col min="8" max="8" width="9.1796875" style="17"/>
    <col min="9" max="9" width="10.1796875" style="17" customWidth="1"/>
    <col min="10" max="10" width="9.1796875" style="17"/>
    <col min="11" max="11" width="11" style="17" bestFit="1" customWidth="1"/>
    <col min="12" max="16384" width="9.1796875" style="17"/>
  </cols>
  <sheetData>
    <row r="1" spans="1:12" ht="15" x14ac:dyDescent="0.3">
      <c r="A1" s="19" t="s">
        <v>21</v>
      </c>
    </row>
    <row r="3" spans="1:12" ht="77.25" customHeight="1" x14ac:dyDescent="0.3">
      <c r="A3" s="2" t="s">
        <v>0</v>
      </c>
      <c r="B3" s="2" t="s">
        <v>22</v>
      </c>
      <c r="C3" s="2" t="s">
        <v>28</v>
      </c>
      <c r="D3" s="2" t="s">
        <v>23</v>
      </c>
      <c r="E3" s="2" t="s">
        <v>29</v>
      </c>
      <c r="F3" s="2" t="s">
        <v>24</v>
      </c>
      <c r="G3" s="2" t="s">
        <v>25</v>
      </c>
      <c r="H3" s="2" t="s">
        <v>26</v>
      </c>
      <c r="I3" s="2" t="s">
        <v>27</v>
      </c>
    </row>
    <row r="4" spans="1:12" x14ac:dyDescent="0.3">
      <c r="A4" s="1" t="s">
        <v>31</v>
      </c>
      <c r="B4" s="1"/>
      <c r="C4" s="1"/>
      <c r="D4" s="1"/>
      <c r="E4" s="1"/>
      <c r="F4" s="1"/>
      <c r="G4" s="1"/>
      <c r="H4" s="1"/>
      <c r="I4" s="1"/>
      <c r="K4" s="32" t="s">
        <v>50</v>
      </c>
      <c r="L4" s="32"/>
    </row>
    <row r="5" spans="1:12" x14ac:dyDescent="0.3">
      <c r="A5" s="3" t="s">
        <v>30</v>
      </c>
      <c r="B5" s="2">
        <v>4</v>
      </c>
      <c r="C5" s="2">
        <v>1</v>
      </c>
      <c r="D5" s="2">
        <f>B5*C5</f>
        <v>4</v>
      </c>
      <c r="E5" s="2">
        <v>1</v>
      </c>
      <c r="F5" s="2">
        <f>D5*E5</f>
        <v>4</v>
      </c>
      <c r="G5" s="2">
        <f>F5*0.05</f>
        <v>0.2</v>
      </c>
      <c r="H5" s="2">
        <f>F5*0.1</f>
        <v>0.4</v>
      </c>
      <c r="I5" s="4">
        <f>$L$6*F5+$L$5*G5+$L$7*H5</f>
        <v>523.96800000000007</v>
      </c>
      <c r="K5" s="20" t="s">
        <v>51</v>
      </c>
      <c r="L5" s="21">
        <v>147.4</v>
      </c>
    </row>
    <row r="6" spans="1:12" x14ac:dyDescent="0.3">
      <c r="A6" s="3" t="s">
        <v>1</v>
      </c>
      <c r="B6" s="2">
        <v>4</v>
      </c>
      <c r="C6" s="2">
        <v>4</v>
      </c>
      <c r="D6" s="2">
        <f t="shared" ref="D6:D24" si="0">B6*C6</f>
        <v>16</v>
      </c>
      <c r="E6" s="2">
        <v>1</v>
      </c>
      <c r="F6" s="2">
        <f t="shared" ref="F6:F15" si="1">D6*E6</f>
        <v>16</v>
      </c>
      <c r="G6" s="2">
        <f t="shared" ref="G6:G15" si="2">F6*0.05</f>
        <v>0.8</v>
      </c>
      <c r="H6" s="2">
        <f t="shared" ref="H6:H15" si="3">F6*0.1</f>
        <v>1.6</v>
      </c>
      <c r="I6" s="4">
        <f>$L$6*F6+$L$5*G6+$L$7*H6</f>
        <v>2095.8720000000003</v>
      </c>
      <c r="K6" s="20" t="s">
        <v>52</v>
      </c>
      <c r="L6" s="21">
        <v>117.92</v>
      </c>
    </row>
    <row r="7" spans="1:12" x14ac:dyDescent="0.3">
      <c r="A7" s="3" t="s">
        <v>2</v>
      </c>
      <c r="B7" s="1"/>
      <c r="C7" s="1"/>
      <c r="D7" s="2"/>
      <c r="E7" s="1"/>
      <c r="F7" s="2"/>
      <c r="G7" s="2"/>
      <c r="H7" s="2"/>
      <c r="I7" s="4"/>
      <c r="K7" s="20" t="s">
        <v>53</v>
      </c>
      <c r="L7" s="21">
        <v>57.02</v>
      </c>
    </row>
    <row r="8" spans="1:12" x14ac:dyDescent="0.3">
      <c r="A8" s="5" t="s">
        <v>3</v>
      </c>
      <c r="B8" s="2">
        <v>2</v>
      </c>
      <c r="C8" s="2">
        <v>1</v>
      </c>
      <c r="D8" s="2">
        <f t="shared" si="0"/>
        <v>2</v>
      </c>
      <c r="E8" s="2">
        <v>0</v>
      </c>
      <c r="F8" s="2">
        <f t="shared" si="1"/>
        <v>0</v>
      </c>
      <c r="G8" s="2">
        <f t="shared" si="2"/>
        <v>0</v>
      </c>
      <c r="H8" s="2">
        <f t="shared" si="3"/>
        <v>0</v>
      </c>
      <c r="I8" s="6">
        <f t="shared" ref="I8:I15" si="4">$L$6*F8+$L$5*G8+$L$7*H8</f>
        <v>0</v>
      </c>
    </row>
    <row r="9" spans="1:12" ht="15.5" x14ac:dyDescent="0.3">
      <c r="A9" s="1" t="s">
        <v>4</v>
      </c>
      <c r="B9" s="2">
        <v>2</v>
      </c>
      <c r="C9" s="2">
        <v>1</v>
      </c>
      <c r="D9" s="2">
        <f t="shared" si="0"/>
        <v>2</v>
      </c>
      <c r="E9" s="7">
        <v>0.33</v>
      </c>
      <c r="F9" s="2">
        <f t="shared" si="1"/>
        <v>0.66</v>
      </c>
      <c r="G9" s="12">
        <f t="shared" si="2"/>
        <v>3.3000000000000002E-2</v>
      </c>
      <c r="H9" s="12">
        <f t="shared" si="3"/>
        <v>6.6000000000000003E-2</v>
      </c>
      <c r="I9" s="4">
        <f t="shared" si="4"/>
        <v>86.454720000000009</v>
      </c>
    </row>
    <row r="10" spans="1:12" x14ac:dyDescent="0.3">
      <c r="A10" s="1" t="s">
        <v>5</v>
      </c>
      <c r="B10" s="2">
        <v>2</v>
      </c>
      <c r="C10" s="2">
        <v>1</v>
      </c>
      <c r="D10" s="2">
        <f t="shared" si="0"/>
        <v>2</v>
      </c>
      <c r="E10" s="7">
        <v>0</v>
      </c>
      <c r="F10" s="2">
        <f t="shared" si="1"/>
        <v>0</v>
      </c>
      <c r="G10" s="2">
        <f t="shared" si="2"/>
        <v>0</v>
      </c>
      <c r="H10" s="2">
        <f t="shared" si="3"/>
        <v>0</v>
      </c>
      <c r="I10" s="6">
        <f t="shared" si="4"/>
        <v>0</v>
      </c>
    </row>
    <row r="11" spans="1:12" x14ac:dyDescent="0.3">
      <c r="A11" s="1" t="s">
        <v>6</v>
      </c>
      <c r="B11" s="2">
        <v>2</v>
      </c>
      <c r="C11" s="2">
        <v>1</v>
      </c>
      <c r="D11" s="2">
        <f t="shared" si="0"/>
        <v>2</v>
      </c>
      <c r="E11" s="2">
        <v>0</v>
      </c>
      <c r="F11" s="2">
        <f t="shared" si="1"/>
        <v>0</v>
      </c>
      <c r="G11" s="2">
        <f t="shared" si="2"/>
        <v>0</v>
      </c>
      <c r="H11" s="2">
        <f t="shared" si="3"/>
        <v>0</v>
      </c>
      <c r="I11" s="6">
        <f t="shared" si="4"/>
        <v>0</v>
      </c>
    </row>
    <row r="12" spans="1:12" ht="15.5" x14ac:dyDescent="0.3">
      <c r="A12" s="1" t="s">
        <v>7</v>
      </c>
      <c r="B12" s="2">
        <v>2</v>
      </c>
      <c r="C12" s="2">
        <v>1.2</v>
      </c>
      <c r="D12" s="2">
        <f t="shared" si="0"/>
        <v>2.4</v>
      </c>
      <c r="E12" s="2">
        <v>0.33</v>
      </c>
      <c r="F12" s="12">
        <f t="shared" si="1"/>
        <v>0.79200000000000004</v>
      </c>
      <c r="G12" s="12">
        <f t="shared" si="2"/>
        <v>3.9600000000000003E-2</v>
      </c>
      <c r="H12" s="12">
        <f t="shared" si="3"/>
        <v>7.9200000000000007E-2</v>
      </c>
      <c r="I12" s="4">
        <f t="shared" si="4"/>
        <v>103.745664</v>
      </c>
    </row>
    <row r="13" spans="1:12" ht="15.5" x14ac:dyDescent="0.3">
      <c r="A13" s="1" t="s">
        <v>8</v>
      </c>
      <c r="B13" s="7">
        <v>180</v>
      </c>
      <c r="C13" s="2">
        <v>1.2</v>
      </c>
      <c r="D13" s="2">
        <f t="shared" si="0"/>
        <v>216</v>
      </c>
      <c r="E13" s="2">
        <v>0.33</v>
      </c>
      <c r="F13" s="2">
        <f t="shared" si="1"/>
        <v>71.28</v>
      </c>
      <c r="G13" s="12">
        <f t="shared" si="2"/>
        <v>3.5640000000000001</v>
      </c>
      <c r="H13" s="12">
        <f t="shared" si="3"/>
        <v>7.1280000000000001</v>
      </c>
      <c r="I13" s="4">
        <f t="shared" si="4"/>
        <v>9337.1097600000012</v>
      </c>
    </row>
    <row r="14" spans="1:12" ht="15.5" x14ac:dyDescent="0.3">
      <c r="A14" s="1" t="s">
        <v>9</v>
      </c>
      <c r="B14" s="2">
        <v>10</v>
      </c>
      <c r="C14" s="2">
        <v>2</v>
      </c>
      <c r="D14" s="2">
        <f t="shared" si="0"/>
        <v>20</v>
      </c>
      <c r="E14" s="2">
        <v>1</v>
      </c>
      <c r="F14" s="2">
        <f t="shared" si="1"/>
        <v>20</v>
      </c>
      <c r="G14" s="2">
        <f t="shared" si="2"/>
        <v>1</v>
      </c>
      <c r="H14" s="2">
        <f t="shared" si="3"/>
        <v>2</v>
      </c>
      <c r="I14" s="4">
        <f t="shared" si="4"/>
        <v>2619.84</v>
      </c>
    </row>
    <row r="15" spans="1:12" x14ac:dyDescent="0.3">
      <c r="A15" s="1" t="s">
        <v>10</v>
      </c>
      <c r="B15" s="2">
        <v>4</v>
      </c>
      <c r="C15" s="2">
        <v>1</v>
      </c>
      <c r="D15" s="2">
        <f t="shared" si="0"/>
        <v>4</v>
      </c>
      <c r="E15" s="2">
        <v>1</v>
      </c>
      <c r="F15" s="2">
        <f t="shared" si="1"/>
        <v>4</v>
      </c>
      <c r="G15" s="2">
        <f t="shared" si="2"/>
        <v>0.2</v>
      </c>
      <c r="H15" s="2">
        <f t="shared" si="3"/>
        <v>0.4</v>
      </c>
      <c r="I15" s="4">
        <f t="shared" si="4"/>
        <v>523.96800000000007</v>
      </c>
    </row>
    <row r="16" spans="1:12" x14ac:dyDescent="0.3">
      <c r="A16" s="22" t="s">
        <v>11</v>
      </c>
      <c r="B16" s="24"/>
      <c r="C16" s="24"/>
      <c r="D16" s="24"/>
      <c r="E16" s="24"/>
      <c r="F16" s="29">
        <f>+SUM(F5:H15)</f>
        <v>134.24179999999998</v>
      </c>
      <c r="G16" s="29"/>
      <c r="H16" s="29"/>
      <c r="I16" s="25">
        <f>+SUM(I5:I15)</f>
        <v>15290.958144000002</v>
      </c>
    </row>
    <row r="17" spans="1:12" x14ac:dyDescent="0.3">
      <c r="A17" s="1" t="s">
        <v>12</v>
      </c>
      <c r="B17" s="1"/>
      <c r="C17" s="1"/>
      <c r="D17" s="2"/>
      <c r="E17" s="1"/>
      <c r="F17" s="1"/>
      <c r="G17" s="1"/>
      <c r="H17" s="1"/>
      <c r="I17" s="1"/>
    </row>
    <row r="18" spans="1:12" x14ac:dyDescent="0.3">
      <c r="A18" s="3" t="s">
        <v>30</v>
      </c>
      <c r="B18" s="2">
        <v>4</v>
      </c>
      <c r="C18" s="2">
        <v>1</v>
      </c>
      <c r="D18" s="2">
        <f t="shared" si="0"/>
        <v>4</v>
      </c>
      <c r="E18" s="2">
        <v>1</v>
      </c>
      <c r="F18" s="2">
        <f t="shared" ref="F18" si="5">D18*E18</f>
        <v>4</v>
      </c>
      <c r="G18" s="2">
        <f t="shared" ref="G18:G24" si="6">F18*0.05</f>
        <v>0.2</v>
      </c>
      <c r="H18" s="2">
        <f t="shared" ref="H18" si="7">F18*0.1</f>
        <v>0.4</v>
      </c>
      <c r="I18" s="4">
        <f>$L$6*F18+$L$5*G18+$L$7*H18</f>
        <v>523.96800000000007</v>
      </c>
    </row>
    <row r="19" spans="1:12" x14ac:dyDescent="0.3">
      <c r="A19" s="3" t="s">
        <v>13</v>
      </c>
      <c r="B19" s="2">
        <v>12</v>
      </c>
      <c r="C19" s="2">
        <v>1</v>
      </c>
      <c r="D19" s="2">
        <f t="shared" si="0"/>
        <v>12</v>
      </c>
      <c r="E19" s="2">
        <v>1</v>
      </c>
      <c r="F19" s="2">
        <f t="shared" ref="F19:F21" si="8">D19*E19</f>
        <v>12</v>
      </c>
      <c r="G19" s="2">
        <f t="shared" si="6"/>
        <v>0.60000000000000009</v>
      </c>
      <c r="H19" s="2">
        <f t="shared" ref="H19:H21" si="9">F19*0.1</f>
        <v>1.2000000000000002</v>
      </c>
      <c r="I19" s="4">
        <f>$L$6*F19+$L$5*G19+$L$7*H19</f>
        <v>1571.904</v>
      </c>
    </row>
    <row r="20" spans="1:12" x14ac:dyDescent="0.3">
      <c r="A20" s="3" t="s">
        <v>14</v>
      </c>
      <c r="B20" s="2">
        <v>12</v>
      </c>
      <c r="C20" s="2">
        <v>1</v>
      </c>
      <c r="D20" s="2">
        <f t="shared" si="0"/>
        <v>12</v>
      </c>
      <c r="E20" s="2">
        <v>1</v>
      </c>
      <c r="F20" s="2">
        <f t="shared" si="8"/>
        <v>12</v>
      </c>
      <c r="G20" s="2">
        <f t="shared" si="6"/>
        <v>0.60000000000000009</v>
      </c>
      <c r="H20" s="2">
        <f t="shared" si="9"/>
        <v>1.2000000000000002</v>
      </c>
      <c r="I20" s="4">
        <f>$L$6*F20+$L$5*G20+$L$7*H20</f>
        <v>1571.904</v>
      </c>
    </row>
    <row r="21" spans="1:12" x14ac:dyDescent="0.3">
      <c r="A21" s="3" t="s">
        <v>15</v>
      </c>
      <c r="B21" s="2">
        <v>10</v>
      </c>
      <c r="C21" s="2">
        <v>1</v>
      </c>
      <c r="D21" s="2">
        <f t="shared" si="0"/>
        <v>10</v>
      </c>
      <c r="E21" s="2">
        <v>1</v>
      </c>
      <c r="F21" s="2">
        <f t="shared" si="8"/>
        <v>10</v>
      </c>
      <c r="G21" s="2">
        <f t="shared" si="6"/>
        <v>0.5</v>
      </c>
      <c r="H21" s="2">
        <f t="shared" si="9"/>
        <v>1</v>
      </c>
      <c r="I21" s="4">
        <f>$L$6*F21+$L$5*G21+$L$7*H21</f>
        <v>1309.92</v>
      </c>
    </row>
    <row r="22" spans="1:12" x14ac:dyDescent="0.3">
      <c r="A22" s="3" t="s">
        <v>16</v>
      </c>
      <c r="B22" s="2" t="s">
        <v>17</v>
      </c>
      <c r="C22" s="2" t="s">
        <v>17</v>
      </c>
      <c r="D22" s="2" t="s">
        <v>17</v>
      </c>
      <c r="E22" s="2" t="s">
        <v>17</v>
      </c>
      <c r="F22" s="2" t="s">
        <v>17</v>
      </c>
      <c r="G22" s="2" t="s">
        <v>17</v>
      </c>
      <c r="H22" s="2" t="s">
        <v>17</v>
      </c>
      <c r="I22" s="8" t="s">
        <v>17</v>
      </c>
    </row>
    <row r="23" spans="1:12" ht="15.5" x14ac:dyDescent="0.3">
      <c r="A23" s="10" t="s">
        <v>18</v>
      </c>
      <c r="B23" s="2">
        <v>1</v>
      </c>
      <c r="C23" s="2">
        <v>365</v>
      </c>
      <c r="D23" s="2">
        <f t="shared" si="0"/>
        <v>365</v>
      </c>
      <c r="E23" s="2">
        <v>1</v>
      </c>
      <c r="F23" s="2">
        <f t="shared" ref="F23" si="10">D23*E23</f>
        <v>365</v>
      </c>
      <c r="G23" s="2">
        <f t="shared" si="6"/>
        <v>18.25</v>
      </c>
      <c r="H23" s="2">
        <f t="shared" ref="H23" si="11">F23*0.1</f>
        <v>36.5</v>
      </c>
      <c r="I23" s="4">
        <f>$L$6*F23+$L$5*G23+$L$7*H23</f>
        <v>47812.080000000009</v>
      </c>
    </row>
    <row r="24" spans="1:12" ht="15.5" x14ac:dyDescent="0.3">
      <c r="A24" s="3" t="s">
        <v>19</v>
      </c>
      <c r="B24" s="2">
        <v>1</v>
      </c>
      <c r="C24" s="2">
        <v>12</v>
      </c>
      <c r="D24" s="2">
        <f t="shared" si="0"/>
        <v>12</v>
      </c>
      <c r="E24" s="2">
        <v>1</v>
      </c>
      <c r="F24" s="2">
        <f t="shared" ref="F24" si="12">D24*E24</f>
        <v>12</v>
      </c>
      <c r="G24" s="2">
        <f t="shared" si="6"/>
        <v>0.60000000000000009</v>
      </c>
      <c r="H24" s="2">
        <f t="shared" ref="H24" si="13">F24*0.1</f>
        <v>1.2000000000000002</v>
      </c>
      <c r="I24" s="4">
        <f>$L$6*F24+$L$5*G24+$L$7*H24</f>
        <v>1571.904</v>
      </c>
    </row>
    <row r="25" spans="1:12" x14ac:dyDescent="0.3">
      <c r="A25" s="22" t="s">
        <v>20</v>
      </c>
      <c r="B25" s="23"/>
      <c r="C25" s="23"/>
      <c r="D25" s="24"/>
      <c r="E25" s="23"/>
      <c r="F25" s="29">
        <f>SUM(F18:H24)</f>
        <v>477.25</v>
      </c>
      <c r="G25" s="29"/>
      <c r="H25" s="29"/>
      <c r="I25" s="25">
        <f>SUM(I18:I24)</f>
        <v>54361.680000000015</v>
      </c>
    </row>
    <row r="26" spans="1:12" ht="15" x14ac:dyDescent="0.3">
      <c r="A26" s="9" t="s">
        <v>46</v>
      </c>
      <c r="B26" s="1"/>
      <c r="C26" s="1"/>
      <c r="D26" s="2"/>
      <c r="E26" s="1"/>
      <c r="F26" s="30">
        <f>+F16+F25</f>
        <v>611.49180000000001</v>
      </c>
      <c r="G26" s="31"/>
      <c r="H26" s="31"/>
      <c r="I26" s="11">
        <f>ROUND(+I16+I25,-2)</f>
        <v>69700</v>
      </c>
    </row>
    <row r="27" spans="1:12" ht="15" x14ac:dyDescent="0.3">
      <c r="A27" s="9" t="s">
        <v>47</v>
      </c>
      <c r="B27" s="1"/>
      <c r="C27" s="1"/>
      <c r="D27" s="2"/>
      <c r="E27" s="1"/>
      <c r="F27" s="16"/>
      <c r="G27" s="13"/>
      <c r="H27" s="13"/>
      <c r="I27" s="11">
        <v>1200</v>
      </c>
      <c r="K27" s="17">
        <v>4.13</v>
      </c>
      <c r="L27" s="17" t="s">
        <v>56</v>
      </c>
    </row>
    <row r="28" spans="1:12" ht="15" x14ac:dyDescent="0.3">
      <c r="A28" s="9" t="s">
        <v>48</v>
      </c>
      <c r="B28" s="1"/>
      <c r="C28" s="1"/>
      <c r="D28" s="2"/>
      <c r="E28" s="1"/>
      <c r="F28" s="16"/>
      <c r="G28" s="13"/>
      <c r="H28" s="13"/>
      <c r="I28" s="11">
        <f>+I26+I27</f>
        <v>70900</v>
      </c>
      <c r="K28" s="18">
        <f>F26/4.13</f>
        <v>148.06096852300243</v>
      </c>
      <c r="L28" s="17" t="s">
        <v>49</v>
      </c>
    </row>
    <row r="30" spans="1:12" x14ac:dyDescent="0.3">
      <c r="A30" s="15" t="s">
        <v>32</v>
      </c>
    </row>
    <row r="31" spans="1:12" ht="22.5" customHeight="1" x14ac:dyDescent="0.3">
      <c r="A31" s="27" t="s">
        <v>33</v>
      </c>
      <c r="B31" s="27"/>
      <c r="C31" s="27"/>
      <c r="D31" s="27"/>
      <c r="E31" s="27"/>
      <c r="F31" s="27"/>
      <c r="G31" s="27"/>
      <c r="H31" s="27"/>
      <c r="I31" s="27"/>
    </row>
    <row r="32" spans="1:12" ht="61.5" customHeight="1" x14ac:dyDescent="0.3">
      <c r="A32" s="27" t="s">
        <v>54</v>
      </c>
      <c r="B32" s="27"/>
      <c r="C32" s="27"/>
      <c r="D32" s="27"/>
      <c r="E32" s="27"/>
      <c r="F32" s="27"/>
      <c r="G32" s="27"/>
      <c r="H32" s="27"/>
      <c r="I32" s="27"/>
    </row>
    <row r="33" spans="1:9" x14ac:dyDescent="0.3">
      <c r="A33" s="26" t="s">
        <v>74</v>
      </c>
      <c r="B33" s="26"/>
      <c r="C33" s="26"/>
      <c r="D33" s="26"/>
      <c r="E33" s="26"/>
      <c r="F33" s="26"/>
      <c r="G33" s="26"/>
      <c r="H33" s="26"/>
      <c r="I33" s="26"/>
    </row>
    <row r="34" spans="1:9" ht="15.5" x14ac:dyDescent="0.3">
      <c r="A34" s="28" t="s">
        <v>62</v>
      </c>
      <c r="B34" s="28"/>
      <c r="C34" s="28"/>
      <c r="D34" s="28"/>
      <c r="E34" s="28"/>
      <c r="F34" s="28"/>
      <c r="G34" s="28"/>
      <c r="H34" s="28"/>
      <c r="I34" s="28"/>
    </row>
    <row r="35" spans="1:9" x14ac:dyDescent="0.3">
      <c r="A35" s="26" t="s">
        <v>75</v>
      </c>
      <c r="B35" s="26"/>
      <c r="C35" s="26"/>
      <c r="D35" s="26"/>
      <c r="E35" s="26"/>
      <c r="F35" s="26"/>
      <c r="G35" s="26"/>
      <c r="H35" s="26"/>
      <c r="I35" s="26"/>
    </row>
    <row r="36" spans="1:9" x14ac:dyDescent="0.3">
      <c r="A36" s="26" t="s">
        <v>63</v>
      </c>
      <c r="B36" s="26"/>
      <c r="C36" s="26"/>
      <c r="D36" s="26"/>
      <c r="E36" s="26"/>
      <c r="F36" s="26"/>
      <c r="G36" s="26"/>
      <c r="H36" s="26"/>
      <c r="I36" s="26"/>
    </row>
    <row r="37" spans="1:9" x14ac:dyDescent="0.3">
      <c r="A37" s="26" t="s">
        <v>64</v>
      </c>
      <c r="B37" s="26"/>
      <c r="C37" s="26"/>
      <c r="D37" s="26"/>
      <c r="E37" s="26"/>
      <c r="F37" s="26"/>
      <c r="G37" s="26"/>
      <c r="H37" s="26"/>
      <c r="I37" s="26"/>
    </row>
    <row r="38" spans="1:9" x14ac:dyDescent="0.3">
      <c r="A38" s="26" t="s">
        <v>65</v>
      </c>
      <c r="B38" s="26"/>
      <c r="C38" s="26"/>
      <c r="D38" s="26"/>
      <c r="E38" s="26"/>
      <c r="F38" s="26"/>
      <c r="G38" s="26"/>
      <c r="H38" s="26"/>
      <c r="I38" s="26"/>
    </row>
  </sheetData>
  <mergeCells count="12">
    <mergeCell ref="F16:H16"/>
    <mergeCell ref="F25:H25"/>
    <mergeCell ref="F26:H26"/>
    <mergeCell ref="K4:L4"/>
    <mergeCell ref="A31:I31"/>
    <mergeCell ref="A37:I37"/>
    <mergeCell ref="A38:I38"/>
    <mergeCell ref="A32:I32"/>
    <mergeCell ref="A33:I33"/>
    <mergeCell ref="A34:I34"/>
    <mergeCell ref="A35:I35"/>
    <mergeCell ref="A36:I3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3"/>
  <sheetViews>
    <sheetView workbookViewId="0">
      <selection activeCell="E13" sqref="E13"/>
    </sheetView>
  </sheetViews>
  <sheetFormatPr defaultColWidth="9.1796875" defaultRowHeight="14" x14ac:dyDescent="0.3"/>
  <cols>
    <col min="1" max="1" width="37.7265625" style="17" customWidth="1"/>
    <col min="2" max="2" width="9.1796875" style="17"/>
    <col min="3" max="3" width="10" style="17" customWidth="1"/>
    <col min="4" max="4" width="10.1796875" style="17" customWidth="1"/>
    <col min="5" max="5" width="11.26953125" style="17" customWidth="1"/>
    <col min="6" max="6" width="9.1796875" style="17" customWidth="1"/>
    <col min="7" max="7" width="10.81640625" style="17" customWidth="1"/>
    <col min="8" max="10" width="9.1796875" style="17"/>
    <col min="11" max="11" width="11" style="17" bestFit="1" customWidth="1"/>
    <col min="12" max="16384" width="9.1796875" style="17"/>
  </cols>
  <sheetData>
    <row r="1" spans="1:12" ht="15" x14ac:dyDescent="0.3">
      <c r="A1" s="19" t="s">
        <v>34</v>
      </c>
    </row>
    <row r="3" spans="1:12" ht="77.25" customHeight="1" x14ac:dyDescent="0.3">
      <c r="A3" s="14" t="s">
        <v>0</v>
      </c>
      <c r="B3" s="2" t="s">
        <v>22</v>
      </c>
      <c r="C3" s="2" t="s">
        <v>36</v>
      </c>
      <c r="D3" s="2" t="s">
        <v>37</v>
      </c>
      <c r="E3" s="2" t="s">
        <v>38</v>
      </c>
      <c r="F3" s="2" t="s">
        <v>41</v>
      </c>
      <c r="G3" s="2" t="s">
        <v>39</v>
      </c>
      <c r="H3" s="2" t="s">
        <v>40</v>
      </c>
      <c r="I3" s="2" t="s">
        <v>42</v>
      </c>
    </row>
    <row r="4" spans="1:12" ht="15.5" x14ac:dyDescent="0.3">
      <c r="A4" s="1" t="s">
        <v>44</v>
      </c>
      <c r="B4" s="2">
        <v>24</v>
      </c>
      <c r="C4" s="2">
        <v>1</v>
      </c>
      <c r="D4" s="2">
        <f>B4*C4</f>
        <v>24</v>
      </c>
      <c r="E4" s="2">
        <v>0.33</v>
      </c>
      <c r="F4" s="2">
        <f>D4*E4</f>
        <v>7.92</v>
      </c>
      <c r="G4" s="12">
        <f>F4*0.05</f>
        <v>0.39600000000000002</v>
      </c>
      <c r="H4" s="12">
        <f>F4*0.1</f>
        <v>0.79200000000000004</v>
      </c>
      <c r="I4" s="4">
        <f t="shared" ref="I4:I14" si="0">$L$6*F4+$L$5*G4+$L$7*H4</f>
        <v>433.01412000000005</v>
      </c>
      <c r="K4" s="32" t="s">
        <v>50</v>
      </c>
      <c r="L4" s="32"/>
    </row>
    <row r="5" spans="1:12" ht="15.5" x14ac:dyDescent="0.3">
      <c r="A5" s="1" t="s">
        <v>45</v>
      </c>
      <c r="B5" s="2">
        <v>24</v>
      </c>
      <c r="C5" s="2">
        <v>0.2</v>
      </c>
      <c r="D5" s="2">
        <f t="shared" ref="D5:D14" si="1">B5*C5</f>
        <v>4.8000000000000007</v>
      </c>
      <c r="E5" s="2">
        <v>0.33</v>
      </c>
      <c r="F5" s="12">
        <f t="shared" ref="F5:F14" si="2">D5*E5</f>
        <v>1.5840000000000003</v>
      </c>
      <c r="G5" s="12">
        <f t="shared" ref="G5:G14" si="3">F5*0.05</f>
        <v>7.920000000000002E-2</v>
      </c>
      <c r="H5" s="12">
        <f t="shared" ref="H5:H14" si="4">F5*0.1</f>
        <v>0.15840000000000004</v>
      </c>
      <c r="I5" s="4">
        <f t="shared" si="0"/>
        <v>86.602824000000012</v>
      </c>
      <c r="K5" s="20" t="s">
        <v>51</v>
      </c>
      <c r="L5" s="21">
        <v>65.709999999999994</v>
      </c>
    </row>
    <row r="6" spans="1:12" x14ac:dyDescent="0.3">
      <c r="A6" s="1" t="s">
        <v>35</v>
      </c>
      <c r="B6" s="2"/>
      <c r="C6" s="2"/>
      <c r="D6" s="2"/>
      <c r="E6" s="2"/>
      <c r="F6" s="2">
        <f t="shared" si="2"/>
        <v>0</v>
      </c>
      <c r="G6" s="2">
        <f t="shared" si="3"/>
        <v>0</v>
      </c>
      <c r="H6" s="2">
        <f t="shared" si="4"/>
        <v>0</v>
      </c>
      <c r="I6" s="6">
        <f t="shared" si="0"/>
        <v>0</v>
      </c>
      <c r="K6" s="20" t="s">
        <v>52</v>
      </c>
      <c r="L6" s="21">
        <v>48.75</v>
      </c>
    </row>
    <row r="7" spans="1:12" x14ac:dyDescent="0.3">
      <c r="A7" s="1" t="s">
        <v>66</v>
      </c>
      <c r="B7" s="2">
        <v>8</v>
      </c>
      <c r="C7" s="2">
        <v>1</v>
      </c>
      <c r="D7" s="2">
        <f t="shared" si="1"/>
        <v>8</v>
      </c>
      <c r="E7" s="2">
        <v>0</v>
      </c>
      <c r="F7" s="2">
        <f t="shared" si="2"/>
        <v>0</v>
      </c>
      <c r="G7" s="2">
        <f t="shared" si="3"/>
        <v>0</v>
      </c>
      <c r="H7" s="2">
        <f t="shared" si="4"/>
        <v>0</v>
      </c>
      <c r="I7" s="6">
        <f t="shared" si="0"/>
        <v>0</v>
      </c>
      <c r="K7" s="20" t="s">
        <v>53</v>
      </c>
      <c r="L7" s="21">
        <v>26.38</v>
      </c>
    </row>
    <row r="8" spans="1:12" ht="15.5" x14ac:dyDescent="0.3">
      <c r="A8" s="1" t="s">
        <v>67</v>
      </c>
      <c r="B8" s="2">
        <v>8</v>
      </c>
      <c r="C8" s="2">
        <v>1.2</v>
      </c>
      <c r="D8" s="2">
        <f t="shared" si="1"/>
        <v>9.6</v>
      </c>
      <c r="E8" s="2">
        <v>0.33</v>
      </c>
      <c r="F8" s="12">
        <f t="shared" si="2"/>
        <v>3.1680000000000001</v>
      </c>
      <c r="G8" s="12">
        <f t="shared" si="3"/>
        <v>0.15840000000000001</v>
      </c>
      <c r="H8" s="12">
        <f t="shared" si="4"/>
        <v>0.31680000000000003</v>
      </c>
      <c r="I8" s="4">
        <f t="shared" si="0"/>
        <v>173.205648</v>
      </c>
    </row>
    <row r="9" spans="1:12" ht="15.5" x14ac:dyDescent="0.3">
      <c r="A9" s="1" t="s">
        <v>68</v>
      </c>
      <c r="B9" s="2">
        <v>8</v>
      </c>
      <c r="C9" s="2">
        <v>1</v>
      </c>
      <c r="D9" s="2">
        <f t="shared" si="1"/>
        <v>8</v>
      </c>
      <c r="E9" s="2">
        <v>0.33</v>
      </c>
      <c r="F9" s="2">
        <f t="shared" si="2"/>
        <v>2.64</v>
      </c>
      <c r="G9" s="12">
        <f t="shared" si="3"/>
        <v>0.13200000000000001</v>
      </c>
      <c r="H9" s="12">
        <f t="shared" si="4"/>
        <v>0.26400000000000001</v>
      </c>
      <c r="I9" s="4">
        <f t="shared" si="0"/>
        <v>144.33804000000001</v>
      </c>
    </row>
    <row r="10" spans="1:12" x14ac:dyDescent="0.3">
      <c r="A10" s="1" t="s">
        <v>69</v>
      </c>
      <c r="B10" s="2">
        <v>8</v>
      </c>
      <c r="C10" s="2">
        <v>1</v>
      </c>
      <c r="D10" s="2">
        <f t="shared" si="1"/>
        <v>8</v>
      </c>
      <c r="E10" s="2">
        <v>0</v>
      </c>
      <c r="F10" s="2">
        <f t="shared" si="2"/>
        <v>0</v>
      </c>
      <c r="G10" s="2">
        <f t="shared" si="3"/>
        <v>0</v>
      </c>
      <c r="H10" s="2">
        <f t="shared" si="4"/>
        <v>0</v>
      </c>
      <c r="I10" s="6">
        <f t="shared" si="0"/>
        <v>0</v>
      </c>
    </row>
    <row r="11" spans="1:12" x14ac:dyDescent="0.3">
      <c r="A11" s="1" t="s">
        <v>70</v>
      </c>
      <c r="B11" s="2">
        <v>8</v>
      </c>
      <c r="C11" s="2">
        <v>1</v>
      </c>
      <c r="D11" s="2">
        <f t="shared" si="1"/>
        <v>8</v>
      </c>
      <c r="E11" s="2">
        <v>0</v>
      </c>
      <c r="F11" s="2">
        <f t="shared" si="2"/>
        <v>0</v>
      </c>
      <c r="G11" s="2">
        <f t="shared" si="3"/>
        <v>0</v>
      </c>
      <c r="H11" s="2">
        <f t="shared" si="4"/>
        <v>0</v>
      </c>
      <c r="I11" s="6">
        <f t="shared" si="0"/>
        <v>0</v>
      </c>
    </row>
    <row r="12" spans="1:12" ht="15.5" x14ac:dyDescent="0.3">
      <c r="A12" s="1" t="s">
        <v>71</v>
      </c>
      <c r="B12" s="2">
        <v>8</v>
      </c>
      <c r="C12" s="2">
        <v>1.2</v>
      </c>
      <c r="D12" s="2">
        <f t="shared" si="1"/>
        <v>9.6</v>
      </c>
      <c r="E12" s="2">
        <v>0.33</v>
      </c>
      <c r="F12" s="12">
        <f t="shared" si="2"/>
        <v>3.1680000000000001</v>
      </c>
      <c r="G12" s="12">
        <f t="shared" si="3"/>
        <v>0.15840000000000001</v>
      </c>
      <c r="H12" s="12">
        <f t="shared" si="4"/>
        <v>0.31680000000000003</v>
      </c>
      <c r="I12" s="4">
        <f t="shared" si="0"/>
        <v>173.205648</v>
      </c>
    </row>
    <row r="13" spans="1:12" ht="15.5" x14ac:dyDescent="0.3">
      <c r="A13" s="1" t="s">
        <v>72</v>
      </c>
      <c r="B13" s="2">
        <v>16</v>
      </c>
      <c r="C13" s="2">
        <f>'Table 1'!C14</f>
        <v>2</v>
      </c>
      <c r="D13" s="2">
        <f t="shared" si="1"/>
        <v>32</v>
      </c>
      <c r="E13" s="2">
        <f>'Table 1'!E14</f>
        <v>1</v>
      </c>
      <c r="F13" s="2">
        <f t="shared" si="2"/>
        <v>32</v>
      </c>
      <c r="G13" s="2">
        <f t="shared" si="3"/>
        <v>1.6</v>
      </c>
      <c r="H13" s="2">
        <f t="shared" si="4"/>
        <v>3.2</v>
      </c>
      <c r="I13" s="4">
        <f t="shared" si="0"/>
        <v>1749.5519999999999</v>
      </c>
    </row>
    <row r="14" spans="1:12" ht="15.5" x14ac:dyDescent="0.3">
      <c r="A14" s="1" t="s">
        <v>73</v>
      </c>
      <c r="B14" s="2">
        <v>8</v>
      </c>
      <c r="C14" s="2">
        <v>1</v>
      </c>
      <c r="D14" s="2">
        <f t="shared" si="1"/>
        <v>8</v>
      </c>
      <c r="E14" s="2">
        <v>1</v>
      </c>
      <c r="F14" s="2">
        <f t="shared" si="2"/>
        <v>8</v>
      </c>
      <c r="G14" s="2">
        <f t="shared" si="3"/>
        <v>0.4</v>
      </c>
      <c r="H14" s="2">
        <f t="shared" si="4"/>
        <v>0.8</v>
      </c>
      <c r="I14" s="4">
        <f t="shared" si="0"/>
        <v>437.38799999999998</v>
      </c>
    </row>
    <row r="15" spans="1:12" ht="15" x14ac:dyDescent="0.3">
      <c r="A15" s="9" t="s">
        <v>55</v>
      </c>
      <c r="B15" s="13"/>
      <c r="C15" s="13"/>
      <c r="D15" s="13"/>
      <c r="E15" s="13"/>
      <c r="F15" s="30">
        <f>+SUM(F4:H14)</f>
        <v>67.25200000000001</v>
      </c>
      <c r="G15" s="30"/>
      <c r="H15" s="30"/>
      <c r="I15" s="11">
        <f>ROUND(+SUM(I4:I14),-1)</f>
        <v>3200</v>
      </c>
    </row>
    <row r="17" spans="1:9" x14ac:dyDescent="0.3">
      <c r="A17" s="15" t="s">
        <v>43</v>
      </c>
    </row>
    <row r="18" spans="1:9" ht="17.25" customHeight="1" x14ac:dyDescent="0.3">
      <c r="A18" s="28" t="s">
        <v>57</v>
      </c>
      <c r="B18" s="28"/>
      <c r="C18" s="28"/>
      <c r="D18" s="28"/>
      <c r="E18" s="28"/>
      <c r="F18" s="28"/>
      <c r="G18" s="28"/>
      <c r="H18" s="28"/>
      <c r="I18" s="28"/>
    </row>
    <row r="19" spans="1:9" ht="45.75" customHeight="1" x14ac:dyDescent="0.3">
      <c r="A19" s="28" t="s">
        <v>58</v>
      </c>
      <c r="B19" s="28"/>
      <c r="C19" s="28"/>
      <c r="D19" s="28"/>
      <c r="E19" s="28"/>
      <c r="F19" s="28"/>
      <c r="G19" s="28"/>
      <c r="H19" s="28"/>
      <c r="I19" s="28"/>
    </row>
    <row r="20" spans="1:9" x14ac:dyDescent="0.3">
      <c r="A20" s="26" t="s">
        <v>74</v>
      </c>
      <c r="B20" s="26"/>
      <c r="C20" s="26"/>
      <c r="D20" s="26"/>
      <c r="E20" s="26"/>
      <c r="F20" s="26"/>
      <c r="G20" s="26"/>
      <c r="H20" s="26"/>
      <c r="I20" s="26"/>
    </row>
    <row r="21" spans="1:9" ht="15.5" x14ac:dyDescent="0.3">
      <c r="A21" s="28" t="s">
        <v>59</v>
      </c>
      <c r="B21" s="28"/>
      <c r="C21" s="28"/>
      <c r="D21" s="28"/>
      <c r="E21" s="28"/>
      <c r="F21" s="28"/>
      <c r="G21" s="28"/>
      <c r="H21" s="28"/>
      <c r="I21" s="28"/>
    </row>
    <row r="22" spans="1:9" ht="15.5" x14ac:dyDescent="0.3">
      <c r="A22" s="28" t="s">
        <v>60</v>
      </c>
      <c r="B22" s="28"/>
      <c r="C22" s="28"/>
      <c r="D22" s="28"/>
      <c r="E22" s="28"/>
      <c r="F22" s="28"/>
      <c r="G22" s="28"/>
      <c r="H22" s="28"/>
      <c r="I22" s="28"/>
    </row>
    <row r="23" spans="1:9" x14ac:dyDescent="0.3">
      <c r="A23" s="26" t="s">
        <v>61</v>
      </c>
      <c r="B23" s="26"/>
      <c r="C23" s="26"/>
      <c r="D23" s="26"/>
      <c r="E23" s="26"/>
      <c r="F23" s="26"/>
      <c r="G23" s="26"/>
      <c r="H23" s="26"/>
      <c r="I23" s="26"/>
    </row>
  </sheetData>
  <mergeCells count="8">
    <mergeCell ref="A21:I21"/>
    <mergeCell ref="A22:I22"/>
    <mergeCell ref="A23:I23"/>
    <mergeCell ref="F15:H15"/>
    <mergeCell ref="K4:L4"/>
    <mergeCell ref="A18:I18"/>
    <mergeCell ref="A19:I19"/>
    <mergeCell ref="A20:I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Tracy Curtis</cp:lastModifiedBy>
  <dcterms:created xsi:type="dcterms:W3CDTF">2016-01-05T19:37:24Z</dcterms:created>
  <dcterms:modified xsi:type="dcterms:W3CDTF">2019-03-15T19:12:40Z</dcterms:modified>
</cp:coreProperties>
</file>