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D105C73E-508A-4E13-9576-F158689966E2}"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2" i="2" l="1"/>
  <c r="I23" i="1"/>
  <c r="J24" i="1"/>
  <c r="G21" i="1"/>
  <c r="I21" i="1"/>
  <c r="F9" i="2" l="1"/>
  <c r="F6" i="2"/>
  <c r="H6" i="2" s="1"/>
  <c r="F5" i="2"/>
  <c r="D8" i="2"/>
  <c r="F8" i="2" s="1"/>
  <c r="D10" i="2"/>
  <c r="F10" i="2" s="1"/>
  <c r="D11" i="2"/>
  <c r="F11" i="2" s="1"/>
  <c r="D19" i="1"/>
  <c r="F19" i="1" s="1"/>
  <c r="D18" i="1"/>
  <c r="F18" i="1" s="1"/>
  <c r="D17" i="1"/>
  <c r="F17" i="1" s="1"/>
  <c r="D14" i="1"/>
  <c r="F14" i="1" s="1"/>
  <c r="D13" i="1"/>
  <c r="F13" i="1" s="1"/>
  <c r="D12" i="1"/>
  <c r="F12" i="1" s="1"/>
  <c r="D11" i="1"/>
  <c r="F11" i="1" s="1"/>
  <c r="D10" i="1"/>
  <c r="F10" i="1" s="1"/>
  <c r="D9" i="1"/>
  <c r="F9" i="1" s="1"/>
  <c r="D8" i="1"/>
  <c r="F8" i="1" s="1"/>
  <c r="D7" i="1"/>
  <c r="F7" i="1" s="1"/>
  <c r="D6" i="1"/>
  <c r="F6" i="1" l="1"/>
  <c r="H6" i="1" s="1"/>
  <c r="G6" i="2"/>
  <c r="H11" i="2"/>
  <c r="G11" i="2"/>
  <c r="I11" i="2" s="1"/>
  <c r="I6" i="2"/>
  <c r="H8" i="2"/>
  <c r="G8" i="2"/>
  <c r="I8" i="2" s="1"/>
  <c r="H9" i="2"/>
  <c r="H5" i="2"/>
  <c r="H10" i="2"/>
  <c r="G5" i="2"/>
  <c r="G10" i="2"/>
  <c r="G9" i="2"/>
  <c r="G7" i="1"/>
  <c r="H7" i="1"/>
  <c r="H11" i="1"/>
  <c r="G11" i="1"/>
  <c r="G17" i="1"/>
  <c r="H17" i="1"/>
  <c r="H10" i="1"/>
  <c r="G10" i="1"/>
  <c r="H14" i="1"/>
  <c r="G14" i="1"/>
  <c r="I14" i="1" s="1"/>
  <c r="H9" i="1"/>
  <c r="G9" i="1"/>
  <c r="G13" i="1"/>
  <c r="H13" i="1"/>
  <c r="H19" i="1"/>
  <c r="G19" i="1"/>
  <c r="H8" i="1"/>
  <c r="G8" i="1"/>
  <c r="H12" i="1"/>
  <c r="G12" i="1"/>
  <c r="H18" i="1"/>
  <c r="G18" i="1"/>
  <c r="I11" i="1" l="1"/>
  <c r="I10" i="1"/>
  <c r="I18" i="1"/>
  <c r="G6" i="1"/>
  <c r="I6" i="1" s="1"/>
  <c r="I12" i="1"/>
  <c r="I9" i="1"/>
  <c r="I5" i="2"/>
  <c r="F12" i="2"/>
  <c r="F15" i="1"/>
  <c r="I19" i="1"/>
  <c r="I13" i="1"/>
  <c r="I17" i="1"/>
  <c r="I20" i="1" s="1"/>
  <c r="I7" i="1"/>
  <c r="I10" i="2"/>
  <c r="I8" i="1"/>
  <c r="I9" i="2"/>
  <c r="G20" i="1"/>
  <c r="I15" i="1" l="1"/>
</calcChain>
</file>

<file path=xl/sharedStrings.xml><?xml version="1.0" encoding="utf-8"?>
<sst xmlns="http://schemas.openxmlformats.org/spreadsheetml/2006/main" count="70" uniqueCount="66">
  <si>
    <t>Burden item</t>
  </si>
  <si>
    <t xml:space="preserve">(A) </t>
  </si>
  <si>
    <t>Person hours per occurrence</t>
  </si>
  <si>
    <t xml:space="preserve">(B) </t>
  </si>
  <si>
    <t>No. of occurrences per respondent per year</t>
  </si>
  <si>
    <t xml:space="preserve">(C) </t>
  </si>
  <si>
    <t>Person hours per respondent per year (C=AxB)</t>
  </si>
  <si>
    <t xml:space="preserve">(H) </t>
  </si>
  <si>
    <t>2.   Plan activities</t>
  </si>
  <si>
    <t>3.   Training</t>
  </si>
  <si>
    <t>4.   Create, test, and research and                      development</t>
  </si>
  <si>
    <t>5.   Gather information and monitor</t>
  </si>
  <si>
    <t>6.   Process/Compile and Review</t>
  </si>
  <si>
    <t>Subtotal for Reporting Requirements</t>
  </si>
  <si>
    <t>Recordkeeping requirements</t>
  </si>
  <si>
    <t>10. LDAR reporting and recordkeeping</t>
  </si>
  <si>
    <t>Subtotal for Recordkeeping Requirements</t>
  </si>
  <si>
    <t>TOTAL LABOR BURDEN AND COST (rounded)</t>
  </si>
  <si>
    <t>Table 1: Annual Respondent Burden and Cost – NESHAP for Miscellaneous Metal Parts and Products (40 CFR Part 63, Subpart MMMM) (Renewal)</t>
  </si>
  <si>
    <r>
      <t>Cost, $</t>
    </r>
    <r>
      <rPr>
        <vertAlign val="superscript"/>
        <sz val="10"/>
        <color theme="1"/>
        <rFont val="Arial"/>
        <family val="2"/>
      </rPr>
      <t xml:space="preserve"> b</t>
    </r>
  </si>
  <si>
    <r>
      <t xml:space="preserve">7.   Semiannual Reports </t>
    </r>
    <r>
      <rPr>
        <vertAlign val="superscript"/>
        <sz val="10"/>
        <color theme="1"/>
        <rFont val="Arial"/>
        <family val="2"/>
      </rPr>
      <t>d</t>
    </r>
  </si>
  <si>
    <r>
      <t xml:space="preserve">8.   Record/disclose information </t>
    </r>
    <r>
      <rPr>
        <vertAlign val="superscript"/>
        <sz val="10"/>
        <color theme="1"/>
        <rFont val="Arial"/>
        <family val="2"/>
      </rPr>
      <t>e</t>
    </r>
  </si>
  <si>
    <r>
      <t xml:space="preserve">9.   Store/File information </t>
    </r>
    <r>
      <rPr>
        <vertAlign val="superscript"/>
        <sz val="10"/>
        <color theme="1"/>
        <rFont val="Arial"/>
        <family val="2"/>
      </rPr>
      <t>e</t>
    </r>
  </si>
  <si>
    <t>(D)</t>
  </si>
  <si>
    <t>(E)</t>
  </si>
  <si>
    <t>Technical person- hours per year (E=CxD)</t>
  </si>
  <si>
    <t>(F)</t>
  </si>
  <si>
    <t>Management person hours per year (Ex0.05)</t>
  </si>
  <si>
    <t>(G)</t>
  </si>
  <si>
    <t>Clerical person hours per year (Ex0.1)</t>
  </si>
  <si>
    <r>
      <t>Respondents per year</t>
    </r>
    <r>
      <rPr>
        <vertAlign val="superscript"/>
        <sz val="10"/>
        <color theme="1"/>
        <rFont val="Arial"/>
        <family val="2"/>
      </rPr>
      <t>a</t>
    </r>
  </si>
  <si>
    <t>Assumptions:</t>
  </si>
  <si>
    <r>
      <t>d</t>
    </r>
    <r>
      <rPr>
        <sz val="10"/>
        <color theme="1"/>
        <rFont val="Times New Roman"/>
        <family val="1"/>
      </rPr>
      <t xml:space="preserve">  We have assumed that each respondent will take eight hours twice per year to complete the semiannual reports.</t>
    </r>
  </si>
  <si>
    <t>(F) Management person hours per year (Ex0.05)</t>
  </si>
  <si>
    <t>1.  Initial performance and test</t>
  </si>
  <si>
    <t>N/A</t>
  </si>
  <si>
    <t>2.  Repeat performance test</t>
  </si>
  <si>
    <t xml:space="preserve">3.  Report review </t>
  </si>
  <si>
    <t xml:space="preserve">     a)  Initial notification</t>
  </si>
  <si>
    <t xml:space="preserve">     b)  Notification of performance test</t>
  </si>
  <si>
    <t xml:space="preserve">     c)  Notification of compliance status</t>
  </si>
  <si>
    <t>TOTAL ANNUAL BURDEN and COSTS (rounded)</t>
  </si>
  <si>
    <r>
      <t xml:space="preserve">Table 2: Average Annual EPA Burden and Cost – </t>
    </r>
    <r>
      <rPr>
        <b/>
        <sz val="12"/>
        <color theme="1"/>
        <rFont val="Times New Roman"/>
        <family val="1"/>
      </rPr>
      <t>NESHAP for Miscellaneous Metal Parts and Products (40 CFR Part 63, Subpart MMMM) (Renewal)</t>
    </r>
  </si>
  <si>
    <r>
      <t xml:space="preserve">(D) Respondents per year </t>
    </r>
    <r>
      <rPr>
        <vertAlign val="superscript"/>
        <sz val="10"/>
        <color theme="1"/>
        <rFont val="Arial"/>
        <family val="2"/>
      </rPr>
      <t>a</t>
    </r>
  </si>
  <si>
    <r>
      <t xml:space="preserve">     d)  Semiannual report </t>
    </r>
    <r>
      <rPr>
        <vertAlign val="superscript"/>
        <sz val="10"/>
        <color theme="1"/>
        <rFont val="Arial"/>
        <family val="2"/>
      </rPr>
      <t>c</t>
    </r>
  </si>
  <si>
    <r>
      <t xml:space="preserve">5.1 Gather information and monitor Magnet wire facilities </t>
    </r>
    <r>
      <rPr>
        <vertAlign val="superscript"/>
        <sz val="10"/>
        <color theme="1"/>
        <rFont val="Arial"/>
        <family val="2"/>
      </rPr>
      <t>c</t>
    </r>
    <r>
      <rPr>
        <sz val="10"/>
        <color theme="1"/>
        <rFont val="Arial"/>
        <family val="2"/>
      </rPr>
      <t xml:space="preserve">   </t>
    </r>
  </si>
  <si>
    <r>
      <t xml:space="preserve">6.1 Process/Compile and Review       -  Magnet wire facilities </t>
    </r>
    <r>
      <rPr>
        <vertAlign val="superscript"/>
        <sz val="10"/>
        <color theme="1"/>
        <rFont val="Arial"/>
        <family val="2"/>
      </rPr>
      <t>c</t>
    </r>
  </si>
  <si>
    <t xml:space="preserve">Assumptions: </t>
  </si>
  <si>
    <r>
      <t>c</t>
    </r>
    <r>
      <rPr>
        <sz val="10"/>
        <color theme="1"/>
        <rFont val="Times New Roman"/>
        <family val="1"/>
      </rPr>
      <t xml:space="preserve">  We have assumed that each respondent will take 12 hours twice a year to complete semiannual report.</t>
    </r>
  </si>
  <si>
    <t>1.   Familiarization with rule requirements</t>
  </si>
  <si>
    <t>hr/response</t>
  </si>
  <si>
    <r>
      <t>a</t>
    </r>
    <r>
      <rPr>
        <sz val="10"/>
        <color theme="1"/>
        <rFont val="Times New Roman"/>
        <family val="1"/>
      </rPr>
      <t xml:space="preserve">  We have assumed that there are approximately 390 existing sources currently subject to this rule, with no additional new or reconstructed sources becoming subject to the rule over the next three years of this ICR.</t>
    </r>
  </si>
  <si>
    <r>
      <t>b</t>
    </r>
    <r>
      <rPr>
        <sz val="10"/>
        <color theme="1"/>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</si>
  <si>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rgb="FF000000"/>
        <rFont val="Times New Roman"/>
        <family val="1"/>
      </rPr>
      <t>f</t>
    </r>
    <r>
      <rPr>
        <sz val="10"/>
        <color rgb="FF000000"/>
        <rFont val="Times New Roman"/>
        <family val="1"/>
      </rPr>
      <t xml:space="preserve">  Totals have been rounded to 3 significant figures. Figures may not add exactly due to rounding.</t>
    </r>
  </si>
  <si>
    <r>
      <rPr>
        <vertAlign val="superscript"/>
        <sz val="10"/>
        <color rgb="FF000000"/>
        <rFont val="Times New Roman"/>
        <family val="1"/>
      </rPr>
      <t>d</t>
    </r>
    <r>
      <rPr>
        <sz val="10"/>
        <color rgb="FF000000"/>
        <rFont val="Times New Roman"/>
        <family val="1"/>
      </rPr>
      <t xml:space="preserve">  Totals have been rounded to 3 significant figures. Figures may not add exactly due to rounding.</t>
    </r>
  </si>
  <si>
    <t>(B)               No. of occurrences per respondent per year</t>
  </si>
  <si>
    <t>(A)          Person hours per occurrence</t>
  </si>
  <si>
    <t>(C)           Person hours per respondent per year (C=AxB)</t>
  </si>
  <si>
    <r>
      <t xml:space="preserve">(H)            Cost, $ </t>
    </r>
    <r>
      <rPr>
        <vertAlign val="superscript"/>
        <sz val="10"/>
        <color theme="1"/>
        <rFont val="Arial"/>
        <family val="2"/>
      </rPr>
      <t>b</t>
    </r>
  </si>
  <si>
    <t>(E)     Technical person- hours per year (E=CxD)</t>
  </si>
  <si>
    <t>(G)        Clerical person hours per year (Ex0.1)</t>
  </si>
  <si>
    <r>
      <t>b</t>
    </r>
    <r>
      <rPr>
        <sz val="10"/>
        <color theme="1"/>
        <rFont val="Times New Roman"/>
        <family val="1"/>
      </rPr>
      <t xml:space="preserve">  This cost is based on the following labor rates: $65.71 for Managerial (GS-13, Step 5, $41.07 + 60%), $48.75 for Technical (GS-12, Step 1, $30.47+ 60%), and $26.38 Clerical (GS-6, Step 3, $16.49+ 60%).  These rates are from the Office of Personnel Management (OPM), 2018 General Schedule, which excludes locality rates of pay.  The rates have been increased by 60 percent to account for the benefit packages available to government employees.  </t>
    </r>
  </si>
  <si>
    <r>
      <t>e</t>
    </r>
    <r>
      <rPr>
        <sz val="10"/>
        <color theme="1"/>
        <rFont val="Times New Roman"/>
        <family val="1"/>
      </rPr>
      <t xml:space="preserve">  We have assumed that each respondent will take four hours twice per year to complete the task.</t>
    </r>
  </si>
  <si>
    <t>Total Capital/O&amp;M Costs (rounded)</t>
  </si>
  <si>
    <t>Grand Total (rounded)</t>
  </si>
  <si>
    <r>
      <t>c</t>
    </r>
    <r>
      <rPr>
        <sz val="10"/>
        <rFont val="Times New Roman"/>
        <family val="1"/>
      </rPr>
      <t xml:space="preserve">  We assumed that the four magnet wire facilities on average incorporate a higher number of processes that’s typical for the industry.  The burden of gathering information, monitoring, and processing compiling, and reviewing has been estimated based on comments received from NEMA.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</si>
</sst>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quot;$&quot;#,##0.00"/>
    <numFmt numFmtId="166" formatCode="&quot;$&quot;#,##0"/>
  </numFmts>
  <fonts count="18" x14ac:knownFonts="1">
    <font>
      <sz val="11"/>
      <color theme="1"/>
      <name val="Calibri"/>
      <family val="2"/>
      <scheme val="minor"/>
    </font>
    <font>
      <sz val="10"/>
      <color theme="1"/>
      <name val="Times New Roman"/>
      <family val="1"/>
    </font>
    <font>
      <vertAlign val="superscript"/>
      <sz val="10"/>
      <color theme="1"/>
      <name val="Times New Roman"/>
      <family val="1"/>
    </font>
    <font>
      <sz val="10"/>
      <color theme="1"/>
      <name val="Arial"/>
      <family val="2"/>
    </font>
    <font>
      <vertAlign val="superscript"/>
      <sz val="10"/>
      <color theme="1"/>
      <name val="Arial"/>
      <family val="2"/>
    </font>
    <font>
      <b/>
      <sz val="10"/>
      <color theme="1"/>
      <name val="Arial"/>
      <family val="2"/>
    </font>
    <font>
      <b/>
      <sz val="10"/>
      <color rgb="FF000000"/>
      <name val="Times New Roman"/>
      <family val="1"/>
    </font>
    <font>
      <vertAlign val="superscript"/>
      <sz val="12"/>
      <color theme="1"/>
      <name val="Times New Roman"/>
      <family val="1"/>
    </font>
    <font>
      <sz val="11"/>
      <color theme="1"/>
      <name val="Calibri"/>
      <family val="2"/>
      <scheme val="minor"/>
    </font>
    <font>
      <b/>
      <sz val="12"/>
      <color theme="1"/>
      <name val="Times New Roman"/>
      <family val="1"/>
    </font>
    <font>
      <b/>
      <sz val="10"/>
      <color theme="1"/>
      <name val="Times New Roman"/>
      <family val="1"/>
    </font>
    <font>
      <b/>
      <sz val="12"/>
      <color rgb="FF000000"/>
      <name val="Times New Roman"/>
      <family val="1"/>
    </font>
    <font>
      <sz val="11"/>
      <color theme="1"/>
      <name val="Arial"/>
      <family val="2"/>
    </font>
    <font>
      <sz val="10"/>
      <color rgb="FF000000"/>
      <name val="Times New Roman"/>
      <family val="1"/>
    </font>
    <font>
      <vertAlign val="superscript"/>
      <sz val="10"/>
      <color rgb="FF000000"/>
      <name val="Times New Roman"/>
      <family val="1"/>
    </font>
    <font>
      <sz val="10"/>
      <color rgb="FFFF0000"/>
      <name val="Arial"/>
      <family val="2"/>
    </font>
    <font>
      <vertAlign val="superscript"/>
      <sz val="10"/>
      <name val="Times New Roman"/>
      <family val="1"/>
    </font>
    <font>
      <sz val="1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8" fillId="0" borderId="0" applyFont="0" applyFill="0" applyBorder="0" applyAlignment="0" applyProtection="0"/>
  </cellStyleXfs>
  <cellXfs count="37">
    <xf numFmtId="0" fontId="0" fillId="0" borderId="0" xfId="0"/>
    <xf numFmtId="0" fontId="3" fillId="0" borderId="1" xfId="0" applyFont="1" applyBorder="1" applyAlignment="1">
      <alignment horizontal="center" wrapText="1"/>
    </xf>
    <xf numFmtId="0" fontId="3" fillId="0" borderId="1" xfId="0" applyFont="1" applyBorder="1" applyAlignment="1">
      <alignment wrapText="1"/>
    </xf>
    <xf numFmtId="3" fontId="3" fillId="0" borderId="1" xfId="0" applyNumberFormat="1" applyFont="1" applyBorder="1" applyAlignment="1">
      <alignment horizontal="center" wrapText="1"/>
    </xf>
    <xf numFmtId="0" fontId="5" fillId="0" borderId="1" xfId="0" applyFont="1" applyBorder="1" applyAlignment="1">
      <alignment wrapText="1"/>
    </xf>
    <xf numFmtId="3" fontId="5" fillId="0" borderId="1" xfId="0" applyNumberFormat="1" applyFont="1" applyBorder="1" applyAlignment="1">
      <alignment horizontal="center" wrapText="1"/>
    </xf>
    <xf numFmtId="0" fontId="6" fillId="0" borderId="0" xfId="0" applyFont="1"/>
    <xf numFmtId="0" fontId="7" fillId="0" borderId="0" xfId="0" applyFont="1"/>
    <xf numFmtId="0" fontId="2" fillId="0" borderId="0" xfId="0" applyFont="1"/>
    <xf numFmtId="0" fontId="11" fillId="0" borderId="0" xfId="0" applyFont="1"/>
    <xf numFmtId="0" fontId="3" fillId="0" borderId="1" xfId="0" applyFont="1" applyBorder="1" applyAlignment="1">
      <alignment vertical="top" wrapText="1"/>
    </xf>
    <xf numFmtId="0" fontId="3" fillId="0" borderId="1" xfId="0" applyFont="1" applyBorder="1" applyAlignment="1">
      <alignment horizontal="center" vertical="top" wrapText="1"/>
    </xf>
    <xf numFmtId="0" fontId="12" fillId="0" borderId="1" xfId="0" applyFont="1" applyBorder="1" applyAlignment="1">
      <alignment vertical="top" wrapText="1"/>
    </xf>
    <xf numFmtId="3" fontId="3" fillId="0" borderId="1" xfId="0" applyNumberFormat="1" applyFont="1" applyBorder="1" applyAlignment="1">
      <alignment horizontal="center" vertical="top" wrapText="1"/>
    </xf>
    <xf numFmtId="0" fontId="9" fillId="0" borderId="0" xfId="0" applyFont="1"/>
    <xf numFmtId="0" fontId="3" fillId="0" borderId="2" xfId="0" applyFont="1" applyBorder="1" applyAlignment="1">
      <alignment horizontal="center" wrapText="1"/>
    </xf>
    <xf numFmtId="6" fontId="3" fillId="0" borderId="1" xfId="0" applyNumberFormat="1" applyFont="1" applyBorder="1" applyAlignment="1">
      <alignment wrapText="1"/>
    </xf>
    <xf numFmtId="6" fontId="5" fillId="0" borderId="1" xfId="0" applyNumberFormat="1" applyFont="1" applyBorder="1" applyAlignment="1">
      <alignment wrapText="1"/>
    </xf>
    <xf numFmtId="0" fontId="5" fillId="0" borderId="1" xfId="0" applyFont="1" applyBorder="1"/>
    <xf numFmtId="164" fontId="5" fillId="0" borderId="1" xfId="1" applyNumberFormat="1" applyFont="1" applyBorder="1" applyAlignment="1">
      <alignment horizontal="right" wrapText="1"/>
    </xf>
    <xf numFmtId="164" fontId="5" fillId="0" borderId="1" xfId="0" applyNumberFormat="1" applyFont="1" applyBorder="1" applyAlignment="1">
      <alignment wrapText="1"/>
    </xf>
    <xf numFmtId="0" fontId="10" fillId="0" borderId="0" xfId="0" applyFont="1"/>
    <xf numFmtId="1" fontId="0" fillId="0" borderId="0" xfId="0" applyNumberFormat="1"/>
    <xf numFmtId="0" fontId="13" fillId="0" borderId="0" xfId="0" applyFont="1"/>
    <xf numFmtId="3" fontId="15" fillId="0" borderId="1" xfId="0" applyNumberFormat="1" applyFont="1" applyBorder="1" applyAlignment="1">
      <alignment horizontal="center" wrapText="1"/>
    </xf>
    <xf numFmtId="0" fontId="15" fillId="0" borderId="2" xfId="0" applyFont="1" applyBorder="1" applyAlignment="1">
      <alignment horizontal="center" wrapText="1"/>
    </xf>
    <xf numFmtId="165" fontId="3" fillId="0" borderId="1" xfId="1" applyNumberFormat="1" applyFont="1" applyBorder="1" applyAlignment="1">
      <alignment horizontal="right" vertical="top" wrapText="1"/>
    </xf>
    <xf numFmtId="166" fontId="3" fillId="0" borderId="1" xfId="1" applyNumberFormat="1" applyFont="1" applyBorder="1" applyAlignment="1">
      <alignment horizontal="right" vertical="top" wrapText="1"/>
    </xf>
    <xf numFmtId="166" fontId="12" fillId="0" borderId="1" xfId="1" applyNumberFormat="1" applyFont="1" applyBorder="1" applyAlignment="1">
      <alignment horizontal="right" vertical="top" wrapText="1"/>
    </xf>
    <xf numFmtId="6" fontId="5" fillId="0" borderId="1" xfId="0" applyNumberFormat="1" applyFont="1" applyBorder="1" applyAlignment="1">
      <alignment horizontal="right" vertical="top" wrapText="1"/>
    </xf>
    <xf numFmtId="0" fontId="7" fillId="0" borderId="0" xfId="0" applyFont="1" applyAlignment="1">
      <alignment horizontal="left" wrapText="1"/>
    </xf>
    <xf numFmtId="0" fontId="16" fillId="0" borderId="0" xfId="0" applyFont="1" applyAlignment="1">
      <alignment horizontal="left" wrapText="1"/>
    </xf>
    <xf numFmtId="3" fontId="5" fillId="0" borderId="1" xfId="0" applyNumberFormat="1" applyFont="1" applyBorder="1" applyAlignment="1">
      <alignment horizontal="center" wrapText="1"/>
    </xf>
    <xf numFmtId="0" fontId="3" fillId="0" borderId="1" xfId="0" applyFont="1" applyBorder="1" applyAlignment="1">
      <alignment horizontal="center" wrapText="1"/>
    </xf>
    <xf numFmtId="0" fontId="2" fillId="0" borderId="0" xfId="0" applyFont="1" applyAlignment="1">
      <alignment horizontal="left" wrapText="1"/>
    </xf>
    <xf numFmtId="0" fontId="5" fillId="0" borderId="1" xfId="0" applyFont="1" applyBorder="1" applyAlignment="1">
      <alignment vertical="top" wrapText="1"/>
    </xf>
    <xf numFmtId="3" fontId="5" fillId="0" borderId="1" xfId="0" applyNumberFormat="1" applyFont="1" applyBorder="1" applyAlignment="1">
      <alignment horizontal="center"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workbookViewId="0">
      <selection activeCell="I23" sqref="I23"/>
    </sheetView>
  </sheetViews>
  <sheetFormatPr defaultRowHeight="15" x14ac:dyDescent="0.25"/>
  <cols>
    <col min="1" max="1" width="33.7109375" customWidth="1"/>
    <col min="2" max="8" width="12.42578125" customWidth="1"/>
    <col min="9" max="9" width="16.7109375" customWidth="1"/>
  </cols>
  <sheetData>
    <row r="1" spans="1:9" ht="15.75" x14ac:dyDescent="0.25">
      <c r="A1" s="14" t="s">
        <v>18</v>
      </c>
    </row>
    <row r="3" spans="1:9" x14ac:dyDescent="0.25">
      <c r="F3">
        <v>117.92</v>
      </c>
      <c r="G3">
        <v>147.4</v>
      </c>
      <c r="H3">
        <v>57.02</v>
      </c>
    </row>
    <row r="4" spans="1:9" ht="15" customHeight="1" x14ac:dyDescent="0.25">
      <c r="A4" s="33" t="s">
        <v>0</v>
      </c>
      <c r="B4" s="1" t="s">
        <v>1</v>
      </c>
      <c r="C4" s="1" t="s">
        <v>3</v>
      </c>
      <c r="D4" s="1" t="s">
        <v>5</v>
      </c>
      <c r="E4" s="1" t="s">
        <v>23</v>
      </c>
      <c r="F4" s="1" t="s">
        <v>24</v>
      </c>
      <c r="G4" s="1" t="s">
        <v>26</v>
      </c>
      <c r="H4" s="1" t="s">
        <v>28</v>
      </c>
      <c r="I4" s="1" t="s">
        <v>7</v>
      </c>
    </row>
    <row r="5" spans="1:9" ht="64.5" x14ac:dyDescent="0.25">
      <c r="A5" s="33"/>
      <c r="B5" s="1" t="s">
        <v>2</v>
      </c>
      <c r="C5" s="1" t="s">
        <v>4</v>
      </c>
      <c r="D5" s="1" t="s">
        <v>6</v>
      </c>
      <c r="E5" s="1" t="s">
        <v>30</v>
      </c>
      <c r="F5" s="1" t="s">
        <v>25</v>
      </c>
      <c r="G5" s="1" t="s">
        <v>27</v>
      </c>
      <c r="H5" s="1" t="s">
        <v>29</v>
      </c>
      <c r="I5" s="1" t="s">
        <v>19</v>
      </c>
    </row>
    <row r="6" spans="1:9" ht="26.25" x14ac:dyDescent="0.25">
      <c r="A6" s="2" t="s">
        <v>49</v>
      </c>
      <c r="B6" s="1">
        <v>4</v>
      </c>
      <c r="C6" s="1">
        <v>1</v>
      </c>
      <c r="D6" s="1">
        <f>B6*C6</f>
        <v>4</v>
      </c>
      <c r="E6" s="3">
        <v>390</v>
      </c>
      <c r="F6" s="1">
        <f>D6*E6</f>
        <v>1560</v>
      </c>
      <c r="G6" s="1">
        <f>F6*0.05</f>
        <v>78</v>
      </c>
      <c r="H6" s="1">
        <f>F6*0.1</f>
        <v>156</v>
      </c>
      <c r="I6" s="16">
        <f>F6*$F$3+G6*$G$3+H6*$H$3</f>
        <v>204347.52000000002</v>
      </c>
    </row>
    <row r="7" spans="1:9" x14ac:dyDescent="0.25">
      <c r="A7" s="2" t="s">
        <v>8</v>
      </c>
      <c r="B7" s="1">
        <v>8</v>
      </c>
      <c r="C7" s="1">
        <v>1</v>
      </c>
      <c r="D7" s="1">
        <f t="shared" ref="D7:D13" si="0">B7*C7</f>
        <v>8</v>
      </c>
      <c r="E7" s="1">
        <v>0</v>
      </c>
      <c r="F7" s="1">
        <f t="shared" ref="F7:F14" si="1">D7*E7</f>
        <v>0</v>
      </c>
      <c r="G7" s="1">
        <f t="shared" ref="G7:G14" si="2">F7*0.05</f>
        <v>0</v>
      </c>
      <c r="H7" s="1">
        <f t="shared" ref="H7:H14" si="3">F7*0.1</f>
        <v>0</v>
      </c>
      <c r="I7" s="16">
        <f t="shared" ref="I7:I14" si="4">F7*$F$3+G7*$G$3+H7*$H$3</f>
        <v>0</v>
      </c>
    </row>
    <row r="8" spans="1:9" x14ac:dyDescent="0.25">
      <c r="A8" s="2" t="s">
        <v>9</v>
      </c>
      <c r="B8" s="1">
        <v>8</v>
      </c>
      <c r="C8" s="1">
        <v>1</v>
      </c>
      <c r="D8" s="1">
        <f t="shared" si="0"/>
        <v>8</v>
      </c>
      <c r="E8" s="1">
        <v>0</v>
      </c>
      <c r="F8" s="1">
        <f t="shared" si="1"/>
        <v>0</v>
      </c>
      <c r="G8" s="1">
        <f t="shared" si="2"/>
        <v>0</v>
      </c>
      <c r="H8" s="1">
        <f t="shared" si="3"/>
        <v>0</v>
      </c>
      <c r="I8" s="16">
        <f t="shared" si="4"/>
        <v>0</v>
      </c>
    </row>
    <row r="9" spans="1:9" ht="26.25" x14ac:dyDescent="0.25">
      <c r="A9" s="2" t="s">
        <v>10</v>
      </c>
      <c r="B9" s="1">
        <v>0</v>
      </c>
      <c r="C9" s="1">
        <v>1</v>
      </c>
      <c r="D9" s="1">
        <f t="shared" si="0"/>
        <v>0</v>
      </c>
      <c r="E9" s="1">
        <v>0</v>
      </c>
      <c r="F9" s="1">
        <f t="shared" si="1"/>
        <v>0</v>
      </c>
      <c r="G9" s="1">
        <f t="shared" si="2"/>
        <v>0</v>
      </c>
      <c r="H9" s="1">
        <f t="shared" si="3"/>
        <v>0</v>
      </c>
      <c r="I9" s="16">
        <f t="shared" si="4"/>
        <v>0</v>
      </c>
    </row>
    <row r="10" spans="1:9" x14ac:dyDescent="0.25">
      <c r="A10" s="2" t="s">
        <v>11</v>
      </c>
      <c r="B10" s="1">
        <v>18</v>
      </c>
      <c r="C10" s="1">
        <v>12</v>
      </c>
      <c r="D10" s="1">
        <f t="shared" si="0"/>
        <v>216</v>
      </c>
      <c r="E10" s="24">
        <v>386</v>
      </c>
      <c r="F10" s="1">
        <f t="shared" si="1"/>
        <v>83376</v>
      </c>
      <c r="G10" s="1">
        <f t="shared" si="2"/>
        <v>4168.8</v>
      </c>
      <c r="H10" s="1">
        <f t="shared" si="3"/>
        <v>8337.6</v>
      </c>
      <c r="I10" s="16">
        <f t="shared" si="4"/>
        <v>10921588.991999999</v>
      </c>
    </row>
    <row r="11" spans="1:9" ht="27.75" x14ac:dyDescent="0.25">
      <c r="A11" s="2" t="s">
        <v>45</v>
      </c>
      <c r="B11" s="15">
        <v>36</v>
      </c>
      <c r="C11" s="15">
        <v>12</v>
      </c>
      <c r="D11" s="1">
        <f t="shared" si="0"/>
        <v>432</v>
      </c>
      <c r="E11" s="25">
        <v>4</v>
      </c>
      <c r="F11" s="1">
        <f t="shared" si="1"/>
        <v>1728</v>
      </c>
      <c r="G11" s="1">
        <f t="shared" si="2"/>
        <v>86.4</v>
      </c>
      <c r="H11" s="1">
        <f t="shared" si="3"/>
        <v>172.8</v>
      </c>
      <c r="I11" s="16">
        <f t="shared" si="4"/>
        <v>226354.17600000001</v>
      </c>
    </row>
    <row r="12" spans="1:9" x14ac:dyDescent="0.25">
      <c r="A12" s="2" t="s">
        <v>12</v>
      </c>
      <c r="B12" s="1">
        <v>12</v>
      </c>
      <c r="C12" s="1">
        <v>12</v>
      </c>
      <c r="D12" s="1">
        <f t="shared" si="0"/>
        <v>144</v>
      </c>
      <c r="E12" s="24">
        <v>386</v>
      </c>
      <c r="F12" s="1">
        <f t="shared" si="1"/>
        <v>55584</v>
      </c>
      <c r="G12" s="1">
        <f t="shared" si="2"/>
        <v>2779.2000000000003</v>
      </c>
      <c r="H12" s="1">
        <f t="shared" si="3"/>
        <v>5558.4000000000005</v>
      </c>
      <c r="I12" s="16">
        <f t="shared" si="4"/>
        <v>7281059.3280000007</v>
      </c>
    </row>
    <row r="13" spans="1:9" ht="27.75" x14ac:dyDescent="0.25">
      <c r="A13" s="2" t="s">
        <v>46</v>
      </c>
      <c r="B13" s="15">
        <v>24</v>
      </c>
      <c r="C13" s="15">
        <v>12</v>
      </c>
      <c r="D13" s="1">
        <f t="shared" si="0"/>
        <v>288</v>
      </c>
      <c r="E13" s="25">
        <v>4</v>
      </c>
      <c r="F13" s="1">
        <f t="shared" si="1"/>
        <v>1152</v>
      </c>
      <c r="G13" s="1">
        <f t="shared" si="2"/>
        <v>57.6</v>
      </c>
      <c r="H13" s="1">
        <f t="shared" si="3"/>
        <v>115.2</v>
      </c>
      <c r="I13" s="16">
        <f t="shared" si="4"/>
        <v>150902.78399999999</v>
      </c>
    </row>
    <row r="14" spans="1:9" x14ac:dyDescent="0.25">
      <c r="A14" s="2" t="s">
        <v>20</v>
      </c>
      <c r="B14" s="1">
        <v>8</v>
      </c>
      <c r="C14" s="1">
        <v>2</v>
      </c>
      <c r="D14" s="1">
        <f>B14*C14</f>
        <v>16</v>
      </c>
      <c r="E14" s="3">
        <v>390</v>
      </c>
      <c r="F14" s="1">
        <f t="shared" si="1"/>
        <v>6240</v>
      </c>
      <c r="G14" s="1">
        <f t="shared" si="2"/>
        <v>312</v>
      </c>
      <c r="H14" s="1">
        <f t="shared" si="3"/>
        <v>624</v>
      </c>
      <c r="I14" s="16">
        <f t="shared" si="4"/>
        <v>817390.08000000007</v>
      </c>
    </row>
    <row r="15" spans="1:9" x14ac:dyDescent="0.25">
      <c r="A15" s="18" t="s">
        <v>13</v>
      </c>
      <c r="B15" s="2"/>
      <c r="C15" s="2"/>
      <c r="D15" s="2"/>
      <c r="E15" s="2"/>
      <c r="F15" s="32">
        <f>SUM(F6:H14)</f>
        <v>172086.00000000003</v>
      </c>
      <c r="G15" s="32"/>
      <c r="H15" s="32"/>
      <c r="I15" s="17">
        <f>SUM(I6:I14)</f>
        <v>19601642.879999995</v>
      </c>
    </row>
    <row r="16" spans="1:9" x14ac:dyDescent="0.25">
      <c r="A16" s="4" t="s">
        <v>14</v>
      </c>
      <c r="B16" s="2"/>
      <c r="C16" s="2"/>
      <c r="D16" s="2"/>
      <c r="E16" s="2"/>
      <c r="F16" s="2"/>
      <c r="G16" s="2"/>
      <c r="H16" s="2"/>
      <c r="I16" s="2"/>
    </row>
    <row r="17" spans="1:11" x14ac:dyDescent="0.25">
      <c r="A17" s="2" t="s">
        <v>21</v>
      </c>
      <c r="B17" s="1">
        <v>4</v>
      </c>
      <c r="C17" s="1">
        <v>2</v>
      </c>
      <c r="D17" s="1">
        <f t="shared" ref="D17:D19" si="5">B17*C17</f>
        <v>8</v>
      </c>
      <c r="E17" s="3">
        <v>390</v>
      </c>
      <c r="F17" s="1">
        <f t="shared" ref="F17:F19" si="6">D17*E17</f>
        <v>3120</v>
      </c>
      <c r="G17" s="1">
        <f t="shared" ref="G17:G19" si="7">F17*0.05</f>
        <v>156</v>
      </c>
      <c r="H17" s="1">
        <f t="shared" ref="H17:H19" si="8">F17*0.1</f>
        <v>312</v>
      </c>
      <c r="I17" s="16">
        <f t="shared" ref="I17:I19" si="9">F17*$F$3+G17*$G$3+H17*$H$3</f>
        <v>408695.04000000004</v>
      </c>
    </row>
    <row r="18" spans="1:11" x14ac:dyDescent="0.25">
      <c r="A18" s="2" t="s">
        <v>22</v>
      </c>
      <c r="B18" s="1">
        <v>4</v>
      </c>
      <c r="C18" s="1">
        <v>2</v>
      </c>
      <c r="D18" s="1">
        <f t="shared" si="5"/>
        <v>8</v>
      </c>
      <c r="E18" s="3">
        <v>390</v>
      </c>
      <c r="F18" s="1">
        <f t="shared" si="6"/>
        <v>3120</v>
      </c>
      <c r="G18" s="1">
        <f t="shared" si="7"/>
        <v>156</v>
      </c>
      <c r="H18" s="1">
        <f t="shared" si="8"/>
        <v>312</v>
      </c>
      <c r="I18" s="16">
        <f t="shared" si="9"/>
        <v>408695.04000000004</v>
      </c>
    </row>
    <row r="19" spans="1:11" x14ac:dyDescent="0.25">
      <c r="A19" s="2" t="s">
        <v>15</v>
      </c>
      <c r="B19" s="1">
        <v>0</v>
      </c>
      <c r="C19" s="1">
        <v>0</v>
      </c>
      <c r="D19" s="1">
        <f t="shared" si="5"/>
        <v>0</v>
      </c>
      <c r="E19" s="1">
        <v>0</v>
      </c>
      <c r="F19" s="1">
        <f t="shared" si="6"/>
        <v>0</v>
      </c>
      <c r="G19" s="1">
        <f t="shared" si="7"/>
        <v>0</v>
      </c>
      <c r="H19" s="1">
        <f t="shared" si="8"/>
        <v>0</v>
      </c>
      <c r="I19" s="16">
        <f t="shared" si="9"/>
        <v>0</v>
      </c>
    </row>
    <row r="20" spans="1:11" x14ac:dyDescent="0.25">
      <c r="A20" s="18" t="s">
        <v>16</v>
      </c>
      <c r="B20" s="2"/>
      <c r="C20" s="2"/>
      <c r="D20" s="2"/>
      <c r="E20" s="2"/>
      <c r="F20" s="2"/>
      <c r="G20" s="5">
        <f>SUM(F17:H19)</f>
        <v>7176</v>
      </c>
      <c r="H20" s="2"/>
      <c r="I20" s="17">
        <f>SUM(I17:I19)</f>
        <v>817390.08000000007</v>
      </c>
    </row>
    <row r="21" spans="1:11" ht="26.25" x14ac:dyDescent="0.25">
      <c r="A21" s="4" t="s">
        <v>17</v>
      </c>
      <c r="B21" s="2"/>
      <c r="C21" s="2"/>
      <c r="D21" s="2"/>
      <c r="E21" s="2"/>
      <c r="F21" s="2"/>
      <c r="G21" s="5">
        <f>ROUND(SUM(G20,F15), -3)</f>
        <v>179000</v>
      </c>
      <c r="H21" s="2"/>
      <c r="I21" s="19">
        <f>ROUND(SUM(I20,I15), -5)</f>
        <v>20400000</v>
      </c>
    </row>
    <row r="22" spans="1:11" x14ac:dyDescent="0.25">
      <c r="A22" s="4" t="s">
        <v>63</v>
      </c>
      <c r="B22" s="2"/>
      <c r="C22" s="2"/>
      <c r="D22" s="2"/>
      <c r="E22" s="2"/>
      <c r="F22" s="2"/>
      <c r="H22" s="2"/>
      <c r="I22" s="19">
        <v>240000</v>
      </c>
    </row>
    <row r="23" spans="1:11" x14ac:dyDescent="0.25">
      <c r="A23" s="18" t="s">
        <v>64</v>
      </c>
      <c r="B23" s="2"/>
      <c r="C23" s="2"/>
      <c r="D23" s="2"/>
      <c r="E23" s="2"/>
      <c r="F23" s="2"/>
      <c r="G23" s="5"/>
      <c r="H23" s="2"/>
      <c r="I23" s="20">
        <f>ROUND(SUM(I21:I22), -5)</f>
        <v>20600000</v>
      </c>
    </row>
    <row r="24" spans="1:11" x14ac:dyDescent="0.25">
      <c r="J24" s="22">
        <f>G21/780</f>
        <v>229.48717948717947</v>
      </c>
      <c r="K24" t="s">
        <v>50</v>
      </c>
    </row>
    <row r="25" spans="1:11" x14ac:dyDescent="0.25">
      <c r="A25" s="6" t="s">
        <v>31</v>
      </c>
    </row>
    <row r="26" spans="1:11" ht="30.75" customHeight="1" x14ac:dyDescent="0.25">
      <c r="A26" s="30" t="s">
        <v>51</v>
      </c>
      <c r="B26" s="30"/>
      <c r="C26" s="30"/>
      <c r="D26" s="30"/>
      <c r="E26" s="30"/>
      <c r="F26" s="30"/>
      <c r="G26" s="30"/>
      <c r="H26" s="30"/>
      <c r="I26" s="30"/>
    </row>
    <row r="27" spans="1:11" ht="57" customHeight="1" x14ac:dyDescent="0.25">
      <c r="A27" s="30" t="s">
        <v>52</v>
      </c>
      <c r="B27" s="30"/>
      <c r="C27" s="30"/>
      <c r="D27" s="30"/>
      <c r="E27" s="30"/>
      <c r="F27" s="30"/>
      <c r="G27" s="30"/>
      <c r="H27" s="30"/>
      <c r="I27" s="30"/>
    </row>
    <row r="28" spans="1:11" ht="28.5" customHeight="1" x14ac:dyDescent="0.25">
      <c r="A28" s="31" t="s">
        <v>65</v>
      </c>
      <c r="B28" s="31"/>
      <c r="C28" s="31"/>
      <c r="D28" s="31"/>
      <c r="E28" s="31"/>
      <c r="F28" s="31"/>
      <c r="G28" s="31"/>
      <c r="H28" s="31"/>
      <c r="I28" s="31"/>
    </row>
    <row r="29" spans="1:11" ht="16.5" x14ac:dyDescent="0.25">
      <c r="A29" s="8" t="s">
        <v>32</v>
      </c>
    </row>
    <row r="30" spans="1:11" ht="16.5" x14ac:dyDescent="0.25">
      <c r="A30" s="8" t="s">
        <v>62</v>
      </c>
    </row>
    <row r="31" spans="1:11" ht="16.5" x14ac:dyDescent="0.25">
      <c r="A31" s="23" t="s">
        <v>53</v>
      </c>
    </row>
  </sheetData>
  <mergeCells count="5">
    <mergeCell ref="A27:I27"/>
    <mergeCell ref="A28:I28"/>
    <mergeCell ref="A26:I26"/>
    <mergeCell ref="F15:H15"/>
    <mergeCell ref="A4:A5"/>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I12" sqref="I12"/>
    </sheetView>
  </sheetViews>
  <sheetFormatPr defaultRowHeight="15" x14ac:dyDescent="0.25"/>
  <cols>
    <col min="1" max="1" width="56.85546875" customWidth="1"/>
    <col min="2" max="9" width="13.42578125" customWidth="1"/>
  </cols>
  <sheetData>
    <row r="1" spans="1:9" ht="15.75" x14ac:dyDescent="0.25">
      <c r="A1" s="9" t="s">
        <v>42</v>
      </c>
    </row>
    <row r="3" spans="1:9" x14ac:dyDescent="0.25">
      <c r="F3">
        <v>48.75</v>
      </c>
      <c r="G3">
        <v>65.709999999999994</v>
      </c>
      <c r="H3">
        <v>26.38</v>
      </c>
    </row>
    <row r="4" spans="1:9" ht="64.5" x14ac:dyDescent="0.25">
      <c r="A4" s="2" t="s">
        <v>0</v>
      </c>
      <c r="B4" s="1" t="s">
        <v>56</v>
      </c>
      <c r="C4" s="1" t="s">
        <v>55</v>
      </c>
      <c r="D4" s="1" t="s">
        <v>57</v>
      </c>
      <c r="E4" s="1" t="s">
        <v>43</v>
      </c>
      <c r="F4" s="1" t="s">
        <v>59</v>
      </c>
      <c r="G4" s="1" t="s">
        <v>33</v>
      </c>
      <c r="H4" s="1" t="s">
        <v>60</v>
      </c>
      <c r="I4" s="1" t="s">
        <v>58</v>
      </c>
    </row>
    <row r="5" spans="1:9" x14ac:dyDescent="0.25">
      <c r="A5" s="10" t="s">
        <v>34</v>
      </c>
      <c r="B5" s="11" t="s">
        <v>35</v>
      </c>
      <c r="C5" s="11">
        <v>0</v>
      </c>
      <c r="D5" s="11">
        <v>0</v>
      </c>
      <c r="E5" s="11">
        <v>0</v>
      </c>
      <c r="F5" s="11">
        <f>D5*E5</f>
        <v>0</v>
      </c>
      <c r="G5" s="11">
        <f>F5*0.05</f>
        <v>0</v>
      </c>
      <c r="H5" s="11">
        <f>F5*0.1</f>
        <v>0</v>
      </c>
      <c r="I5" s="27">
        <f>F5*$F$3+G5*$G$3+H5*$H$3</f>
        <v>0</v>
      </c>
    </row>
    <row r="6" spans="1:9" x14ac:dyDescent="0.25">
      <c r="A6" s="10" t="s">
        <v>36</v>
      </c>
      <c r="B6" s="11" t="s">
        <v>35</v>
      </c>
      <c r="C6" s="11">
        <v>0</v>
      </c>
      <c r="D6" s="11">
        <v>0</v>
      </c>
      <c r="E6" s="11">
        <v>0</v>
      </c>
      <c r="F6" s="11">
        <f>D6*E6</f>
        <v>0</v>
      </c>
      <c r="G6" s="11">
        <f>F6*0.05</f>
        <v>0</v>
      </c>
      <c r="H6" s="11">
        <f>F6*0.1</f>
        <v>0</v>
      </c>
      <c r="I6" s="27">
        <f>F6*$F$3+G6*$G$3+H6*$H$3</f>
        <v>0</v>
      </c>
    </row>
    <row r="7" spans="1:9" x14ac:dyDescent="0.25">
      <c r="A7" s="10" t="s">
        <v>37</v>
      </c>
      <c r="B7" s="12"/>
      <c r="C7" s="12"/>
      <c r="D7" s="11"/>
      <c r="E7" s="11"/>
      <c r="F7" s="12"/>
      <c r="G7" s="12"/>
      <c r="H7" s="12"/>
      <c r="I7" s="28"/>
    </row>
    <row r="8" spans="1:9" x14ac:dyDescent="0.25">
      <c r="A8" s="10" t="s">
        <v>38</v>
      </c>
      <c r="B8" s="11">
        <v>8</v>
      </c>
      <c r="C8" s="11">
        <v>0</v>
      </c>
      <c r="D8" s="11">
        <f>B8*C8</f>
        <v>0</v>
      </c>
      <c r="E8" s="11">
        <v>0</v>
      </c>
      <c r="F8" s="11">
        <f t="shared" ref="F8:F11" si="0">D8*E8</f>
        <v>0</v>
      </c>
      <c r="G8" s="11">
        <f t="shared" ref="G8:G11" si="1">F8*0.05</f>
        <v>0</v>
      </c>
      <c r="H8" s="11">
        <f t="shared" ref="H8:H11" si="2">F8*0.1</f>
        <v>0</v>
      </c>
      <c r="I8" s="27">
        <f t="shared" ref="I8:I11" si="3">F8*$F$3+G8*$G$3+H8*$H$3</f>
        <v>0</v>
      </c>
    </row>
    <row r="9" spans="1:9" x14ac:dyDescent="0.25">
      <c r="A9" s="10" t="s">
        <v>39</v>
      </c>
      <c r="B9" s="11" t="s">
        <v>35</v>
      </c>
      <c r="C9" s="11">
        <v>0</v>
      </c>
      <c r="D9" s="11">
        <v>0</v>
      </c>
      <c r="E9" s="11">
        <v>0</v>
      </c>
      <c r="F9" s="11">
        <f t="shared" si="0"/>
        <v>0</v>
      </c>
      <c r="G9" s="11">
        <f t="shared" si="1"/>
        <v>0</v>
      </c>
      <c r="H9" s="11">
        <f t="shared" si="2"/>
        <v>0</v>
      </c>
      <c r="I9" s="27">
        <f t="shared" si="3"/>
        <v>0</v>
      </c>
    </row>
    <row r="10" spans="1:9" x14ac:dyDescent="0.25">
      <c r="A10" s="10" t="s">
        <v>40</v>
      </c>
      <c r="B10" s="11">
        <v>12</v>
      </c>
      <c r="C10" s="11">
        <v>0</v>
      </c>
      <c r="D10" s="11">
        <f>B10*C10</f>
        <v>0</v>
      </c>
      <c r="E10" s="11">
        <v>0</v>
      </c>
      <c r="F10" s="11">
        <f t="shared" si="0"/>
        <v>0</v>
      </c>
      <c r="G10" s="11">
        <f t="shared" si="1"/>
        <v>0</v>
      </c>
      <c r="H10" s="11">
        <f t="shared" si="2"/>
        <v>0</v>
      </c>
      <c r="I10" s="27">
        <f t="shared" si="3"/>
        <v>0</v>
      </c>
    </row>
    <row r="11" spans="1:9" x14ac:dyDescent="0.25">
      <c r="A11" s="10" t="s">
        <v>44</v>
      </c>
      <c r="B11" s="11">
        <v>12</v>
      </c>
      <c r="C11" s="11">
        <v>2</v>
      </c>
      <c r="D11" s="11">
        <f>B11*C11</f>
        <v>24</v>
      </c>
      <c r="E11" s="13">
        <v>390</v>
      </c>
      <c r="F11" s="11">
        <f t="shared" si="0"/>
        <v>9360</v>
      </c>
      <c r="G11" s="11">
        <f t="shared" si="1"/>
        <v>468</v>
      </c>
      <c r="H11" s="11">
        <f t="shared" si="2"/>
        <v>936</v>
      </c>
      <c r="I11" s="26">
        <f t="shared" si="3"/>
        <v>511743.96</v>
      </c>
    </row>
    <row r="12" spans="1:9" x14ac:dyDescent="0.25">
      <c r="A12" s="35" t="s">
        <v>41</v>
      </c>
      <c r="B12" s="35"/>
      <c r="C12" s="35"/>
      <c r="D12" s="35"/>
      <c r="E12" s="35"/>
      <c r="F12" s="36">
        <f>ROUND(SUM(F5:H11), -3)</f>
        <v>11000</v>
      </c>
      <c r="G12" s="36"/>
      <c r="H12" s="36"/>
      <c r="I12" s="29">
        <f>ROUND(SUM(I5:I11), -3)</f>
        <v>512000</v>
      </c>
    </row>
    <row r="14" spans="1:9" x14ac:dyDescent="0.25">
      <c r="A14" s="21" t="s">
        <v>47</v>
      </c>
    </row>
    <row r="15" spans="1:9" ht="18.75" x14ac:dyDescent="0.25">
      <c r="A15" s="7" t="s">
        <v>51</v>
      </c>
    </row>
    <row r="16" spans="1:9" ht="50.25" customHeight="1" x14ac:dyDescent="0.25">
      <c r="A16" s="34" t="s">
        <v>61</v>
      </c>
      <c r="B16" s="34"/>
      <c r="C16" s="34"/>
      <c r="D16" s="34"/>
      <c r="E16" s="34"/>
      <c r="F16" s="34"/>
      <c r="G16" s="34"/>
      <c r="H16" s="34"/>
      <c r="I16" s="34"/>
    </row>
    <row r="17" spans="1:1" ht="16.5" x14ac:dyDescent="0.25">
      <c r="A17" s="8" t="s">
        <v>48</v>
      </c>
    </row>
    <row r="18" spans="1:1" ht="16.5" x14ac:dyDescent="0.25">
      <c r="A18" s="23" t="s">
        <v>54</v>
      </c>
    </row>
  </sheetData>
  <mergeCells count="3">
    <mergeCell ref="A16:I16"/>
    <mergeCell ref="A12:E12"/>
    <mergeCell ref="F12:H1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2015-02-12T15:28:04Z</dcterms:created>
  <dcterms:modified xsi:type="dcterms:W3CDTF">2019-04-08T17:27:16Z</dcterms:modified>
</cp:coreProperties>
</file>