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Christina.Sandberg\Documents\0584-0630 Evaluation of the Direct Certification with Medicaid 2019 Change Memo\Change Memo from PO 3.28.19\"/>
    </mc:Choice>
  </mc:AlternateContent>
  <bookViews>
    <workbookView xWindow="0" yWindow="0" windowWidth="29010" windowHeight="11670"/>
  </bookViews>
  <sheets>
    <sheet name="Burden Table" sheetId="1" r:id="rId1"/>
  </sheets>
  <calcPr calcId="162913"/>
</workbook>
</file>

<file path=xl/calcChain.xml><?xml version="1.0" encoding="utf-8"?>
<calcChain xmlns="http://schemas.openxmlformats.org/spreadsheetml/2006/main">
  <c r="S65" i="1" l="1"/>
  <c r="Q65" i="1"/>
  <c r="P65" i="1"/>
  <c r="O65" i="1" s="1"/>
  <c r="N65" i="1"/>
  <c r="L65" i="1"/>
  <c r="M65" i="1" s="1"/>
  <c r="K65" i="1"/>
  <c r="I65" i="1"/>
  <c r="J65" i="1"/>
  <c r="H65" i="1"/>
  <c r="S64" i="1"/>
  <c r="S66" i="1"/>
  <c r="Q66" i="1"/>
  <c r="P66" i="1"/>
  <c r="O66" i="1" s="1"/>
  <c r="N66" i="1"/>
  <c r="M66" i="1"/>
  <c r="L66" i="1"/>
  <c r="K66" i="1"/>
  <c r="H66" i="1"/>
  <c r="Q64" i="1"/>
  <c r="P64" i="1"/>
  <c r="N64" i="1"/>
  <c r="K64" i="1"/>
  <c r="J64" i="1" s="1"/>
  <c r="I66" i="1"/>
  <c r="I64" i="1"/>
  <c r="L49" i="1" l="1"/>
  <c r="N49" i="1" s="1"/>
  <c r="P49" i="1" s="1"/>
  <c r="J49" i="1"/>
  <c r="I49" i="1"/>
  <c r="L48" i="1"/>
  <c r="N48" i="1" s="1"/>
  <c r="P48" i="1" s="1"/>
  <c r="I48" i="1"/>
  <c r="K48" i="1" s="1"/>
  <c r="L47" i="1"/>
  <c r="N47" i="1" s="1"/>
  <c r="P47" i="1" s="1"/>
  <c r="J47" i="1"/>
  <c r="I47" i="1"/>
  <c r="K47" i="1" s="1"/>
  <c r="O37" i="1"/>
  <c r="L37" i="1"/>
  <c r="N37" i="1" s="1"/>
  <c r="P37" i="1" s="1"/>
  <c r="J37" i="1"/>
  <c r="I37" i="1"/>
  <c r="K37" i="1" s="1"/>
  <c r="O36" i="1"/>
  <c r="L36" i="1"/>
  <c r="N36" i="1" s="1"/>
  <c r="P36" i="1" s="1"/>
  <c r="I36" i="1"/>
  <c r="K36" i="1" s="1"/>
  <c r="O35" i="1"/>
  <c r="L35" i="1"/>
  <c r="N35" i="1" s="1"/>
  <c r="J35" i="1"/>
  <c r="I35" i="1"/>
  <c r="L22" i="1"/>
  <c r="N22" i="1" s="1"/>
  <c r="P22" i="1" s="1"/>
  <c r="J22" i="1"/>
  <c r="I22" i="1"/>
  <c r="L21" i="1"/>
  <c r="N21" i="1" s="1"/>
  <c r="P21" i="1" s="1"/>
  <c r="I21" i="1"/>
  <c r="K21" i="1" s="1"/>
  <c r="L20" i="1"/>
  <c r="N20" i="1" s="1"/>
  <c r="P20" i="1" s="1"/>
  <c r="J20" i="1"/>
  <c r="I20" i="1"/>
  <c r="L19" i="1"/>
  <c r="N19" i="1" s="1"/>
  <c r="P19" i="1" s="1"/>
  <c r="I19" i="1"/>
  <c r="K19" i="1" s="1"/>
  <c r="L18" i="1"/>
  <c r="N18" i="1" s="1"/>
  <c r="P18" i="1" s="1"/>
  <c r="J18" i="1"/>
  <c r="I18" i="1"/>
  <c r="K20" i="1" l="1"/>
  <c r="K35" i="1"/>
  <c r="K49" i="1"/>
  <c r="Q49" i="1" s="1"/>
  <c r="S49" i="1" s="1"/>
  <c r="Q48" i="1"/>
  <c r="S48" i="1" s="1"/>
  <c r="P35" i="1"/>
  <c r="Q35" i="1" s="1"/>
  <c r="S35" i="1" s="1"/>
  <c r="Q47" i="1"/>
  <c r="S47" i="1" s="1"/>
  <c r="Q19" i="1"/>
  <c r="S19" i="1" s="1"/>
  <c r="Q36" i="1"/>
  <c r="S36" i="1" s="1"/>
  <c r="Q37" i="1"/>
  <c r="S37" i="1" s="1"/>
  <c r="K22" i="1"/>
  <c r="Q22" i="1" s="1"/>
  <c r="S22" i="1" s="1"/>
  <c r="K18" i="1"/>
  <c r="Q18" i="1" s="1"/>
  <c r="S18" i="1" s="1"/>
  <c r="Q21" i="1"/>
  <c r="S21" i="1" s="1"/>
  <c r="Q20" i="1"/>
  <c r="S20" i="1" s="1"/>
  <c r="G58" i="1"/>
  <c r="G63" i="1"/>
  <c r="F63" i="1"/>
  <c r="N61" i="1" l="1"/>
  <c r="P61" i="1" s="1"/>
  <c r="J61" i="1"/>
  <c r="I61" i="1"/>
  <c r="N62" i="1"/>
  <c r="P62" i="1" s="1"/>
  <c r="I62" i="1"/>
  <c r="K62" i="1" s="1"/>
  <c r="O57" i="1"/>
  <c r="O56" i="1"/>
  <c r="O33" i="1"/>
  <c r="O32" i="1"/>
  <c r="O31" i="1"/>
  <c r="O30" i="1"/>
  <c r="O29" i="1"/>
  <c r="F55" i="1"/>
  <c r="F54" i="1"/>
  <c r="F58" i="1" s="1"/>
  <c r="J45" i="1"/>
  <c r="J43" i="1"/>
  <c r="J33" i="1"/>
  <c r="J31" i="1"/>
  <c r="J56" i="1"/>
  <c r="J55" i="1"/>
  <c r="J29" i="1"/>
  <c r="J28" i="1"/>
  <c r="J53" i="1"/>
  <c r="J52" i="1"/>
  <c r="J51" i="1"/>
  <c r="J41" i="1"/>
  <c r="J40" i="1"/>
  <c r="J39" i="1"/>
  <c r="J26" i="1"/>
  <c r="J25" i="1"/>
  <c r="J24" i="1"/>
  <c r="J16" i="1"/>
  <c r="J14" i="1"/>
  <c r="J12" i="1"/>
  <c r="J10" i="1"/>
  <c r="J9" i="1"/>
  <c r="J7" i="1"/>
  <c r="J6" i="1"/>
  <c r="J5" i="1"/>
  <c r="K61" i="1" l="1"/>
  <c r="Q61" i="1" s="1"/>
  <c r="S61" i="1" s="1"/>
  <c r="Q62" i="1"/>
  <c r="S62" i="1" s="1"/>
  <c r="S63" i="1" l="1"/>
  <c r="L63" i="1"/>
  <c r="M63" i="1"/>
  <c r="O63" i="1"/>
  <c r="L53" i="1" l="1"/>
  <c r="N53" i="1" s="1"/>
  <c r="P53" i="1" s="1"/>
  <c r="I53" i="1"/>
  <c r="K53" i="1" s="1"/>
  <c r="L41" i="1"/>
  <c r="N41" i="1" s="1"/>
  <c r="P41" i="1" s="1"/>
  <c r="I41" i="1"/>
  <c r="K41" i="1" s="1"/>
  <c r="L26" i="1"/>
  <c r="N26" i="1" s="1"/>
  <c r="P26" i="1" s="1"/>
  <c r="I26" i="1"/>
  <c r="K26" i="1" s="1"/>
  <c r="L7" i="1"/>
  <c r="N7" i="1" s="1"/>
  <c r="P7" i="1" s="1"/>
  <c r="I7" i="1"/>
  <c r="K7" i="1" s="1"/>
  <c r="Q53" i="1" l="1"/>
  <c r="S53" i="1" s="1"/>
  <c r="Q41" i="1"/>
  <c r="S41" i="1" s="1"/>
  <c r="Q26" i="1"/>
  <c r="S26" i="1" s="1"/>
  <c r="Q7" i="1"/>
  <c r="S7" i="1" s="1"/>
  <c r="L57" i="1"/>
  <c r="N57" i="1" s="1"/>
  <c r="P57" i="1" s="1"/>
  <c r="I57" i="1"/>
  <c r="K57" i="1" s="1"/>
  <c r="L56" i="1"/>
  <c r="N56" i="1" s="1"/>
  <c r="P56" i="1" s="1"/>
  <c r="I56" i="1"/>
  <c r="K56" i="1" s="1"/>
  <c r="L55" i="1"/>
  <c r="N55" i="1" s="1"/>
  <c r="P55" i="1" s="1"/>
  <c r="I55" i="1"/>
  <c r="K55" i="1" s="1"/>
  <c r="L54" i="1"/>
  <c r="N54" i="1" s="1"/>
  <c r="P54" i="1" s="1"/>
  <c r="I54" i="1"/>
  <c r="K54" i="1" s="1"/>
  <c r="L52" i="1"/>
  <c r="N52" i="1" s="1"/>
  <c r="P52" i="1" s="1"/>
  <c r="I52" i="1"/>
  <c r="K52" i="1" s="1"/>
  <c r="L51" i="1"/>
  <c r="N51" i="1" s="1"/>
  <c r="P51" i="1" s="1"/>
  <c r="I51" i="1"/>
  <c r="K51" i="1" s="1"/>
  <c r="L45" i="1"/>
  <c r="N45" i="1" s="1"/>
  <c r="P45" i="1" s="1"/>
  <c r="I45" i="1"/>
  <c r="K45" i="1" s="1"/>
  <c r="L44" i="1"/>
  <c r="N44" i="1" s="1"/>
  <c r="P44" i="1" s="1"/>
  <c r="I44" i="1"/>
  <c r="K44" i="1" s="1"/>
  <c r="L43" i="1"/>
  <c r="N43" i="1" s="1"/>
  <c r="P43" i="1" s="1"/>
  <c r="I43" i="1"/>
  <c r="K43" i="1" s="1"/>
  <c r="L42" i="1"/>
  <c r="N42" i="1" s="1"/>
  <c r="P42" i="1" s="1"/>
  <c r="I42" i="1"/>
  <c r="K42" i="1" s="1"/>
  <c r="L40" i="1"/>
  <c r="N40" i="1" s="1"/>
  <c r="P40" i="1" s="1"/>
  <c r="I40" i="1"/>
  <c r="K40" i="1" s="1"/>
  <c r="L39" i="1"/>
  <c r="N39" i="1" s="1"/>
  <c r="P39" i="1" s="1"/>
  <c r="I39" i="1"/>
  <c r="K39" i="1" s="1"/>
  <c r="R63" i="1"/>
  <c r="L33" i="1"/>
  <c r="N33" i="1" s="1"/>
  <c r="P33" i="1" s="1"/>
  <c r="I33" i="1"/>
  <c r="K33" i="1" s="1"/>
  <c r="L32" i="1"/>
  <c r="N32" i="1" s="1"/>
  <c r="P32" i="1" s="1"/>
  <c r="I32" i="1"/>
  <c r="K32" i="1" s="1"/>
  <c r="L31" i="1"/>
  <c r="N31" i="1" s="1"/>
  <c r="P31" i="1" s="1"/>
  <c r="I31" i="1"/>
  <c r="K31" i="1" s="1"/>
  <c r="L30" i="1"/>
  <c r="N30" i="1" s="1"/>
  <c r="P30" i="1" s="1"/>
  <c r="I30" i="1"/>
  <c r="K30" i="1" s="1"/>
  <c r="L29" i="1"/>
  <c r="N29" i="1" s="1"/>
  <c r="P29" i="1" s="1"/>
  <c r="I29" i="1"/>
  <c r="K29" i="1" s="1"/>
  <c r="L28" i="1"/>
  <c r="N28" i="1" s="1"/>
  <c r="I28" i="1"/>
  <c r="K28" i="1" s="1"/>
  <c r="L27" i="1"/>
  <c r="N27" i="1" s="1"/>
  <c r="P27" i="1" s="1"/>
  <c r="I27" i="1"/>
  <c r="K27" i="1" s="1"/>
  <c r="L25" i="1"/>
  <c r="N25" i="1" s="1"/>
  <c r="P25" i="1" s="1"/>
  <c r="I25" i="1"/>
  <c r="K25" i="1" s="1"/>
  <c r="L24" i="1"/>
  <c r="N24" i="1" s="1"/>
  <c r="P24" i="1" s="1"/>
  <c r="I24" i="1"/>
  <c r="K24" i="1" s="1"/>
  <c r="L16" i="1"/>
  <c r="N16" i="1" s="1"/>
  <c r="P16" i="1" s="1"/>
  <c r="I16" i="1"/>
  <c r="K16" i="1" s="1"/>
  <c r="Q51" i="1" l="1"/>
  <c r="S51" i="1" s="1"/>
  <c r="Q44" i="1"/>
  <c r="S44" i="1" s="1"/>
  <c r="Q55" i="1"/>
  <c r="S55" i="1" s="1"/>
  <c r="Q42" i="1"/>
  <c r="S42" i="1" s="1"/>
  <c r="Q52" i="1"/>
  <c r="S52" i="1" s="1"/>
  <c r="Q57" i="1"/>
  <c r="S57" i="1" s="1"/>
  <c r="Q39" i="1"/>
  <c r="S39" i="1" s="1"/>
  <c r="Q54" i="1"/>
  <c r="S54" i="1" s="1"/>
  <c r="Q56" i="1"/>
  <c r="S56" i="1" s="1"/>
  <c r="Q40" i="1"/>
  <c r="S40" i="1" s="1"/>
  <c r="Q43" i="1"/>
  <c r="S43" i="1" s="1"/>
  <c r="Q45" i="1"/>
  <c r="S45" i="1" s="1"/>
  <c r="Q33" i="1"/>
  <c r="S33" i="1" s="1"/>
  <c r="Q32" i="1"/>
  <c r="S32" i="1" s="1"/>
  <c r="Q29" i="1"/>
  <c r="S29" i="1" s="1"/>
  <c r="Q25" i="1"/>
  <c r="S25" i="1" s="1"/>
  <c r="Q31" i="1"/>
  <c r="S31" i="1" s="1"/>
  <c r="Q30" i="1"/>
  <c r="S30" i="1" s="1"/>
  <c r="Q27" i="1"/>
  <c r="S27" i="1" s="1"/>
  <c r="Q28" i="1"/>
  <c r="S28" i="1" s="1"/>
  <c r="Q24" i="1"/>
  <c r="S24" i="1" s="1"/>
  <c r="Q16" i="1"/>
  <c r="S16" i="1" s="1"/>
  <c r="L15" i="1"/>
  <c r="N15" i="1" s="1"/>
  <c r="P15" i="1" s="1"/>
  <c r="I15" i="1"/>
  <c r="K15" i="1" s="1"/>
  <c r="L14" i="1"/>
  <c r="N14" i="1" s="1"/>
  <c r="P14" i="1" s="1"/>
  <c r="I14" i="1"/>
  <c r="L12" i="1"/>
  <c r="N12" i="1" s="1"/>
  <c r="P12" i="1" s="1"/>
  <c r="I12" i="1"/>
  <c r="K12" i="1" s="1"/>
  <c r="L11" i="1"/>
  <c r="N11" i="1" s="1"/>
  <c r="P11" i="1" s="1"/>
  <c r="I11" i="1"/>
  <c r="K11" i="1" s="1"/>
  <c r="L13" i="1"/>
  <c r="N13" i="1" s="1"/>
  <c r="P13" i="1" s="1"/>
  <c r="I13" i="1"/>
  <c r="K14" i="1" l="1"/>
  <c r="Q14" i="1" s="1"/>
  <c r="S14" i="1" s="1"/>
  <c r="Q15" i="1"/>
  <c r="S15" i="1" s="1"/>
  <c r="Q11" i="1"/>
  <c r="S11" i="1" s="1"/>
  <c r="Q12" i="1"/>
  <c r="S12" i="1" s="1"/>
  <c r="K13" i="1"/>
  <c r="Q13" i="1" s="1"/>
  <c r="S13" i="1" s="1"/>
  <c r="F64" i="1" l="1"/>
  <c r="L6" i="1"/>
  <c r="L8" i="1"/>
  <c r="N8" i="1" s="1"/>
  <c r="P8" i="1" s="1"/>
  <c r="L9" i="1"/>
  <c r="N9" i="1" s="1"/>
  <c r="L10" i="1"/>
  <c r="N10" i="1" s="1"/>
  <c r="L5" i="1"/>
  <c r="N5" i="1" s="1"/>
  <c r="I6" i="1"/>
  <c r="I8" i="1"/>
  <c r="K8" i="1" s="1"/>
  <c r="I9" i="1"/>
  <c r="I10" i="1"/>
  <c r="I5" i="1"/>
  <c r="K5" i="1" l="1"/>
  <c r="K6" i="1"/>
  <c r="I58" i="1"/>
  <c r="H58" i="1" s="1"/>
  <c r="P10" i="1"/>
  <c r="K9" i="1"/>
  <c r="P9" i="1"/>
  <c r="P5" i="1"/>
  <c r="K10" i="1"/>
  <c r="Q8" i="1"/>
  <c r="L64" i="1"/>
  <c r="G64" i="1"/>
  <c r="K58" i="1" l="1"/>
  <c r="J58" i="1" s="1"/>
  <c r="Q9" i="1"/>
  <c r="Q10" i="1"/>
  <c r="S10" i="1" s="1"/>
  <c r="Q5" i="1"/>
  <c r="N63" i="1"/>
  <c r="I63" i="1"/>
  <c r="H63" i="1" l="1"/>
  <c r="P63" i="1"/>
  <c r="K63" i="1"/>
  <c r="J63" i="1" s="1"/>
  <c r="S9" i="1"/>
  <c r="S8" i="1"/>
  <c r="Q63" i="1"/>
  <c r="S5" i="1" l="1"/>
  <c r="N6" i="1" l="1"/>
  <c r="N58" i="1" s="1"/>
  <c r="M58" i="1" l="1"/>
  <c r="P6" i="1"/>
  <c r="M64" i="1" l="1"/>
  <c r="P58" i="1"/>
  <c r="Q6" i="1"/>
  <c r="S6" i="1" s="1"/>
  <c r="S58" i="1" s="1"/>
  <c r="O58" i="1" l="1"/>
  <c r="Q58" i="1"/>
  <c r="H64" i="1"/>
  <c r="O64" i="1" l="1"/>
  <c r="J66" i="1" l="1"/>
</calcChain>
</file>

<file path=xl/sharedStrings.xml><?xml version="1.0" encoding="utf-8"?>
<sst xmlns="http://schemas.openxmlformats.org/spreadsheetml/2006/main" count="229" uniqueCount="112">
  <si>
    <t>Appendix</t>
  </si>
  <si>
    <t>Responsive</t>
  </si>
  <si>
    <t>Non-Responsive</t>
  </si>
  <si>
    <t>Type of respondents</t>
  </si>
  <si>
    <t>Number of respondents</t>
  </si>
  <si>
    <t>Frequency of response</t>
  </si>
  <si>
    <t>Total Annual responses</t>
  </si>
  <si>
    <t>Hours per response</t>
  </si>
  <si>
    <t>Annual burden (hours)</t>
  </si>
  <si>
    <t>Number of 
Non-respondents</t>
  </si>
  <si>
    <t>Respondent Category</t>
  </si>
  <si>
    <t>Grand Total Annual Burden Estimate (hours)</t>
  </si>
  <si>
    <t>Hourly Wage Rate</t>
  </si>
  <si>
    <t>Total Annualized Cost of Respondent Burden</t>
  </si>
  <si>
    <t>State Government</t>
  </si>
  <si>
    <t>(A)
3 Categories: 
- Individual / Household
- State/ Local/ Tribal Government
- Business (Profit, Non-Profit, or Farm)</t>
  </si>
  <si>
    <t>(B)
(Optional) Describe the respondent more specifically, if it adds clarity.</t>
  </si>
  <si>
    <t>(C)
Description or Name of Instrument.  For rules, this will be the CFR citation.</t>
  </si>
  <si>
    <t>(D) Appendix ID</t>
  </si>
  <si>
    <t>(E)
Sample size for each instrument</t>
  </si>
  <si>
    <t>(F)
Number of persons estimated to respond</t>
  </si>
  <si>
    <t>(G) 
Number of times per year the respondent will respond to each instrument</t>
  </si>
  <si>
    <t>(H)
(= F x G)
Total responses per year for each instrument</t>
  </si>
  <si>
    <t>(I)
Average Time (in hours) it will take each person to respond to the instrument. To convert minutes to hours, divide minutes by 60.</t>
  </si>
  <si>
    <t>(J)
(= H x I) Average total time (in hours) it will take all respondents to respond.</t>
  </si>
  <si>
    <t>(K) 
Number of persons from the sample who are non-responsive</t>
  </si>
  <si>
    <t>(L)
Number of attempts for response</t>
  </si>
  <si>
    <t>(M)
(= K x L)
Total non- responses per year for each instrument</t>
  </si>
  <si>
    <t>(N)
Average Time (in hours) it will take each for each non-response.</t>
  </si>
  <si>
    <t>(O)
(= M x N) Average total time (in hours) spent for non-response.</t>
  </si>
  <si>
    <t>(P)
(= N x O)
Total of Responsive and Non-Responsive Annual Burden</t>
  </si>
  <si>
    <t>(Q)
BLS Hourly Wage. Use a wage rate that best fits the respondent.</t>
  </si>
  <si>
    <t>(R)
= Hourly Wage Rate (Q) x Total Burden (P)</t>
  </si>
  <si>
    <t>-</t>
  </si>
  <si>
    <t>Local Government</t>
  </si>
  <si>
    <t>Sub-Total Calculation Notes:</t>
  </si>
  <si>
    <t>Subtotal G = Subtotal H / Subtotal F.
The sub-total is the average number of responses for all respondents.  In this example, every respondent will receive at least 3 instruments (Survey or Focus Group + Brochure + Recruitment Letter or Phone call.  Additionally, only the Focus Group will receive the consent letter.)</t>
  </si>
  <si>
    <t>Sum of all values</t>
  </si>
  <si>
    <t>Subtotal I = Subtotal J / Subtotal H.
The sub-total is the average time it takes to respond to all instruments.</t>
  </si>
  <si>
    <t>Total unique non-respondents</t>
  </si>
  <si>
    <t>Subtotal L = 
Subtotal M/ Subtotal K.</t>
  </si>
  <si>
    <t>Subtotal N = 
Subtotal O/ Subtotal M.</t>
  </si>
  <si>
    <t>No Sub-Total</t>
  </si>
  <si>
    <r>
      <t xml:space="preserve">This is not a sum of all values.  It is the total </t>
    </r>
    <r>
      <rPr>
        <u/>
        <sz val="10"/>
        <color rgb="FF0070C0"/>
        <rFont val="Calibri"/>
        <family val="2"/>
        <scheme val="minor"/>
      </rPr>
      <t>unique</t>
    </r>
    <r>
      <rPr>
        <sz val="10"/>
        <color rgb="FF0070C0"/>
        <rFont val="Calibri"/>
        <family val="2"/>
        <scheme val="minor"/>
      </rPr>
      <t xml:space="preserve"> respondents in the sample population.</t>
    </r>
  </si>
  <si>
    <r>
      <t xml:space="preserve">This is not a sum of all values.  It is the total </t>
    </r>
    <r>
      <rPr>
        <u/>
        <sz val="10"/>
        <color rgb="FF0070C0"/>
        <rFont val="Calibri"/>
        <family val="2"/>
        <scheme val="minor"/>
      </rPr>
      <t>unique</t>
    </r>
    <r>
      <rPr>
        <sz val="10"/>
        <color rgb="FF0070C0"/>
        <rFont val="Calibri"/>
        <family val="2"/>
        <scheme val="minor"/>
      </rPr>
      <t xml:space="preserve"> respondents.</t>
    </r>
  </si>
  <si>
    <t>State Child Nutrition Agency Data Collection</t>
  </si>
  <si>
    <t>A-6a</t>
  </si>
  <si>
    <t>B-1</t>
  </si>
  <si>
    <t>B-2</t>
  </si>
  <si>
    <t>C-1</t>
  </si>
  <si>
    <t>C-4</t>
  </si>
  <si>
    <t>A-1</t>
  </si>
  <si>
    <t>A-2</t>
  </si>
  <si>
    <t>A-3a</t>
  </si>
  <si>
    <t>A-4</t>
  </si>
  <si>
    <t>A-5</t>
  </si>
  <si>
    <t>Sample Size (Districts)</t>
  </si>
  <si>
    <t>Sample Size (Individuals)</t>
  </si>
  <si>
    <t>NA</t>
  </si>
  <si>
    <t>State/Local Government Sub-Total</t>
  </si>
  <si>
    <t>State Medicaid Agency Data Collection</t>
  </si>
  <si>
    <t>State Child Nutrition Agency Staff</t>
  </si>
  <si>
    <t>State Medicaid Agency Staff</t>
  </si>
  <si>
    <t>A-6b</t>
  </si>
  <si>
    <t>A-3b</t>
  </si>
  <si>
    <t>Other State Agency Staff</t>
  </si>
  <si>
    <t>School District Data Collection</t>
  </si>
  <si>
    <t>School District Staff</t>
  </si>
  <si>
    <t>Vendor Data Collection</t>
  </si>
  <si>
    <t>Business</t>
  </si>
  <si>
    <t>Vendor Staff</t>
  </si>
  <si>
    <t>Business Sub-Total</t>
  </si>
  <si>
    <t>A-3a/b</t>
  </si>
  <si>
    <t>A-3c</t>
  </si>
  <si>
    <t>A-6c</t>
  </si>
  <si>
    <t>A-2a</t>
  </si>
  <si>
    <t>A-2b</t>
  </si>
  <si>
    <t>A-2c</t>
  </si>
  <si>
    <t>On-Site Interview</t>
  </si>
  <si>
    <t xml:space="preserve">On-Site Observations </t>
  </si>
  <si>
    <t>Site Visit Follow-Up Telephone Interview</t>
  </si>
  <si>
    <t xml:space="preserve">Administrative Records Request Email </t>
  </si>
  <si>
    <t xml:space="preserve">Administrative Records Request </t>
  </si>
  <si>
    <t xml:space="preserve">State Cost Data Collection Email </t>
  </si>
  <si>
    <t xml:space="preserve">State Cost Data Collection Tracking Log </t>
  </si>
  <si>
    <t xml:space="preserve">State Cost Data Collection Clarification Call </t>
  </si>
  <si>
    <t xml:space="preserve">Site Visit Letter </t>
  </si>
  <si>
    <t>Site Visit Scheduling Call</t>
  </si>
  <si>
    <t xml:space="preserve">Site Visit Preparation Guide </t>
  </si>
  <si>
    <t>Site Visit Follow-Up Telephone Interview Email</t>
  </si>
  <si>
    <t>Other State Agency Data Collection</t>
  </si>
  <si>
    <t>On-Site or telephone Interview</t>
  </si>
  <si>
    <t>A-2d</t>
  </si>
  <si>
    <t xml:space="preserve">Telephone Interview Email </t>
  </si>
  <si>
    <t xml:space="preserve">Site Visit Follow-Up Telephone Interview </t>
  </si>
  <si>
    <t xml:space="preserve">On-Site Interview </t>
  </si>
  <si>
    <t xml:space="preserve">Site Visit Scheduling Call </t>
  </si>
  <si>
    <t>C-2, 
C-3a</t>
  </si>
  <si>
    <t>C-2, 
C-3b</t>
  </si>
  <si>
    <t xml:space="preserve">Notes: </t>
  </si>
  <si>
    <t>NA = Not applicable.</t>
  </si>
  <si>
    <t>Due to rounding of the data in this table, the individual components may not appear to sum exactly to the totals.</t>
  </si>
  <si>
    <t>[c] State Child Nutrition Agency, State Medicaid Agency, other State Agency, and school district staff are all expected to participate in multiple data collection activities, including the site visits, follow-up interviews, and the completion of cost tracking logs and administrative records requests, where applicable. Each individual is counted only once in the total.</t>
  </si>
  <si>
    <t>[b] For State government respondents, we used North American Industry Classification System (NAICS) 999200: State Government (SOC Code 11-000) mean wage = $42.33 per hour in computing the cost of respondent burden. For local government respondents, we used NAICS 999300: Local Government (SOC Code 11-000) mean wage = $41.86 per hour. For Business respondents, we used SOC Code 15-0000 (Computer and Mathematical Occupations) mean wage $42.25 per hour in computing the cost of respondent burden. Source: Bureau of Labor Statistics, Occupational Employment Statistics Survey, May 2016. (http://www.bls.gov/oes/current/naics3_999000.htm; https://www.bls.gov/oes/current/oes150000.htm)</t>
  </si>
  <si>
    <t xml:space="preserve">[a] Data collection instruments for Child Nutrition, Medicaid, and school district staff are included in appendices. In States where staff of State Agency vendors or third State Agencies play key roles in the DCM-F /RP process, the protocol for Child Nutrition Agency staff or Medicaid Agency staff—depending on which role is most similar—would be tailored for use in interviewing those respondents. </t>
  </si>
  <si>
    <t>Instruments [a]</t>
  </si>
  <si>
    <t>State Child Nutrition Agency Data Collection for 2019</t>
  </si>
  <si>
    <t>State Medicaid Agency Data Collection for 2019</t>
  </si>
  <si>
    <t>Other State Agency Data Collection for 2019</t>
  </si>
  <si>
    <t>NEW GRAND TOTAL</t>
  </si>
  <si>
    <t>OLD GRAND TOTAL [c]</t>
  </si>
  <si>
    <t>2019 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</si>
</sst>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00"/>
    <numFmt numFmtId="165" formatCode="#,##0.000"/>
    <numFmt numFmtId="166" formatCode="#,##0.0"/>
  </numFmts>
  <fonts count="10" x14ac:knownFonts="1">
    <font>
      <sz val="11"/>
      <color theme="1"/>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sz val="10"/>
      <color rgb="FF0070C0"/>
      <name val="Calibri"/>
      <family val="2"/>
      <scheme val="minor"/>
    </font>
    <font>
      <u/>
      <sz val="10"/>
      <color rgb="FF0070C0"/>
      <name val="Calibri"/>
      <family val="2"/>
      <scheme val="minor"/>
    </font>
    <font>
      <sz val="11"/>
      <color rgb="FF0070C0"/>
      <name val="Calibri"/>
      <family val="2"/>
      <scheme val="minor"/>
    </font>
    <font>
      <b/>
      <i/>
      <sz val="10"/>
      <color theme="1"/>
      <name val="Calibri"/>
      <family val="2"/>
      <scheme val="minor"/>
    </font>
    <font>
      <b/>
      <i/>
      <sz val="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double">
        <color indexed="64"/>
      </bottom>
      <diagonal/>
    </border>
    <border>
      <left style="medium">
        <color indexed="64"/>
      </left>
      <right/>
      <top/>
      <bottom style="double">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s>
  <cellStyleXfs count="2">
    <xf numFmtId="0" fontId="0" fillId="0" borderId="0"/>
    <xf numFmtId="44" fontId="4" fillId="0" borderId="0" applyFont="0" applyFill="0" applyBorder="0" applyAlignment="0" applyProtection="0"/>
  </cellStyleXfs>
  <cellXfs count="244">
    <xf numFmtId="0" fontId="0" fillId="0" borderId="0" xfId="0"/>
    <xf numFmtId="0" fontId="3" fillId="0" borderId="1" xfId="0" applyFont="1" applyFill="1" applyBorder="1" applyAlignment="1">
      <alignment wrapText="1"/>
    </xf>
    <xf numFmtId="0" fontId="3" fillId="0" borderId="1" xfId="0" applyFont="1" applyFill="1" applyBorder="1" applyAlignment="1">
      <alignment horizontal="center" wrapText="1"/>
    </xf>
    <xf numFmtId="0" fontId="0" fillId="0" borderId="0" xfId="0" applyFont="1" applyFill="1" applyAlignment="1"/>
    <xf numFmtId="0" fontId="2" fillId="0" borderId="2" xfId="0" applyFont="1" applyFill="1" applyBorder="1" applyAlignment="1">
      <alignment textRotation="90" wrapText="1"/>
    </xf>
    <xf numFmtId="0" fontId="2" fillId="0" borderId="3" xfId="0" applyFont="1" applyFill="1" applyBorder="1" applyAlignment="1">
      <alignment horizontal="center" wrapText="1"/>
    </xf>
    <xf numFmtId="0" fontId="2" fillId="0" borderId="7" xfId="0" applyFont="1" applyFill="1" applyBorder="1" applyAlignment="1">
      <alignment wrapText="1" readingOrder="1"/>
    </xf>
    <xf numFmtId="0" fontId="2" fillId="0" borderId="8" xfId="0" applyFont="1" applyFill="1" applyBorder="1" applyAlignment="1">
      <alignment horizontal="center" wrapText="1" readingOrder="1"/>
    </xf>
    <xf numFmtId="0" fontId="2" fillId="0" borderId="9" xfId="0" applyFont="1" applyBorder="1" applyAlignment="1">
      <alignment horizontal="center" wrapText="1"/>
    </xf>
    <xf numFmtId="0" fontId="2" fillId="0" borderId="17" xfId="0" applyFont="1" applyFill="1" applyBorder="1" applyAlignment="1">
      <alignment horizontal="center" wrapText="1"/>
    </xf>
    <xf numFmtId="0" fontId="2" fillId="0" borderId="7" xfId="0" applyFont="1" applyBorder="1" applyAlignment="1">
      <alignment horizontal="center" wrapText="1"/>
    </xf>
    <xf numFmtId="0" fontId="2" fillId="0" borderId="25" xfId="0" applyFont="1" applyFill="1" applyBorder="1" applyAlignment="1">
      <alignment horizontal="center" wrapText="1"/>
    </xf>
    <xf numFmtId="0" fontId="2" fillId="0" borderId="26" xfId="0" applyFont="1" applyBorder="1" applyAlignment="1">
      <alignment horizontal="center" wrapText="1"/>
    </xf>
    <xf numFmtId="0" fontId="3" fillId="0" borderId="38" xfId="0" applyFont="1" applyFill="1" applyBorder="1" applyAlignment="1">
      <alignment wrapText="1"/>
    </xf>
    <xf numFmtId="0" fontId="3" fillId="0" borderId="38" xfId="0" applyFont="1" applyFill="1" applyBorder="1" applyAlignment="1">
      <alignment horizontal="center" wrapText="1"/>
    </xf>
    <xf numFmtId="2" fontId="3" fillId="2" borderId="46" xfId="0" applyNumberFormat="1" applyFont="1" applyFill="1" applyBorder="1" applyAlignment="1">
      <alignment horizontal="center" wrapText="1"/>
    </xf>
    <xf numFmtId="0" fontId="3" fillId="2" borderId="46" xfId="0" applyFont="1" applyFill="1" applyBorder="1" applyAlignment="1">
      <alignment horizontal="center" wrapText="1"/>
    </xf>
    <xf numFmtId="44" fontId="3" fillId="2" borderId="45" xfId="1" applyFont="1" applyFill="1" applyBorder="1" applyAlignment="1">
      <alignment horizontal="center"/>
    </xf>
    <xf numFmtId="0" fontId="5" fillId="0" borderId="10" xfId="0" applyFont="1" applyFill="1" applyBorder="1" applyAlignment="1">
      <alignment wrapText="1"/>
    </xf>
    <xf numFmtId="0" fontId="5" fillId="0" borderId="11" xfId="0" applyFont="1" applyFill="1" applyBorder="1" applyAlignment="1">
      <alignment wrapText="1"/>
    </xf>
    <xf numFmtId="3" fontId="5" fillId="0" borderId="19" xfId="0" applyNumberFormat="1" applyFont="1" applyFill="1" applyBorder="1" applyAlignment="1">
      <alignment horizontal="center" wrapText="1"/>
    </xf>
    <xf numFmtId="4" fontId="5" fillId="0" borderId="10" xfId="0" applyNumberFormat="1" applyFont="1" applyFill="1" applyBorder="1" applyAlignment="1">
      <alignment horizontal="center" wrapText="1"/>
    </xf>
    <xf numFmtId="0" fontId="5" fillId="0" borderId="11" xfId="0" applyFont="1" applyFill="1" applyBorder="1" applyAlignment="1">
      <alignment horizontal="center" wrapText="1"/>
    </xf>
    <xf numFmtId="3" fontId="5" fillId="0" borderId="11" xfId="0" applyNumberFormat="1" applyFont="1" applyFill="1" applyBorder="1" applyAlignment="1">
      <alignment horizontal="center" wrapText="1"/>
    </xf>
    <xf numFmtId="164" fontId="5" fillId="0" borderId="11" xfId="0" applyNumberFormat="1" applyFont="1" applyFill="1" applyBorder="1" applyAlignment="1">
      <alignment horizontal="center" wrapText="1"/>
    </xf>
    <xf numFmtId="3" fontId="5" fillId="0" borderId="12" xfId="0" applyNumberFormat="1" applyFont="1" applyFill="1" applyBorder="1" applyAlignment="1">
      <alignment horizontal="center" wrapText="1"/>
    </xf>
    <xf numFmtId="3" fontId="5" fillId="0" borderId="15" xfId="0" applyNumberFormat="1" applyFont="1" applyFill="1" applyBorder="1" applyAlignment="1">
      <alignment horizontal="center" wrapText="1"/>
    </xf>
    <xf numFmtId="0" fontId="5" fillId="0" borderId="10" xfId="0" applyFont="1" applyFill="1" applyBorder="1" applyAlignment="1">
      <alignment horizontal="center" wrapText="1" readingOrder="1"/>
    </xf>
    <xf numFmtId="0" fontId="5" fillId="0" borderId="11" xfId="0" applyFont="1" applyFill="1" applyBorder="1" applyAlignment="1">
      <alignment horizontal="center" wrapText="1" readingOrder="1"/>
    </xf>
    <xf numFmtId="0" fontId="5" fillId="0" borderId="27" xfId="0" applyFont="1" applyBorder="1" applyAlignment="1">
      <alignment horizontal="center" wrapText="1"/>
    </xf>
    <xf numFmtId="0" fontId="5" fillId="0" borderId="10" xfId="0" applyFont="1" applyBorder="1" applyAlignment="1">
      <alignment horizontal="center" wrapText="1"/>
    </xf>
    <xf numFmtId="0" fontId="5" fillId="0" borderId="12" xfId="0" applyFont="1" applyBorder="1" applyAlignment="1">
      <alignment horizontal="center" wrapText="1"/>
    </xf>
    <xf numFmtId="0" fontId="2" fillId="0" borderId="31" xfId="0" applyFont="1" applyFill="1" applyBorder="1" applyAlignment="1">
      <alignment textRotation="90" wrapText="1"/>
    </xf>
    <xf numFmtId="0" fontId="2" fillId="0" borderId="32" xfId="0" applyFont="1" applyFill="1" applyBorder="1" applyAlignment="1">
      <alignment wrapText="1"/>
    </xf>
    <xf numFmtId="0" fontId="2" fillId="0" borderId="32" xfId="0" applyFont="1" applyFill="1" applyBorder="1" applyAlignment="1">
      <alignment horizontal="left" wrapText="1"/>
    </xf>
    <xf numFmtId="164" fontId="2" fillId="0" borderId="32" xfId="0" applyNumberFormat="1" applyFont="1" applyFill="1" applyBorder="1" applyAlignment="1">
      <alignment horizontal="center" wrapText="1"/>
    </xf>
    <xf numFmtId="0" fontId="3" fillId="0" borderId="56" xfId="0" applyFont="1" applyFill="1" applyBorder="1" applyAlignment="1">
      <alignment horizontal="center" wrapText="1"/>
    </xf>
    <xf numFmtId="0" fontId="3" fillId="0" borderId="1" xfId="0" applyFont="1" applyFill="1" applyBorder="1" applyAlignment="1">
      <alignment vertical="top" wrapText="1"/>
    </xf>
    <xf numFmtId="44" fontId="3" fillId="0" borderId="5" xfId="1" applyFont="1" applyFill="1" applyBorder="1" applyAlignment="1">
      <alignment horizontal="center"/>
    </xf>
    <xf numFmtId="0" fontId="0" fillId="0" borderId="31" xfId="0" applyFont="1" applyFill="1" applyBorder="1" applyAlignment="1">
      <alignment horizontal="center"/>
    </xf>
    <xf numFmtId="44" fontId="3" fillId="0" borderId="29" xfId="1" applyFont="1" applyFill="1" applyBorder="1" applyAlignment="1">
      <alignment horizontal="center"/>
    </xf>
    <xf numFmtId="3" fontId="3" fillId="2" borderId="64" xfId="0" applyNumberFormat="1" applyFont="1" applyFill="1" applyBorder="1" applyAlignment="1">
      <alignment horizontal="center" wrapText="1"/>
    </xf>
    <xf numFmtId="165" fontId="2" fillId="0" borderId="32" xfId="0" applyNumberFormat="1" applyFont="1" applyFill="1" applyBorder="1" applyAlignment="1">
      <alignment horizontal="center" wrapText="1"/>
    </xf>
    <xf numFmtId="2" fontId="3" fillId="2" borderId="74" xfId="0" applyNumberFormat="1" applyFont="1" applyFill="1" applyBorder="1" applyAlignment="1">
      <alignment horizontal="center" wrapText="1"/>
    </xf>
    <xf numFmtId="0" fontId="0" fillId="0" borderId="0" xfId="0" applyFont="1" applyFill="1" applyAlignment="1">
      <alignment horizontal="center"/>
    </xf>
    <xf numFmtId="0" fontId="2" fillId="0" borderId="4" xfId="0" applyFont="1" applyFill="1" applyBorder="1" applyAlignment="1">
      <alignment horizontal="center" vertical="center" wrapText="1"/>
    </xf>
    <xf numFmtId="0" fontId="2" fillId="0" borderId="9" xfId="0" applyFont="1" applyFill="1" applyBorder="1" applyAlignment="1">
      <alignment horizontal="center" vertical="center" textRotation="90" wrapText="1"/>
    </xf>
    <xf numFmtId="0" fontId="5" fillId="0" borderId="12" xfId="0" applyFont="1" applyFill="1" applyBorder="1" applyAlignment="1">
      <alignment horizontal="center" vertical="center" textRotation="90" wrapText="1"/>
    </xf>
    <xf numFmtId="0" fontId="1" fillId="0" borderId="6"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1" fillId="0" borderId="58"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 fillId="2" borderId="73"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0" fillId="0" borderId="0" xfId="0" applyFont="1" applyFill="1" applyAlignment="1">
      <alignment horizontal="center" vertical="center"/>
    </xf>
    <xf numFmtId="0" fontId="0" fillId="0" borderId="2" xfId="0" applyFont="1" applyFill="1" applyBorder="1" applyAlignment="1">
      <alignment horizontal="center"/>
    </xf>
    <xf numFmtId="0" fontId="0" fillId="0" borderId="4" xfId="0" applyFont="1" applyFill="1" applyBorder="1" applyAlignment="1">
      <alignment horizontal="center"/>
    </xf>
    <xf numFmtId="0" fontId="2" fillId="0" borderId="18"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2" fillId="0" borderId="9" xfId="0" applyFont="1" applyFill="1" applyBorder="1" applyAlignment="1">
      <alignment horizontal="center" wrapText="1"/>
    </xf>
    <xf numFmtId="0" fontId="2" fillId="0" borderId="14" xfId="0" applyFont="1" applyFill="1" applyBorder="1" applyAlignment="1">
      <alignment horizontal="center" wrapText="1"/>
    </xf>
    <xf numFmtId="0" fontId="2" fillId="0" borderId="22" xfId="0" applyFont="1" applyFill="1" applyBorder="1" applyAlignment="1">
      <alignment horizontal="center" wrapText="1"/>
    </xf>
    <xf numFmtId="0" fontId="5" fillId="0" borderId="19" xfId="0" applyFont="1" applyFill="1" applyBorder="1" applyAlignment="1">
      <alignment horizontal="center" wrapText="1"/>
    </xf>
    <xf numFmtId="0" fontId="5" fillId="0" borderId="10" xfId="0" applyFont="1" applyFill="1" applyBorder="1" applyAlignment="1">
      <alignment horizontal="center" wrapText="1"/>
    </xf>
    <xf numFmtId="0" fontId="5" fillId="0" borderId="12" xfId="0" applyFont="1" applyFill="1" applyBorder="1" applyAlignment="1">
      <alignment horizontal="center" wrapText="1"/>
    </xf>
    <xf numFmtId="0" fontId="5" fillId="0" borderId="15" xfId="0" applyFont="1" applyFill="1" applyBorder="1" applyAlignment="1">
      <alignment horizontal="center" wrapText="1"/>
    </xf>
    <xf numFmtId="0" fontId="5" fillId="3" borderId="11" xfId="0" applyFont="1" applyFill="1" applyBorder="1" applyAlignment="1">
      <alignment horizontal="center" wrapText="1"/>
    </xf>
    <xf numFmtId="0" fontId="5" fillId="0" borderId="23" xfId="0" applyFont="1" applyFill="1" applyBorder="1" applyAlignment="1">
      <alignment horizontal="center" wrapText="1"/>
    </xf>
    <xf numFmtId="3" fontId="3" fillId="0" borderId="20" xfId="0" applyNumberFormat="1" applyFont="1" applyFill="1" applyBorder="1" applyAlignment="1">
      <alignment horizontal="center" wrapText="1"/>
    </xf>
    <xf numFmtId="3" fontId="3" fillId="0" borderId="1" xfId="0" applyNumberFormat="1" applyFont="1" applyFill="1" applyBorder="1" applyAlignment="1">
      <alignment horizontal="center" wrapText="1"/>
    </xf>
    <xf numFmtId="164" fontId="3" fillId="0" borderId="1" xfId="0" applyNumberFormat="1" applyFont="1" applyFill="1" applyBorder="1" applyAlignment="1">
      <alignment horizontal="center" wrapText="1"/>
    </xf>
    <xf numFmtId="165" fontId="3" fillId="0" borderId="6" xfId="0" applyNumberFormat="1" applyFont="1" applyFill="1" applyBorder="1" applyAlignment="1">
      <alignment horizontal="center" wrapText="1"/>
    </xf>
    <xf numFmtId="3" fontId="3" fillId="0" borderId="16" xfId="0" applyNumberFormat="1" applyFont="1" applyFill="1" applyBorder="1" applyAlignment="1">
      <alignment horizontal="center" wrapText="1"/>
    </xf>
    <xf numFmtId="1" fontId="3" fillId="0" borderId="1" xfId="0" applyNumberFormat="1" applyFont="1" applyFill="1" applyBorder="1" applyAlignment="1">
      <alignment horizontal="center" wrapText="1"/>
    </xf>
    <xf numFmtId="1" fontId="3" fillId="0" borderId="24" xfId="0" applyNumberFormat="1" applyFont="1" applyFill="1" applyBorder="1" applyAlignment="1">
      <alignment horizontal="center" wrapText="1"/>
    </xf>
    <xf numFmtId="165" fontId="3" fillId="0" borderId="28" xfId="0" applyNumberFormat="1" applyFont="1" applyFill="1" applyBorder="1" applyAlignment="1">
      <alignment horizontal="center"/>
    </xf>
    <xf numFmtId="44" fontId="3" fillId="0" borderId="6" xfId="0" applyNumberFormat="1" applyFont="1" applyFill="1" applyBorder="1" applyAlignment="1">
      <alignment horizontal="center"/>
    </xf>
    <xf numFmtId="3" fontId="3" fillId="0" borderId="6" xfId="0" applyNumberFormat="1" applyFont="1" applyFill="1" applyBorder="1" applyAlignment="1">
      <alignment horizontal="center" wrapText="1"/>
    </xf>
    <xf numFmtId="3" fontId="3" fillId="0" borderId="28" xfId="0" applyNumberFormat="1" applyFont="1" applyFill="1" applyBorder="1" applyAlignment="1">
      <alignment horizontal="center"/>
    </xf>
    <xf numFmtId="3" fontId="3" fillId="0" borderId="38" xfId="0" applyNumberFormat="1" applyFont="1" applyFill="1" applyBorder="1" applyAlignment="1">
      <alignment horizontal="center" wrapText="1"/>
    </xf>
    <xf numFmtId="164" fontId="3" fillId="0" borderId="38" xfId="0" applyNumberFormat="1" applyFont="1" applyFill="1" applyBorder="1" applyAlignment="1">
      <alignment horizontal="center" wrapText="1"/>
    </xf>
    <xf numFmtId="3" fontId="3" fillId="0" borderId="39" xfId="0" applyNumberFormat="1" applyFont="1" applyFill="1" applyBorder="1" applyAlignment="1">
      <alignment horizontal="center" wrapText="1"/>
    </xf>
    <xf numFmtId="3" fontId="3" fillId="0" borderId="42" xfId="0" applyNumberFormat="1" applyFont="1" applyFill="1" applyBorder="1" applyAlignment="1">
      <alignment horizontal="center" wrapText="1"/>
    </xf>
    <xf numFmtId="1" fontId="3" fillId="0" borderId="38" xfId="0" applyNumberFormat="1" applyFont="1" applyFill="1" applyBorder="1" applyAlignment="1">
      <alignment horizontal="center" wrapText="1"/>
    </xf>
    <xf numFmtId="1" fontId="3" fillId="0" borderId="43" xfId="0" applyNumberFormat="1" applyFont="1" applyFill="1" applyBorder="1" applyAlignment="1">
      <alignment horizontal="center" wrapText="1"/>
    </xf>
    <xf numFmtId="3" fontId="3" fillId="0" borderId="44" xfId="0" applyNumberFormat="1" applyFont="1" applyFill="1" applyBorder="1" applyAlignment="1">
      <alignment horizontal="center"/>
    </xf>
    <xf numFmtId="44" fontId="3" fillId="0" borderId="39" xfId="0" applyNumberFormat="1" applyFont="1" applyFill="1" applyBorder="1" applyAlignment="1">
      <alignment horizontal="center"/>
    </xf>
    <xf numFmtId="3" fontId="3" fillId="0" borderId="56" xfId="0" applyNumberFormat="1" applyFont="1" applyFill="1" applyBorder="1" applyAlignment="1">
      <alignment horizontal="center" wrapText="1"/>
    </xf>
    <xf numFmtId="165" fontId="3" fillId="0" borderId="58" xfId="0" applyNumberFormat="1" applyFont="1" applyFill="1" applyBorder="1" applyAlignment="1">
      <alignment horizontal="center" wrapText="1"/>
    </xf>
    <xf numFmtId="3" fontId="3" fillId="0" borderId="59" xfId="0" applyNumberFormat="1" applyFont="1" applyFill="1" applyBorder="1" applyAlignment="1">
      <alignment horizontal="center" wrapText="1"/>
    </xf>
    <xf numFmtId="1" fontId="3" fillId="0" borderId="56" xfId="0" applyNumberFormat="1" applyFont="1" applyFill="1" applyBorder="1" applyAlignment="1">
      <alignment horizontal="center" wrapText="1"/>
    </xf>
    <xf numFmtId="1" fontId="3" fillId="0" borderId="60" xfId="0" applyNumberFormat="1" applyFont="1" applyFill="1" applyBorder="1" applyAlignment="1">
      <alignment horizontal="center" wrapText="1"/>
    </xf>
    <xf numFmtId="165" fontId="3" fillId="0" borderId="61" xfId="0" applyNumberFormat="1" applyFont="1" applyFill="1" applyBorder="1" applyAlignment="1">
      <alignment horizontal="center"/>
    </xf>
    <xf numFmtId="44" fontId="3" fillId="0" borderId="58" xfId="0" applyNumberFormat="1" applyFont="1" applyFill="1" applyBorder="1" applyAlignment="1">
      <alignment horizontal="center"/>
    </xf>
    <xf numFmtId="3" fontId="3" fillId="0" borderId="58" xfId="0" applyNumberFormat="1" applyFont="1" applyFill="1" applyBorder="1" applyAlignment="1">
      <alignment horizontal="center" wrapText="1"/>
    </xf>
    <xf numFmtId="3" fontId="3" fillId="0" borderId="61" xfId="0" applyNumberFormat="1" applyFont="1" applyFill="1" applyBorder="1" applyAlignment="1">
      <alignment horizontal="center"/>
    </xf>
    <xf numFmtId="165" fontId="3" fillId="0" borderId="60" xfId="0" applyNumberFormat="1" applyFont="1" applyFill="1" applyBorder="1" applyAlignment="1">
      <alignment horizontal="center" wrapText="1"/>
    </xf>
    <xf numFmtId="164" fontId="3" fillId="0" borderId="56" xfId="0" applyNumberFormat="1" applyFont="1" applyFill="1" applyBorder="1" applyAlignment="1">
      <alignment horizontal="center" wrapText="1"/>
    </xf>
    <xf numFmtId="3" fontId="3" fillId="0" borderId="40" xfId="0" applyNumberFormat="1" applyFont="1" applyFill="1" applyBorder="1" applyAlignment="1">
      <alignment horizontal="center" wrapText="1"/>
    </xf>
    <xf numFmtId="165" fontId="3" fillId="0" borderId="39" xfId="0" applyNumberFormat="1" applyFont="1" applyFill="1" applyBorder="1" applyAlignment="1">
      <alignment horizontal="center" wrapText="1"/>
    </xf>
    <xf numFmtId="165" fontId="3" fillId="0" borderId="43" xfId="0" applyNumberFormat="1" applyFont="1" applyFill="1" applyBorder="1" applyAlignment="1">
      <alignment horizontal="center" wrapText="1"/>
    </xf>
    <xf numFmtId="165" fontId="3" fillId="0" borderId="44" xfId="0" applyNumberFormat="1" applyFont="1" applyFill="1" applyBorder="1" applyAlignment="1">
      <alignment horizontal="center"/>
    </xf>
    <xf numFmtId="44" fontId="3" fillId="0" borderId="41" xfId="1" applyFont="1" applyFill="1" applyBorder="1" applyAlignment="1">
      <alignment horizontal="center"/>
    </xf>
    <xf numFmtId="3" fontId="3" fillId="0" borderId="24" xfId="0" applyNumberFormat="1" applyFont="1" applyFill="1" applyBorder="1" applyAlignment="1">
      <alignment horizontal="center" wrapText="1"/>
    </xf>
    <xf numFmtId="3" fontId="3" fillId="0" borderId="43" xfId="0" applyNumberFormat="1" applyFont="1" applyFill="1" applyBorder="1" applyAlignment="1">
      <alignment horizontal="center" wrapText="1"/>
    </xf>
    <xf numFmtId="165" fontId="3" fillId="0" borderId="24" xfId="0" applyNumberFormat="1" applyFont="1" applyFill="1" applyBorder="1" applyAlignment="1">
      <alignment horizontal="center" wrapText="1"/>
    </xf>
    <xf numFmtId="3" fontId="3" fillId="2" borderId="48" xfId="0" applyNumberFormat="1" applyFont="1" applyFill="1" applyBorder="1" applyAlignment="1">
      <alignment horizontal="center" wrapText="1"/>
    </xf>
    <xf numFmtId="3" fontId="3" fillId="2" borderId="46" xfId="0" applyNumberFormat="1" applyFont="1" applyFill="1" applyBorder="1" applyAlignment="1">
      <alignment horizontal="center" wrapText="1"/>
    </xf>
    <xf numFmtId="164" fontId="3" fillId="2" borderId="46" xfId="0" applyNumberFormat="1" applyFont="1" applyFill="1" applyBorder="1" applyAlignment="1">
      <alignment horizontal="center" wrapText="1"/>
    </xf>
    <xf numFmtId="3" fontId="3" fillId="2" borderId="47" xfId="0" applyNumberFormat="1" applyFont="1" applyFill="1" applyBorder="1" applyAlignment="1">
      <alignment horizontal="center" wrapText="1"/>
    </xf>
    <xf numFmtId="3" fontId="3" fillId="2" borderId="49" xfId="0" applyNumberFormat="1" applyFont="1" applyFill="1" applyBorder="1" applyAlignment="1">
      <alignment horizontal="center" wrapText="1"/>
    </xf>
    <xf numFmtId="165" fontId="3" fillId="2" borderId="50" xfId="0" applyNumberFormat="1" applyFont="1" applyFill="1" applyBorder="1" applyAlignment="1">
      <alignment horizontal="center" wrapText="1"/>
    </xf>
    <xf numFmtId="2" fontId="3" fillId="2" borderId="51" xfId="0" applyNumberFormat="1" applyFont="1" applyFill="1" applyBorder="1" applyAlignment="1">
      <alignment horizontal="center"/>
    </xf>
    <xf numFmtId="44" fontId="3" fillId="2" borderId="47" xfId="0" applyNumberFormat="1" applyFont="1" applyFill="1" applyBorder="1" applyAlignment="1">
      <alignment horizontal="center"/>
    </xf>
    <xf numFmtId="0" fontId="5" fillId="0" borderId="27" xfId="0" applyFont="1" applyFill="1" applyBorder="1" applyAlignment="1">
      <alignment horizontal="center" wrapText="1"/>
    </xf>
    <xf numFmtId="44" fontId="5" fillId="0" borderId="10" xfId="1" applyFont="1" applyFill="1" applyBorder="1" applyAlignment="1">
      <alignment horizontal="center" wrapText="1"/>
    </xf>
    <xf numFmtId="44" fontId="7" fillId="0" borderId="12" xfId="0" applyNumberFormat="1" applyFont="1" applyFill="1" applyBorder="1" applyAlignment="1">
      <alignment horizontal="center" wrapText="1"/>
    </xf>
    <xf numFmtId="3" fontId="3" fillId="0" borderId="5" xfId="0" applyNumberFormat="1" applyFont="1" applyFill="1" applyBorder="1" applyAlignment="1">
      <alignment horizontal="center" wrapText="1"/>
    </xf>
    <xf numFmtId="0" fontId="3" fillId="0" borderId="24" xfId="0" applyFont="1" applyFill="1" applyBorder="1" applyAlignment="1">
      <alignment horizontal="center" wrapText="1"/>
    </xf>
    <xf numFmtId="164" fontId="3" fillId="0" borderId="28" xfId="0" applyNumberFormat="1" applyFont="1" applyFill="1" applyBorder="1" applyAlignment="1">
      <alignment horizontal="center"/>
    </xf>
    <xf numFmtId="3" fontId="3" fillId="0" borderId="70" xfId="0" applyNumberFormat="1" applyFont="1" applyFill="1" applyBorder="1" applyAlignment="1">
      <alignment horizontal="center" wrapText="1"/>
    </xf>
    <xf numFmtId="3" fontId="3" fillId="0" borderId="29" xfId="0" applyNumberFormat="1" applyFont="1" applyFill="1" applyBorder="1" applyAlignment="1">
      <alignment horizontal="center" wrapText="1"/>
    </xf>
    <xf numFmtId="0" fontId="3" fillId="0" borderId="60" xfId="0" applyFont="1" applyFill="1" applyBorder="1" applyAlignment="1">
      <alignment horizontal="center" wrapText="1"/>
    </xf>
    <xf numFmtId="1" fontId="3" fillId="0" borderId="61" xfId="0" applyNumberFormat="1" applyFont="1" applyFill="1" applyBorder="1" applyAlignment="1">
      <alignment horizontal="center"/>
    </xf>
    <xf numFmtId="165" fontId="3" fillId="2" borderId="64" xfId="0" applyNumberFormat="1" applyFont="1" applyFill="1" applyBorder="1" applyAlignment="1">
      <alignment horizontal="center" wrapText="1"/>
    </xf>
    <xf numFmtId="44" fontId="3" fillId="2" borderId="64" xfId="1" applyFont="1" applyFill="1" applyBorder="1" applyAlignment="1">
      <alignment horizontal="center" wrapText="1"/>
    </xf>
    <xf numFmtId="3" fontId="2" fillId="0" borderId="31" xfId="0" applyNumberFormat="1" applyFont="1" applyFill="1" applyBorder="1" applyAlignment="1">
      <alignment horizontal="center" wrapText="1"/>
    </xf>
    <xf numFmtId="3" fontId="2" fillId="0" borderId="33" xfId="0" applyNumberFormat="1" applyFont="1" applyFill="1" applyBorder="1" applyAlignment="1">
      <alignment horizontal="center" wrapText="1"/>
    </xf>
    <xf numFmtId="3" fontId="2" fillId="0" borderId="35" xfId="0" applyNumberFormat="1" applyFont="1" applyFill="1" applyBorder="1" applyAlignment="1">
      <alignment horizontal="center" wrapText="1"/>
    </xf>
    <xf numFmtId="3" fontId="2" fillId="0" borderId="32" xfId="0" applyNumberFormat="1" applyFont="1" applyFill="1" applyBorder="1" applyAlignment="1">
      <alignment horizontal="center" wrapText="1"/>
    </xf>
    <xf numFmtId="44" fontId="2" fillId="0" borderId="33" xfId="1" applyFont="1" applyFill="1" applyBorder="1" applyAlignment="1">
      <alignment horizontal="center" wrapText="1"/>
    </xf>
    <xf numFmtId="0" fontId="3" fillId="3" borderId="1" xfId="0" applyFont="1" applyFill="1" applyBorder="1" applyAlignment="1">
      <alignment wrapText="1"/>
    </xf>
    <xf numFmtId="0" fontId="1" fillId="3" borderId="6" xfId="0" applyFont="1" applyFill="1" applyBorder="1" applyAlignment="1">
      <alignment horizontal="center" vertical="center" wrapText="1"/>
    </xf>
    <xf numFmtId="3" fontId="3" fillId="3" borderId="20" xfId="0" applyNumberFormat="1" applyFont="1" applyFill="1" applyBorder="1" applyAlignment="1">
      <alignment horizontal="center" wrapText="1"/>
    </xf>
    <xf numFmtId="0" fontId="3" fillId="3" borderId="1" xfId="0" applyFont="1" applyFill="1" applyBorder="1" applyAlignment="1">
      <alignment horizontal="center" wrapText="1"/>
    </xf>
    <xf numFmtId="3" fontId="3" fillId="3" borderId="1" xfId="0" applyNumberFormat="1" applyFont="1" applyFill="1" applyBorder="1" applyAlignment="1">
      <alignment horizontal="center" wrapText="1"/>
    </xf>
    <xf numFmtId="164" fontId="3" fillId="3" borderId="1" xfId="0" applyNumberFormat="1" applyFont="1" applyFill="1" applyBorder="1" applyAlignment="1">
      <alignment horizontal="center" wrapText="1"/>
    </xf>
    <xf numFmtId="3" fontId="3" fillId="3" borderId="6" xfId="0" applyNumberFormat="1" applyFont="1" applyFill="1" applyBorder="1" applyAlignment="1">
      <alignment horizontal="center" wrapText="1"/>
    </xf>
    <xf numFmtId="3" fontId="3" fillId="3" borderId="16" xfId="0" applyNumberFormat="1" applyFont="1" applyFill="1" applyBorder="1" applyAlignment="1">
      <alignment horizontal="center" wrapText="1"/>
    </xf>
    <xf numFmtId="1" fontId="3" fillId="3" borderId="1" xfId="0" applyNumberFormat="1" applyFont="1" applyFill="1" applyBorder="1" applyAlignment="1">
      <alignment horizontal="center" wrapText="1"/>
    </xf>
    <xf numFmtId="1" fontId="3" fillId="3" borderId="24" xfId="0" applyNumberFormat="1" applyFont="1" applyFill="1" applyBorder="1" applyAlignment="1">
      <alignment horizontal="center" wrapText="1"/>
    </xf>
    <xf numFmtId="3" fontId="3" fillId="3" borderId="28" xfId="0" applyNumberFormat="1" applyFont="1" applyFill="1" applyBorder="1" applyAlignment="1">
      <alignment horizontal="center"/>
    </xf>
    <xf numFmtId="44" fontId="3" fillId="3" borderId="5" xfId="1" applyFont="1" applyFill="1" applyBorder="1" applyAlignment="1">
      <alignment horizontal="center"/>
    </xf>
    <xf numFmtId="44" fontId="3" fillId="3" borderId="6" xfId="0" applyNumberFormat="1" applyFont="1" applyFill="1" applyBorder="1" applyAlignment="1">
      <alignment horizontal="center"/>
    </xf>
    <xf numFmtId="0" fontId="0" fillId="3" borderId="0" xfId="0" applyFill="1"/>
    <xf numFmtId="0" fontId="3" fillId="3" borderId="38" xfId="0" applyFont="1" applyFill="1" applyBorder="1" applyAlignment="1">
      <alignment wrapText="1"/>
    </xf>
    <xf numFmtId="0" fontId="1" fillId="3" borderId="39" xfId="0" applyFont="1" applyFill="1" applyBorder="1" applyAlignment="1">
      <alignment horizontal="center" vertical="center" wrapText="1"/>
    </xf>
    <xf numFmtId="0" fontId="3" fillId="3" borderId="38" xfId="0" applyFont="1" applyFill="1" applyBorder="1" applyAlignment="1">
      <alignment horizontal="center" wrapText="1"/>
    </xf>
    <xf numFmtId="3" fontId="3" fillId="3" borderId="38" xfId="0" applyNumberFormat="1" applyFont="1" applyFill="1" applyBorder="1" applyAlignment="1">
      <alignment horizontal="center" wrapText="1"/>
    </xf>
    <xf numFmtId="164" fontId="3" fillId="3" borderId="38" xfId="0" applyNumberFormat="1" applyFont="1" applyFill="1" applyBorder="1" applyAlignment="1">
      <alignment horizontal="center" wrapText="1"/>
    </xf>
    <xf numFmtId="3" fontId="3" fillId="3" borderId="39" xfId="0" applyNumberFormat="1" applyFont="1" applyFill="1" applyBorder="1" applyAlignment="1">
      <alignment horizontal="center" wrapText="1"/>
    </xf>
    <xf numFmtId="3" fontId="3" fillId="3" borderId="42" xfId="0" applyNumberFormat="1" applyFont="1" applyFill="1" applyBorder="1" applyAlignment="1">
      <alignment horizontal="center" wrapText="1"/>
    </xf>
    <xf numFmtId="1" fontId="3" fillId="3" borderId="38" xfId="0" applyNumberFormat="1" applyFont="1" applyFill="1" applyBorder="1" applyAlignment="1">
      <alignment horizontal="center" wrapText="1"/>
    </xf>
    <xf numFmtId="1" fontId="3" fillId="3" borderId="43" xfId="0" applyNumberFormat="1" applyFont="1" applyFill="1" applyBorder="1" applyAlignment="1">
      <alignment horizontal="center" wrapText="1"/>
    </xf>
    <xf numFmtId="3" fontId="3" fillId="3" borderId="44" xfId="0" applyNumberFormat="1" applyFont="1" applyFill="1" applyBorder="1" applyAlignment="1">
      <alignment horizontal="center"/>
    </xf>
    <xf numFmtId="44" fontId="3" fillId="3" borderId="39" xfId="0" applyNumberFormat="1" applyFont="1" applyFill="1" applyBorder="1" applyAlignment="1">
      <alignment horizontal="center"/>
    </xf>
    <xf numFmtId="0" fontId="1" fillId="3" borderId="58" xfId="0" applyFont="1" applyFill="1" applyBorder="1" applyAlignment="1">
      <alignment horizontal="center" vertical="center" wrapText="1"/>
    </xf>
    <xf numFmtId="0" fontId="3" fillId="3" borderId="56" xfId="0" applyFont="1" applyFill="1" applyBorder="1" applyAlignment="1">
      <alignment horizontal="center" wrapText="1"/>
    </xf>
    <xf numFmtId="3" fontId="3" fillId="3" borderId="56" xfId="0" applyNumberFormat="1" applyFont="1" applyFill="1" applyBorder="1" applyAlignment="1">
      <alignment horizontal="center" wrapText="1"/>
    </xf>
    <xf numFmtId="165" fontId="3" fillId="3" borderId="58" xfId="0" applyNumberFormat="1" applyFont="1" applyFill="1" applyBorder="1" applyAlignment="1">
      <alignment horizontal="center" wrapText="1"/>
    </xf>
    <xf numFmtId="3" fontId="3" fillId="3" borderId="59" xfId="0" applyNumberFormat="1" applyFont="1" applyFill="1" applyBorder="1" applyAlignment="1">
      <alignment horizontal="center" wrapText="1"/>
    </xf>
    <xf numFmtId="165" fontId="3" fillId="3" borderId="60" xfId="0" applyNumberFormat="1" applyFont="1" applyFill="1" applyBorder="1" applyAlignment="1">
      <alignment horizontal="center" wrapText="1"/>
    </xf>
    <xf numFmtId="165" fontId="3" fillId="3" borderId="61" xfId="0" applyNumberFormat="1" applyFont="1" applyFill="1" applyBorder="1" applyAlignment="1">
      <alignment horizontal="center"/>
    </xf>
    <xf numFmtId="44" fontId="3" fillId="3" borderId="58" xfId="0" applyNumberFormat="1" applyFont="1" applyFill="1" applyBorder="1" applyAlignment="1">
      <alignment horizontal="center"/>
    </xf>
    <xf numFmtId="3" fontId="3" fillId="3" borderId="58" xfId="0" applyNumberFormat="1" applyFont="1" applyFill="1" applyBorder="1" applyAlignment="1">
      <alignment horizontal="center" wrapText="1"/>
    </xf>
    <xf numFmtId="164" fontId="3" fillId="3" borderId="56" xfId="0" applyNumberFormat="1" applyFont="1" applyFill="1" applyBorder="1" applyAlignment="1">
      <alignment horizontal="center" wrapText="1"/>
    </xf>
    <xf numFmtId="3" fontId="3" fillId="3" borderId="40" xfId="0" applyNumberFormat="1" applyFont="1" applyFill="1" applyBorder="1" applyAlignment="1">
      <alignment horizontal="center" wrapText="1"/>
    </xf>
    <xf numFmtId="165" fontId="3" fillId="3" borderId="39" xfId="0" applyNumberFormat="1" applyFont="1" applyFill="1" applyBorder="1" applyAlignment="1">
      <alignment horizontal="center" wrapText="1"/>
    </xf>
    <xf numFmtId="165" fontId="3" fillId="3" borderId="43" xfId="0" applyNumberFormat="1" applyFont="1" applyFill="1" applyBorder="1" applyAlignment="1">
      <alignment horizontal="center" wrapText="1"/>
    </xf>
    <xf numFmtId="165" fontId="3" fillId="3" borderId="44" xfId="0" applyNumberFormat="1" applyFont="1" applyFill="1" applyBorder="1" applyAlignment="1">
      <alignment horizontal="center"/>
    </xf>
    <xf numFmtId="44" fontId="3" fillId="3" borderId="41" xfId="1" applyFont="1" applyFill="1" applyBorder="1" applyAlignment="1">
      <alignment horizontal="center"/>
    </xf>
    <xf numFmtId="165" fontId="3" fillId="3" borderId="6" xfId="0" applyNumberFormat="1" applyFont="1" applyFill="1" applyBorder="1" applyAlignment="1">
      <alignment horizontal="center" wrapText="1"/>
    </xf>
    <xf numFmtId="3" fontId="3" fillId="3" borderId="24" xfId="0" applyNumberFormat="1" applyFont="1" applyFill="1" applyBorder="1" applyAlignment="1">
      <alignment horizontal="center" wrapText="1"/>
    </xf>
    <xf numFmtId="165" fontId="3" fillId="3" borderId="28" xfId="0" applyNumberFormat="1" applyFont="1" applyFill="1" applyBorder="1" applyAlignment="1">
      <alignment horizontal="center"/>
    </xf>
    <xf numFmtId="3" fontId="3" fillId="3" borderId="43" xfId="0" applyNumberFormat="1" applyFont="1" applyFill="1" applyBorder="1" applyAlignment="1">
      <alignment horizontal="center" wrapText="1"/>
    </xf>
    <xf numFmtId="0" fontId="2" fillId="3" borderId="31" xfId="0" applyFont="1" applyFill="1" applyBorder="1" applyAlignment="1">
      <alignment textRotation="90" wrapText="1"/>
    </xf>
    <xf numFmtId="0" fontId="2" fillId="3" borderId="32" xfId="0" applyFont="1" applyFill="1" applyBorder="1" applyAlignment="1">
      <alignment wrapText="1"/>
    </xf>
    <xf numFmtId="0" fontId="2" fillId="3" borderId="32" xfId="0" applyFont="1" applyFill="1" applyBorder="1" applyAlignment="1">
      <alignment horizontal="left" wrapText="1"/>
    </xf>
    <xf numFmtId="0" fontId="2" fillId="3" borderId="36" xfId="0" applyFont="1" applyFill="1" applyBorder="1" applyAlignment="1">
      <alignment horizontal="center" vertical="center" wrapText="1"/>
    </xf>
    <xf numFmtId="3" fontId="2" fillId="3" borderId="31" xfId="0" applyNumberFormat="1" applyFont="1" applyFill="1" applyBorder="1" applyAlignment="1">
      <alignment horizontal="center" wrapText="1"/>
    </xf>
    <xf numFmtId="3" fontId="2" fillId="3" borderId="33" xfId="0" applyNumberFormat="1" applyFont="1" applyFill="1" applyBorder="1" applyAlignment="1">
      <alignment horizontal="center" wrapText="1"/>
    </xf>
    <xf numFmtId="3" fontId="2" fillId="3" borderId="35" xfId="0" applyNumberFormat="1" applyFont="1" applyFill="1" applyBorder="1" applyAlignment="1">
      <alignment horizontal="center" wrapText="1"/>
    </xf>
    <xf numFmtId="164" fontId="2" fillId="3" borderId="32" xfId="0" applyNumberFormat="1" applyFont="1" applyFill="1" applyBorder="1" applyAlignment="1">
      <alignment horizontal="center" wrapText="1"/>
    </xf>
    <xf numFmtId="3" fontId="2" fillId="3" borderId="32" xfId="0" applyNumberFormat="1" applyFont="1" applyFill="1" applyBorder="1" applyAlignment="1">
      <alignment horizontal="center" wrapText="1"/>
    </xf>
    <xf numFmtId="3" fontId="2" fillId="3" borderId="36" xfId="0" applyNumberFormat="1" applyFont="1" applyFill="1" applyBorder="1" applyAlignment="1">
      <alignment horizontal="center" wrapText="1"/>
    </xf>
    <xf numFmtId="165" fontId="2" fillId="3" borderId="32" xfId="0" applyNumberFormat="1" applyFont="1" applyFill="1" applyBorder="1" applyAlignment="1">
      <alignment horizontal="center" wrapText="1"/>
    </xf>
    <xf numFmtId="3" fontId="2" fillId="3" borderId="34" xfId="0" applyNumberFormat="1" applyFont="1" applyFill="1" applyBorder="1" applyAlignment="1">
      <alignment horizontal="center" wrapText="1"/>
    </xf>
    <xf numFmtId="0" fontId="0" fillId="3" borderId="31" xfId="0" applyFont="1" applyFill="1" applyBorder="1" applyAlignment="1">
      <alignment horizontal="center"/>
    </xf>
    <xf numFmtId="44" fontId="2" fillId="3" borderId="33" xfId="1" applyFont="1" applyFill="1" applyBorder="1" applyAlignment="1">
      <alignment horizontal="center" wrapText="1"/>
    </xf>
    <xf numFmtId="166" fontId="2" fillId="3" borderId="36" xfId="0" applyNumberFormat="1" applyFont="1" applyFill="1" applyBorder="1" applyAlignment="1">
      <alignment horizontal="center" wrapText="1"/>
    </xf>
    <xf numFmtId="44" fontId="2" fillId="3" borderId="32" xfId="1" applyFont="1" applyFill="1" applyBorder="1" applyAlignment="1">
      <alignment horizontal="center" wrapText="1"/>
    </xf>
    <xf numFmtId="0" fontId="8" fillId="2" borderId="63" xfId="0" applyFont="1" applyFill="1" applyBorder="1" applyAlignment="1">
      <alignment horizontal="left" vertical="center" wrapText="1"/>
    </xf>
    <xf numFmtId="0" fontId="8" fillId="2" borderId="64" xfId="0" applyFont="1" applyFill="1" applyBorder="1" applyAlignment="1">
      <alignment horizontal="left" vertical="center" wrapText="1"/>
    </xf>
    <xf numFmtId="0" fontId="8" fillId="2" borderId="65" xfId="0" applyFont="1" applyFill="1" applyBorder="1" applyAlignment="1">
      <alignment horizontal="left" vertical="center" wrapText="1"/>
    </xf>
    <xf numFmtId="0" fontId="2" fillId="2" borderId="51"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0" fontId="2" fillId="2" borderId="53" xfId="0" applyFont="1" applyFill="1" applyBorder="1" applyAlignment="1">
      <alignment horizontal="left" vertical="center" wrapText="1"/>
    </xf>
    <xf numFmtId="0" fontId="2" fillId="2" borderId="54" xfId="0" applyFont="1" applyFill="1" applyBorder="1" applyAlignment="1">
      <alignment horizontal="left" vertical="center" wrapText="1"/>
    </xf>
    <xf numFmtId="0" fontId="2" fillId="2" borderId="55" xfId="0" applyFont="1" applyFill="1" applyBorder="1" applyAlignment="1">
      <alignment horizontal="left"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4" xfId="0" applyFont="1" applyFill="1" applyBorder="1" applyAlignment="1">
      <alignment horizontal="center" wrapText="1"/>
    </xf>
    <xf numFmtId="0" fontId="2" fillId="0" borderId="13" xfId="0" applyFont="1" applyFill="1" applyBorder="1" applyAlignment="1">
      <alignment horizontal="center" wrapText="1"/>
    </xf>
    <xf numFmtId="0" fontId="2" fillId="0" borderId="21" xfId="0" applyFont="1" applyFill="1" applyBorder="1" applyAlignment="1">
      <alignment horizont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9" fillId="4" borderId="28" xfId="0" applyFont="1" applyFill="1" applyBorder="1" applyAlignment="1">
      <alignment horizontal="left" wrapText="1" readingOrder="1"/>
    </xf>
    <xf numFmtId="0" fontId="9" fillId="4" borderId="20" xfId="0" applyFont="1" applyFill="1" applyBorder="1" applyAlignment="1">
      <alignment horizontal="left" wrapText="1" readingOrder="1"/>
    </xf>
    <xf numFmtId="0" fontId="9" fillId="4" borderId="62" xfId="0" applyFont="1" applyFill="1" applyBorder="1" applyAlignment="1">
      <alignment horizontal="left" wrapText="1" readingOrder="1"/>
    </xf>
    <xf numFmtId="0" fontId="8" fillId="2" borderId="66" xfId="0" applyFont="1" applyFill="1" applyBorder="1" applyAlignment="1">
      <alignment horizontal="left" vertical="center" wrapText="1"/>
    </xf>
    <xf numFmtId="0" fontId="8" fillId="2" borderId="67" xfId="0" applyFont="1" applyFill="1" applyBorder="1" applyAlignment="1">
      <alignment horizontal="left" vertical="center" wrapText="1"/>
    </xf>
    <xf numFmtId="0" fontId="8" fillId="2" borderId="68"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69"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0" xfId="0" applyFont="1" applyFill="1" applyAlignment="1">
      <alignment vertical="center" wrapText="1"/>
    </xf>
    <xf numFmtId="0" fontId="8" fillId="4" borderId="28" xfId="0" applyFont="1" applyFill="1" applyBorder="1" applyAlignment="1">
      <alignment horizontal="left" vertical="center" wrapText="1"/>
    </xf>
    <xf numFmtId="0" fontId="8" fillId="4" borderId="20" xfId="0" applyFont="1" applyFill="1" applyBorder="1" applyAlignment="1">
      <alignment horizontal="left" vertical="center" wrapText="1"/>
    </xf>
    <xf numFmtId="0" fontId="8" fillId="4" borderId="62" xfId="0" applyFont="1" applyFill="1" applyBorder="1" applyAlignment="1">
      <alignment horizontal="left" vertical="center" wrapText="1"/>
    </xf>
    <xf numFmtId="0" fontId="3" fillId="0" borderId="61"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8" fillId="3" borderId="66" xfId="0" applyFont="1" applyFill="1" applyBorder="1" applyAlignment="1">
      <alignment horizontal="left" vertical="center" wrapText="1"/>
    </xf>
    <xf numFmtId="0" fontId="8" fillId="3" borderId="67" xfId="0" applyFont="1" applyFill="1" applyBorder="1" applyAlignment="1">
      <alignment horizontal="left" vertical="center" wrapText="1"/>
    </xf>
    <xf numFmtId="0" fontId="8" fillId="3" borderId="68" xfId="0" applyFont="1" applyFill="1" applyBorder="1" applyAlignment="1">
      <alignment horizontal="left" vertical="center" wrapText="1"/>
    </xf>
    <xf numFmtId="0" fontId="3" fillId="3" borderId="30"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9" fillId="3" borderId="28" xfId="0" applyFont="1" applyFill="1" applyBorder="1" applyAlignment="1">
      <alignment horizontal="left" wrapText="1" readingOrder="1"/>
    </xf>
    <xf numFmtId="0" fontId="9" fillId="3" borderId="20" xfId="0" applyFont="1" applyFill="1" applyBorder="1" applyAlignment="1">
      <alignment horizontal="left" wrapText="1" readingOrder="1"/>
    </xf>
    <xf numFmtId="0" fontId="9" fillId="3" borderId="62" xfId="0" applyFont="1" applyFill="1" applyBorder="1" applyAlignment="1">
      <alignment horizontal="left" wrapText="1" readingOrder="1"/>
    </xf>
    <xf numFmtId="0" fontId="8" fillId="3" borderId="27"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8" fillId="3" borderId="69"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2"/>
  <sheetViews>
    <sheetView tabSelected="1" view="pageLayout" topLeftCell="B22" zoomScaleNormal="87" workbookViewId="0">
      <selection activeCell="O37" sqref="O37"/>
    </sheetView>
  </sheetViews>
  <sheetFormatPr defaultColWidth="9.140625" defaultRowHeight="15" x14ac:dyDescent="0.25"/>
  <cols>
    <col min="1" max="1" width="13.140625" style="3" customWidth="1"/>
    <col min="2" max="2" width="20.140625" style="3" customWidth="1"/>
    <col min="3" max="3" width="29.85546875" style="3" customWidth="1"/>
    <col min="4" max="4" width="5.85546875" style="55" customWidth="1"/>
    <col min="5" max="5" width="9.5703125" style="44" customWidth="1"/>
    <col min="6" max="7" width="11.42578125" style="44" customWidth="1"/>
    <col min="8" max="8" width="11.85546875" style="44" customWidth="1"/>
    <col min="9" max="9" width="10.140625" style="44" customWidth="1"/>
    <col min="10" max="10" width="11" style="44" customWidth="1"/>
    <col min="11" max="11" width="9.140625" style="44"/>
    <col min="12" max="12" width="11.7109375" style="44" customWidth="1"/>
    <col min="13" max="13" width="11.42578125" style="44" customWidth="1"/>
    <col min="14" max="14" width="9.85546875" style="44" customWidth="1"/>
    <col min="15" max="15" width="10.7109375" style="44" customWidth="1"/>
    <col min="16" max="16" width="9.85546875" style="44" customWidth="1"/>
    <col min="17" max="17" width="10.85546875" style="44" customWidth="1"/>
    <col min="18" max="18" width="9.140625" style="44" customWidth="1"/>
    <col min="19" max="19" width="12.140625" style="44" bestFit="1" customWidth="1"/>
  </cols>
  <sheetData>
    <row r="1" spans="1:19" x14ac:dyDescent="0.25">
      <c r="A1" s="4"/>
      <c r="B1" s="5"/>
      <c r="C1" s="5"/>
      <c r="D1" s="45"/>
      <c r="E1" s="9"/>
      <c r="F1" s="9"/>
      <c r="G1" s="202" t="s">
        <v>1</v>
      </c>
      <c r="H1" s="203"/>
      <c r="I1" s="203"/>
      <c r="J1" s="203"/>
      <c r="K1" s="204"/>
      <c r="L1" s="205" t="s">
        <v>2</v>
      </c>
      <c r="M1" s="203"/>
      <c r="N1" s="203"/>
      <c r="O1" s="203"/>
      <c r="P1" s="206"/>
      <c r="Q1" s="11"/>
      <c r="R1" s="56"/>
      <c r="S1" s="57"/>
    </row>
    <row r="2" spans="1:19" ht="65.25" thickBot="1" x14ac:dyDescent="0.3">
      <c r="A2" s="6" t="s">
        <v>10</v>
      </c>
      <c r="B2" s="7" t="s">
        <v>3</v>
      </c>
      <c r="C2" s="7" t="s">
        <v>105</v>
      </c>
      <c r="D2" s="46" t="s">
        <v>0</v>
      </c>
      <c r="E2" s="58" t="s">
        <v>56</v>
      </c>
      <c r="F2" s="58" t="s">
        <v>57</v>
      </c>
      <c r="G2" s="59" t="s">
        <v>4</v>
      </c>
      <c r="H2" s="60" t="s">
        <v>5</v>
      </c>
      <c r="I2" s="60" t="s">
        <v>6</v>
      </c>
      <c r="J2" s="60" t="s">
        <v>7</v>
      </c>
      <c r="K2" s="61" t="s">
        <v>8</v>
      </c>
      <c r="L2" s="62" t="s">
        <v>9</v>
      </c>
      <c r="M2" s="60" t="s">
        <v>5</v>
      </c>
      <c r="N2" s="60" t="s">
        <v>6</v>
      </c>
      <c r="O2" s="60" t="s">
        <v>7</v>
      </c>
      <c r="P2" s="63" t="s">
        <v>8</v>
      </c>
      <c r="Q2" s="12" t="s">
        <v>11</v>
      </c>
      <c r="R2" s="10" t="s">
        <v>12</v>
      </c>
      <c r="S2" s="8" t="s">
        <v>13</v>
      </c>
    </row>
    <row r="3" spans="1:19" ht="166.5" hidden="1" customHeight="1" x14ac:dyDescent="0.25">
      <c r="A3" s="27" t="s">
        <v>15</v>
      </c>
      <c r="B3" s="28" t="s">
        <v>16</v>
      </c>
      <c r="C3" s="28" t="s">
        <v>17</v>
      </c>
      <c r="D3" s="47" t="s">
        <v>18</v>
      </c>
      <c r="E3" s="64" t="s">
        <v>19</v>
      </c>
      <c r="F3" s="64" t="s">
        <v>19</v>
      </c>
      <c r="G3" s="65" t="s">
        <v>20</v>
      </c>
      <c r="H3" s="22" t="s">
        <v>21</v>
      </c>
      <c r="I3" s="22" t="s">
        <v>22</v>
      </c>
      <c r="J3" s="22" t="s">
        <v>23</v>
      </c>
      <c r="K3" s="66" t="s">
        <v>24</v>
      </c>
      <c r="L3" s="67" t="s">
        <v>25</v>
      </c>
      <c r="M3" s="68" t="s">
        <v>26</v>
      </c>
      <c r="N3" s="22" t="s">
        <v>27</v>
      </c>
      <c r="O3" s="68" t="s">
        <v>28</v>
      </c>
      <c r="P3" s="69" t="s">
        <v>29</v>
      </c>
      <c r="Q3" s="29" t="s">
        <v>30</v>
      </c>
      <c r="R3" s="30" t="s">
        <v>31</v>
      </c>
      <c r="S3" s="31" t="s">
        <v>32</v>
      </c>
    </row>
    <row r="4" spans="1:19" x14ac:dyDescent="0.25">
      <c r="A4" s="213" t="s">
        <v>45</v>
      </c>
      <c r="B4" s="214"/>
      <c r="C4" s="214"/>
      <c r="D4" s="214"/>
      <c r="E4" s="214"/>
      <c r="F4" s="214"/>
      <c r="G4" s="214"/>
      <c r="H4" s="214"/>
      <c r="I4" s="214"/>
      <c r="J4" s="214"/>
      <c r="K4" s="214"/>
      <c r="L4" s="214"/>
      <c r="M4" s="214"/>
      <c r="N4" s="214"/>
      <c r="O4" s="214"/>
      <c r="P4" s="214"/>
      <c r="Q4" s="214"/>
      <c r="R4" s="214"/>
      <c r="S4" s="215"/>
    </row>
    <row r="5" spans="1:19" ht="26.25" customHeight="1" x14ac:dyDescent="0.25">
      <c r="A5" s="207" t="s">
        <v>14</v>
      </c>
      <c r="B5" s="210" t="s">
        <v>61</v>
      </c>
      <c r="C5" s="1" t="s">
        <v>86</v>
      </c>
      <c r="D5" s="48" t="s">
        <v>51</v>
      </c>
      <c r="E5" s="70" t="s">
        <v>58</v>
      </c>
      <c r="F5" s="70">
        <v>15</v>
      </c>
      <c r="G5" s="70">
        <v>15</v>
      </c>
      <c r="H5" s="2">
        <v>1</v>
      </c>
      <c r="I5" s="71">
        <f>G5*H5</f>
        <v>15</v>
      </c>
      <c r="J5" s="72">
        <f>5/60</f>
        <v>8.3333333333333329E-2</v>
      </c>
      <c r="K5" s="73">
        <f>I5*J5</f>
        <v>1.25</v>
      </c>
      <c r="L5" s="74">
        <f>+F5-G5</f>
        <v>0</v>
      </c>
      <c r="M5" s="2">
        <v>0</v>
      </c>
      <c r="N5" s="71">
        <f>L5*M5</f>
        <v>0</v>
      </c>
      <c r="O5" s="75">
        <v>0</v>
      </c>
      <c r="P5" s="76">
        <f>N5*O5</f>
        <v>0</v>
      </c>
      <c r="Q5" s="77">
        <f>K5+P5</f>
        <v>1.25</v>
      </c>
      <c r="R5" s="38">
        <v>42.33</v>
      </c>
      <c r="S5" s="78">
        <f>+Q5*R5</f>
        <v>52.912499999999994</v>
      </c>
    </row>
    <row r="6" spans="1:19" x14ac:dyDescent="0.25">
      <c r="A6" s="208"/>
      <c r="B6" s="211"/>
      <c r="C6" s="1" t="s">
        <v>87</v>
      </c>
      <c r="D6" s="48" t="s">
        <v>52</v>
      </c>
      <c r="E6" s="70" t="s">
        <v>58</v>
      </c>
      <c r="F6" s="70">
        <v>15</v>
      </c>
      <c r="G6" s="70">
        <v>15</v>
      </c>
      <c r="H6" s="2">
        <v>1</v>
      </c>
      <c r="I6" s="71">
        <f t="shared" ref="I6:I10" si="0">G6*H6</f>
        <v>15</v>
      </c>
      <c r="J6" s="72">
        <f>30/60</f>
        <v>0.5</v>
      </c>
      <c r="K6" s="73">
        <f t="shared" ref="K6:K10" si="1">I6*J6</f>
        <v>7.5</v>
      </c>
      <c r="L6" s="74">
        <f t="shared" ref="L6:L10" si="2">+F6-G6</f>
        <v>0</v>
      </c>
      <c r="M6" s="2">
        <v>0</v>
      </c>
      <c r="N6" s="71">
        <f t="shared" ref="N6:N10" si="3">L6*M6</f>
        <v>0</v>
      </c>
      <c r="O6" s="75">
        <v>0</v>
      </c>
      <c r="P6" s="76">
        <f t="shared" ref="P6:P10" si="4">N6*O6</f>
        <v>0</v>
      </c>
      <c r="Q6" s="77">
        <f t="shared" ref="Q6:Q58" si="5">K6+P6</f>
        <v>7.5</v>
      </c>
      <c r="R6" s="38">
        <v>42.33</v>
      </c>
      <c r="S6" s="78">
        <f t="shared" ref="S6:S10" si="6">+Q6*R6</f>
        <v>317.47499999999997</v>
      </c>
    </row>
    <row r="7" spans="1:19" x14ac:dyDescent="0.25">
      <c r="A7" s="208"/>
      <c r="B7" s="211"/>
      <c r="C7" s="37" t="s">
        <v>88</v>
      </c>
      <c r="D7" s="48" t="s">
        <v>75</v>
      </c>
      <c r="E7" s="70" t="s">
        <v>58</v>
      </c>
      <c r="F7" s="70">
        <v>15</v>
      </c>
      <c r="G7" s="70">
        <v>15</v>
      </c>
      <c r="H7" s="2">
        <v>1</v>
      </c>
      <c r="I7" s="71">
        <f t="shared" ref="I7" si="7">G7*H7</f>
        <v>15</v>
      </c>
      <c r="J7" s="72">
        <f>15/60</f>
        <v>0.25</v>
      </c>
      <c r="K7" s="73">
        <f t="shared" ref="K7" si="8">I7*J7</f>
        <v>3.75</v>
      </c>
      <c r="L7" s="74">
        <f t="shared" ref="L7" si="9">+F7-G7</f>
        <v>0</v>
      </c>
      <c r="M7" s="2">
        <v>0</v>
      </c>
      <c r="N7" s="71">
        <f t="shared" ref="N7" si="10">L7*M7</f>
        <v>0</v>
      </c>
      <c r="O7" s="75">
        <v>0</v>
      </c>
      <c r="P7" s="76">
        <f t="shared" ref="P7" si="11">N7*O7</f>
        <v>0</v>
      </c>
      <c r="Q7" s="77">
        <f t="shared" ref="Q7" si="12">K7+P7</f>
        <v>3.75</v>
      </c>
      <c r="R7" s="38">
        <v>42.33</v>
      </c>
      <c r="S7" s="78">
        <f t="shared" ref="S7" si="13">+Q7*R7</f>
        <v>158.73749999999998</v>
      </c>
    </row>
    <row r="8" spans="1:19" x14ac:dyDescent="0.25">
      <c r="A8" s="208"/>
      <c r="B8" s="211"/>
      <c r="C8" s="1" t="s">
        <v>78</v>
      </c>
      <c r="D8" s="48" t="s">
        <v>53</v>
      </c>
      <c r="E8" s="70" t="s">
        <v>58</v>
      </c>
      <c r="F8" s="70">
        <v>45</v>
      </c>
      <c r="G8" s="70">
        <v>45</v>
      </c>
      <c r="H8" s="2">
        <v>1</v>
      </c>
      <c r="I8" s="71">
        <f t="shared" si="0"/>
        <v>45</v>
      </c>
      <c r="J8" s="2">
        <v>1</v>
      </c>
      <c r="K8" s="79">
        <f t="shared" si="1"/>
        <v>45</v>
      </c>
      <c r="L8" s="74">
        <f t="shared" si="2"/>
        <v>0</v>
      </c>
      <c r="M8" s="2">
        <v>0</v>
      </c>
      <c r="N8" s="71">
        <f t="shared" si="3"/>
        <v>0</v>
      </c>
      <c r="O8" s="75">
        <v>0</v>
      </c>
      <c r="P8" s="76">
        <f t="shared" si="4"/>
        <v>0</v>
      </c>
      <c r="Q8" s="80">
        <f t="shared" si="5"/>
        <v>45</v>
      </c>
      <c r="R8" s="38">
        <v>42.33</v>
      </c>
      <c r="S8" s="78">
        <f t="shared" si="6"/>
        <v>1904.85</v>
      </c>
    </row>
    <row r="9" spans="1:19" x14ac:dyDescent="0.25">
      <c r="A9" s="208"/>
      <c r="B9" s="211"/>
      <c r="C9" s="1" t="s">
        <v>79</v>
      </c>
      <c r="D9" s="48" t="s">
        <v>54</v>
      </c>
      <c r="E9" s="70" t="s">
        <v>58</v>
      </c>
      <c r="F9" s="70">
        <v>30</v>
      </c>
      <c r="G9" s="70">
        <v>30</v>
      </c>
      <c r="H9" s="2">
        <v>1</v>
      </c>
      <c r="I9" s="71">
        <f t="shared" si="0"/>
        <v>30</v>
      </c>
      <c r="J9" s="72">
        <f>30/60</f>
        <v>0.5</v>
      </c>
      <c r="K9" s="79">
        <f t="shared" si="1"/>
        <v>15</v>
      </c>
      <c r="L9" s="74">
        <f t="shared" si="2"/>
        <v>0</v>
      </c>
      <c r="M9" s="2">
        <v>0</v>
      </c>
      <c r="N9" s="71">
        <f t="shared" si="3"/>
        <v>0</v>
      </c>
      <c r="O9" s="75">
        <v>0</v>
      </c>
      <c r="P9" s="76">
        <f t="shared" si="4"/>
        <v>0</v>
      </c>
      <c r="Q9" s="80">
        <f t="shared" si="5"/>
        <v>15</v>
      </c>
      <c r="R9" s="38">
        <v>42.33</v>
      </c>
      <c r="S9" s="78">
        <f t="shared" si="6"/>
        <v>634.94999999999993</v>
      </c>
    </row>
    <row r="10" spans="1:19" ht="26.25" x14ac:dyDescent="0.25">
      <c r="A10" s="208"/>
      <c r="B10" s="211"/>
      <c r="C10" s="1" t="s">
        <v>89</v>
      </c>
      <c r="D10" s="48" t="s">
        <v>55</v>
      </c>
      <c r="E10" s="70" t="s">
        <v>58</v>
      </c>
      <c r="F10" s="70">
        <v>15</v>
      </c>
      <c r="G10" s="70">
        <v>15</v>
      </c>
      <c r="H10" s="2">
        <v>1</v>
      </c>
      <c r="I10" s="71">
        <f t="shared" si="0"/>
        <v>15</v>
      </c>
      <c r="J10" s="72">
        <f>2/60</f>
        <v>3.3333333333333333E-2</v>
      </c>
      <c r="K10" s="73">
        <f t="shared" si="1"/>
        <v>0.5</v>
      </c>
      <c r="L10" s="74">
        <f t="shared" si="2"/>
        <v>0</v>
      </c>
      <c r="M10" s="2">
        <v>0</v>
      </c>
      <c r="N10" s="71">
        <f t="shared" si="3"/>
        <v>0</v>
      </c>
      <c r="O10" s="75">
        <v>0</v>
      </c>
      <c r="P10" s="76">
        <f t="shared" si="4"/>
        <v>0</v>
      </c>
      <c r="Q10" s="77">
        <f t="shared" si="5"/>
        <v>0.5</v>
      </c>
      <c r="R10" s="38">
        <v>42.33</v>
      </c>
      <c r="S10" s="78">
        <f t="shared" si="6"/>
        <v>21.164999999999999</v>
      </c>
    </row>
    <row r="11" spans="1:19" ht="26.25" x14ac:dyDescent="0.25">
      <c r="A11" s="208"/>
      <c r="B11" s="211"/>
      <c r="C11" s="1" t="s">
        <v>80</v>
      </c>
      <c r="D11" s="48" t="s">
        <v>46</v>
      </c>
      <c r="E11" s="70" t="s">
        <v>58</v>
      </c>
      <c r="F11" s="70">
        <v>15</v>
      </c>
      <c r="G11" s="70">
        <v>15</v>
      </c>
      <c r="H11" s="2">
        <v>1</v>
      </c>
      <c r="I11" s="71">
        <f>G11*H11</f>
        <v>15</v>
      </c>
      <c r="J11" s="2">
        <v>1</v>
      </c>
      <c r="K11" s="79">
        <f>I11*J11</f>
        <v>15</v>
      </c>
      <c r="L11" s="74">
        <f>+F11-G11</f>
        <v>0</v>
      </c>
      <c r="M11" s="2">
        <v>0</v>
      </c>
      <c r="N11" s="71">
        <f>L11*M11</f>
        <v>0</v>
      </c>
      <c r="O11" s="75">
        <v>0</v>
      </c>
      <c r="P11" s="76">
        <f>N11*O11</f>
        <v>0</v>
      </c>
      <c r="Q11" s="80">
        <f>K11+P11</f>
        <v>15</v>
      </c>
      <c r="R11" s="38">
        <v>42.33</v>
      </c>
      <c r="S11" s="78">
        <f>+Q11*R11</f>
        <v>634.94999999999993</v>
      </c>
    </row>
    <row r="12" spans="1:19" ht="26.25" x14ac:dyDescent="0.25">
      <c r="A12" s="208"/>
      <c r="B12" s="211"/>
      <c r="C12" s="1" t="s">
        <v>81</v>
      </c>
      <c r="D12" s="48" t="s">
        <v>47</v>
      </c>
      <c r="E12" s="70" t="s">
        <v>58</v>
      </c>
      <c r="F12" s="70">
        <v>15</v>
      </c>
      <c r="G12" s="70">
        <v>15</v>
      </c>
      <c r="H12" s="2">
        <v>2</v>
      </c>
      <c r="I12" s="71">
        <f>G12*H12</f>
        <v>30</v>
      </c>
      <c r="J12" s="72">
        <f>2/60</f>
        <v>3.3333333333333333E-2</v>
      </c>
      <c r="K12" s="79">
        <f>I12*J12</f>
        <v>1</v>
      </c>
      <c r="L12" s="74">
        <f>+F12-G12</f>
        <v>0</v>
      </c>
      <c r="M12" s="2">
        <v>0</v>
      </c>
      <c r="N12" s="71">
        <f>L12*M12</f>
        <v>0</v>
      </c>
      <c r="O12" s="75">
        <v>0</v>
      </c>
      <c r="P12" s="76">
        <f>N12*O12</f>
        <v>0</v>
      </c>
      <c r="Q12" s="80">
        <f>K12+P12</f>
        <v>1</v>
      </c>
      <c r="R12" s="38">
        <v>42.33</v>
      </c>
      <c r="S12" s="78">
        <f>+Q12*R12</f>
        <v>42.33</v>
      </c>
    </row>
    <row r="13" spans="1:19" x14ac:dyDescent="0.25">
      <c r="A13" s="208"/>
      <c r="B13" s="211"/>
      <c r="C13" s="1" t="s">
        <v>82</v>
      </c>
      <c r="D13" s="48" t="s">
        <v>48</v>
      </c>
      <c r="E13" s="70" t="s">
        <v>58</v>
      </c>
      <c r="F13" s="70">
        <v>15</v>
      </c>
      <c r="G13" s="70">
        <v>15</v>
      </c>
      <c r="H13" s="2">
        <v>2</v>
      </c>
      <c r="I13" s="71">
        <f>G13*H13</f>
        <v>30</v>
      </c>
      <c r="J13" s="2">
        <v>12</v>
      </c>
      <c r="K13" s="79">
        <f>I13*J13</f>
        <v>360</v>
      </c>
      <c r="L13" s="74">
        <f>+F13-G13</f>
        <v>0</v>
      </c>
      <c r="M13" s="2">
        <v>0</v>
      </c>
      <c r="N13" s="71">
        <f>L13*M13</f>
        <v>0</v>
      </c>
      <c r="O13" s="75">
        <v>0</v>
      </c>
      <c r="P13" s="76">
        <f>N13*O13</f>
        <v>0</v>
      </c>
      <c r="Q13" s="80">
        <f>K13+P13</f>
        <v>360</v>
      </c>
      <c r="R13" s="38">
        <v>42.33</v>
      </c>
      <c r="S13" s="78">
        <f>+Q13*R13</f>
        <v>15238.8</v>
      </c>
    </row>
    <row r="14" spans="1:19" x14ac:dyDescent="0.25">
      <c r="A14" s="208"/>
      <c r="B14" s="211"/>
      <c r="C14" s="1" t="s">
        <v>83</v>
      </c>
      <c r="D14" s="48" t="s">
        <v>49</v>
      </c>
      <c r="E14" s="70" t="s">
        <v>58</v>
      </c>
      <c r="F14" s="70">
        <v>15</v>
      </c>
      <c r="G14" s="70">
        <v>15</v>
      </c>
      <c r="H14" s="2">
        <v>4</v>
      </c>
      <c r="I14" s="71">
        <f>G14*H14</f>
        <v>60</v>
      </c>
      <c r="J14" s="72">
        <f>2/60</f>
        <v>3.3333333333333333E-2</v>
      </c>
      <c r="K14" s="79">
        <f>I14*J14</f>
        <v>2</v>
      </c>
      <c r="L14" s="74">
        <f>+F14-G14</f>
        <v>0</v>
      </c>
      <c r="M14" s="2">
        <v>0</v>
      </c>
      <c r="N14" s="71">
        <f>L14*M14</f>
        <v>0</v>
      </c>
      <c r="O14" s="75">
        <v>0</v>
      </c>
      <c r="P14" s="76">
        <f>N14*O14</f>
        <v>0</v>
      </c>
      <c r="Q14" s="80">
        <f>K14+P14</f>
        <v>2</v>
      </c>
      <c r="R14" s="38">
        <v>42.33</v>
      </c>
      <c r="S14" s="78">
        <f>+Q14*R14</f>
        <v>84.66</v>
      </c>
    </row>
    <row r="15" spans="1:19" ht="26.25" x14ac:dyDescent="0.25">
      <c r="A15" s="208"/>
      <c r="B15" s="211"/>
      <c r="C15" s="1" t="s">
        <v>84</v>
      </c>
      <c r="D15" s="48" t="s">
        <v>97</v>
      </c>
      <c r="E15" s="70" t="s">
        <v>58</v>
      </c>
      <c r="F15" s="70">
        <v>15</v>
      </c>
      <c r="G15" s="70">
        <v>15</v>
      </c>
      <c r="H15" s="2">
        <v>4</v>
      </c>
      <c r="I15" s="71">
        <f>G15*H15</f>
        <v>60</v>
      </c>
      <c r="J15" s="2">
        <v>3</v>
      </c>
      <c r="K15" s="79">
        <f>I15*J15</f>
        <v>180</v>
      </c>
      <c r="L15" s="74">
        <f>+F15-G15</f>
        <v>0</v>
      </c>
      <c r="M15" s="2">
        <v>0</v>
      </c>
      <c r="N15" s="71">
        <f>L15*M15</f>
        <v>0</v>
      </c>
      <c r="O15" s="75">
        <v>0</v>
      </c>
      <c r="P15" s="76">
        <f>N15*O15</f>
        <v>0</v>
      </c>
      <c r="Q15" s="80">
        <f>K15+P15</f>
        <v>180</v>
      </c>
      <c r="R15" s="38">
        <v>42.33</v>
      </c>
      <c r="S15" s="78">
        <f>+Q15*R15</f>
        <v>7619.4</v>
      </c>
    </row>
    <row r="16" spans="1:19" ht="27" thickBot="1" x14ac:dyDescent="0.3">
      <c r="A16" s="209"/>
      <c r="B16" s="212"/>
      <c r="C16" s="13" t="s">
        <v>85</v>
      </c>
      <c r="D16" s="49" t="s">
        <v>50</v>
      </c>
      <c r="E16" s="70" t="s">
        <v>58</v>
      </c>
      <c r="F16" s="70">
        <v>15</v>
      </c>
      <c r="G16" s="70">
        <v>15</v>
      </c>
      <c r="H16" s="14">
        <v>4</v>
      </c>
      <c r="I16" s="81">
        <f t="shared" ref="I16:I33" si="14">G16*H16</f>
        <v>60</v>
      </c>
      <c r="J16" s="82">
        <f>20/60</f>
        <v>0.33333333333333331</v>
      </c>
      <c r="K16" s="83">
        <f t="shared" ref="K16:K33" si="15">I16*J16</f>
        <v>20</v>
      </c>
      <c r="L16" s="84">
        <f t="shared" ref="L16:L33" si="16">+F16-G16</f>
        <v>0</v>
      </c>
      <c r="M16" s="14">
        <v>0</v>
      </c>
      <c r="N16" s="81">
        <f t="shared" ref="N16:N33" si="17">L16*M16</f>
        <v>0</v>
      </c>
      <c r="O16" s="85">
        <v>0</v>
      </c>
      <c r="P16" s="86">
        <f t="shared" ref="P16:P33" si="18">N16*O16</f>
        <v>0</v>
      </c>
      <c r="Q16" s="87">
        <f t="shared" ref="Q16:Q33" si="19">K16+P16</f>
        <v>20</v>
      </c>
      <c r="R16" s="38">
        <v>42.33</v>
      </c>
      <c r="S16" s="88">
        <f t="shared" ref="S16:S33" si="20">+Q16*R16</f>
        <v>846.59999999999991</v>
      </c>
    </row>
    <row r="17" spans="1:19" ht="15.75" thickTop="1" x14ac:dyDescent="0.25">
      <c r="A17" s="238" t="s">
        <v>106</v>
      </c>
      <c r="B17" s="239"/>
      <c r="C17" s="239"/>
      <c r="D17" s="239"/>
      <c r="E17" s="239"/>
      <c r="F17" s="239"/>
      <c r="G17" s="239"/>
      <c r="H17" s="239"/>
      <c r="I17" s="239"/>
      <c r="J17" s="239"/>
      <c r="K17" s="239"/>
      <c r="L17" s="239"/>
      <c r="M17" s="239"/>
      <c r="N17" s="239"/>
      <c r="O17" s="239"/>
      <c r="P17" s="239"/>
      <c r="Q17" s="239"/>
      <c r="R17" s="239"/>
      <c r="S17" s="240"/>
    </row>
    <row r="18" spans="1:19" s="146" customFormat="1" ht="26.25" x14ac:dyDescent="0.25">
      <c r="A18" s="234"/>
      <c r="B18" s="236"/>
      <c r="C18" s="133" t="s">
        <v>81</v>
      </c>
      <c r="D18" s="134" t="s">
        <v>47</v>
      </c>
      <c r="E18" s="135" t="s">
        <v>58</v>
      </c>
      <c r="F18" s="135">
        <v>15</v>
      </c>
      <c r="G18" s="135">
        <v>15</v>
      </c>
      <c r="H18" s="136">
        <v>2</v>
      </c>
      <c r="I18" s="137">
        <f>G18*H18</f>
        <v>30</v>
      </c>
      <c r="J18" s="138">
        <f>2/60</f>
        <v>3.3333333333333333E-2</v>
      </c>
      <c r="K18" s="139">
        <f>I18*J18</f>
        <v>1</v>
      </c>
      <c r="L18" s="140">
        <f>+F18-G18</f>
        <v>0</v>
      </c>
      <c r="M18" s="136">
        <v>0</v>
      </c>
      <c r="N18" s="137">
        <f>L18*M18</f>
        <v>0</v>
      </c>
      <c r="O18" s="141">
        <v>0</v>
      </c>
      <c r="P18" s="142">
        <f>N18*O18</f>
        <v>0</v>
      </c>
      <c r="Q18" s="143">
        <f>K18+P18</f>
        <v>1</v>
      </c>
      <c r="R18" s="144">
        <v>42.33</v>
      </c>
      <c r="S18" s="145">
        <f>+Q18*R18</f>
        <v>42.33</v>
      </c>
    </row>
    <row r="19" spans="1:19" s="146" customFormat="1" x14ac:dyDescent="0.25">
      <c r="A19" s="234"/>
      <c r="B19" s="236"/>
      <c r="C19" s="133" t="s">
        <v>82</v>
      </c>
      <c r="D19" s="134" t="s">
        <v>48</v>
      </c>
      <c r="E19" s="135" t="s">
        <v>58</v>
      </c>
      <c r="F19" s="135">
        <v>15</v>
      </c>
      <c r="G19" s="135">
        <v>15</v>
      </c>
      <c r="H19" s="136">
        <v>2</v>
      </c>
      <c r="I19" s="137">
        <f>G19*H19</f>
        <v>30</v>
      </c>
      <c r="J19" s="136">
        <v>12</v>
      </c>
      <c r="K19" s="139">
        <f>I19*J19</f>
        <v>360</v>
      </c>
      <c r="L19" s="140">
        <f>+F19-G19</f>
        <v>0</v>
      </c>
      <c r="M19" s="136">
        <v>0</v>
      </c>
      <c r="N19" s="137">
        <f>L19*M19</f>
        <v>0</v>
      </c>
      <c r="O19" s="141">
        <v>0</v>
      </c>
      <c r="P19" s="142">
        <f>N19*O19</f>
        <v>0</v>
      </c>
      <c r="Q19" s="143">
        <f>K19+P19</f>
        <v>360</v>
      </c>
      <c r="R19" s="144">
        <v>42.33</v>
      </c>
      <c r="S19" s="145">
        <f>+Q19*R19</f>
        <v>15238.8</v>
      </c>
    </row>
    <row r="20" spans="1:19" s="146" customFormat="1" x14ac:dyDescent="0.25">
      <c r="A20" s="234"/>
      <c r="B20" s="236"/>
      <c r="C20" s="133" t="s">
        <v>83</v>
      </c>
      <c r="D20" s="134" t="s">
        <v>49</v>
      </c>
      <c r="E20" s="135" t="s">
        <v>58</v>
      </c>
      <c r="F20" s="135">
        <v>15</v>
      </c>
      <c r="G20" s="135">
        <v>15</v>
      </c>
      <c r="H20" s="136">
        <v>4</v>
      </c>
      <c r="I20" s="137">
        <f>G20*H20</f>
        <v>60</v>
      </c>
      <c r="J20" s="138">
        <f>2/60</f>
        <v>3.3333333333333333E-2</v>
      </c>
      <c r="K20" s="139">
        <f>I20*J20</f>
        <v>2</v>
      </c>
      <c r="L20" s="140">
        <f>+F20-G20</f>
        <v>0</v>
      </c>
      <c r="M20" s="136">
        <v>0</v>
      </c>
      <c r="N20" s="137">
        <f>L20*M20</f>
        <v>0</v>
      </c>
      <c r="O20" s="141">
        <v>0</v>
      </c>
      <c r="P20" s="142">
        <f>N20*O20</f>
        <v>0</v>
      </c>
      <c r="Q20" s="143">
        <f>K20+P20</f>
        <v>2</v>
      </c>
      <c r="R20" s="144">
        <v>42.33</v>
      </c>
      <c r="S20" s="145">
        <f>+Q20*R20</f>
        <v>84.66</v>
      </c>
    </row>
    <row r="21" spans="1:19" s="146" customFormat="1" ht="26.25" x14ac:dyDescent="0.25">
      <c r="A21" s="234"/>
      <c r="B21" s="236"/>
      <c r="C21" s="133" t="s">
        <v>84</v>
      </c>
      <c r="D21" s="134" t="s">
        <v>97</v>
      </c>
      <c r="E21" s="135" t="s">
        <v>58</v>
      </c>
      <c r="F21" s="135">
        <v>15</v>
      </c>
      <c r="G21" s="135">
        <v>15</v>
      </c>
      <c r="H21" s="136">
        <v>4</v>
      </c>
      <c r="I21" s="137">
        <f>G21*H21</f>
        <v>60</v>
      </c>
      <c r="J21" s="136">
        <v>3</v>
      </c>
      <c r="K21" s="139">
        <f>I21*J21</f>
        <v>180</v>
      </c>
      <c r="L21" s="140">
        <f>+F21-G21</f>
        <v>0</v>
      </c>
      <c r="M21" s="136">
        <v>0</v>
      </c>
      <c r="N21" s="137">
        <f>L21*M21</f>
        <v>0</v>
      </c>
      <c r="O21" s="141">
        <v>0</v>
      </c>
      <c r="P21" s="142">
        <f>N21*O21</f>
        <v>0</v>
      </c>
      <c r="Q21" s="143">
        <f>K21+P21</f>
        <v>180</v>
      </c>
      <c r="R21" s="144">
        <v>42.33</v>
      </c>
      <c r="S21" s="145">
        <f>+Q21*R21</f>
        <v>7619.4</v>
      </c>
    </row>
    <row r="22" spans="1:19" s="146" customFormat="1" ht="27" thickBot="1" x14ac:dyDescent="0.3">
      <c r="A22" s="235"/>
      <c r="B22" s="237"/>
      <c r="C22" s="147" t="s">
        <v>85</v>
      </c>
      <c r="D22" s="148" t="s">
        <v>50</v>
      </c>
      <c r="E22" s="135" t="s">
        <v>58</v>
      </c>
      <c r="F22" s="135">
        <v>15</v>
      </c>
      <c r="G22" s="135">
        <v>15</v>
      </c>
      <c r="H22" s="149">
        <v>4</v>
      </c>
      <c r="I22" s="150">
        <f t="shared" ref="I22" si="21">G22*H22</f>
        <v>60</v>
      </c>
      <c r="J22" s="151">
        <f>20/60</f>
        <v>0.33333333333333331</v>
      </c>
      <c r="K22" s="152">
        <f t="shared" ref="K22" si="22">I22*J22</f>
        <v>20</v>
      </c>
      <c r="L22" s="153">
        <f t="shared" ref="L22" si="23">+F22-G22</f>
        <v>0</v>
      </c>
      <c r="M22" s="149">
        <v>0</v>
      </c>
      <c r="N22" s="150">
        <f t="shared" ref="N22" si="24">L22*M22</f>
        <v>0</v>
      </c>
      <c r="O22" s="154">
        <v>0</v>
      </c>
      <c r="P22" s="155">
        <f t="shared" ref="P22" si="25">N22*O22</f>
        <v>0</v>
      </c>
      <c r="Q22" s="156">
        <f t="shared" ref="Q22" si="26">K22+P22</f>
        <v>20</v>
      </c>
      <c r="R22" s="144">
        <v>42.33</v>
      </c>
      <c r="S22" s="157">
        <f t="shared" ref="S22" si="27">+Q22*R22</f>
        <v>846.59999999999991</v>
      </c>
    </row>
    <row r="23" spans="1:19" ht="15.6" customHeight="1" thickTop="1" x14ac:dyDescent="0.25">
      <c r="A23" s="219" t="s">
        <v>60</v>
      </c>
      <c r="B23" s="220"/>
      <c r="C23" s="220"/>
      <c r="D23" s="220"/>
      <c r="E23" s="220"/>
      <c r="F23" s="220"/>
      <c r="G23" s="220"/>
      <c r="H23" s="220"/>
      <c r="I23" s="220"/>
      <c r="J23" s="220"/>
      <c r="K23" s="220"/>
      <c r="L23" s="220"/>
      <c r="M23" s="220"/>
      <c r="N23" s="220"/>
      <c r="O23" s="220"/>
      <c r="P23" s="220"/>
      <c r="Q23" s="220"/>
      <c r="R23" s="220"/>
      <c r="S23" s="221"/>
    </row>
    <row r="24" spans="1:19" ht="42" customHeight="1" x14ac:dyDescent="0.25">
      <c r="A24" s="207" t="s">
        <v>14</v>
      </c>
      <c r="B24" s="210" t="s">
        <v>62</v>
      </c>
      <c r="C24" s="1" t="s">
        <v>86</v>
      </c>
      <c r="D24" s="50" t="s">
        <v>51</v>
      </c>
      <c r="E24" s="70" t="s">
        <v>58</v>
      </c>
      <c r="F24" s="70">
        <v>15</v>
      </c>
      <c r="G24" s="70">
        <v>15</v>
      </c>
      <c r="H24" s="36">
        <v>1</v>
      </c>
      <c r="I24" s="89">
        <f t="shared" si="14"/>
        <v>15</v>
      </c>
      <c r="J24" s="72">
        <f>5/60</f>
        <v>8.3333333333333329E-2</v>
      </c>
      <c r="K24" s="90">
        <f t="shared" si="15"/>
        <v>1.25</v>
      </c>
      <c r="L24" s="91">
        <f t="shared" si="16"/>
        <v>0</v>
      </c>
      <c r="M24" s="36">
        <v>0</v>
      </c>
      <c r="N24" s="89">
        <f t="shared" si="17"/>
        <v>0</v>
      </c>
      <c r="O24" s="92">
        <v>0</v>
      </c>
      <c r="P24" s="93">
        <f t="shared" si="18"/>
        <v>0</v>
      </c>
      <c r="Q24" s="94">
        <f t="shared" si="19"/>
        <v>1.25</v>
      </c>
      <c r="R24" s="38">
        <v>42.33</v>
      </c>
      <c r="S24" s="95">
        <f t="shared" si="20"/>
        <v>52.912499999999994</v>
      </c>
    </row>
    <row r="25" spans="1:19" x14ac:dyDescent="0.25">
      <c r="A25" s="208"/>
      <c r="B25" s="211"/>
      <c r="C25" s="1" t="s">
        <v>87</v>
      </c>
      <c r="D25" s="50" t="s">
        <v>52</v>
      </c>
      <c r="E25" s="70" t="s">
        <v>58</v>
      </c>
      <c r="F25" s="70">
        <v>15</v>
      </c>
      <c r="G25" s="70">
        <v>15</v>
      </c>
      <c r="H25" s="36">
        <v>1</v>
      </c>
      <c r="I25" s="89">
        <f t="shared" si="14"/>
        <v>15</v>
      </c>
      <c r="J25" s="72">
        <f>30/60</f>
        <v>0.5</v>
      </c>
      <c r="K25" s="90">
        <f t="shared" si="15"/>
        <v>7.5</v>
      </c>
      <c r="L25" s="91">
        <f t="shared" si="16"/>
        <v>0</v>
      </c>
      <c r="M25" s="36">
        <v>0</v>
      </c>
      <c r="N25" s="89">
        <f t="shared" si="17"/>
        <v>0</v>
      </c>
      <c r="O25" s="92">
        <v>0</v>
      </c>
      <c r="P25" s="93">
        <f t="shared" si="18"/>
        <v>0</v>
      </c>
      <c r="Q25" s="94">
        <f t="shared" si="19"/>
        <v>7.5</v>
      </c>
      <c r="R25" s="38">
        <v>42.33</v>
      </c>
      <c r="S25" s="95">
        <f t="shared" si="20"/>
        <v>317.47499999999997</v>
      </c>
    </row>
    <row r="26" spans="1:19" x14ac:dyDescent="0.25">
      <c r="A26" s="208"/>
      <c r="B26" s="211"/>
      <c r="C26" s="37" t="s">
        <v>88</v>
      </c>
      <c r="D26" s="50" t="s">
        <v>76</v>
      </c>
      <c r="E26" s="70" t="s">
        <v>58</v>
      </c>
      <c r="F26" s="70">
        <v>15</v>
      </c>
      <c r="G26" s="70">
        <v>15</v>
      </c>
      <c r="H26" s="36">
        <v>1</v>
      </c>
      <c r="I26" s="89">
        <f t="shared" ref="I26" si="28">G26*H26</f>
        <v>15</v>
      </c>
      <c r="J26" s="72">
        <f>15/60</f>
        <v>0.25</v>
      </c>
      <c r="K26" s="90">
        <f t="shared" ref="K26" si="29">I26*J26</f>
        <v>3.75</v>
      </c>
      <c r="L26" s="91">
        <f t="shared" ref="L26" si="30">+F26-G26</f>
        <v>0</v>
      </c>
      <c r="M26" s="36">
        <v>0</v>
      </c>
      <c r="N26" s="89">
        <f t="shared" ref="N26" si="31">L26*M26</f>
        <v>0</v>
      </c>
      <c r="O26" s="92">
        <v>0</v>
      </c>
      <c r="P26" s="93">
        <f t="shared" ref="P26" si="32">N26*O26</f>
        <v>0</v>
      </c>
      <c r="Q26" s="94">
        <f t="shared" ref="Q26" si="33">K26+P26</f>
        <v>3.75</v>
      </c>
      <c r="R26" s="38">
        <v>42.33</v>
      </c>
      <c r="S26" s="95">
        <f t="shared" ref="S26" si="34">+Q26*R26</f>
        <v>158.73749999999998</v>
      </c>
    </row>
    <row r="27" spans="1:19" x14ac:dyDescent="0.25">
      <c r="A27" s="208"/>
      <c r="B27" s="211"/>
      <c r="C27" s="1" t="s">
        <v>78</v>
      </c>
      <c r="D27" s="50" t="s">
        <v>64</v>
      </c>
      <c r="E27" s="70" t="s">
        <v>58</v>
      </c>
      <c r="F27" s="70">
        <v>45</v>
      </c>
      <c r="G27" s="70">
        <v>45</v>
      </c>
      <c r="H27" s="36">
        <v>1</v>
      </c>
      <c r="I27" s="89">
        <f t="shared" si="14"/>
        <v>45</v>
      </c>
      <c r="J27" s="36">
        <v>1</v>
      </c>
      <c r="K27" s="96">
        <f t="shared" si="15"/>
        <v>45</v>
      </c>
      <c r="L27" s="91">
        <f t="shared" si="16"/>
        <v>0</v>
      </c>
      <c r="M27" s="36">
        <v>0</v>
      </c>
      <c r="N27" s="89">
        <f t="shared" si="17"/>
        <v>0</v>
      </c>
      <c r="O27" s="92">
        <v>0</v>
      </c>
      <c r="P27" s="93">
        <f t="shared" si="18"/>
        <v>0</v>
      </c>
      <c r="Q27" s="97">
        <f t="shared" si="19"/>
        <v>45</v>
      </c>
      <c r="R27" s="38">
        <v>42.33</v>
      </c>
      <c r="S27" s="95">
        <f t="shared" si="20"/>
        <v>1904.85</v>
      </c>
    </row>
    <row r="28" spans="1:19" x14ac:dyDescent="0.25">
      <c r="A28" s="208"/>
      <c r="B28" s="211"/>
      <c r="C28" s="1" t="s">
        <v>79</v>
      </c>
      <c r="D28" s="50" t="s">
        <v>54</v>
      </c>
      <c r="E28" s="70" t="s">
        <v>58</v>
      </c>
      <c r="F28" s="70">
        <v>30</v>
      </c>
      <c r="G28" s="70">
        <v>30</v>
      </c>
      <c r="H28" s="36">
        <v>1</v>
      </c>
      <c r="I28" s="89">
        <f t="shared" si="14"/>
        <v>30</v>
      </c>
      <c r="J28" s="72">
        <f>30/60</f>
        <v>0.5</v>
      </c>
      <c r="K28" s="96">
        <f t="shared" si="15"/>
        <v>15</v>
      </c>
      <c r="L28" s="91">
        <f t="shared" si="16"/>
        <v>0</v>
      </c>
      <c r="M28" s="36">
        <v>0</v>
      </c>
      <c r="N28" s="89">
        <f t="shared" si="17"/>
        <v>0</v>
      </c>
      <c r="O28" s="92">
        <v>0</v>
      </c>
      <c r="P28" s="93">
        <v>0</v>
      </c>
      <c r="Q28" s="97">
        <f t="shared" si="19"/>
        <v>15</v>
      </c>
      <c r="R28" s="38">
        <v>42.33</v>
      </c>
      <c r="S28" s="95">
        <f t="shared" si="20"/>
        <v>634.94999999999993</v>
      </c>
    </row>
    <row r="29" spans="1:19" ht="26.25" x14ac:dyDescent="0.25">
      <c r="A29" s="208"/>
      <c r="B29" s="211"/>
      <c r="C29" s="1" t="s">
        <v>89</v>
      </c>
      <c r="D29" s="50" t="s">
        <v>55</v>
      </c>
      <c r="E29" s="70" t="s">
        <v>58</v>
      </c>
      <c r="F29" s="70">
        <v>15</v>
      </c>
      <c r="G29" s="70">
        <v>14</v>
      </c>
      <c r="H29" s="36">
        <v>1</v>
      </c>
      <c r="I29" s="89">
        <f t="shared" si="14"/>
        <v>14</v>
      </c>
      <c r="J29" s="72">
        <f>2/60</f>
        <v>3.3333333333333333E-2</v>
      </c>
      <c r="K29" s="90">
        <f t="shared" si="15"/>
        <v>0.46666666666666667</v>
      </c>
      <c r="L29" s="91">
        <f t="shared" si="16"/>
        <v>1</v>
      </c>
      <c r="M29" s="36">
        <v>1</v>
      </c>
      <c r="N29" s="89">
        <f t="shared" si="17"/>
        <v>1</v>
      </c>
      <c r="O29" s="72">
        <f>2/60</f>
        <v>3.3333333333333333E-2</v>
      </c>
      <c r="P29" s="98">
        <f>N29*O29</f>
        <v>3.3333333333333333E-2</v>
      </c>
      <c r="Q29" s="94">
        <f t="shared" si="19"/>
        <v>0.5</v>
      </c>
      <c r="R29" s="38">
        <v>42.33</v>
      </c>
      <c r="S29" s="95">
        <f t="shared" si="20"/>
        <v>21.164999999999999</v>
      </c>
    </row>
    <row r="30" spans="1:19" ht="26.25" x14ac:dyDescent="0.25">
      <c r="A30" s="208"/>
      <c r="B30" s="211"/>
      <c r="C30" s="1" t="s">
        <v>80</v>
      </c>
      <c r="D30" s="50" t="s">
        <v>63</v>
      </c>
      <c r="E30" s="70" t="s">
        <v>58</v>
      </c>
      <c r="F30" s="70">
        <v>15</v>
      </c>
      <c r="G30" s="70">
        <v>14</v>
      </c>
      <c r="H30" s="36">
        <v>1</v>
      </c>
      <c r="I30" s="89">
        <f t="shared" si="14"/>
        <v>14</v>
      </c>
      <c r="J30" s="36">
        <v>1</v>
      </c>
      <c r="K30" s="96">
        <f t="shared" si="15"/>
        <v>14</v>
      </c>
      <c r="L30" s="91">
        <f t="shared" si="16"/>
        <v>1</v>
      </c>
      <c r="M30" s="36">
        <v>1</v>
      </c>
      <c r="N30" s="89">
        <f t="shared" si="17"/>
        <v>1</v>
      </c>
      <c r="O30" s="99">
        <f>10/60</f>
        <v>0.16666666666666666</v>
      </c>
      <c r="P30" s="98">
        <f t="shared" si="18"/>
        <v>0.16666666666666666</v>
      </c>
      <c r="Q30" s="94">
        <f t="shared" si="19"/>
        <v>14.166666666666666</v>
      </c>
      <c r="R30" s="38">
        <v>42.33</v>
      </c>
      <c r="S30" s="95">
        <f t="shared" si="20"/>
        <v>599.67499999999995</v>
      </c>
    </row>
    <row r="31" spans="1:19" x14ac:dyDescent="0.25">
      <c r="A31" s="208"/>
      <c r="B31" s="211"/>
      <c r="C31" s="1" t="s">
        <v>83</v>
      </c>
      <c r="D31" s="50" t="s">
        <v>49</v>
      </c>
      <c r="E31" s="70" t="s">
        <v>58</v>
      </c>
      <c r="F31" s="70">
        <v>15</v>
      </c>
      <c r="G31" s="70">
        <v>14</v>
      </c>
      <c r="H31" s="36">
        <v>4</v>
      </c>
      <c r="I31" s="89">
        <f t="shared" si="14"/>
        <v>56</v>
      </c>
      <c r="J31" s="72">
        <f>2/60</f>
        <v>3.3333333333333333E-2</v>
      </c>
      <c r="K31" s="90">
        <f t="shared" si="15"/>
        <v>1.8666666666666667</v>
      </c>
      <c r="L31" s="91">
        <f t="shared" si="16"/>
        <v>1</v>
      </c>
      <c r="M31" s="36">
        <v>1</v>
      </c>
      <c r="N31" s="89">
        <f t="shared" si="17"/>
        <v>1</v>
      </c>
      <c r="O31" s="72">
        <f>2/60</f>
        <v>3.3333333333333333E-2</v>
      </c>
      <c r="P31" s="98">
        <f t="shared" si="18"/>
        <v>3.3333333333333333E-2</v>
      </c>
      <c r="Q31" s="94">
        <f t="shared" si="19"/>
        <v>1.9000000000000001</v>
      </c>
      <c r="R31" s="38">
        <v>42.33</v>
      </c>
      <c r="S31" s="95">
        <f t="shared" si="20"/>
        <v>80.427000000000007</v>
      </c>
    </row>
    <row r="32" spans="1:19" ht="26.25" x14ac:dyDescent="0.25">
      <c r="A32" s="208"/>
      <c r="B32" s="211"/>
      <c r="C32" s="1" t="s">
        <v>84</v>
      </c>
      <c r="D32" s="50" t="s">
        <v>98</v>
      </c>
      <c r="E32" s="70" t="s">
        <v>58</v>
      </c>
      <c r="F32" s="70">
        <v>15</v>
      </c>
      <c r="G32" s="70">
        <v>14</v>
      </c>
      <c r="H32" s="36">
        <v>4</v>
      </c>
      <c r="I32" s="89">
        <f t="shared" si="14"/>
        <v>56</v>
      </c>
      <c r="J32" s="2">
        <v>3</v>
      </c>
      <c r="K32" s="96">
        <f t="shared" si="15"/>
        <v>168</v>
      </c>
      <c r="L32" s="91">
        <f t="shared" si="16"/>
        <v>1</v>
      </c>
      <c r="M32" s="36">
        <v>1</v>
      </c>
      <c r="N32" s="89">
        <f t="shared" si="17"/>
        <v>1</v>
      </c>
      <c r="O32" s="99">
        <f>10/60</f>
        <v>0.16666666666666666</v>
      </c>
      <c r="P32" s="98">
        <f t="shared" si="18"/>
        <v>0.16666666666666666</v>
      </c>
      <c r="Q32" s="94">
        <f t="shared" si="19"/>
        <v>168.16666666666666</v>
      </c>
      <c r="R32" s="38">
        <v>42.33</v>
      </c>
      <c r="S32" s="95">
        <f t="shared" si="20"/>
        <v>7118.494999999999</v>
      </c>
    </row>
    <row r="33" spans="1:19" ht="27" thickBot="1" x14ac:dyDescent="0.3">
      <c r="A33" s="209"/>
      <c r="B33" s="212"/>
      <c r="C33" s="13" t="s">
        <v>85</v>
      </c>
      <c r="D33" s="49" t="s">
        <v>50</v>
      </c>
      <c r="E33" s="100" t="s">
        <v>58</v>
      </c>
      <c r="F33" s="100">
        <v>15</v>
      </c>
      <c r="G33" s="100">
        <v>14</v>
      </c>
      <c r="H33" s="14">
        <v>4</v>
      </c>
      <c r="I33" s="81">
        <f t="shared" si="14"/>
        <v>56</v>
      </c>
      <c r="J33" s="82">
        <f>20/60</f>
        <v>0.33333333333333331</v>
      </c>
      <c r="K33" s="101">
        <f t="shared" si="15"/>
        <v>18.666666666666664</v>
      </c>
      <c r="L33" s="84">
        <f t="shared" si="16"/>
        <v>1</v>
      </c>
      <c r="M33" s="14">
        <v>1</v>
      </c>
      <c r="N33" s="81">
        <f t="shared" si="17"/>
        <v>1</v>
      </c>
      <c r="O33" s="82">
        <f>15/60</f>
        <v>0.25</v>
      </c>
      <c r="P33" s="102">
        <f t="shared" si="18"/>
        <v>0.25</v>
      </c>
      <c r="Q33" s="103">
        <f t="shared" si="19"/>
        <v>18.916666666666664</v>
      </c>
      <c r="R33" s="104">
        <v>42.33</v>
      </c>
      <c r="S33" s="88">
        <f t="shared" si="20"/>
        <v>800.74249999999984</v>
      </c>
    </row>
    <row r="34" spans="1:19" ht="15.75" thickTop="1" x14ac:dyDescent="0.25">
      <c r="A34" s="241" t="s">
        <v>107</v>
      </c>
      <c r="B34" s="242"/>
      <c r="C34" s="242"/>
      <c r="D34" s="242"/>
      <c r="E34" s="242"/>
      <c r="F34" s="242"/>
      <c r="G34" s="242"/>
      <c r="H34" s="242"/>
      <c r="I34" s="242"/>
      <c r="J34" s="242"/>
      <c r="K34" s="242"/>
      <c r="L34" s="242"/>
      <c r="M34" s="242"/>
      <c r="N34" s="242"/>
      <c r="O34" s="242"/>
      <c r="P34" s="242"/>
      <c r="Q34" s="242"/>
      <c r="R34" s="242"/>
      <c r="S34" s="243"/>
    </row>
    <row r="35" spans="1:19" x14ac:dyDescent="0.25">
      <c r="A35" s="234"/>
      <c r="B35" s="236"/>
      <c r="C35" s="133" t="s">
        <v>83</v>
      </c>
      <c r="D35" s="158" t="s">
        <v>49</v>
      </c>
      <c r="E35" s="135" t="s">
        <v>58</v>
      </c>
      <c r="F35" s="135">
        <v>15</v>
      </c>
      <c r="G35" s="135">
        <v>14</v>
      </c>
      <c r="H35" s="159">
        <v>4</v>
      </c>
      <c r="I35" s="160">
        <f t="shared" ref="I35:I37" si="35">G35*H35</f>
        <v>56</v>
      </c>
      <c r="J35" s="138">
        <f>2/60</f>
        <v>3.3333333333333333E-2</v>
      </c>
      <c r="K35" s="161">
        <f t="shared" ref="K35:K37" si="36">I35*J35</f>
        <v>1.8666666666666667</v>
      </c>
      <c r="L35" s="162">
        <f t="shared" ref="L35:L37" si="37">+F35-G35</f>
        <v>1</v>
      </c>
      <c r="M35" s="159">
        <v>1</v>
      </c>
      <c r="N35" s="160">
        <f t="shared" ref="N35:N37" si="38">L35*M35</f>
        <v>1</v>
      </c>
      <c r="O35" s="138">
        <f>2/60</f>
        <v>3.3333333333333333E-2</v>
      </c>
      <c r="P35" s="163">
        <f t="shared" ref="P35:P37" si="39">N35*O35</f>
        <v>3.3333333333333333E-2</v>
      </c>
      <c r="Q35" s="164">
        <f t="shared" ref="Q35:Q37" si="40">K35+P35</f>
        <v>1.9000000000000001</v>
      </c>
      <c r="R35" s="144">
        <v>42.33</v>
      </c>
      <c r="S35" s="165">
        <f t="shared" ref="S35:S37" si="41">+Q35*R35</f>
        <v>80.427000000000007</v>
      </c>
    </row>
    <row r="36" spans="1:19" ht="26.25" x14ac:dyDescent="0.25">
      <c r="A36" s="234"/>
      <c r="B36" s="236"/>
      <c r="C36" s="133" t="s">
        <v>84</v>
      </c>
      <c r="D36" s="158" t="s">
        <v>98</v>
      </c>
      <c r="E36" s="135" t="s">
        <v>58</v>
      </c>
      <c r="F36" s="135">
        <v>15</v>
      </c>
      <c r="G36" s="135">
        <v>14</v>
      </c>
      <c r="H36" s="159">
        <v>4</v>
      </c>
      <c r="I36" s="160">
        <f t="shared" si="35"/>
        <v>56</v>
      </c>
      <c r="J36" s="136">
        <v>3</v>
      </c>
      <c r="K36" s="166">
        <f t="shared" si="36"/>
        <v>168</v>
      </c>
      <c r="L36" s="162">
        <f t="shared" si="37"/>
        <v>1</v>
      </c>
      <c r="M36" s="159">
        <v>1</v>
      </c>
      <c r="N36" s="160">
        <f t="shared" si="38"/>
        <v>1</v>
      </c>
      <c r="O36" s="167">
        <f>10/60</f>
        <v>0.16666666666666666</v>
      </c>
      <c r="P36" s="163">
        <f t="shared" si="39"/>
        <v>0.16666666666666666</v>
      </c>
      <c r="Q36" s="164">
        <f t="shared" si="40"/>
        <v>168.16666666666666</v>
      </c>
      <c r="R36" s="144">
        <v>42.33</v>
      </c>
      <c r="S36" s="165">
        <f t="shared" si="41"/>
        <v>7118.494999999999</v>
      </c>
    </row>
    <row r="37" spans="1:19" ht="27" thickBot="1" x14ac:dyDescent="0.3">
      <c r="A37" s="235"/>
      <c r="B37" s="237"/>
      <c r="C37" s="147" t="s">
        <v>85</v>
      </c>
      <c r="D37" s="148" t="s">
        <v>50</v>
      </c>
      <c r="E37" s="168" t="s">
        <v>58</v>
      </c>
      <c r="F37" s="168">
        <v>15</v>
      </c>
      <c r="G37" s="168">
        <v>14</v>
      </c>
      <c r="H37" s="149">
        <v>4</v>
      </c>
      <c r="I37" s="150">
        <f t="shared" si="35"/>
        <v>56</v>
      </c>
      <c r="J37" s="151">
        <f>20/60</f>
        <v>0.33333333333333331</v>
      </c>
      <c r="K37" s="169">
        <f t="shared" si="36"/>
        <v>18.666666666666664</v>
      </c>
      <c r="L37" s="153">
        <f t="shared" si="37"/>
        <v>1</v>
      </c>
      <c r="M37" s="149">
        <v>1</v>
      </c>
      <c r="N37" s="150">
        <f t="shared" si="38"/>
        <v>1</v>
      </c>
      <c r="O37" s="151">
        <f>15/60</f>
        <v>0.25</v>
      </c>
      <c r="P37" s="170">
        <f t="shared" si="39"/>
        <v>0.25</v>
      </c>
      <c r="Q37" s="171">
        <f t="shared" si="40"/>
        <v>18.916666666666664</v>
      </c>
      <c r="R37" s="172">
        <v>42.33</v>
      </c>
      <c r="S37" s="157">
        <f t="shared" si="41"/>
        <v>800.74249999999984</v>
      </c>
    </row>
    <row r="38" spans="1:19" ht="15.6" customHeight="1" thickTop="1" x14ac:dyDescent="0.25">
      <c r="A38" s="216" t="s">
        <v>90</v>
      </c>
      <c r="B38" s="217"/>
      <c r="C38" s="217"/>
      <c r="D38" s="217"/>
      <c r="E38" s="217"/>
      <c r="F38" s="217"/>
      <c r="G38" s="217"/>
      <c r="H38" s="217"/>
      <c r="I38" s="217"/>
      <c r="J38" s="217"/>
      <c r="K38" s="217"/>
      <c r="L38" s="217"/>
      <c r="M38" s="217"/>
      <c r="N38" s="217"/>
      <c r="O38" s="217"/>
      <c r="P38" s="217"/>
      <c r="Q38" s="217"/>
      <c r="R38" s="217"/>
      <c r="S38" s="218"/>
    </row>
    <row r="39" spans="1:19" x14ac:dyDescent="0.25">
      <c r="A39" s="207" t="s">
        <v>14</v>
      </c>
      <c r="B39" s="210" t="s">
        <v>65</v>
      </c>
      <c r="C39" s="1" t="s">
        <v>86</v>
      </c>
      <c r="D39" s="48" t="s">
        <v>51</v>
      </c>
      <c r="E39" s="70" t="s">
        <v>58</v>
      </c>
      <c r="F39" s="70">
        <v>3</v>
      </c>
      <c r="G39" s="70">
        <v>3</v>
      </c>
      <c r="H39" s="2">
        <v>1</v>
      </c>
      <c r="I39" s="71">
        <f t="shared" ref="I39:I45" si="42">G39*H39</f>
        <v>3</v>
      </c>
      <c r="J39" s="72">
        <f>5/60</f>
        <v>8.3333333333333329E-2</v>
      </c>
      <c r="K39" s="73">
        <f t="shared" ref="K39:K45" si="43">I39*J39</f>
        <v>0.25</v>
      </c>
      <c r="L39" s="74">
        <f t="shared" ref="L39:L45" si="44">+F39-G39</f>
        <v>0</v>
      </c>
      <c r="M39" s="2">
        <v>0</v>
      </c>
      <c r="N39" s="71">
        <f t="shared" ref="N39:N45" si="45">L39*M39</f>
        <v>0</v>
      </c>
      <c r="O39" s="75">
        <v>0</v>
      </c>
      <c r="P39" s="105">
        <f t="shared" ref="P39:P45" si="46">N39*O39</f>
        <v>0</v>
      </c>
      <c r="Q39" s="77">
        <f t="shared" ref="Q39:Q45" si="47">K39+P39</f>
        <v>0.25</v>
      </c>
      <c r="R39" s="38">
        <v>42.33</v>
      </c>
      <c r="S39" s="78">
        <f t="shared" ref="S39:S45" si="48">+Q39*R39</f>
        <v>10.5825</v>
      </c>
    </row>
    <row r="40" spans="1:19" x14ac:dyDescent="0.25">
      <c r="A40" s="208"/>
      <c r="B40" s="211"/>
      <c r="C40" s="1" t="s">
        <v>87</v>
      </c>
      <c r="D40" s="48" t="s">
        <v>52</v>
      </c>
      <c r="E40" s="70" t="s">
        <v>58</v>
      </c>
      <c r="F40" s="70">
        <v>3</v>
      </c>
      <c r="G40" s="70">
        <v>3</v>
      </c>
      <c r="H40" s="2">
        <v>1</v>
      </c>
      <c r="I40" s="71">
        <f t="shared" si="42"/>
        <v>3</v>
      </c>
      <c r="J40" s="72">
        <f>30/60</f>
        <v>0.5</v>
      </c>
      <c r="K40" s="73">
        <f t="shared" si="43"/>
        <v>1.5</v>
      </c>
      <c r="L40" s="74">
        <f t="shared" si="44"/>
        <v>0</v>
      </c>
      <c r="M40" s="2">
        <v>0</v>
      </c>
      <c r="N40" s="71">
        <f t="shared" si="45"/>
        <v>0</v>
      </c>
      <c r="O40" s="75">
        <v>0</v>
      </c>
      <c r="P40" s="105">
        <f t="shared" si="46"/>
        <v>0</v>
      </c>
      <c r="Q40" s="77">
        <f t="shared" si="47"/>
        <v>1.5</v>
      </c>
      <c r="R40" s="38">
        <v>42.33</v>
      </c>
      <c r="S40" s="78">
        <f t="shared" si="48"/>
        <v>63.494999999999997</v>
      </c>
    </row>
    <row r="41" spans="1:19" x14ac:dyDescent="0.25">
      <c r="A41" s="208"/>
      <c r="B41" s="211"/>
      <c r="C41" s="37" t="s">
        <v>88</v>
      </c>
      <c r="D41" s="48" t="s">
        <v>76</v>
      </c>
      <c r="E41" s="70" t="s">
        <v>58</v>
      </c>
      <c r="F41" s="70">
        <v>3</v>
      </c>
      <c r="G41" s="70">
        <v>3</v>
      </c>
      <c r="H41" s="2">
        <v>1</v>
      </c>
      <c r="I41" s="71">
        <f t="shared" ref="I41" si="49">G41*H41</f>
        <v>3</v>
      </c>
      <c r="J41" s="72">
        <f>15/60</f>
        <v>0.25</v>
      </c>
      <c r="K41" s="73">
        <f t="shared" ref="K41" si="50">I41*J41</f>
        <v>0.75</v>
      </c>
      <c r="L41" s="74">
        <f t="shared" ref="L41" si="51">+F41-G41</f>
        <v>0</v>
      </c>
      <c r="M41" s="2">
        <v>0</v>
      </c>
      <c r="N41" s="71">
        <f t="shared" ref="N41" si="52">L41*M41</f>
        <v>0</v>
      </c>
      <c r="O41" s="75">
        <v>0</v>
      </c>
      <c r="P41" s="105">
        <f t="shared" ref="P41" si="53">N41*O41</f>
        <v>0</v>
      </c>
      <c r="Q41" s="77">
        <f t="shared" ref="Q41" si="54">K41+P41</f>
        <v>0.75</v>
      </c>
      <c r="R41" s="38">
        <v>42.33</v>
      </c>
      <c r="S41" s="78">
        <f t="shared" ref="S41" si="55">+Q41*R41</f>
        <v>31.747499999999999</v>
      </c>
    </row>
    <row r="42" spans="1:19" x14ac:dyDescent="0.25">
      <c r="A42" s="208"/>
      <c r="B42" s="211"/>
      <c r="C42" s="1" t="s">
        <v>78</v>
      </c>
      <c r="D42" s="48" t="s">
        <v>64</v>
      </c>
      <c r="E42" s="70" t="s">
        <v>58</v>
      </c>
      <c r="F42" s="70">
        <v>3</v>
      </c>
      <c r="G42" s="70">
        <v>3</v>
      </c>
      <c r="H42" s="2">
        <v>1</v>
      </c>
      <c r="I42" s="71">
        <f t="shared" si="42"/>
        <v>3</v>
      </c>
      <c r="J42" s="2">
        <v>1</v>
      </c>
      <c r="K42" s="79">
        <f t="shared" si="43"/>
        <v>3</v>
      </c>
      <c r="L42" s="74">
        <f t="shared" si="44"/>
        <v>0</v>
      </c>
      <c r="M42" s="2">
        <v>0</v>
      </c>
      <c r="N42" s="71">
        <f t="shared" si="45"/>
        <v>0</v>
      </c>
      <c r="O42" s="75">
        <v>0</v>
      </c>
      <c r="P42" s="105">
        <f t="shared" si="46"/>
        <v>0</v>
      </c>
      <c r="Q42" s="80">
        <f t="shared" si="47"/>
        <v>3</v>
      </c>
      <c r="R42" s="38">
        <v>42.33</v>
      </c>
      <c r="S42" s="78">
        <f t="shared" si="48"/>
        <v>126.99</v>
      </c>
    </row>
    <row r="43" spans="1:19" x14ac:dyDescent="0.25">
      <c r="A43" s="208"/>
      <c r="B43" s="211"/>
      <c r="C43" s="1" t="s">
        <v>83</v>
      </c>
      <c r="D43" s="48" t="s">
        <v>49</v>
      </c>
      <c r="E43" s="70" t="s">
        <v>58</v>
      </c>
      <c r="F43" s="70">
        <v>3</v>
      </c>
      <c r="G43" s="70">
        <v>3</v>
      </c>
      <c r="H43" s="2">
        <v>4</v>
      </c>
      <c r="I43" s="71">
        <f t="shared" si="42"/>
        <v>12</v>
      </c>
      <c r="J43" s="72">
        <f>2/60</f>
        <v>3.3333333333333333E-2</v>
      </c>
      <c r="K43" s="73">
        <f t="shared" si="43"/>
        <v>0.4</v>
      </c>
      <c r="L43" s="74">
        <f t="shared" si="44"/>
        <v>0</v>
      </c>
      <c r="M43" s="2">
        <v>0</v>
      </c>
      <c r="N43" s="71">
        <f t="shared" si="45"/>
        <v>0</v>
      </c>
      <c r="O43" s="75">
        <v>0</v>
      </c>
      <c r="P43" s="105">
        <f t="shared" si="46"/>
        <v>0</v>
      </c>
      <c r="Q43" s="77">
        <f t="shared" si="47"/>
        <v>0.4</v>
      </c>
      <c r="R43" s="38">
        <v>42.33</v>
      </c>
      <c r="S43" s="78">
        <f t="shared" si="48"/>
        <v>16.931999999999999</v>
      </c>
    </row>
    <row r="44" spans="1:19" ht="26.25" x14ac:dyDescent="0.25">
      <c r="A44" s="208"/>
      <c r="B44" s="211"/>
      <c r="C44" s="1" t="s">
        <v>84</v>
      </c>
      <c r="D44" s="48" t="s">
        <v>98</v>
      </c>
      <c r="E44" s="70" t="s">
        <v>58</v>
      </c>
      <c r="F44" s="70">
        <v>3</v>
      </c>
      <c r="G44" s="70">
        <v>3</v>
      </c>
      <c r="H44" s="2">
        <v>4</v>
      </c>
      <c r="I44" s="71">
        <f t="shared" si="42"/>
        <v>12</v>
      </c>
      <c r="J44" s="2">
        <v>3</v>
      </c>
      <c r="K44" s="79">
        <f t="shared" si="43"/>
        <v>36</v>
      </c>
      <c r="L44" s="74">
        <f t="shared" si="44"/>
        <v>0</v>
      </c>
      <c r="M44" s="2">
        <v>0</v>
      </c>
      <c r="N44" s="71">
        <f t="shared" si="45"/>
        <v>0</v>
      </c>
      <c r="O44" s="75">
        <v>0</v>
      </c>
      <c r="P44" s="105">
        <f t="shared" si="46"/>
        <v>0</v>
      </c>
      <c r="Q44" s="80">
        <f t="shared" si="47"/>
        <v>36</v>
      </c>
      <c r="R44" s="38">
        <v>42.33</v>
      </c>
      <c r="S44" s="78">
        <f t="shared" si="48"/>
        <v>1523.8799999999999</v>
      </c>
    </row>
    <row r="45" spans="1:19" ht="27" thickBot="1" x14ac:dyDescent="0.3">
      <c r="A45" s="209"/>
      <c r="B45" s="212"/>
      <c r="C45" s="13" t="s">
        <v>85</v>
      </c>
      <c r="D45" s="49" t="s">
        <v>50</v>
      </c>
      <c r="E45" s="100" t="s">
        <v>58</v>
      </c>
      <c r="F45" s="70">
        <v>3</v>
      </c>
      <c r="G45" s="70">
        <v>3</v>
      </c>
      <c r="H45" s="14">
        <v>4</v>
      </c>
      <c r="I45" s="81">
        <f t="shared" si="42"/>
        <v>12</v>
      </c>
      <c r="J45" s="82">
        <f>20/60</f>
        <v>0.33333333333333331</v>
      </c>
      <c r="K45" s="83">
        <f t="shared" si="43"/>
        <v>4</v>
      </c>
      <c r="L45" s="84">
        <f t="shared" si="44"/>
        <v>0</v>
      </c>
      <c r="M45" s="14">
        <v>0</v>
      </c>
      <c r="N45" s="81">
        <f t="shared" si="45"/>
        <v>0</v>
      </c>
      <c r="O45" s="85">
        <v>0</v>
      </c>
      <c r="P45" s="106">
        <f t="shared" si="46"/>
        <v>0</v>
      </c>
      <c r="Q45" s="87">
        <f t="shared" si="47"/>
        <v>4</v>
      </c>
      <c r="R45" s="104">
        <v>42.33</v>
      </c>
      <c r="S45" s="88">
        <f t="shared" si="48"/>
        <v>169.32</v>
      </c>
    </row>
    <row r="46" spans="1:19" ht="15.75" thickTop="1" x14ac:dyDescent="0.25">
      <c r="A46" s="231" t="s">
        <v>108</v>
      </c>
      <c r="B46" s="232"/>
      <c r="C46" s="232"/>
      <c r="D46" s="232"/>
      <c r="E46" s="232"/>
      <c r="F46" s="232"/>
      <c r="G46" s="232"/>
      <c r="H46" s="232"/>
      <c r="I46" s="232"/>
      <c r="J46" s="232"/>
      <c r="K46" s="232"/>
      <c r="L46" s="232"/>
      <c r="M46" s="232"/>
      <c r="N46" s="232"/>
      <c r="O46" s="232"/>
      <c r="P46" s="232"/>
      <c r="Q46" s="232"/>
      <c r="R46" s="232"/>
      <c r="S46" s="233"/>
    </row>
    <row r="47" spans="1:19" x14ac:dyDescent="0.25">
      <c r="A47" s="234"/>
      <c r="B47" s="236"/>
      <c r="C47" s="133" t="s">
        <v>83</v>
      </c>
      <c r="D47" s="134" t="s">
        <v>49</v>
      </c>
      <c r="E47" s="135" t="s">
        <v>58</v>
      </c>
      <c r="F47" s="135">
        <v>3</v>
      </c>
      <c r="G47" s="135">
        <v>3</v>
      </c>
      <c r="H47" s="136">
        <v>4</v>
      </c>
      <c r="I47" s="137">
        <f t="shared" ref="I47:I49" si="56">G47*H47</f>
        <v>12</v>
      </c>
      <c r="J47" s="138">
        <f>2/60</f>
        <v>3.3333333333333333E-2</v>
      </c>
      <c r="K47" s="173">
        <f t="shared" ref="K47:K49" si="57">I47*J47</f>
        <v>0.4</v>
      </c>
      <c r="L47" s="140">
        <f t="shared" ref="L47:L49" si="58">+F47-G47</f>
        <v>0</v>
      </c>
      <c r="M47" s="136">
        <v>0</v>
      </c>
      <c r="N47" s="137">
        <f t="shared" ref="N47:N49" si="59">L47*M47</f>
        <v>0</v>
      </c>
      <c r="O47" s="141">
        <v>0</v>
      </c>
      <c r="P47" s="174">
        <f t="shared" ref="P47:P49" si="60">N47*O47</f>
        <v>0</v>
      </c>
      <c r="Q47" s="175">
        <f t="shared" ref="Q47:Q49" si="61">K47+P47</f>
        <v>0.4</v>
      </c>
      <c r="R47" s="144">
        <v>42.33</v>
      </c>
      <c r="S47" s="145">
        <f t="shared" ref="S47:S49" si="62">+Q47*R47</f>
        <v>16.931999999999999</v>
      </c>
    </row>
    <row r="48" spans="1:19" ht="26.25" x14ac:dyDescent="0.25">
      <c r="A48" s="234"/>
      <c r="B48" s="236"/>
      <c r="C48" s="133" t="s">
        <v>84</v>
      </c>
      <c r="D48" s="134" t="s">
        <v>98</v>
      </c>
      <c r="E48" s="135" t="s">
        <v>58</v>
      </c>
      <c r="F48" s="135">
        <v>3</v>
      </c>
      <c r="G48" s="135">
        <v>3</v>
      </c>
      <c r="H48" s="136">
        <v>4</v>
      </c>
      <c r="I48" s="137">
        <f t="shared" si="56"/>
        <v>12</v>
      </c>
      <c r="J48" s="136">
        <v>3</v>
      </c>
      <c r="K48" s="139">
        <f t="shared" si="57"/>
        <v>36</v>
      </c>
      <c r="L48" s="140">
        <f t="shared" si="58"/>
        <v>0</v>
      </c>
      <c r="M48" s="136">
        <v>0</v>
      </c>
      <c r="N48" s="137">
        <f t="shared" si="59"/>
        <v>0</v>
      </c>
      <c r="O48" s="141">
        <v>0</v>
      </c>
      <c r="P48" s="174">
        <f t="shared" si="60"/>
        <v>0</v>
      </c>
      <c r="Q48" s="143">
        <f t="shared" si="61"/>
        <v>36</v>
      </c>
      <c r="R48" s="144">
        <v>42.33</v>
      </c>
      <c r="S48" s="145">
        <f t="shared" si="62"/>
        <v>1523.8799999999999</v>
      </c>
    </row>
    <row r="49" spans="1:19" ht="27" thickBot="1" x14ac:dyDescent="0.3">
      <c r="A49" s="235"/>
      <c r="B49" s="237"/>
      <c r="C49" s="147" t="s">
        <v>85</v>
      </c>
      <c r="D49" s="148" t="s">
        <v>50</v>
      </c>
      <c r="E49" s="168" t="s">
        <v>58</v>
      </c>
      <c r="F49" s="135">
        <v>3</v>
      </c>
      <c r="G49" s="135">
        <v>3</v>
      </c>
      <c r="H49" s="149">
        <v>4</v>
      </c>
      <c r="I49" s="150">
        <f t="shared" si="56"/>
        <v>12</v>
      </c>
      <c r="J49" s="151">
        <f>20/60</f>
        <v>0.33333333333333331</v>
      </c>
      <c r="K49" s="152">
        <f t="shared" si="57"/>
        <v>4</v>
      </c>
      <c r="L49" s="153">
        <f t="shared" si="58"/>
        <v>0</v>
      </c>
      <c r="M49" s="149">
        <v>0</v>
      </c>
      <c r="N49" s="150">
        <f t="shared" si="59"/>
        <v>0</v>
      </c>
      <c r="O49" s="154">
        <v>0</v>
      </c>
      <c r="P49" s="176">
        <f t="shared" si="60"/>
        <v>0</v>
      </c>
      <c r="Q49" s="156">
        <f t="shared" si="61"/>
        <v>4</v>
      </c>
      <c r="R49" s="172">
        <v>42.33</v>
      </c>
      <c r="S49" s="157">
        <f t="shared" si="62"/>
        <v>169.32</v>
      </c>
    </row>
    <row r="50" spans="1:19" ht="15.6" customHeight="1" thickTop="1" x14ac:dyDescent="0.25">
      <c r="A50" s="193" t="s">
        <v>66</v>
      </c>
      <c r="B50" s="194"/>
      <c r="C50" s="194"/>
      <c r="D50" s="194"/>
      <c r="E50" s="194"/>
      <c r="F50" s="194"/>
      <c r="G50" s="194"/>
      <c r="H50" s="194"/>
      <c r="I50" s="194"/>
      <c r="J50" s="194"/>
      <c r="K50" s="194"/>
      <c r="L50" s="194"/>
      <c r="M50" s="194"/>
      <c r="N50" s="194"/>
      <c r="O50" s="194"/>
      <c r="P50" s="194"/>
      <c r="Q50" s="194"/>
      <c r="R50" s="194"/>
      <c r="S50" s="195"/>
    </row>
    <row r="51" spans="1:19" ht="27.6" customHeight="1" x14ac:dyDescent="0.25">
      <c r="A51" s="208" t="s">
        <v>34</v>
      </c>
      <c r="B51" s="211" t="s">
        <v>67</v>
      </c>
      <c r="C51" s="1" t="s">
        <v>86</v>
      </c>
      <c r="D51" s="48" t="s">
        <v>51</v>
      </c>
      <c r="E51" s="70">
        <v>34</v>
      </c>
      <c r="F51" s="70">
        <v>34</v>
      </c>
      <c r="G51" s="70">
        <v>34</v>
      </c>
      <c r="H51" s="2">
        <v>1</v>
      </c>
      <c r="I51" s="71">
        <f t="shared" ref="I51:I57" si="63">G51*H51</f>
        <v>34</v>
      </c>
      <c r="J51" s="72">
        <f>5/60</f>
        <v>8.3333333333333329E-2</v>
      </c>
      <c r="K51" s="73">
        <f t="shared" ref="K51:K57" si="64">I51*J51</f>
        <v>2.833333333333333</v>
      </c>
      <c r="L51" s="74">
        <f t="shared" ref="L51:L57" si="65">+F51-G51</f>
        <v>0</v>
      </c>
      <c r="M51" s="2">
        <v>0</v>
      </c>
      <c r="N51" s="71">
        <f t="shared" ref="N51:N57" si="66">L51*M51</f>
        <v>0</v>
      </c>
      <c r="O51" s="75">
        <v>0</v>
      </c>
      <c r="P51" s="105">
        <f t="shared" ref="P51:P57" si="67">N51*O51</f>
        <v>0</v>
      </c>
      <c r="Q51" s="77">
        <f t="shared" ref="Q51:Q57" si="68">K51+P51</f>
        <v>2.833333333333333</v>
      </c>
      <c r="R51" s="38">
        <v>41.86</v>
      </c>
      <c r="S51" s="78">
        <f t="shared" ref="S51:S57" si="69">+Q51*R51</f>
        <v>118.60333333333332</v>
      </c>
    </row>
    <row r="52" spans="1:19" x14ac:dyDescent="0.25">
      <c r="A52" s="208"/>
      <c r="B52" s="211"/>
      <c r="C52" s="1" t="s">
        <v>96</v>
      </c>
      <c r="D52" s="48" t="s">
        <v>52</v>
      </c>
      <c r="E52" s="70">
        <v>34</v>
      </c>
      <c r="F52" s="70">
        <v>34</v>
      </c>
      <c r="G52" s="70">
        <v>34</v>
      </c>
      <c r="H52" s="2">
        <v>1</v>
      </c>
      <c r="I52" s="71">
        <f t="shared" si="63"/>
        <v>34</v>
      </c>
      <c r="J52" s="72">
        <f>30/60</f>
        <v>0.5</v>
      </c>
      <c r="K52" s="79">
        <f t="shared" si="64"/>
        <v>17</v>
      </c>
      <c r="L52" s="74">
        <f t="shared" si="65"/>
        <v>0</v>
      </c>
      <c r="M52" s="2">
        <v>0</v>
      </c>
      <c r="N52" s="71">
        <f t="shared" si="66"/>
        <v>0</v>
      </c>
      <c r="O52" s="75">
        <v>0</v>
      </c>
      <c r="P52" s="105">
        <f t="shared" si="67"/>
        <v>0</v>
      </c>
      <c r="Q52" s="80">
        <f t="shared" si="68"/>
        <v>17</v>
      </c>
      <c r="R52" s="38">
        <v>41.86</v>
      </c>
      <c r="S52" s="78">
        <f t="shared" si="69"/>
        <v>711.62</v>
      </c>
    </row>
    <row r="53" spans="1:19" x14ac:dyDescent="0.25">
      <c r="A53" s="208"/>
      <c r="B53" s="211"/>
      <c r="C53" s="1" t="s">
        <v>88</v>
      </c>
      <c r="D53" s="48" t="s">
        <v>77</v>
      </c>
      <c r="E53" s="70">
        <v>34</v>
      </c>
      <c r="F53" s="70">
        <v>34</v>
      </c>
      <c r="G53" s="70">
        <v>34</v>
      </c>
      <c r="H53" s="2">
        <v>1</v>
      </c>
      <c r="I53" s="71">
        <f t="shared" ref="I53" si="70">G53*H53</f>
        <v>34</v>
      </c>
      <c r="J53" s="72">
        <f>15/60</f>
        <v>0.25</v>
      </c>
      <c r="K53" s="73">
        <f t="shared" ref="K53" si="71">I53*J53</f>
        <v>8.5</v>
      </c>
      <c r="L53" s="74">
        <f t="shared" ref="L53" si="72">+F53-G53</f>
        <v>0</v>
      </c>
      <c r="M53" s="2">
        <v>0</v>
      </c>
      <c r="N53" s="71">
        <f t="shared" ref="N53" si="73">L53*M53</f>
        <v>0</v>
      </c>
      <c r="O53" s="75">
        <v>0</v>
      </c>
      <c r="P53" s="105">
        <f t="shared" ref="P53" si="74">N53*O53</f>
        <v>0</v>
      </c>
      <c r="Q53" s="77">
        <f t="shared" ref="Q53" si="75">K53+P53</f>
        <v>8.5</v>
      </c>
      <c r="R53" s="38">
        <v>41.86</v>
      </c>
      <c r="S53" s="78">
        <f t="shared" ref="S53" si="76">+Q53*R53</f>
        <v>355.81</v>
      </c>
    </row>
    <row r="54" spans="1:19" x14ac:dyDescent="0.25">
      <c r="A54" s="208"/>
      <c r="B54" s="211"/>
      <c r="C54" s="1" t="s">
        <v>95</v>
      </c>
      <c r="D54" s="48" t="s">
        <v>73</v>
      </c>
      <c r="E54" s="70">
        <v>34</v>
      </c>
      <c r="F54" s="70">
        <f>E54*3</f>
        <v>102</v>
      </c>
      <c r="G54" s="70">
        <v>102</v>
      </c>
      <c r="H54" s="2">
        <v>1</v>
      </c>
      <c r="I54" s="71">
        <f t="shared" si="63"/>
        <v>102</v>
      </c>
      <c r="J54" s="2">
        <v>1</v>
      </c>
      <c r="K54" s="79">
        <f t="shared" si="64"/>
        <v>102</v>
      </c>
      <c r="L54" s="74">
        <f t="shared" si="65"/>
        <v>0</v>
      </c>
      <c r="M54" s="2">
        <v>0</v>
      </c>
      <c r="N54" s="71">
        <f t="shared" si="66"/>
        <v>0</v>
      </c>
      <c r="O54" s="75">
        <v>0</v>
      </c>
      <c r="P54" s="105">
        <f t="shared" si="67"/>
        <v>0</v>
      </c>
      <c r="Q54" s="80">
        <f t="shared" si="68"/>
        <v>102</v>
      </c>
      <c r="R54" s="38">
        <v>41.86</v>
      </c>
      <c r="S54" s="78">
        <f t="shared" si="69"/>
        <v>4269.72</v>
      </c>
    </row>
    <row r="55" spans="1:19" x14ac:dyDescent="0.25">
      <c r="A55" s="208"/>
      <c r="B55" s="211"/>
      <c r="C55" s="1" t="s">
        <v>79</v>
      </c>
      <c r="D55" s="48" t="s">
        <v>54</v>
      </c>
      <c r="E55" s="70">
        <v>34</v>
      </c>
      <c r="F55" s="70">
        <f>E55*2</f>
        <v>68</v>
      </c>
      <c r="G55" s="70">
        <v>68</v>
      </c>
      <c r="H55" s="2">
        <v>1</v>
      </c>
      <c r="I55" s="71">
        <f t="shared" si="63"/>
        <v>68</v>
      </c>
      <c r="J55" s="72">
        <f>30/60</f>
        <v>0.5</v>
      </c>
      <c r="K55" s="79">
        <f t="shared" si="64"/>
        <v>34</v>
      </c>
      <c r="L55" s="74">
        <f t="shared" si="65"/>
        <v>0</v>
      </c>
      <c r="M55" s="2">
        <v>0</v>
      </c>
      <c r="N55" s="71">
        <f t="shared" si="66"/>
        <v>0</v>
      </c>
      <c r="O55" s="75">
        <v>0</v>
      </c>
      <c r="P55" s="105">
        <f t="shared" si="67"/>
        <v>0</v>
      </c>
      <c r="Q55" s="80">
        <f t="shared" si="68"/>
        <v>34</v>
      </c>
      <c r="R55" s="38">
        <v>41.86</v>
      </c>
      <c r="S55" s="78">
        <f t="shared" si="69"/>
        <v>1423.24</v>
      </c>
    </row>
    <row r="56" spans="1:19" ht="26.25" x14ac:dyDescent="0.25">
      <c r="A56" s="208"/>
      <c r="B56" s="211"/>
      <c r="C56" s="1" t="s">
        <v>89</v>
      </c>
      <c r="D56" s="48" t="s">
        <v>55</v>
      </c>
      <c r="E56" s="70">
        <v>34</v>
      </c>
      <c r="F56" s="70">
        <v>34</v>
      </c>
      <c r="G56" s="70">
        <v>31</v>
      </c>
      <c r="H56" s="2">
        <v>1</v>
      </c>
      <c r="I56" s="71">
        <f t="shared" si="63"/>
        <v>31</v>
      </c>
      <c r="J56" s="72">
        <f>2/60</f>
        <v>3.3333333333333333E-2</v>
      </c>
      <c r="K56" s="73">
        <f t="shared" si="64"/>
        <v>1.0333333333333332</v>
      </c>
      <c r="L56" s="74">
        <f t="shared" si="65"/>
        <v>3</v>
      </c>
      <c r="M56" s="2">
        <v>1</v>
      </c>
      <c r="N56" s="71">
        <f t="shared" si="66"/>
        <v>3</v>
      </c>
      <c r="O56" s="72">
        <f>2/60</f>
        <v>3.3333333333333333E-2</v>
      </c>
      <c r="P56" s="107">
        <f t="shared" si="67"/>
        <v>0.1</v>
      </c>
      <c r="Q56" s="77">
        <f t="shared" si="68"/>
        <v>1.1333333333333333</v>
      </c>
      <c r="R56" s="38">
        <v>41.86</v>
      </c>
      <c r="S56" s="78">
        <f t="shared" si="69"/>
        <v>47.441333333333333</v>
      </c>
    </row>
    <row r="57" spans="1:19" ht="27" thickBot="1" x14ac:dyDescent="0.3">
      <c r="A57" s="209"/>
      <c r="B57" s="212"/>
      <c r="C57" s="1" t="s">
        <v>94</v>
      </c>
      <c r="D57" s="48" t="s">
        <v>74</v>
      </c>
      <c r="E57" s="70">
        <v>34</v>
      </c>
      <c r="F57" s="70">
        <v>34</v>
      </c>
      <c r="G57" s="70">
        <v>31</v>
      </c>
      <c r="H57" s="2">
        <v>1</v>
      </c>
      <c r="I57" s="71">
        <f t="shared" si="63"/>
        <v>31</v>
      </c>
      <c r="J57" s="2">
        <v>1</v>
      </c>
      <c r="K57" s="79">
        <f t="shared" si="64"/>
        <v>31</v>
      </c>
      <c r="L57" s="74">
        <f t="shared" si="65"/>
        <v>3</v>
      </c>
      <c r="M57" s="2">
        <v>1</v>
      </c>
      <c r="N57" s="71">
        <f t="shared" si="66"/>
        <v>3</v>
      </c>
      <c r="O57" s="99">
        <f>10/60</f>
        <v>0.16666666666666666</v>
      </c>
      <c r="P57" s="107">
        <f t="shared" si="67"/>
        <v>0.5</v>
      </c>
      <c r="Q57" s="77">
        <f t="shared" si="68"/>
        <v>31.5</v>
      </c>
      <c r="R57" s="38">
        <v>41.86</v>
      </c>
      <c r="S57" s="78">
        <f t="shared" si="69"/>
        <v>1318.59</v>
      </c>
    </row>
    <row r="58" spans="1:19" ht="16.5" thickTop="1" thickBot="1" x14ac:dyDescent="0.3">
      <c r="A58" s="196" t="s">
        <v>59</v>
      </c>
      <c r="B58" s="197"/>
      <c r="C58" s="198"/>
      <c r="D58" s="51"/>
      <c r="E58" s="108">
        <v>34</v>
      </c>
      <c r="F58" s="108">
        <f>F8+F27+F42+F54</f>
        <v>195</v>
      </c>
      <c r="G58" s="108">
        <f>G8+G27+G42+G54</f>
        <v>195</v>
      </c>
      <c r="H58" s="15">
        <f>I58/G58</f>
        <v>7.856410256410256</v>
      </c>
      <c r="I58" s="109">
        <f>SUM(I5:I57)</f>
        <v>1532</v>
      </c>
      <c r="J58" s="110">
        <f>+K58/I58</f>
        <v>1.2798302872062663</v>
      </c>
      <c r="K58" s="111">
        <f>SUM(K5:K57)</f>
        <v>1960.7</v>
      </c>
      <c r="L58" s="112">
        <v>4</v>
      </c>
      <c r="M58" s="16">
        <f>N58/L58</f>
        <v>3.5</v>
      </c>
      <c r="N58" s="109">
        <f>SUM(N5:N57)</f>
        <v>14</v>
      </c>
      <c r="O58" s="110">
        <f>P58/N58</f>
        <v>0.12142857142857143</v>
      </c>
      <c r="P58" s="113">
        <f>SUM(P5:P57)</f>
        <v>1.7</v>
      </c>
      <c r="Q58" s="114">
        <f t="shared" si="5"/>
        <v>1962.4</v>
      </c>
      <c r="R58" s="17" t="s">
        <v>33</v>
      </c>
      <c r="S58" s="115">
        <f>SUM(S5:S57)</f>
        <v>82975.817666666684</v>
      </c>
    </row>
    <row r="59" spans="1:19" ht="371.25" hidden="1" customHeight="1" thickTop="1" x14ac:dyDescent="0.25">
      <c r="A59" s="18" t="s">
        <v>35</v>
      </c>
      <c r="B59" s="19"/>
      <c r="C59" s="19"/>
      <c r="D59" s="52"/>
      <c r="E59" s="20" t="s">
        <v>43</v>
      </c>
      <c r="F59" s="20" t="s">
        <v>43</v>
      </c>
      <c r="G59" s="21" t="s">
        <v>44</v>
      </c>
      <c r="H59" s="22" t="s">
        <v>36</v>
      </c>
      <c r="I59" s="23" t="s">
        <v>37</v>
      </c>
      <c r="J59" s="24" t="s">
        <v>38</v>
      </c>
      <c r="K59" s="25" t="s">
        <v>37</v>
      </c>
      <c r="L59" s="26" t="s">
        <v>39</v>
      </c>
      <c r="M59" s="22" t="s">
        <v>40</v>
      </c>
      <c r="N59" s="23" t="s">
        <v>37</v>
      </c>
      <c r="O59" s="22" t="s">
        <v>41</v>
      </c>
      <c r="P59" s="23" t="s">
        <v>37</v>
      </c>
      <c r="Q59" s="116" t="s">
        <v>37</v>
      </c>
      <c r="R59" s="117" t="s">
        <v>42</v>
      </c>
      <c r="S59" s="118" t="s">
        <v>37</v>
      </c>
    </row>
    <row r="60" spans="1:19" ht="15.6" customHeight="1" thickTop="1" x14ac:dyDescent="0.25">
      <c r="A60" s="224" t="s">
        <v>68</v>
      </c>
      <c r="B60" s="225"/>
      <c r="C60" s="225"/>
      <c r="D60" s="225"/>
      <c r="E60" s="225"/>
      <c r="F60" s="225"/>
      <c r="G60" s="225"/>
      <c r="H60" s="225"/>
      <c r="I60" s="225"/>
      <c r="J60" s="225"/>
      <c r="K60" s="225"/>
      <c r="L60" s="225"/>
      <c r="M60" s="225"/>
      <c r="N60" s="225"/>
      <c r="O60" s="225"/>
      <c r="P60" s="225"/>
      <c r="Q60" s="225"/>
      <c r="R60" s="225"/>
      <c r="S60" s="226"/>
    </row>
    <row r="61" spans="1:19" x14ac:dyDescent="0.25">
      <c r="A61" s="227" t="s">
        <v>69</v>
      </c>
      <c r="B61" s="229" t="s">
        <v>70</v>
      </c>
      <c r="C61" s="1" t="s">
        <v>93</v>
      </c>
      <c r="D61" s="48" t="s">
        <v>92</v>
      </c>
      <c r="E61" s="70" t="s">
        <v>58</v>
      </c>
      <c r="F61" s="70">
        <v>2</v>
      </c>
      <c r="G61" s="119">
        <v>2</v>
      </c>
      <c r="H61" s="2">
        <v>1</v>
      </c>
      <c r="I61" s="71">
        <f t="shared" ref="I61" si="77">+G61*H61</f>
        <v>2</v>
      </c>
      <c r="J61" s="72">
        <f>2/60</f>
        <v>3.3333333333333333E-2</v>
      </c>
      <c r="K61" s="73">
        <f t="shared" ref="K61" si="78">+I61*J61</f>
        <v>6.6666666666666666E-2</v>
      </c>
      <c r="L61" s="74">
        <v>0</v>
      </c>
      <c r="M61" s="2">
        <v>0</v>
      </c>
      <c r="N61" s="71">
        <f t="shared" ref="N61" si="79">+L61*M61</f>
        <v>0</v>
      </c>
      <c r="O61" s="75">
        <v>0</v>
      </c>
      <c r="P61" s="120">
        <f t="shared" ref="P61" si="80">N61*O61</f>
        <v>0</v>
      </c>
      <c r="Q61" s="121">
        <f t="shared" ref="Q61" si="81">+P61+K61</f>
        <v>6.6666666666666666E-2</v>
      </c>
      <c r="R61" s="38">
        <v>42.25</v>
      </c>
      <c r="S61" s="78">
        <f t="shared" ref="S61" si="82">R61*Q61</f>
        <v>2.8166666666666664</v>
      </c>
    </row>
    <row r="62" spans="1:19" ht="26.25" thickBot="1" x14ac:dyDescent="0.3">
      <c r="A62" s="228"/>
      <c r="B62" s="230"/>
      <c r="C62" s="1" t="s">
        <v>91</v>
      </c>
      <c r="D62" s="50" t="s">
        <v>72</v>
      </c>
      <c r="E62" s="122" t="s">
        <v>58</v>
      </c>
      <c r="F62" s="122">
        <v>4</v>
      </c>
      <c r="G62" s="123">
        <v>4</v>
      </c>
      <c r="H62" s="36">
        <v>1</v>
      </c>
      <c r="I62" s="89">
        <f t="shared" ref="I62" si="83">+G62*H62</f>
        <v>4</v>
      </c>
      <c r="J62" s="36">
        <v>1</v>
      </c>
      <c r="K62" s="96">
        <f t="shared" ref="K62" si="84">+I62*J62</f>
        <v>4</v>
      </c>
      <c r="L62" s="91">
        <v>0</v>
      </c>
      <c r="M62" s="36">
        <v>0</v>
      </c>
      <c r="N62" s="89">
        <f t="shared" ref="N62" si="85">+L62*M62</f>
        <v>0</v>
      </c>
      <c r="O62" s="92">
        <v>0</v>
      </c>
      <c r="P62" s="124">
        <f t="shared" ref="P62" si="86">N62*O62</f>
        <v>0</v>
      </c>
      <c r="Q62" s="125">
        <f t="shared" ref="Q62" si="87">+P62+K62</f>
        <v>4</v>
      </c>
      <c r="R62" s="40">
        <v>42.25</v>
      </c>
      <c r="S62" s="95">
        <f t="shared" ref="S62" si="88">R62*Q62</f>
        <v>169</v>
      </c>
    </row>
    <row r="63" spans="1:19" ht="16.5" thickTop="1" thickBot="1" x14ac:dyDescent="0.3">
      <c r="A63" s="199" t="s">
        <v>71</v>
      </c>
      <c r="B63" s="200"/>
      <c r="C63" s="201"/>
      <c r="D63" s="53"/>
      <c r="E63" s="41" t="s">
        <v>58</v>
      </c>
      <c r="F63" s="41">
        <f>F62</f>
        <v>4</v>
      </c>
      <c r="G63" s="41">
        <f>G62</f>
        <v>4</v>
      </c>
      <c r="H63" s="43">
        <f>I63/G63</f>
        <v>1.5</v>
      </c>
      <c r="I63" s="41">
        <f>SUM(I61:I62)</f>
        <v>6</v>
      </c>
      <c r="J63" s="126">
        <f>K63/I63</f>
        <v>0.6777777777777777</v>
      </c>
      <c r="K63" s="126">
        <f>SUM(K61:K62)</f>
        <v>4.0666666666666664</v>
      </c>
      <c r="L63" s="41">
        <f>L61</f>
        <v>0</v>
      </c>
      <c r="M63" s="41">
        <f>M61</f>
        <v>0</v>
      </c>
      <c r="N63" s="41">
        <f>N61</f>
        <v>0</v>
      </c>
      <c r="O63" s="41">
        <f>O61</f>
        <v>0</v>
      </c>
      <c r="P63" s="41">
        <f>P61</f>
        <v>0</v>
      </c>
      <c r="Q63" s="126">
        <f>Q61+Q62</f>
        <v>4.0666666666666664</v>
      </c>
      <c r="R63" s="127">
        <f>R61</f>
        <v>42.25</v>
      </c>
      <c r="S63" s="127">
        <f>SUM(S61:S62)</f>
        <v>171.81666666666666</v>
      </c>
    </row>
    <row r="64" spans="1:19" ht="15.75" thickBot="1" x14ac:dyDescent="0.3">
      <c r="A64" s="32"/>
      <c r="B64" s="33" t="s">
        <v>110</v>
      </c>
      <c r="C64" s="34"/>
      <c r="D64" s="54"/>
      <c r="E64" s="128">
        <v>34</v>
      </c>
      <c r="F64" s="129">
        <f>F63+F58</f>
        <v>199</v>
      </c>
      <c r="G64" s="130">
        <f>G63+G58</f>
        <v>199</v>
      </c>
      <c r="H64" s="35">
        <f>+I64/G64</f>
        <v>5.4974874371859297</v>
      </c>
      <c r="I64" s="131">
        <f>SUM(I5:I16)+SUM(I24:I33)+SUM(I39:I45)+SUM(I51:I57)+SUM(I61:I62)</f>
        <v>1094</v>
      </c>
      <c r="J64" s="35">
        <f>+K64/I64</f>
        <v>1.0720597196831201</v>
      </c>
      <c r="K64" s="131">
        <f>SUM(K5:K16)+SUM(K24:K33)+SUM(K39:K45)+SUM(K51:K57)+SUM(K61:K62)</f>
        <v>1172.8333333333333</v>
      </c>
      <c r="L64" s="128">
        <f>L63+L58</f>
        <v>4</v>
      </c>
      <c r="M64" s="42">
        <f>N64/L64</f>
        <v>2.75</v>
      </c>
      <c r="N64" s="131">
        <f>SUM(N5:N16)+SUM(N24:N33)+SUM(N39:N45)+SUM(N51:N57)+SUM(N61:N62)</f>
        <v>11</v>
      </c>
      <c r="O64" s="42">
        <f>P64/N64</f>
        <v>0.11363636363636363</v>
      </c>
      <c r="P64" s="131">
        <f>SUM(P5:P16)+SUM(P24:P33)+SUM(P39:P45)+SUM(P51:P57)+SUM(P61:P62)</f>
        <v>1.25</v>
      </c>
      <c r="Q64" s="131">
        <f>SUM(Q5:Q16)+SUM(Q24:Q33)+SUM(Q39:Q45)+SUM(Q51:Q57)+SUM(Q61:Q62)</f>
        <v>1174.0833333333333</v>
      </c>
      <c r="R64" s="39" t="s">
        <v>33</v>
      </c>
      <c r="S64" s="132">
        <f>SUM(S5:S16)+SUM(S24:S33)+SUM(S39:S45)+SUM(S51:S57)+SUM(S61:S62)</f>
        <v>49606.047833333323</v>
      </c>
    </row>
    <row r="65" spans="1:19" ht="15.75" thickBot="1" x14ac:dyDescent="0.3">
      <c r="A65" s="177"/>
      <c r="B65" s="178" t="s">
        <v>111</v>
      </c>
      <c r="C65" s="179"/>
      <c r="D65" s="180"/>
      <c r="E65" s="181">
        <v>0</v>
      </c>
      <c r="F65" s="182">
        <v>33</v>
      </c>
      <c r="G65" s="183">
        <v>33</v>
      </c>
      <c r="H65" s="184">
        <f>+I65/G65</f>
        <v>13.454545454545455</v>
      </c>
      <c r="I65" s="185">
        <f>SUM(I18:I22)+SUM(I35:I37)+SUM(I47:I49)</f>
        <v>444</v>
      </c>
      <c r="J65" s="184">
        <f>+K65/I65</f>
        <v>1.7836336336336336</v>
      </c>
      <c r="K65" s="185">
        <f>SUM(K18:K22)+SUM(K35:K37)+SUM(K47:K49)</f>
        <v>791.93333333333328</v>
      </c>
      <c r="L65" s="185">
        <f>SUM(L18:L22)+SUM(L35:L37)+SUM(L47:L49)</f>
        <v>3</v>
      </c>
      <c r="M65" s="187">
        <f>N65/L65</f>
        <v>1</v>
      </c>
      <c r="N65" s="185">
        <f>SUM(N18:N22)+SUM(N35:N37)+SUM(N47:N49)</f>
        <v>3</v>
      </c>
      <c r="O65" s="187">
        <f>P65/N65</f>
        <v>0.15</v>
      </c>
      <c r="P65" s="185">
        <f>SUM(P18:P22)+SUM(P35:P37)+SUM(P47:P49)</f>
        <v>0.44999999999999996</v>
      </c>
      <c r="Q65" s="185">
        <f>SUM(Q18:Q22)+SUM(Q35:Q37)+SUM(Q47:Q49)</f>
        <v>792.38333333333333</v>
      </c>
      <c r="R65" s="189"/>
      <c r="S65" s="192">
        <f>SUM(S18:S22)+SUM(S35:S37)+SUM(S47:S49)</f>
        <v>33541.586499999998</v>
      </c>
    </row>
    <row r="66" spans="1:19" ht="15.75" thickBot="1" x14ac:dyDescent="0.3">
      <c r="A66" s="177"/>
      <c r="B66" s="178" t="s">
        <v>109</v>
      </c>
      <c r="C66" s="179"/>
      <c r="D66" s="180"/>
      <c r="E66" s="181">
        <v>34</v>
      </c>
      <c r="F66" s="182">
        <v>199</v>
      </c>
      <c r="G66" s="183">
        <v>199</v>
      </c>
      <c r="H66" s="184">
        <f>+I66/G66</f>
        <v>7.7286432160804024</v>
      </c>
      <c r="I66" s="185">
        <f>I63+I58</f>
        <v>1538</v>
      </c>
      <c r="J66" s="184">
        <f>+K66/I66</f>
        <v>1.2774815778066753</v>
      </c>
      <c r="K66" s="186">
        <f>K63+K58</f>
        <v>1964.7666666666667</v>
      </c>
      <c r="L66" s="181">
        <f>L63+L58</f>
        <v>4</v>
      </c>
      <c r="M66" s="187">
        <f>N66/L66</f>
        <v>3.5</v>
      </c>
      <c r="N66" s="186">
        <f>N63+N58</f>
        <v>14</v>
      </c>
      <c r="O66" s="187">
        <f>P66/N66</f>
        <v>0.12142857142857143</v>
      </c>
      <c r="P66" s="191">
        <f>P63+P58</f>
        <v>1.7</v>
      </c>
      <c r="Q66" s="188">
        <f>Q63+Q58</f>
        <v>1966.4666666666667</v>
      </c>
      <c r="R66" s="189" t="s">
        <v>33</v>
      </c>
      <c r="S66" s="190">
        <f>S63+S58</f>
        <v>83147.63433333335</v>
      </c>
    </row>
    <row r="68" spans="1:19" x14ac:dyDescent="0.25">
      <c r="A68" s="3" t="s">
        <v>99</v>
      </c>
      <c r="B68" s="3" t="s">
        <v>100</v>
      </c>
    </row>
    <row r="69" spans="1:19" x14ac:dyDescent="0.25">
      <c r="B69" s="3" t="s">
        <v>101</v>
      </c>
    </row>
    <row r="70" spans="1:19" ht="44.25" customHeight="1" x14ac:dyDescent="0.25">
      <c r="A70" s="222" t="s">
        <v>104</v>
      </c>
      <c r="B70" s="222"/>
      <c r="C70" s="222"/>
      <c r="D70" s="222"/>
      <c r="E70" s="222"/>
      <c r="F70" s="222"/>
      <c r="G70" s="222"/>
      <c r="H70" s="222"/>
      <c r="I70" s="222"/>
      <c r="J70" s="222"/>
      <c r="K70" s="222"/>
      <c r="L70" s="222"/>
      <c r="M70" s="222"/>
      <c r="N70" s="222"/>
      <c r="O70" s="222"/>
      <c r="P70" s="222"/>
    </row>
    <row r="71" spans="1:19" ht="63.75" customHeight="1" x14ac:dyDescent="0.25">
      <c r="A71" s="222" t="s">
        <v>103</v>
      </c>
      <c r="B71" s="222"/>
      <c r="C71" s="222"/>
      <c r="D71" s="222"/>
      <c r="E71" s="222"/>
      <c r="F71" s="222"/>
      <c r="G71" s="222"/>
      <c r="H71" s="222"/>
      <c r="I71" s="222"/>
      <c r="J71" s="222"/>
      <c r="K71" s="222"/>
      <c r="L71" s="222"/>
      <c r="M71" s="222"/>
      <c r="N71" s="222"/>
      <c r="O71" s="222"/>
      <c r="P71" s="222"/>
    </row>
    <row r="72" spans="1:19" ht="35.25" customHeight="1" x14ac:dyDescent="0.25">
      <c r="A72" s="223" t="s">
        <v>102</v>
      </c>
      <c r="B72" s="223"/>
      <c r="C72" s="223"/>
      <c r="D72" s="223"/>
      <c r="E72" s="223"/>
      <c r="F72" s="223"/>
      <c r="G72" s="223"/>
      <c r="H72" s="223"/>
      <c r="I72" s="223"/>
      <c r="J72" s="223"/>
      <c r="K72" s="223"/>
      <c r="L72" s="223"/>
      <c r="M72" s="223"/>
      <c r="N72" s="223"/>
      <c r="O72" s="223"/>
      <c r="P72" s="223"/>
    </row>
  </sheetData>
  <mergeCells count="31">
    <mergeCell ref="A46:S46"/>
    <mergeCell ref="A47:A49"/>
    <mergeCell ref="B47:B49"/>
    <mergeCell ref="A17:S17"/>
    <mergeCell ref="A18:A22"/>
    <mergeCell ref="B18:B22"/>
    <mergeCell ref="A34:S34"/>
    <mergeCell ref="A35:A37"/>
    <mergeCell ref="B35:B37"/>
    <mergeCell ref="A70:P70"/>
    <mergeCell ref="A71:P71"/>
    <mergeCell ref="A72:P72"/>
    <mergeCell ref="A60:S60"/>
    <mergeCell ref="A61:A62"/>
    <mergeCell ref="B61:B62"/>
    <mergeCell ref="A50:S50"/>
    <mergeCell ref="A58:C58"/>
    <mergeCell ref="A63:C63"/>
    <mergeCell ref="G1:K1"/>
    <mergeCell ref="L1:P1"/>
    <mergeCell ref="A5:A16"/>
    <mergeCell ref="B5:B16"/>
    <mergeCell ref="A4:S4"/>
    <mergeCell ref="A24:A33"/>
    <mergeCell ref="B24:B33"/>
    <mergeCell ref="A38:S38"/>
    <mergeCell ref="A23:S23"/>
    <mergeCell ref="A51:A57"/>
    <mergeCell ref="B51:B57"/>
    <mergeCell ref="A39:A45"/>
    <mergeCell ref="B39:B45"/>
  </mergeCells>
  <pageMargins left="0.25" right="0.25" top="0.75" bottom="0.75" header="0.3" footer="0.3"/>
  <pageSetup scale="58" fitToHeight="0" orientation="landscape" r:id="rId1"/>
  <headerFooter>
    <oddHeader>&amp;CAppendix D-1 DCM-FRP Burden Table 2019</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Burden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lywilliams</dc:creator>
  <cp:lastModifiedBy>Sandberg, Christina - FNS</cp:lastModifiedBy>
  <cp:lastPrinted>2017-06-12T14:40:54Z</cp:lastPrinted>
  <dcterms:created xsi:type="dcterms:W3CDTF">2013-01-08T21:49:18Z</dcterms:created>
  <dcterms:modified xsi:type="dcterms:W3CDTF">2019-04-01T21:33:15Z</dcterms:modified>
</cp:coreProperties>
</file>